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1\Animation PV fin d'année\"/>
    </mc:Choice>
  </mc:AlternateContent>
  <xr:revisionPtr revIDLastSave="0" documentId="13_ncr:1_{3DA90193-D1A2-4DDD-BCE6-9B00E14ECC81}" xr6:coauthVersionLast="45" xr6:coauthVersionMax="45" xr10:uidLastSave="{00000000-0000-0000-0000-000000000000}"/>
  <bookViews>
    <workbookView showSheetTabs="0" xWindow="28680" yWindow="-120" windowWidth="29040" windowHeight="16440" activeTab="1" xr2:uid="{00000000-000D-0000-FFFF-FFFF00000000}"/>
  </bookViews>
  <sheets>
    <sheet name="Lexique" sheetId="21" r:id="rId1"/>
    <sheet name="Fiche Agence" sheetId="1" r:id="rId2"/>
    <sheet name="Meilleures_perf_2021_AGENCE" sheetId="27" r:id="rId3"/>
    <sheet name="Meilleures_perf_2021_TERRI_REGI" sheetId="26" r:id="rId4"/>
    <sheet name="GEDEL" sheetId="22" r:id="rId5"/>
    <sheet name="TAUX_DD_HDG" sheetId="25" r:id="rId6"/>
    <sheet name="PROD_AUTO5_PREV_PERI_PART_SOC" sheetId="20" r:id="rId7"/>
    <sheet name="Coller ici dernier suivi PV" sheetId="3" r:id="rId8"/>
    <sheet name="S45" sheetId="7" r:id="rId9"/>
    <sheet name="S46" sheetId="8" r:id="rId10"/>
    <sheet name="S47" sheetId="9" r:id="rId11"/>
    <sheet name="S48" sheetId="10" r:id="rId12"/>
    <sheet name="S49" sheetId="11" r:id="rId13"/>
    <sheet name="S50" sheetId="12" r:id="rId14"/>
    <sheet name="CUMUL résultats semaine" sheetId="4" r:id="rId15"/>
    <sheet name="S0 remplacer avec S44" sheetId="6" r:id="rId16"/>
    <sheet name="OBJ_PARTS_SOC" sheetId="23" r:id="rId17"/>
    <sheet name="ETP_Challenge (2)" sheetId="24" r:id="rId18"/>
    <sheet name="ETP_Challenge" sheetId="13" r:id="rId19"/>
    <sheet name="Structures EDS" sheetId="17" r:id="rId20"/>
  </sheets>
  <externalReferences>
    <externalReference r:id="rId21"/>
  </externalReferences>
  <definedNames>
    <definedName name="_xlnm._FilterDatabase" localSheetId="7" hidden="1">'Coller ici dernier suivi PV'!$A$5:$CE$262</definedName>
    <definedName name="_xlnm._FilterDatabase" localSheetId="14" hidden="1">'CUMUL résultats semaine'!$A$2:$EQ$295</definedName>
    <definedName name="_xlnm._FilterDatabase" localSheetId="18" hidden="1">ETP_Challenge!$A$1:$F$258</definedName>
    <definedName name="_xlnm._FilterDatabase" localSheetId="17" hidden="1">'ETP_Challenge (2)'!$A$1:$F$253</definedName>
    <definedName name="_xlnm._FilterDatabase" localSheetId="4" hidden="1">GEDEL!$A$1:$G$299</definedName>
    <definedName name="_xlnm._FilterDatabase" localSheetId="2" hidden="1">Meilleures_perf_2021_AGENCE!$A$1:$H$253</definedName>
    <definedName name="_xlnm._FilterDatabase" localSheetId="3" hidden="1">Meilleures_perf_2021_TERRI_REGI!$A$1:$H$253</definedName>
    <definedName name="_xlnm._FilterDatabase" localSheetId="16" hidden="1">OBJ_PARTS_SOC!$A$1:$F$253</definedName>
    <definedName name="_xlnm._FilterDatabase" localSheetId="6" hidden="1">PROD_AUTO5_PREV_PERI_PART_SOC!$A$1:$H$257</definedName>
    <definedName name="_xlnm._FilterDatabase" localSheetId="15" hidden="1">'S0 remplacer avec S44'!$A$5:$CE$262</definedName>
    <definedName name="_xlnm._FilterDatabase" localSheetId="8" hidden="1">'S45'!$A$2:$B$5</definedName>
    <definedName name="_xlnm._FilterDatabase" localSheetId="5" hidden="1">TAUX_DD_HDG!$A$1:$I$256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EDS'!$U$3:$U$15</definedName>
    <definedName name="CHAUMONT">'Structures EDS'!$M$3:$M$8</definedName>
    <definedName name="COLMAR">'Structures EDS'!$R$3:$R$14</definedName>
    <definedName name="EPINAL">'Structures EDS'!$AC$3:$AC$17</definedName>
    <definedName name="HAGUENAU">'Structures EDS'!$O$3:$O$16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EDS'!$AA$3:$AA$17</definedName>
    <definedName name="MOSELLE_NORD">'Structures EDS'!$AB$3:$AB$17</definedName>
    <definedName name="MULHOUSE">'Structures EDS'!$S$3:$S$12</definedName>
    <definedName name="NANCY">'Structures EDS'!$W$3:$W$17</definedName>
    <definedName name="PONT_A_MOUSSON">'Structures EDS'!$X$3:$X$20</definedName>
    <definedName name="REIMS">'Structures EDS'!$V$3:$V$19</definedName>
    <definedName name="SAINT_DIE">'Structures EDS'!$AD$3:$AD$12</definedName>
    <definedName name="SELESTAT">'Structures EDS'!$P$3:$P$17</definedName>
    <definedName name="STRASBOURG">'Structures EDS'!$Q$3:$Q$20</definedName>
    <definedName name="TROYES">'Structures EDS'!$N$3:$N$15</definedName>
    <definedName name="VERDUN">'Structures EDS'!$Y$3:$Y$16</definedName>
    <definedName name="VOSGES">'Structures EDS'!$I$3:$I$4</definedName>
    <definedName name="_xlnm.Print_Area" localSheetId="1">'Fiche Agence'!$B$1:$R$68</definedName>
    <definedName name="_xlnm.Print_Area" localSheetId="0">Lexique!$A:$P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" i="1" l="1"/>
  <c r="N54" i="1" l="1"/>
  <c r="G63" i="1"/>
  <c r="AB46" i="1" l="1"/>
  <c r="AB45" i="1"/>
  <c r="AB44" i="1"/>
  <c r="AB43" i="1"/>
  <c r="Y46" i="1"/>
  <c r="Y45" i="1"/>
  <c r="Y44" i="1"/>
  <c r="Y43" i="1"/>
  <c r="Y31" i="1"/>
  <c r="Y36" i="1" l="1"/>
  <c r="Y37" i="1"/>
  <c r="CD7" i="3"/>
  <c r="CD8" i="3"/>
  <c r="CD9" i="3"/>
  <c r="CD10" i="3"/>
  <c r="CD11" i="3"/>
  <c r="CD12" i="3"/>
  <c r="CD13" i="3"/>
  <c r="CD14" i="3"/>
  <c r="CD15" i="3"/>
  <c r="CD16" i="3"/>
  <c r="CD17" i="3"/>
  <c r="CD18" i="3"/>
  <c r="CD19" i="3"/>
  <c r="CD20" i="3"/>
  <c r="CD21" i="3"/>
  <c r="CD22" i="3"/>
  <c r="CD23" i="3"/>
  <c r="CD24" i="3"/>
  <c r="CD25" i="3"/>
  <c r="CD26" i="3"/>
  <c r="CD27" i="3"/>
  <c r="CD28" i="3"/>
  <c r="CD29" i="3"/>
  <c r="CD30" i="3"/>
  <c r="CD31" i="3"/>
  <c r="CD32" i="3"/>
  <c r="CD33" i="3"/>
  <c r="CD34" i="3"/>
  <c r="CD35" i="3"/>
  <c r="CD36" i="3"/>
  <c r="CD37" i="3"/>
  <c r="CD38" i="3"/>
  <c r="CD39" i="3"/>
  <c r="CD40" i="3"/>
  <c r="CD41" i="3"/>
  <c r="CD42" i="3"/>
  <c r="CD43" i="3"/>
  <c r="CD44" i="3"/>
  <c r="CD45" i="3"/>
  <c r="CD46" i="3"/>
  <c r="CD47" i="3"/>
  <c r="CD48" i="3"/>
  <c r="CD49" i="3"/>
  <c r="CD50" i="3"/>
  <c r="CD51" i="3"/>
  <c r="CD52" i="3"/>
  <c r="CD53" i="3"/>
  <c r="CD54" i="3"/>
  <c r="CD55" i="3"/>
  <c r="CD56" i="3"/>
  <c r="CD57" i="3"/>
  <c r="CD58" i="3"/>
  <c r="CD59" i="3"/>
  <c r="CD60" i="3"/>
  <c r="CD61" i="3"/>
  <c r="CD62" i="3"/>
  <c r="CD63" i="3"/>
  <c r="CD64" i="3"/>
  <c r="CD65" i="3"/>
  <c r="CD66" i="3"/>
  <c r="CD67" i="3"/>
  <c r="CD68" i="3"/>
  <c r="CD69" i="3"/>
  <c r="CD70" i="3"/>
  <c r="CD71" i="3"/>
  <c r="CD72" i="3"/>
  <c r="CD73" i="3"/>
  <c r="CD74" i="3"/>
  <c r="CD75" i="3"/>
  <c r="CD76" i="3"/>
  <c r="CD77" i="3"/>
  <c r="CD78" i="3"/>
  <c r="CD79" i="3"/>
  <c r="CD80" i="3"/>
  <c r="CD81" i="3"/>
  <c r="CD82" i="3"/>
  <c r="CD83" i="3"/>
  <c r="CD84" i="3"/>
  <c r="CD85" i="3"/>
  <c r="CD86" i="3"/>
  <c r="CD87" i="3"/>
  <c r="CD88" i="3"/>
  <c r="CD89" i="3"/>
  <c r="CD90" i="3"/>
  <c r="CD91" i="3"/>
  <c r="CD92" i="3"/>
  <c r="CD93" i="3"/>
  <c r="CD94" i="3"/>
  <c r="CD95" i="3"/>
  <c r="CD96" i="3"/>
  <c r="CD97" i="3"/>
  <c r="CD98" i="3"/>
  <c r="CD99" i="3"/>
  <c r="CD100" i="3"/>
  <c r="CD101" i="3"/>
  <c r="CD102" i="3"/>
  <c r="CD103" i="3"/>
  <c r="CD104" i="3"/>
  <c r="CD105" i="3"/>
  <c r="CD106" i="3"/>
  <c r="CD107" i="3"/>
  <c r="CD108" i="3"/>
  <c r="CD109" i="3"/>
  <c r="CD110" i="3"/>
  <c r="CD111" i="3"/>
  <c r="CD112" i="3"/>
  <c r="CD113" i="3"/>
  <c r="CD114" i="3"/>
  <c r="CD115" i="3"/>
  <c r="CD116" i="3"/>
  <c r="CD117" i="3"/>
  <c r="CD118" i="3"/>
  <c r="CD119" i="3"/>
  <c r="CD120" i="3"/>
  <c r="CD121" i="3"/>
  <c r="CD122" i="3"/>
  <c r="CD123" i="3"/>
  <c r="CD124" i="3"/>
  <c r="CD125" i="3"/>
  <c r="CD126" i="3"/>
  <c r="CD127" i="3"/>
  <c r="CD128" i="3"/>
  <c r="CD129" i="3"/>
  <c r="CD130" i="3"/>
  <c r="CD131" i="3"/>
  <c r="CD132" i="3"/>
  <c r="CD133" i="3"/>
  <c r="CD134" i="3"/>
  <c r="CD135" i="3"/>
  <c r="CD136" i="3"/>
  <c r="CD137" i="3"/>
  <c r="CD138" i="3"/>
  <c r="CD139" i="3"/>
  <c r="CD140" i="3"/>
  <c r="CD141" i="3"/>
  <c r="CD142" i="3"/>
  <c r="CD143" i="3"/>
  <c r="CD144" i="3"/>
  <c r="CD145" i="3"/>
  <c r="CD146" i="3"/>
  <c r="CD147" i="3"/>
  <c r="CD148" i="3"/>
  <c r="CD149" i="3"/>
  <c r="CD150" i="3"/>
  <c r="CD151" i="3"/>
  <c r="CD152" i="3"/>
  <c r="CD153" i="3"/>
  <c r="CD154" i="3"/>
  <c r="CD155" i="3"/>
  <c r="CD156" i="3"/>
  <c r="CD157" i="3"/>
  <c r="CD158" i="3"/>
  <c r="CD159" i="3"/>
  <c r="CD160" i="3"/>
  <c r="CD161" i="3"/>
  <c r="CD162" i="3"/>
  <c r="CD163" i="3"/>
  <c r="CD164" i="3"/>
  <c r="CD165" i="3"/>
  <c r="CD166" i="3"/>
  <c r="CD167" i="3"/>
  <c r="CD168" i="3"/>
  <c r="CD169" i="3"/>
  <c r="CD170" i="3"/>
  <c r="CD171" i="3"/>
  <c r="CD172" i="3"/>
  <c r="CD173" i="3"/>
  <c r="CD174" i="3"/>
  <c r="CD175" i="3"/>
  <c r="CD176" i="3"/>
  <c r="CD177" i="3"/>
  <c r="CD178" i="3"/>
  <c r="CD179" i="3"/>
  <c r="CD180" i="3"/>
  <c r="CD181" i="3"/>
  <c r="CD182" i="3"/>
  <c r="CD183" i="3"/>
  <c r="CD184" i="3"/>
  <c r="CD185" i="3"/>
  <c r="CD186" i="3"/>
  <c r="CD187" i="3"/>
  <c r="CD188" i="3"/>
  <c r="CD189" i="3"/>
  <c r="CD190" i="3"/>
  <c r="CD191" i="3"/>
  <c r="CD192" i="3"/>
  <c r="CD193" i="3"/>
  <c r="CD194" i="3"/>
  <c r="CD195" i="3"/>
  <c r="CD196" i="3"/>
  <c r="CD197" i="3"/>
  <c r="CD198" i="3"/>
  <c r="CD199" i="3"/>
  <c r="CD200" i="3"/>
  <c r="CD201" i="3"/>
  <c r="CD202" i="3"/>
  <c r="CD203" i="3"/>
  <c r="CD204" i="3"/>
  <c r="CD205" i="3"/>
  <c r="CD206" i="3"/>
  <c r="CD207" i="3"/>
  <c r="CD208" i="3"/>
  <c r="CD209" i="3"/>
  <c r="CD210" i="3"/>
  <c r="CD211" i="3"/>
  <c r="CD212" i="3"/>
  <c r="CD213" i="3"/>
  <c r="CD214" i="3"/>
  <c r="CD215" i="3"/>
  <c r="CD216" i="3"/>
  <c r="CD217" i="3"/>
  <c r="CD218" i="3"/>
  <c r="CD219" i="3"/>
  <c r="CD220" i="3"/>
  <c r="CD221" i="3"/>
  <c r="CD222" i="3"/>
  <c r="CD223" i="3"/>
  <c r="CD224" i="3"/>
  <c r="CD225" i="3"/>
  <c r="CD226" i="3"/>
  <c r="CD227" i="3"/>
  <c r="CD228" i="3"/>
  <c r="CD229" i="3"/>
  <c r="CD230" i="3"/>
  <c r="CD231" i="3"/>
  <c r="CD232" i="3"/>
  <c r="CD233" i="3"/>
  <c r="CD234" i="3"/>
  <c r="CD235" i="3"/>
  <c r="CD236" i="3"/>
  <c r="CD237" i="3"/>
  <c r="CD238" i="3"/>
  <c r="CD239" i="3"/>
  <c r="CD240" i="3"/>
  <c r="CD241" i="3"/>
  <c r="CD242" i="3"/>
  <c r="CD243" i="3"/>
  <c r="CD244" i="3"/>
  <c r="CD245" i="3"/>
  <c r="CD246" i="3"/>
  <c r="CD247" i="3"/>
  <c r="CD248" i="3"/>
  <c r="CD249" i="3"/>
  <c r="CD250" i="3"/>
  <c r="CD251" i="3"/>
  <c r="CD252" i="3"/>
  <c r="CD253" i="3"/>
  <c r="CD254" i="3"/>
  <c r="CD255" i="3"/>
  <c r="CD256" i="3"/>
  <c r="CD257" i="3"/>
  <c r="CD258" i="3"/>
  <c r="CD259" i="3"/>
  <c r="CD260" i="3"/>
  <c r="CD261" i="3"/>
  <c r="CD262" i="3"/>
  <c r="CD6" i="3"/>
  <c r="H3" i="25" l="1"/>
  <c r="I3" i="25"/>
  <c r="H4" i="25"/>
  <c r="I4" i="25"/>
  <c r="H5" i="25"/>
  <c r="I5" i="25"/>
  <c r="H6" i="25"/>
  <c r="I6" i="25"/>
  <c r="H7" i="25"/>
  <c r="I7" i="25"/>
  <c r="H8" i="25"/>
  <c r="I8" i="25"/>
  <c r="H9" i="25"/>
  <c r="I9" i="25"/>
  <c r="H10" i="25"/>
  <c r="I10" i="25"/>
  <c r="H11" i="25"/>
  <c r="I11" i="25"/>
  <c r="H12" i="25"/>
  <c r="I12" i="25"/>
  <c r="H13" i="25"/>
  <c r="I13" i="25"/>
  <c r="H14" i="25"/>
  <c r="I14" i="25"/>
  <c r="H15" i="25"/>
  <c r="I15" i="25"/>
  <c r="H16" i="25"/>
  <c r="I16" i="25"/>
  <c r="H17" i="25"/>
  <c r="I17" i="25"/>
  <c r="H18" i="25"/>
  <c r="I18" i="25"/>
  <c r="H19" i="25"/>
  <c r="I19" i="25"/>
  <c r="H20" i="25"/>
  <c r="I20" i="25"/>
  <c r="H21" i="25"/>
  <c r="I21" i="25"/>
  <c r="H22" i="25"/>
  <c r="I22" i="25"/>
  <c r="H23" i="25"/>
  <c r="I23" i="25"/>
  <c r="H24" i="25"/>
  <c r="I24" i="25"/>
  <c r="H25" i="25"/>
  <c r="I25" i="25"/>
  <c r="H26" i="25"/>
  <c r="I26" i="25"/>
  <c r="H27" i="25"/>
  <c r="I27" i="25"/>
  <c r="H28" i="25"/>
  <c r="I28" i="25"/>
  <c r="H29" i="25"/>
  <c r="I29" i="25"/>
  <c r="H30" i="25"/>
  <c r="I30" i="25"/>
  <c r="H31" i="25"/>
  <c r="I31" i="25"/>
  <c r="H32" i="25"/>
  <c r="I32" i="25"/>
  <c r="H33" i="25"/>
  <c r="I33" i="25"/>
  <c r="H34" i="25"/>
  <c r="I34" i="25"/>
  <c r="H35" i="25"/>
  <c r="I35" i="25"/>
  <c r="H36" i="25"/>
  <c r="I36" i="25"/>
  <c r="H37" i="25"/>
  <c r="I37" i="25"/>
  <c r="H38" i="25"/>
  <c r="I38" i="25"/>
  <c r="H39" i="25"/>
  <c r="I39" i="25"/>
  <c r="H40" i="25"/>
  <c r="I40" i="25"/>
  <c r="H41" i="25"/>
  <c r="I41" i="25"/>
  <c r="H42" i="25"/>
  <c r="I42" i="25"/>
  <c r="H43" i="25"/>
  <c r="I43" i="25"/>
  <c r="H44" i="25"/>
  <c r="I44" i="25"/>
  <c r="H45" i="25"/>
  <c r="I45" i="25"/>
  <c r="H46" i="25"/>
  <c r="I46" i="25"/>
  <c r="H47" i="25"/>
  <c r="I47" i="25"/>
  <c r="H48" i="25"/>
  <c r="I48" i="25"/>
  <c r="H49" i="25"/>
  <c r="I49" i="25"/>
  <c r="H50" i="25"/>
  <c r="I50" i="25"/>
  <c r="H51" i="25"/>
  <c r="I51" i="25"/>
  <c r="H52" i="25"/>
  <c r="I52" i="25"/>
  <c r="H53" i="25"/>
  <c r="I53" i="25"/>
  <c r="H54" i="25"/>
  <c r="I54" i="25"/>
  <c r="H55" i="25"/>
  <c r="I55" i="25"/>
  <c r="H56" i="25"/>
  <c r="I56" i="25"/>
  <c r="H57" i="25"/>
  <c r="I57" i="25"/>
  <c r="H58" i="25"/>
  <c r="I58" i="25"/>
  <c r="H59" i="25"/>
  <c r="I59" i="25"/>
  <c r="H60" i="25"/>
  <c r="I60" i="25"/>
  <c r="H61" i="25"/>
  <c r="I61" i="25"/>
  <c r="H62" i="25"/>
  <c r="I62" i="25"/>
  <c r="H63" i="25"/>
  <c r="I63" i="25"/>
  <c r="H64" i="25"/>
  <c r="I64" i="25"/>
  <c r="H65" i="25"/>
  <c r="I65" i="25"/>
  <c r="H66" i="25"/>
  <c r="I66" i="25"/>
  <c r="H67" i="25"/>
  <c r="I67" i="25"/>
  <c r="H68" i="25"/>
  <c r="I68" i="25"/>
  <c r="H69" i="25"/>
  <c r="I69" i="25"/>
  <c r="H70" i="25"/>
  <c r="I70" i="25"/>
  <c r="H71" i="25"/>
  <c r="I71" i="25"/>
  <c r="H72" i="25"/>
  <c r="I72" i="25"/>
  <c r="H73" i="25"/>
  <c r="I73" i="25"/>
  <c r="H74" i="25"/>
  <c r="I74" i="25"/>
  <c r="H75" i="25"/>
  <c r="I75" i="25"/>
  <c r="H76" i="25"/>
  <c r="I76" i="25"/>
  <c r="H77" i="25"/>
  <c r="I77" i="25"/>
  <c r="H78" i="25"/>
  <c r="I78" i="25"/>
  <c r="H79" i="25"/>
  <c r="I79" i="25"/>
  <c r="H80" i="25"/>
  <c r="I80" i="25"/>
  <c r="H81" i="25"/>
  <c r="I81" i="25"/>
  <c r="H82" i="25"/>
  <c r="I82" i="25"/>
  <c r="H83" i="25"/>
  <c r="I83" i="25"/>
  <c r="H84" i="25"/>
  <c r="I84" i="25"/>
  <c r="H85" i="25"/>
  <c r="I85" i="25"/>
  <c r="H86" i="25"/>
  <c r="I86" i="25"/>
  <c r="H87" i="25"/>
  <c r="I87" i="25"/>
  <c r="H88" i="25"/>
  <c r="I88" i="25"/>
  <c r="H89" i="25"/>
  <c r="I89" i="25"/>
  <c r="H90" i="25"/>
  <c r="I90" i="25"/>
  <c r="H91" i="25"/>
  <c r="I91" i="25"/>
  <c r="H92" i="25"/>
  <c r="I92" i="25"/>
  <c r="H93" i="25"/>
  <c r="I93" i="25"/>
  <c r="H94" i="25"/>
  <c r="I94" i="25"/>
  <c r="H95" i="25"/>
  <c r="I95" i="25"/>
  <c r="H96" i="25"/>
  <c r="I96" i="25"/>
  <c r="H97" i="25"/>
  <c r="I97" i="25"/>
  <c r="H98" i="25"/>
  <c r="I98" i="25"/>
  <c r="H99" i="25"/>
  <c r="I99" i="25"/>
  <c r="H100" i="25"/>
  <c r="I100" i="25"/>
  <c r="H101" i="25"/>
  <c r="I101" i="25"/>
  <c r="H102" i="25"/>
  <c r="I102" i="25"/>
  <c r="H103" i="25"/>
  <c r="I103" i="25"/>
  <c r="H104" i="25"/>
  <c r="I104" i="25"/>
  <c r="H105" i="25"/>
  <c r="I105" i="25"/>
  <c r="H106" i="25"/>
  <c r="I106" i="25"/>
  <c r="H107" i="25"/>
  <c r="I107" i="25"/>
  <c r="H108" i="25"/>
  <c r="I108" i="25"/>
  <c r="H109" i="25"/>
  <c r="I109" i="25"/>
  <c r="H110" i="25"/>
  <c r="I110" i="25"/>
  <c r="H111" i="25"/>
  <c r="I111" i="25"/>
  <c r="H112" i="25"/>
  <c r="I112" i="25"/>
  <c r="H113" i="25"/>
  <c r="I113" i="25"/>
  <c r="H114" i="25"/>
  <c r="I114" i="25"/>
  <c r="H115" i="25"/>
  <c r="I115" i="25"/>
  <c r="H116" i="25"/>
  <c r="I116" i="25"/>
  <c r="H117" i="25"/>
  <c r="I117" i="25"/>
  <c r="H118" i="25"/>
  <c r="I118" i="25"/>
  <c r="H119" i="25"/>
  <c r="I119" i="25"/>
  <c r="H120" i="25"/>
  <c r="I120" i="25"/>
  <c r="H121" i="25"/>
  <c r="I121" i="25"/>
  <c r="H122" i="25"/>
  <c r="I122" i="25"/>
  <c r="H123" i="25"/>
  <c r="I123" i="25"/>
  <c r="H124" i="25"/>
  <c r="I124" i="25"/>
  <c r="H125" i="25"/>
  <c r="I125" i="25"/>
  <c r="H126" i="25"/>
  <c r="I126" i="25"/>
  <c r="H127" i="25"/>
  <c r="I127" i="25"/>
  <c r="H128" i="25"/>
  <c r="I128" i="25"/>
  <c r="H129" i="25"/>
  <c r="I129" i="25"/>
  <c r="H130" i="25"/>
  <c r="I130" i="25"/>
  <c r="H131" i="25"/>
  <c r="I131" i="25"/>
  <c r="H132" i="25"/>
  <c r="I132" i="25"/>
  <c r="H133" i="25"/>
  <c r="I133" i="25"/>
  <c r="H134" i="25"/>
  <c r="I134" i="25"/>
  <c r="H135" i="25"/>
  <c r="I135" i="25"/>
  <c r="H136" i="25"/>
  <c r="I136" i="25"/>
  <c r="H137" i="25"/>
  <c r="I137" i="25"/>
  <c r="H138" i="25"/>
  <c r="I138" i="25"/>
  <c r="H139" i="25"/>
  <c r="I139" i="25"/>
  <c r="H140" i="25"/>
  <c r="I140" i="25"/>
  <c r="H141" i="25"/>
  <c r="I141" i="25"/>
  <c r="H142" i="25"/>
  <c r="I142" i="25"/>
  <c r="H143" i="25"/>
  <c r="I143" i="25"/>
  <c r="H144" i="25"/>
  <c r="I144" i="25"/>
  <c r="H145" i="25"/>
  <c r="I145" i="25"/>
  <c r="H146" i="25"/>
  <c r="I146" i="25"/>
  <c r="H147" i="25"/>
  <c r="I147" i="25"/>
  <c r="H148" i="25"/>
  <c r="I148" i="25"/>
  <c r="H149" i="25"/>
  <c r="I149" i="25"/>
  <c r="H150" i="25"/>
  <c r="I150" i="25"/>
  <c r="H151" i="25"/>
  <c r="I151" i="25"/>
  <c r="H152" i="25"/>
  <c r="I152" i="25"/>
  <c r="H153" i="25"/>
  <c r="I153" i="25"/>
  <c r="H154" i="25"/>
  <c r="I154" i="25"/>
  <c r="H155" i="25"/>
  <c r="I155" i="25"/>
  <c r="H156" i="25"/>
  <c r="I156" i="25"/>
  <c r="H157" i="25"/>
  <c r="I157" i="25"/>
  <c r="H158" i="25"/>
  <c r="I158" i="25"/>
  <c r="H159" i="25"/>
  <c r="I159" i="25"/>
  <c r="H160" i="25"/>
  <c r="I160" i="25"/>
  <c r="H161" i="25"/>
  <c r="I161" i="25"/>
  <c r="H162" i="25"/>
  <c r="I162" i="25"/>
  <c r="H163" i="25"/>
  <c r="I163" i="25"/>
  <c r="H164" i="25"/>
  <c r="I164" i="25"/>
  <c r="H165" i="25"/>
  <c r="I165" i="25"/>
  <c r="H166" i="25"/>
  <c r="I166" i="25"/>
  <c r="H167" i="25"/>
  <c r="I167" i="25"/>
  <c r="H168" i="25"/>
  <c r="I168" i="25"/>
  <c r="H169" i="25"/>
  <c r="I169" i="25"/>
  <c r="H170" i="25"/>
  <c r="I170" i="25"/>
  <c r="H171" i="25"/>
  <c r="I171" i="25"/>
  <c r="H172" i="25"/>
  <c r="I172" i="25"/>
  <c r="H173" i="25"/>
  <c r="I173" i="25"/>
  <c r="H174" i="25"/>
  <c r="I174" i="25"/>
  <c r="H175" i="25"/>
  <c r="I175" i="25"/>
  <c r="H176" i="25"/>
  <c r="I176" i="25"/>
  <c r="H177" i="25"/>
  <c r="I177" i="25"/>
  <c r="H178" i="25"/>
  <c r="I178" i="25"/>
  <c r="H179" i="25"/>
  <c r="I179" i="25"/>
  <c r="H180" i="25"/>
  <c r="I180" i="25"/>
  <c r="H181" i="25"/>
  <c r="I181" i="25"/>
  <c r="H182" i="25"/>
  <c r="I182" i="25"/>
  <c r="H183" i="25"/>
  <c r="I183" i="25"/>
  <c r="H184" i="25"/>
  <c r="I184" i="25"/>
  <c r="H185" i="25"/>
  <c r="I185" i="25"/>
  <c r="H186" i="25"/>
  <c r="I186" i="25"/>
  <c r="H187" i="25"/>
  <c r="I187" i="25"/>
  <c r="H188" i="25"/>
  <c r="I188" i="25"/>
  <c r="H189" i="25"/>
  <c r="I189" i="25"/>
  <c r="H190" i="25"/>
  <c r="I190" i="25"/>
  <c r="H191" i="25"/>
  <c r="I191" i="25"/>
  <c r="H192" i="25"/>
  <c r="I192" i="25"/>
  <c r="H193" i="25"/>
  <c r="I193" i="25"/>
  <c r="H194" i="25"/>
  <c r="I194" i="25"/>
  <c r="H195" i="25"/>
  <c r="I195" i="25"/>
  <c r="H196" i="25"/>
  <c r="I196" i="25"/>
  <c r="H197" i="25"/>
  <c r="I197" i="25"/>
  <c r="H198" i="25"/>
  <c r="I198" i="25"/>
  <c r="H199" i="25"/>
  <c r="I199" i="25"/>
  <c r="H200" i="25"/>
  <c r="I200" i="25"/>
  <c r="H201" i="25"/>
  <c r="I201" i="25"/>
  <c r="H202" i="25"/>
  <c r="I202" i="25"/>
  <c r="H203" i="25"/>
  <c r="I203" i="25"/>
  <c r="H204" i="25"/>
  <c r="I204" i="25"/>
  <c r="H205" i="25"/>
  <c r="I205" i="25"/>
  <c r="H206" i="25"/>
  <c r="I206" i="25"/>
  <c r="H207" i="25"/>
  <c r="I207" i="25"/>
  <c r="H208" i="25"/>
  <c r="I208" i="25"/>
  <c r="H209" i="25"/>
  <c r="I209" i="25"/>
  <c r="H210" i="25"/>
  <c r="I210" i="25"/>
  <c r="H211" i="25"/>
  <c r="I211" i="25"/>
  <c r="H212" i="25"/>
  <c r="I212" i="25"/>
  <c r="H213" i="25"/>
  <c r="I213" i="25"/>
  <c r="H214" i="25"/>
  <c r="I214" i="25"/>
  <c r="H215" i="25"/>
  <c r="I215" i="25"/>
  <c r="H216" i="25"/>
  <c r="I216" i="25"/>
  <c r="H217" i="25"/>
  <c r="I217" i="25"/>
  <c r="H218" i="25"/>
  <c r="I218" i="25"/>
  <c r="H219" i="25"/>
  <c r="I219" i="25"/>
  <c r="H220" i="25"/>
  <c r="I220" i="25"/>
  <c r="H221" i="25"/>
  <c r="I221" i="25"/>
  <c r="H222" i="25"/>
  <c r="I222" i="25"/>
  <c r="H223" i="25"/>
  <c r="I223" i="25"/>
  <c r="H224" i="25"/>
  <c r="I224" i="25"/>
  <c r="H225" i="25"/>
  <c r="I225" i="25"/>
  <c r="H226" i="25"/>
  <c r="I226" i="25"/>
  <c r="H227" i="25"/>
  <c r="I227" i="25"/>
  <c r="H228" i="25"/>
  <c r="I228" i="25"/>
  <c r="H229" i="25"/>
  <c r="I229" i="25"/>
  <c r="H230" i="25"/>
  <c r="I230" i="25"/>
  <c r="H231" i="25"/>
  <c r="I231" i="25"/>
  <c r="H232" i="25"/>
  <c r="I232" i="25"/>
  <c r="H233" i="25"/>
  <c r="I233" i="25"/>
  <c r="H234" i="25"/>
  <c r="I234" i="25"/>
  <c r="H235" i="25"/>
  <c r="I235" i="25"/>
  <c r="H236" i="25"/>
  <c r="I236" i="25"/>
  <c r="H237" i="25"/>
  <c r="I237" i="25"/>
  <c r="H238" i="25"/>
  <c r="I238" i="25"/>
  <c r="H239" i="25"/>
  <c r="I239" i="25"/>
  <c r="H240" i="25"/>
  <c r="I240" i="25"/>
  <c r="H241" i="25"/>
  <c r="I241" i="25"/>
  <c r="H242" i="25"/>
  <c r="I242" i="25"/>
  <c r="H243" i="25"/>
  <c r="I243" i="25"/>
  <c r="H244" i="25"/>
  <c r="I244" i="25"/>
  <c r="H245" i="25"/>
  <c r="I245" i="25"/>
  <c r="H246" i="25"/>
  <c r="I246" i="25"/>
  <c r="H247" i="25"/>
  <c r="I247" i="25"/>
  <c r="H248" i="25"/>
  <c r="I248" i="25"/>
  <c r="H249" i="25"/>
  <c r="I249" i="25"/>
  <c r="H250" i="25"/>
  <c r="I250" i="25"/>
  <c r="H251" i="25"/>
  <c r="I251" i="25"/>
  <c r="H252" i="25"/>
  <c r="I252" i="25"/>
  <c r="H253" i="25"/>
  <c r="I253" i="25"/>
  <c r="H254" i="25"/>
  <c r="I254" i="25"/>
  <c r="H255" i="25"/>
  <c r="I255" i="25"/>
  <c r="H256" i="25"/>
  <c r="I256" i="25"/>
  <c r="I2" i="25"/>
  <c r="H2" i="25"/>
  <c r="Y33" i="1"/>
  <c r="Y32" i="1"/>
  <c r="AA20" i="1"/>
  <c r="K13" i="1"/>
  <c r="Y34" i="1" l="1"/>
  <c r="Y35" i="1"/>
  <c r="M56" i="4"/>
  <c r="K56" i="4"/>
  <c r="Y6" i="1"/>
  <c r="AB26" i="1"/>
  <c r="AA17" i="1" l="1"/>
  <c r="AA26" i="1"/>
  <c r="AA23" i="1"/>
  <c r="K65" i="1"/>
  <c r="K49" i="1"/>
  <c r="M65" i="1" l="1"/>
  <c r="M49" i="1"/>
  <c r="Y5" i="1"/>
  <c r="K20" i="1"/>
  <c r="M20" i="1" l="1"/>
  <c r="AC43" i="1"/>
  <c r="AF43" i="1" s="1"/>
  <c r="AC44" i="1"/>
  <c r="AF44" i="1" s="1"/>
  <c r="AC45" i="1"/>
  <c r="AF45" i="1" s="1"/>
  <c r="O30" i="1" s="1"/>
  <c r="AC46" i="1"/>
  <c r="AF46" i="1" s="1"/>
  <c r="G49" i="1" s="1"/>
  <c r="O49" i="1"/>
  <c r="AB17" i="1"/>
  <c r="Y16" i="1" s="1"/>
  <c r="Z5" i="1"/>
  <c r="Y25" i="1"/>
  <c r="AB20" i="1"/>
  <c r="Y19" i="1" s="1"/>
  <c r="AB23" i="1"/>
  <c r="Y22" i="1" s="1"/>
  <c r="M13" i="1"/>
  <c r="P4" i="4" l="1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BM4" i="4"/>
  <c r="BN4" i="4"/>
  <c r="BO4" i="4"/>
  <c r="BP4" i="4"/>
  <c r="BQ4" i="4"/>
  <c r="BR4" i="4"/>
  <c r="BS4" i="4"/>
  <c r="BT4" i="4"/>
  <c r="BU4" i="4"/>
  <c r="BV4" i="4"/>
  <c r="BW4" i="4"/>
  <c r="BX4" i="4"/>
  <c r="BY4" i="4"/>
  <c r="BZ4" i="4"/>
  <c r="CA4" i="4"/>
  <c r="CB4" i="4"/>
  <c r="CC4" i="4"/>
  <c r="CD4" i="4"/>
  <c r="CE4" i="4"/>
  <c r="CF4" i="4"/>
  <c r="CG4" i="4"/>
  <c r="CH4" i="4"/>
  <c r="CI4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BM5" i="4"/>
  <c r="BN5" i="4"/>
  <c r="BO5" i="4"/>
  <c r="BP5" i="4"/>
  <c r="BQ5" i="4"/>
  <c r="BR5" i="4"/>
  <c r="BS5" i="4"/>
  <c r="BT5" i="4"/>
  <c r="BU5" i="4"/>
  <c r="BV5" i="4"/>
  <c r="BW5" i="4"/>
  <c r="BX5" i="4"/>
  <c r="BY5" i="4"/>
  <c r="BZ5" i="4"/>
  <c r="CA5" i="4"/>
  <c r="CB5" i="4"/>
  <c r="CC5" i="4"/>
  <c r="CD5" i="4"/>
  <c r="CE5" i="4"/>
  <c r="CF5" i="4"/>
  <c r="CG5" i="4"/>
  <c r="CH5" i="4"/>
  <c r="CI5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BM6" i="4"/>
  <c r="BN6" i="4"/>
  <c r="BO6" i="4"/>
  <c r="BP6" i="4"/>
  <c r="BQ6" i="4"/>
  <c r="BR6" i="4"/>
  <c r="BS6" i="4"/>
  <c r="BT6" i="4"/>
  <c r="BU6" i="4"/>
  <c r="BV6" i="4"/>
  <c r="BW6" i="4"/>
  <c r="BX6" i="4"/>
  <c r="BY6" i="4"/>
  <c r="BZ6" i="4"/>
  <c r="CA6" i="4"/>
  <c r="CB6" i="4"/>
  <c r="CC6" i="4"/>
  <c r="CD6" i="4"/>
  <c r="CE6" i="4"/>
  <c r="CF6" i="4"/>
  <c r="CG6" i="4"/>
  <c r="CH6" i="4"/>
  <c r="CI6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BM8" i="4"/>
  <c r="BN8" i="4"/>
  <c r="BO8" i="4"/>
  <c r="BP8" i="4"/>
  <c r="BQ8" i="4"/>
  <c r="BR8" i="4"/>
  <c r="BS8" i="4"/>
  <c r="BT8" i="4"/>
  <c r="BU8" i="4"/>
  <c r="BV8" i="4"/>
  <c r="BW8" i="4"/>
  <c r="BX8" i="4"/>
  <c r="BY8" i="4"/>
  <c r="BZ8" i="4"/>
  <c r="CA8" i="4"/>
  <c r="CB8" i="4"/>
  <c r="CC8" i="4"/>
  <c r="CD8" i="4"/>
  <c r="CE8" i="4"/>
  <c r="CF8" i="4"/>
  <c r="CG8" i="4"/>
  <c r="CH8" i="4"/>
  <c r="CI8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BM10" i="4"/>
  <c r="BN10" i="4"/>
  <c r="BO10" i="4"/>
  <c r="BP10" i="4"/>
  <c r="BQ10" i="4"/>
  <c r="BR10" i="4"/>
  <c r="BS10" i="4"/>
  <c r="BT10" i="4"/>
  <c r="BU10" i="4"/>
  <c r="BV10" i="4"/>
  <c r="BW10" i="4"/>
  <c r="BX10" i="4"/>
  <c r="BY10" i="4"/>
  <c r="BZ10" i="4"/>
  <c r="CA10" i="4"/>
  <c r="CB10" i="4"/>
  <c r="CC10" i="4"/>
  <c r="CD10" i="4"/>
  <c r="CE10" i="4"/>
  <c r="CF10" i="4"/>
  <c r="CG10" i="4"/>
  <c r="CH10" i="4"/>
  <c r="CI10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BM11" i="4"/>
  <c r="BN11" i="4"/>
  <c r="BO11" i="4"/>
  <c r="BP11" i="4"/>
  <c r="BQ11" i="4"/>
  <c r="BR11" i="4"/>
  <c r="BS11" i="4"/>
  <c r="BT11" i="4"/>
  <c r="BU11" i="4"/>
  <c r="BV11" i="4"/>
  <c r="BW11" i="4"/>
  <c r="BX11" i="4"/>
  <c r="BY11" i="4"/>
  <c r="BZ11" i="4"/>
  <c r="CA11" i="4"/>
  <c r="CB11" i="4"/>
  <c r="CC11" i="4"/>
  <c r="CD11" i="4"/>
  <c r="CE11" i="4"/>
  <c r="CF11" i="4"/>
  <c r="CG11" i="4"/>
  <c r="CH11" i="4"/>
  <c r="CI11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BM12" i="4"/>
  <c r="BN12" i="4"/>
  <c r="BO12" i="4"/>
  <c r="BP12" i="4"/>
  <c r="BQ12" i="4"/>
  <c r="BR12" i="4"/>
  <c r="BS12" i="4"/>
  <c r="BT12" i="4"/>
  <c r="BU12" i="4"/>
  <c r="BV12" i="4"/>
  <c r="BW12" i="4"/>
  <c r="BX12" i="4"/>
  <c r="BY12" i="4"/>
  <c r="BZ12" i="4"/>
  <c r="CA12" i="4"/>
  <c r="CB12" i="4"/>
  <c r="CC12" i="4"/>
  <c r="CD12" i="4"/>
  <c r="CE12" i="4"/>
  <c r="CF12" i="4"/>
  <c r="CG12" i="4"/>
  <c r="CH12" i="4"/>
  <c r="CI12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BA13" i="4"/>
  <c r="BB13" i="4"/>
  <c r="BC13" i="4"/>
  <c r="BD13" i="4"/>
  <c r="BE13" i="4"/>
  <c r="BF13" i="4"/>
  <c r="BG13" i="4"/>
  <c r="BH13" i="4"/>
  <c r="BI13" i="4"/>
  <c r="BJ13" i="4"/>
  <c r="BK13" i="4"/>
  <c r="BL13" i="4"/>
  <c r="BM13" i="4"/>
  <c r="BN13" i="4"/>
  <c r="BO13" i="4"/>
  <c r="BP13" i="4"/>
  <c r="BQ13" i="4"/>
  <c r="BR13" i="4"/>
  <c r="BS13" i="4"/>
  <c r="BT13" i="4"/>
  <c r="BU13" i="4"/>
  <c r="BV13" i="4"/>
  <c r="BW13" i="4"/>
  <c r="BX13" i="4"/>
  <c r="BY13" i="4"/>
  <c r="BZ13" i="4"/>
  <c r="CA13" i="4"/>
  <c r="CB13" i="4"/>
  <c r="CC13" i="4"/>
  <c r="CD13" i="4"/>
  <c r="CE13" i="4"/>
  <c r="CF13" i="4"/>
  <c r="CG13" i="4"/>
  <c r="CH13" i="4"/>
  <c r="CI13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BA14" i="4"/>
  <c r="BB14" i="4"/>
  <c r="BC14" i="4"/>
  <c r="BD14" i="4"/>
  <c r="BE14" i="4"/>
  <c r="BF14" i="4"/>
  <c r="BG14" i="4"/>
  <c r="BH14" i="4"/>
  <c r="BI14" i="4"/>
  <c r="BJ14" i="4"/>
  <c r="BK14" i="4"/>
  <c r="BL14" i="4"/>
  <c r="BM14" i="4"/>
  <c r="BN14" i="4"/>
  <c r="BO14" i="4"/>
  <c r="BP14" i="4"/>
  <c r="BQ14" i="4"/>
  <c r="BR14" i="4"/>
  <c r="BS14" i="4"/>
  <c r="BT14" i="4"/>
  <c r="BU14" i="4"/>
  <c r="BV14" i="4"/>
  <c r="BW14" i="4"/>
  <c r="BX14" i="4"/>
  <c r="BY14" i="4"/>
  <c r="BZ14" i="4"/>
  <c r="CA14" i="4"/>
  <c r="CB14" i="4"/>
  <c r="CC14" i="4"/>
  <c r="CD14" i="4"/>
  <c r="CE14" i="4"/>
  <c r="CF14" i="4"/>
  <c r="CG14" i="4"/>
  <c r="CH14" i="4"/>
  <c r="CI14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BA15" i="4"/>
  <c r="BB15" i="4"/>
  <c r="BC15" i="4"/>
  <c r="BD15" i="4"/>
  <c r="BE15" i="4"/>
  <c r="BF15" i="4"/>
  <c r="BG15" i="4"/>
  <c r="BH15" i="4"/>
  <c r="BI15" i="4"/>
  <c r="BJ15" i="4"/>
  <c r="BK15" i="4"/>
  <c r="BL15" i="4"/>
  <c r="BM15" i="4"/>
  <c r="BN15" i="4"/>
  <c r="BO15" i="4"/>
  <c r="BP15" i="4"/>
  <c r="BQ15" i="4"/>
  <c r="BR15" i="4"/>
  <c r="BS15" i="4"/>
  <c r="BT15" i="4"/>
  <c r="BU15" i="4"/>
  <c r="BV15" i="4"/>
  <c r="BW15" i="4"/>
  <c r="BX15" i="4"/>
  <c r="BY15" i="4"/>
  <c r="BZ15" i="4"/>
  <c r="CA15" i="4"/>
  <c r="CB15" i="4"/>
  <c r="CC15" i="4"/>
  <c r="CD15" i="4"/>
  <c r="CE15" i="4"/>
  <c r="CF15" i="4"/>
  <c r="CG15" i="4"/>
  <c r="CH15" i="4"/>
  <c r="CI15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BA16" i="4"/>
  <c r="BB16" i="4"/>
  <c r="BC16" i="4"/>
  <c r="BD16" i="4"/>
  <c r="BE16" i="4"/>
  <c r="BF16" i="4"/>
  <c r="BG16" i="4"/>
  <c r="BH16" i="4"/>
  <c r="BI16" i="4"/>
  <c r="BJ16" i="4"/>
  <c r="BK16" i="4"/>
  <c r="BL16" i="4"/>
  <c r="BM16" i="4"/>
  <c r="BN16" i="4"/>
  <c r="BO16" i="4"/>
  <c r="BP16" i="4"/>
  <c r="BQ16" i="4"/>
  <c r="BR16" i="4"/>
  <c r="BS16" i="4"/>
  <c r="BT16" i="4"/>
  <c r="BU16" i="4"/>
  <c r="BV16" i="4"/>
  <c r="BW16" i="4"/>
  <c r="BX16" i="4"/>
  <c r="BY16" i="4"/>
  <c r="BZ16" i="4"/>
  <c r="CA16" i="4"/>
  <c r="CB16" i="4"/>
  <c r="CC16" i="4"/>
  <c r="CD16" i="4"/>
  <c r="CE16" i="4"/>
  <c r="CF16" i="4"/>
  <c r="CG16" i="4"/>
  <c r="CH16" i="4"/>
  <c r="CI16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BA17" i="4"/>
  <c r="BB17" i="4"/>
  <c r="BC17" i="4"/>
  <c r="BD17" i="4"/>
  <c r="BE17" i="4"/>
  <c r="BF17" i="4"/>
  <c r="BG17" i="4"/>
  <c r="BH17" i="4"/>
  <c r="BI17" i="4"/>
  <c r="BJ17" i="4"/>
  <c r="BK17" i="4"/>
  <c r="BL17" i="4"/>
  <c r="BM17" i="4"/>
  <c r="BN17" i="4"/>
  <c r="BO17" i="4"/>
  <c r="BP17" i="4"/>
  <c r="BQ17" i="4"/>
  <c r="BR17" i="4"/>
  <c r="BS17" i="4"/>
  <c r="BT17" i="4"/>
  <c r="BU17" i="4"/>
  <c r="BV17" i="4"/>
  <c r="BW17" i="4"/>
  <c r="BX17" i="4"/>
  <c r="BY17" i="4"/>
  <c r="BZ17" i="4"/>
  <c r="CA17" i="4"/>
  <c r="CB17" i="4"/>
  <c r="CC17" i="4"/>
  <c r="CD17" i="4"/>
  <c r="CE17" i="4"/>
  <c r="CF17" i="4"/>
  <c r="CG17" i="4"/>
  <c r="CH17" i="4"/>
  <c r="CI17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BA18" i="4"/>
  <c r="BB18" i="4"/>
  <c r="BC18" i="4"/>
  <c r="BD18" i="4"/>
  <c r="BE18" i="4"/>
  <c r="BF18" i="4"/>
  <c r="BG18" i="4"/>
  <c r="BH18" i="4"/>
  <c r="BI18" i="4"/>
  <c r="BJ18" i="4"/>
  <c r="BK18" i="4"/>
  <c r="BL18" i="4"/>
  <c r="BM18" i="4"/>
  <c r="BN18" i="4"/>
  <c r="BO18" i="4"/>
  <c r="BP18" i="4"/>
  <c r="BQ18" i="4"/>
  <c r="BR18" i="4"/>
  <c r="BS18" i="4"/>
  <c r="BT18" i="4"/>
  <c r="BU18" i="4"/>
  <c r="BV18" i="4"/>
  <c r="BW18" i="4"/>
  <c r="BX18" i="4"/>
  <c r="BY18" i="4"/>
  <c r="BZ18" i="4"/>
  <c r="CA18" i="4"/>
  <c r="CB18" i="4"/>
  <c r="CC18" i="4"/>
  <c r="CD18" i="4"/>
  <c r="CE18" i="4"/>
  <c r="CF18" i="4"/>
  <c r="CG18" i="4"/>
  <c r="CH18" i="4"/>
  <c r="CI18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BA19" i="4"/>
  <c r="BB19" i="4"/>
  <c r="BC19" i="4"/>
  <c r="BD19" i="4"/>
  <c r="BE19" i="4"/>
  <c r="BF19" i="4"/>
  <c r="BG19" i="4"/>
  <c r="BH19" i="4"/>
  <c r="BI19" i="4"/>
  <c r="BJ19" i="4"/>
  <c r="BK19" i="4"/>
  <c r="BL19" i="4"/>
  <c r="BM19" i="4"/>
  <c r="BN19" i="4"/>
  <c r="BO19" i="4"/>
  <c r="BP19" i="4"/>
  <c r="BQ19" i="4"/>
  <c r="BR19" i="4"/>
  <c r="BS19" i="4"/>
  <c r="BT19" i="4"/>
  <c r="BU19" i="4"/>
  <c r="BV19" i="4"/>
  <c r="BW19" i="4"/>
  <c r="BX19" i="4"/>
  <c r="BY19" i="4"/>
  <c r="BZ19" i="4"/>
  <c r="CA19" i="4"/>
  <c r="CB19" i="4"/>
  <c r="CC19" i="4"/>
  <c r="CD19" i="4"/>
  <c r="CE19" i="4"/>
  <c r="CF19" i="4"/>
  <c r="CG19" i="4"/>
  <c r="CH19" i="4"/>
  <c r="CI19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BA20" i="4"/>
  <c r="BB20" i="4"/>
  <c r="BC20" i="4"/>
  <c r="BD20" i="4"/>
  <c r="BE20" i="4"/>
  <c r="BF20" i="4"/>
  <c r="BG20" i="4"/>
  <c r="BH20" i="4"/>
  <c r="BI20" i="4"/>
  <c r="BJ20" i="4"/>
  <c r="BK20" i="4"/>
  <c r="BL20" i="4"/>
  <c r="BM20" i="4"/>
  <c r="BN20" i="4"/>
  <c r="BO20" i="4"/>
  <c r="BP20" i="4"/>
  <c r="BQ20" i="4"/>
  <c r="BR20" i="4"/>
  <c r="BS20" i="4"/>
  <c r="BT20" i="4"/>
  <c r="BU20" i="4"/>
  <c r="BV20" i="4"/>
  <c r="BW20" i="4"/>
  <c r="BX20" i="4"/>
  <c r="BY20" i="4"/>
  <c r="BZ20" i="4"/>
  <c r="CA20" i="4"/>
  <c r="CB20" i="4"/>
  <c r="CC20" i="4"/>
  <c r="CD20" i="4"/>
  <c r="CE20" i="4"/>
  <c r="CF20" i="4"/>
  <c r="CG20" i="4"/>
  <c r="CH20" i="4"/>
  <c r="CI20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BA21" i="4"/>
  <c r="BB21" i="4"/>
  <c r="BC21" i="4"/>
  <c r="BD21" i="4"/>
  <c r="BE21" i="4"/>
  <c r="BF21" i="4"/>
  <c r="BG21" i="4"/>
  <c r="BH21" i="4"/>
  <c r="BI21" i="4"/>
  <c r="BJ21" i="4"/>
  <c r="BK21" i="4"/>
  <c r="BL21" i="4"/>
  <c r="BM21" i="4"/>
  <c r="BN21" i="4"/>
  <c r="BO21" i="4"/>
  <c r="BP21" i="4"/>
  <c r="BQ21" i="4"/>
  <c r="BR21" i="4"/>
  <c r="BS21" i="4"/>
  <c r="BT21" i="4"/>
  <c r="BU21" i="4"/>
  <c r="BV21" i="4"/>
  <c r="BW21" i="4"/>
  <c r="BX21" i="4"/>
  <c r="BY21" i="4"/>
  <c r="BZ21" i="4"/>
  <c r="CA21" i="4"/>
  <c r="CB21" i="4"/>
  <c r="CC21" i="4"/>
  <c r="CD21" i="4"/>
  <c r="CE21" i="4"/>
  <c r="CF21" i="4"/>
  <c r="CG21" i="4"/>
  <c r="CH21" i="4"/>
  <c r="CI21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BA22" i="4"/>
  <c r="BB22" i="4"/>
  <c r="BC22" i="4"/>
  <c r="BD22" i="4"/>
  <c r="BE22" i="4"/>
  <c r="BF22" i="4"/>
  <c r="BG22" i="4"/>
  <c r="BH22" i="4"/>
  <c r="BI22" i="4"/>
  <c r="BJ22" i="4"/>
  <c r="BK22" i="4"/>
  <c r="BL22" i="4"/>
  <c r="BM22" i="4"/>
  <c r="BN22" i="4"/>
  <c r="BO22" i="4"/>
  <c r="BP22" i="4"/>
  <c r="BQ22" i="4"/>
  <c r="BR22" i="4"/>
  <c r="BS22" i="4"/>
  <c r="BT22" i="4"/>
  <c r="BU22" i="4"/>
  <c r="BV22" i="4"/>
  <c r="BW22" i="4"/>
  <c r="BX22" i="4"/>
  <c r="BY22" i="4"/>
  <c r="BZ22" i="4"/>
  <c r="CA22" i="4"/>
  <c r="CB22" i="4"/>
  <c r="CC22" i="4"/>
  <c r="CD22" i="4"/>
  <c r="CE22" i="4"/>
  <c r="CF22" i="4"/>
  <c r="CG22" i="4"/>
  <c r="CH22" i="4"/>
  <c r="CI22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BA23" i="4"/>
  <c r="BB23" i="4"/>
  <c r="BC23" i="4"/>
  <c r="BD23" i="4"/>
  <c r="BE23" i="4"/>
  <c r="BF23" i="4"/>
  <c r="BG23" i="4"/>
  <c r="BH23" i="4"/>
  <c r="BI23" i="4"/>
  <c r="BJ23" i="4"/>
  <c r="BK23" i="4"/>
  <c r="BL23" i="4"/>
  <c r="BM23" i="4"/>
  <c r="BN23" i="4"/>
  <c r="BO23" i="4"/>
  <c r="BP23" i="4"/>
  <c r="BQ23" i="4"/>
  <c r="BR23" i="4"/>
  <c r="BS23" i="4"/>
  <c r="BT23" i="4"/>
  <c r="BU23" i="4"/>
  <c r="BV23" i="4"/>
  <c r="BW23" i="4"/>
  <c r="BX23" i="4"/>
  <c r="BY23" i="4"/>
  <c r="BZ23" i="4"/>
  <c r="CA23" i="4"/>
  <c r="CB23" i="4"/>
  <c r="CC23" i="4"/>
  <c r="CD23" i="4"/>
  <c r="CE23" i="4"/>
  <c r="CF23" i="4"/>
  <c r="CG23" i="4"/>
  <c r="CH23" i="4"/>
  <c r="CI23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BA24" i="4"/>
  <c r="BB24" i="4"/>
  <c r="BC24" i="4"/>
  <c r="BD24" i="4"/>
  <c r="BE24" i="4"/>
  <c r="BF24" i="4"/>
  <c r="BG24" i="4"/>
  <c r="BH24" i="4"/>
  <c r="BI24" i="4"/>
  <c r="BJ24" i="4"/>
  <c r="BK24" i="4"/>
  <c r="BL24" i="4"/>
  <c r="BM24" i="4"/>
  <c r="BN24" i="4"/>
  <c r="BO24" i="4"/>
  <c r="BP24" i="4"/>
  <c r="BQ24" i="4"/>
  <c r="BR24" i="4"/>
  <c r="BS24" i="4"/>
  <c r="BT24" i="4"/>
  <c r="BU24" i="4"/>
  <c r="BV24" i="4"/>
  <c r="BW24" i="4"/>
  <c r="BX24" i="4"/>
  <c r="BY24" i="4"/>
  <c r="BZ24" i="4"/>
  <c r="CA24" i="4"/>
  <c r="CB24" i="4"/>
  <c r="CC24" i="4"/>
  <c r="CD24" i="4"/>
  <c r="CE24" i="4"/>
  <c r="CF24" i="4"/>
  <c r="CG24" i="4"/>
  <c r="CH24" i="4"/>
  <c r="CI24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BA25" i="4"/>
  <c r="BB25" i="4"/>
  <c r="BC25" i="4"/>
  <c r="BD25" i="4"/>
  <c r="BE25" i="4"/>
  <c r="BF25" i="4"/>
  <c r="BG25" i="4"/>
  <c r="BH25" i="4"/>
  <c r="BI25" i="4"/>
  <c r="BJ25" i="4"/>
  <c r="BK25" i="4"/>
  <c r="BL25" i="4"/>
  <c r="BM25" i="4"/>
  <c r="BN25" i="4"/>
  <c r="BO25" i="4"/>
  <c r="BP25" i="4"/>
  <c r="BQ25" i="4"/>
  <c r="BR25" i="4"/>
  <c r="BS25" i="4"/>
  <c r="BT25" i="4"/>
  <c r="BU25" i="4"/>
  <c r="BV25" i="4"/>
  <c r="BW25" i="4"/>
  <c r="BX25" i="4"/>
  <c r="BY25" i="4"/>
  <c r="BZ25" i="4"/>
  <c r="CA25" i="4"/>
  <c r="CB25" i="4"/>
  <c r="CC25" i="4"/>
  <c r="CD25" i="4"/>
  <c r="CE25" i="4"/>
  <c r="CF25" i="4"/>
  <c r="CG25" i="4"/>
  <c r="CH25" i="4"/>
  <c r="CI25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BK26" i="4"/>
  <c r="BL26" i="4"/>
  <c r="BM26" i="4"/>
  <c r="BN26" i="4"/>
  <c r="BO26" i="4"/>
  <c r="BP26" i="4"/>
  <c r="BQ26" i="4"/>
  <c r="BR26" i="4"/>
  <c r="BS26" i="4"/>
  <c r="BT26" i="4"/>
  <c r="BU26" i="4"/>
  <c r="BV26" i="4"/>
  <c r="BW26" i="4"/>
  <c r="BX26" i="4"/>
  <c r="BY26" i="4"/>
  <c r="BZ26" i="4"/>
  <c r="CA26" i="4"/>
  <c r="CB26" i="4"/>
  <c r="CC26" i="4"/>
  <c r="CD26" i="4"/>
  <c r="CE26" i="4"/>
  <c r="CF26" i="4"/>
  <c r="CG26" i="4"/>
  <c r="CH26" i="4"/>
  <c r="CI26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BA27" i="4"/>
  <c r="BB27" i="4"/>
  <c r="BC27" i="4"/>
  <c r="BD27" i="4"/>
  <c r="BE27" i="4"/>
  <c r="BF27" i="4"/>
  <c r="BG27" i="4"/>
  <c r="BH27" i="4"/>
  <c r="BI27" i="4"/>
  <c r="BJ27" i="4"/>
  <c r="BK27" i="4"/>
  <c r="BL27" i="4"/>
  <c r="BM27" i="4"/>
  <c r="BN27" i="4"/>
  <c r="BO27" i="4"/>
  <c r="BP27" i="4"/>
  <c r="BQ27" i="4"/>
  <c r="BR27" i="4"/>
  <c r="BS27" i="4"/>
  <c r="BT27" i="4"/>
  <c r="BU27" i="4"/>
  <c r="BV27" i="4"/>
  <c r="BW27" i="4"/>
  <c r="BX27" i="4"/>
  <c r="BY27" i="4"/>
  <c r="BZ27" i="4"/>
  <c r="CA27" i="4"/>
  <c r="CB27" i="4"/>
  <c r="CC27" i="4"/>
  <c r="CD27" i="4"/>
  <c r="CE27" i="4"/>
  <c r="CF27" i="4"/>
  <c r="CG27" i="4"/>
  <c r="CH27" i="4"/>
  <c r="CI27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BA28" i="4"/>
  <c r="BB28" i="4"/>
  <c r="BC28" i="4"/>
  <c r="BD28" i="4"/>
  <c r="BE28" i="4"/>
  <c r="BF28" i="4"/>
  <c r="BG28" i="4"/>
  <c r="BH28" i="4"/>
  <c r="BI28" i="4"/>
  <c r="BJ28" i="4"/>
  <c r="BK28" i="4"/>
  <c r="BL28" i="4"/>
  <c r="BM28" i="4"/>
  <c r="BN28" i="4"/>
  <c r="BO28" i="4"/>
  <c r="BP28" i="4"/>
  <c r="BQ28" i="4"/>
  <c r="BR28" i="4"/>
  <c r="BS28" i="4"/>
  <c r="BT28" i="4"/>
  <c r="BU28" i="4"/>
  <c r="BV28" i="4"/>
  <c r="BW28" i="4"/>
  <c r="BX28" i="4"/>
  <c r="BY28" i="4"/>
  <c r="BZ28" i="4"/>
  <c r="CA28" i="4"/>
  <c r="CB28" i="4"/>
  <c r="CC28" i="4"/>
  <c r="CD28" i="4"/>
  <c r="CE28" i="4"/>
  <c r="CF28" i="4"/>
  <c r="CG28" i="4"/>
  <c r="CH28" i="4"/>
  <c r="CI28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BA29" i="4"/>
  <c r="BB29" i="4"/>
  <c r="BC29" i="4"/>
  <c r="BD29" i="4"/>
  <c r="BE29" i="4"/>
  <c r="BF29" i="4"/>
  <c r="BG29" i="4"/>
  <c r="BH29" i="4"/>
  <c r="BI29" i="4"/>
  <c r="BJ29" i="4"/>
  <c r="BK29" i="4"/>
  <c r="BL29" i="4"/>
  <c r="BM29" i="4"/>
  <c r="BN29" i="4"/>
  <c r="BO29" i="4"/>
  <c r="BP29" i="4"/>
  <c r="BQ29" i="4"/>
  <c r="BR29" i="4"/>
  <c r="BS29" i="4"/>
  <c r="BT29" i="4"/>
  <c r="BU29" i="4"/>
  <c r="BV29" i="4"/>
  <c r="BW29" i="4"/>
  <c r="BX29" i="4"/>
  <c r="BY29" i="4"/>
  <c r="BZ29" i="4"/>
  <c r="CA29" i="4"/>
  <c r="CB29" i="4"/>
  <c r="CC29" i="4"/>
  <c r="CD29" i="4"/>
  <c r="CE29" i="4"/>
  <c r="CF29" i="4"/>
  <c r="CG29" i="4"/>
  <c r="CH29" i="4"/>
  <c r="CI29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BA30" i="4"/>
  <c r="BB30" i="4"/>
  <c r="BC30" i="4"/>
  <c r="BD30" i="4"/>
  <c r="BE30" i="4"/>
  <c r="BF30" i="4"/>
  <c r="BG30" i="4"/>
  <c r="BH30" i="4"/>
  <c r="BI30" i="4"/>
  <c r="BJ30" i="4"/>
  <c r="BK30" i="4"/>
  <c r="BL30" i="4"/>
  <c r="BM30" i="4"/>
  <c r="BN30" i="4"/>
  <c r="BO30" i="4"/>
  <c r="BP30" i="4"/>
  <c r="BQ30" i="4"/>
  <c r="BR30" i="4"/>
  <c r="BS30" i="4"/>
  <c r="BT30" i="4"/>
  <c r="BU30" i="4"/>
  <c r="BV30" i="4"/>
  <c r="BW30" i="4"/>
  <c r="BX30" i="4"/>
  <c r="BY30" i="4"/>
  <c r="BZ30" i="4"/>
  <c r="CA30" i="4"/>
  <c r="CB30" i="4"/>
  <c r="CC30" i="4"/>
  <c r="CD30" i="4"/>
  <c r="CE30" i="4"/>
  <c r="CF30" i="4"/>
  <c r="CG30" i="4"/>
  <c r="CH30" i="4"/>
  <c r="CI30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BA31" i="4"/>
  <c r="BB31" i="4"/>
  <c r="BC31" i="4"/>
  <c r="BD31" i="4"/>
  <c r="BE31" i="4"/>
  <c r="BF31" i="4"/>
  <c r="BG31" i="4"/>
  <c r="BH31" i="4"/>
  <c r="BI31" i="4"/>
  <c r="BJ31" i="4"/>
  <c r="BK31" i="4"/>
  <c r="BL31" i="4"/>
  <c r="BM31" i="4"/>
  <c r="BN31" i="4"/>
  <c r="BO31" i="4"/>
  <c r="BP31" i="4"/>
  <c r="BQ31" i="4"/>
  <c r="BR31" i="4"/>
  <c r="BS31" i="4"/>
  <c r="BT31" i="4"/>
  <c r="BU31" i="4"/>
  <c r="BV31" i="4"/>
  <c r="BW31" i="4"/>
  <c r="BX31" i="4"/>
  <c r="BY31" i="4"/>
  <c r="BZ31" i="4"/>
  <c r="CA31" i="4"/>
  <c r="CB31" i="4"/>
  <c r="CC31" i="4"/>
  <c r="CD31" i="4"/>
  <c r="CE31" i="4"/>
  <c r="CF31" i="4"/>
  <c r="CG31" i="4"/>
  <c r="CH31" i="4"/>
  <c r="CI31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BA32" i="4"/>
  <c r="BB32" i="4"/>
  <c r="BC32" i="4"/>
  <c r="BD32" i="4"/>
  <c r="BE32" i="4"/>
  <c r="BF32" i="4"/>
  <c r="BG32" i="4"/>
  <c r="BH32" i="4"/>
  <c r="BI32" i="4"/>
  <c r="BJ32" i="4"/>
  <c r="BK32" i="4"/>
  <c r="BL32" i="4"/>
  <c r="BM32" i="4"/>
  <c r="BN32" i="4"/>
  <c r="BO32" i="4"/>
  <c r="BP32" i="4"/>
  <c r="BQ32" i="4"/>
  <c r="BR32" i="4"/>
  <c r="BS32" i="4"/>
  <c r="BT32" i="4"/>
  <c r="BU32" i="4"/>
  <c r="BV32" i="4"/>
  <c r="BW32" i="4"/>
  <c r="BX32" i="4"/>
  <c r="BY32" i="4"/>
  <c r="BZ32" i="4"/>
  <c r="CA32" i="4"/>
  <c r="CB32" i="4"/>
  <c r="CC32" i="4"/>
  <c r="CD32" i="4"/>
  <c r="CE32" i="4"/>
  <c r="CF32" i="4"/>
  <c r="CG32" i="4"/>
  <c r="CH32" i="4"/>
  <c r="CI32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BM33" i="4"/>
  <c r="BN33" i="4"/>
  <c r="BO33" i="4"/>
  <c r="BP33" i="4"/>
  <c r="BQ33" i="4"/>
  <c r="BR33" i="4"/>
  <c r="BS33" i="4"/>
  <c r="BT33" i="4"/>
  <c r="BU33" i="4"/>
  <c r="BV33" i="4"/>
  <c r="BW33" i="4"/>
  <c r="BX33" i="4"/>
  <c r="BY33" i="4"/>
  <c r="BZ33" i="4"/>
  <c r="CA33" i="4"/>
  <c r="CB33" i="4"/>
  <c r="CC33" i="4"/>
  <c r="CD33" i="4"/>
  <c r="CE33" i="4"/>
  <c r="CF33" i="4"/>
  <c r="CG33" i="4"/>
  <c r="CH33" i="4"/>
  <c r="CI33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BM34" i="4"/>
  <c r="BN34" i="4"/>
  <c r="BO34" i="4"/>
  <c r="BP34" i="4"/>
  <c r="BQ34" i="4"/>
  <c r="BR34" i="4"/>
  <c r="BS34" i="4"/>
  <c r="BT34" i="4"/>
  <c r="BU34" i="4"/>
  <c r="BV34" i="4"/>
  <c r="BW34" i="4"/>
  <c r="BX34" i="4"/>
  <c r="BY34" i="4"/>
  <c r="BZ34" i="4"/>
  <c r="CA34" i="4"/>
  <c r="CB34" i="4"/>
  <c r="CC34" i="4"/>
  <c r="CD34" i="4"/>
  <c r="CE34" i="4"/>
  <c r="CF34" i="4"/>
  <c r="CG34" i="4"/>
  <c r="CH34" i="4"/>
  <c r="CI34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BA35" i="4"/>
  <c r="BB35" i="4"/>
  <c r="BC35" i="4"/>
  <c r="BD35" i="4"/>
  <c r="BE35" i="4"/>
  <c r="BF35" i="4"/>
  <c r="BG35" i="4"/>
  <c r="BH35" i="4"/>
  <c r="BI35" i="4"/>
  <c r="BJ35" i="4"/>
  <c r="BK35" i="4"/>
  <c r="BL35" i="4"/>
  <c r="BM35" i="4"/>
  <c r="BN35" i="4"/>
  <c r="BO35" i="4"/>
  <c r="BP35" i="4"/>
  <c r="BQ35" i="4"/>
  <c r="BR35" i="4"/>
  <c r="BS35" i="4"/>
  <c r="BT35" i="4"/>
  <c r="BU35" i="4"/>
  <c r="BV35" i="4"/>
  <c r="BW35" i="4"/>
  <c r="BX35" i="4"/>
  <c r="BY35" i="4"/>
  <c r="BZ35" i="4"/>
  <c r="CA35" i="4"/>
  <c r="CB35" i="4"/>
  <c r="CC35" i="4"/>
  <c r="CD35" i="4"/>
  <c r="CE35" i="4"/>
  <c r="CF35" i="4"/>
  <c r="CG35" i="4"/>
  <c r="CH35" i="4"/>
  <c r="CI35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BA36" i="4"/>
  <c r="BB36" i="4"/>
  <c r="BC36" i="4"/>
  <c r="BD36" i="4"/>
  <c r="BE36" i="4"/>
  <c r="BF36" i="4"/>
  <c r="BG36" i="4"/>
  <c r="BH36" i="4"/>
  <c r="BI36" i="4"/>
  <c r="BJ36" i="4"/>
  <c r="BK36" i="4"/>
  <c r="BL36" i="4"/>
  <c r="BM36" i="4"/>
  <c r="BN36" i="4"/>
  <c r="BO36" i="4"/>
  <c r="BP36" i="4"/>
  <c r="BQ36" i="4"/>
  <c r="BR36" i="4"/>
  <c r="BS36" i="4"/>
  <c r="BT36" i="4"/>
  <c r="BU36" i="4"/>
  <c r="BV36" i="4"/>
  <c r="BW36" i="4"/>
  <c r="BX36" i="4"/>
  <c r="BY36" i="4"/>
  <c r="BZ36" i="4"/>
  <c r="CA36" i="4"/>
  <c r="CB36" i="4"/>
  <c r="CC36" i="4"/>
  <c r="CD36" i="4"/>
  <c r="CE36" i="4"/>
  <c r="CF36" i="4"/>
  <c r="CG36" i="4"/>
  <c r="CH36" i="4"/>
  <c r="CI36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BM37" i="4"/>
  <c r="BN37" i="4"/>
  <c r="BO37" i="4"/>
  <c r="BP37" i="4"/>
  <c r="BQ37" i="4"/>
  <c r="BR37" i="4"/>
  <c r="BS37" i="4"/>
  <c r="BT37" i="4"/>
  <c r="BU37" i="4"/>
  <c r="BV37" i="4"/>
  <c r="BW37" i="4"/>
  <c r="BX37" i="4"/>
  <c r="BY37" i="4"/>
  <c r="BZ37" i="4"/>
  <c r="CA37" i="4"/>
  <c r="CB37" i="4"/>
  <c r="CC37" i="4"/>
  <c r="CD37" i="4"/>
  <c r="CE37" i="4"/>
  <c r="CF37" i="4"/>
  <c r="CG37" i="4"/>
  <c r="CH37" i="4"/>
  <c r="CI37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BA38" i="4"/>
  <c r="BB38" i="4"/>
  <c r="BC38" i="4"/>
  <c r="BD38" i="4"/>
  <c r="BE38" i="4"/>
  <c r="BF38" i="4"/>
  <c r="BG38" i="4"/>
  <c r="BH38" i="4"/>
  <c r="BI38" i="4"/>
  <c r="BJ38" i="4"/>
  <c r="BK38" i="4"/>
  <c r="BL38" i="4"/>
  <c r="BM38" i="4"/>
  <c r="BN38" i="4"/>
  <c r="BO38" i="4"/>
  <c r="BP38" i="4"/>
  <c r="BQ38" i="4"/>
  <c r="BR38" i="4"/>
  <c r="BS38" i="4"/>
  <c r="BT38" i="4"/>
  <c r="BU38" i="4"/>
  <c r="BV38" i="4"/>
  <c r="BW38" i="4"/>
  <c r="BX38" i="4"/>
  <c r="BY38" i="4"/>
  <c r="BZ38" i="4"/>
  <c r="CA38" i="4"/>
  <c r="CB38" i="4"/>
  <c r="CC38" i="4"/>
  <c r="CD38" i="4"/>
  <c r="CE38" i="4"/>
  <c r="CF38" i="4"/>
  <c r="CG38" i="4"/>
  <c r="CH38" i="4"/>
  <c r="CI38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BA39" i="4"/>
  <c r="BB39" i="4"/>
  <c r="BC39" i="4"/>
  <c r="BD39" i="4"/>
  <c r="BE39" i="4"/>
  <c r="BF39" i="4"/>
  <c r="BG39" i="4"/>
  <c r="BH39" i="4"/>
  <c r="BI39" i="4"/>
  <c r="BJ39" i="4"/>
  <c r="BK39" i="4"/>
  <c r="BL39" i="4"/>
  <c r="BM39" i="4"/>
  <c r="BN39" i="4"/>
  <c r="BO39" i="4"/>
  <c r="BP39" i="4"/>
  <c r="BQ39" i="4"/>
  <c r="BR39" i="4"/>
  <c r="BS39" i="4"/>
  <c r="BT39" i="4"/>
  <c r="BU39" i="4"/>
  <c r="BV39" i="4"/>
  <c r="BW39" i="4"/>
  <c r="BX39" i="4"/>
  <c r="BY39" i="4"/>
  <c r="BZ39" i="4"/>
  <c r="CA39" i="4"/>
  <c r="CB39" i="4"/>
  <c r="CC39" i="4"/>
  <c r="CD39" i="4"/>
  <c r="CE39" i="4"/>
  <c r="CF39" i="4"/>
  <c r="CG39" i="4"/>
  <c r="CH39" i="4"/>
  <c r="CI39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BA40" i="4"/>
  <c r="BB40" i="4"/>
  <c r="BC40" i="4"/>
  <c r="BD40" i="4"/>
  <c r="BE40" i="4"/>
  <c r="BF40" i="4"/>
  <c r="BG40" i="4"/>
  <c r="BH40" i="4"/>
  <c r="BI40" i="4"/>
  <c r="BJ40" i="4"/>
  <c r="BK40" i="4"/>
  <c r="BL40" i="4"/>
  <c r="BM40" i="4"/>
  <c r="BN40" i="4"/>
  <c r="BO40" i="4"/>
  <c r="BP40" i="4"/>
  <c r="BQ40" i="4"/>
  <c r="BR40" i="4"/>
  <c r="BS40" i="4"/>
  <c r="BT40" i="4"/>
  <c r="BU40" i="4"/>
  <c r="BV40" i="4"/>
  <c r="BW40" i="4"/>
  <c r="BX40" i="4"/>
  <c r="BY40" i="4"/>
  <c r="BZ40" i="4"/>
  <c r="CA40" i="4"/>
  <c r="CB40" i="4"/>
  <c r="CC40" i="4"/>
  <c r="CD40" i="4"/>
  <c r="CE40" i="4"/>
  <c r="CF40" i="4"/>
  <c r="CG40" i="4"/>
  <c r="CH40" i="4"/>
  <c r="CI40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BA41" i="4"/>
  <c r="BB41" i="4"/>
  <c r="BC41" i="4"/>
  <c r="BD41" i="4"/>
  <c r="BE41" i="4"/>
  <c r="BF41" i="4"/>
  <c r="BG41" i="4"/>
  <c r="BH41" i="4"/>
  <c r="BI41" i="4"/>
  <c r="BJ41" i="4"/>
  <c r="BK41" i="4"/>
  <c r="BL41" i="4"/>
  <c r="BM41" i="4"/>
  <c r="BN41" i="4"/>
  <c r="BO41" i="4"/>
  <c r="BP41" i="4"/>
  <c r="BQ41" i="4"/>
  <c r="BR41" i="4"/>
  <c r="BS41" i="4"/>
  <c r="BT41" i="4"/>
  <c r="BU41" i="4"/>
  <c r="BV41" i="4"/>
  <c r="BW41" i="4"/>
  <c r="BX41" i="4"/>
  <c r="BY41" i="4"/>
  <c r="BZ41" i="4"/>
  <c r="CA41" i="4"/>
  <c r="CB41" i="4"/>
  <c r="CC41" i="4"/>
  <c r="CD41" i="4"/>
  <c r="CE41" i="4"/>
  <c r="CF41" i="4"/>
  <c r="CG41" i="4"/>
  <c r="CH41" i="4"/>
  <c r="CI41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BA42" i="4"/>
  <c r="BB42" i="4"/>
  <c r="BC42" i="4"/>
  <c r="BD42" i="4"/>
  <c r="BE42" i="4"/>
  <c r="BF42" i="4"/>
  <c r="BG42" i="4"/>
  <c r="BH42" i="4"/>
  <c r="BI42" i="4"/>
  <c r="BJ42" i="4"/>
  <c r="BK42" i="4"/>
  <c r="BL42" i="4"/>
  <c r="BM42" i="4"/>
  <c r="BN42" i="4"/>
  <c r="BO42" i="4"/>
  <c r="BP42" i="4"/>
  <c r="BQ42" i="4"/>
  <c r="BR42" i="4"/>
  <c r="BS42" i="4"/>
  <c r="BT42" i="4"/>
  <c r="BU42" i="4"/>
  <c r="BV42" i="4"/>
  <c r="BW42" i="4"/>
  <c r="BX42" i="4"/>
  <c r="BY42" i="4"/>
  <c r="BZ42" i="4"/>
  <c r="CA42" i="4"/>
  <c r="CB42" i="4"/>
  <c r="CC42" i="4"/>
  <c r="CD42" i="4"/>
  <c r="CE42" i="4"/>
  <c r="CF42" i="4"/>
  <c r="CG42" i="4"/>
  <c r="CH42" i="4"/>
  <c r="CI42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BA43" i="4"/>
  <c r="BB43" i="4"/>
  <c r="BC43" i="4"/>
  <c r="BD43" i="4"/>
  <c r="BE43" i="4"/>
  <c r="BF43" i="4"/>
  <c r="BG43" i="4"/>
  <c r="BH43" i="4"/>
  <c r="BI43" i="4"/>
  <c r="BJ43" i="4"/>
  <c r="BK43" i="4"/>
  <c r="BL43" i="4"/>
  <c r="BM43" i="4"/>
  <c r="BN43" i="4"/>
  <c r="BO43" i="4"/>
  <c r="BP43" i="4"/>
  <c r="BQ43" i="4"/>
  <c r="BR43" i="4"/>
  <c r="BS43" i="4"/>
  <c r="BT43" i="4"/>
  <c r="BU43" i="4"/>
  <c r="BV43" i="4"/>
  <c r="BW43" i="4"/>
  <c r="BX43" i="4"/>
  <c r="BY43" i="4"/>
  <c r="BZ43" i="4"/>
  <c r="CA43" i="4"/>
  <c r="CB43" i="4"/>
  <c r="CC43" i="4"/>
  <c r="CD43" i="4"/>
  <c r="CE43" i="4"/>
  <c r="CF43" i="4"/>
  <c r="CG43" i="4"/>
  <c r="CH43" i="4"/>
  <c r="CI43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BA44" i="4"/>
  <c r="BB44" i="4"/>
  <c r="BC44" i="4"/>
  <c r="BD44" i="4"/>
  <c r="BE44" i="4"/>
  <c r="BF44" i="4"/>
  <c r="BG44" i="4"/>
  <c r="BH44" i="4"/>
  <c r="BI44" i="4"/>
  <c r="BJ44" i="4"/>
  <c r="BK44" i="4"/>
  <c r="BL44" i="4"/>
  <c r="BM44" i="4"/>
  <c r="BN44" i="4"/>
  <c r="BO44" i="4"/>
  <c r="BP44" i="4"/>
  <c r="BQ44" i="4"/>
  <c r="BR44" i="4"/>
  <c r="BS44" i="4"/>
  <c r="BT44" i="4"/>
  <c r="BU44" i="4"/>
  <c r="BV44" i="4"/>
  <c r="BW44" i="4"/>
  <c r="BX44" i="4"/>
  <c r="BY44" i="4"/>
  <c r="BZ44" i="4"/>
  <c r="CA44" i="4"/>
  <c r="CB44" i="4"/>
  <c r="CC44" i="4"/>
  <c r="CD44" i="4"/>
  <c r="CE44" i="4"/>
  <c r="CF44" i="4"/>
  <c r="CG44" i="4"/>
  <c r="CH44" i="4"/>
  <c r="CI44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BA45" i="4"/>
  <c r="BB45" i="4"/>
  <c r="BC45" i="4"/>
  <c r="BD45" i="4"/>
  <c r="BE45" i="4"/>
  <c r="BF45" i="4"/>
  <c r="BG45" i="4"/>
  <c r="BH45" i="4"/>
  <c r="BI45" i="4"/>
  <c r="BJ45" i="4"/>
  <c r="BK45" i="4"/>
  <c r="BL45" i="4"/>
  <c r="BM45" i="4"/>
  <c r="BN45" i="4"/>
  <c r="BO45" i="4"/>
  <c r="BP45" i="4"/>
  <c r="BQ45" i="4"/>
  <c r="BR45" i="4"/>
  <c r="BS45" i="4"/>
  <c r="BT45" i="4"/>
  <c r="BU45" i="4"/>
  <c r="BV45" i="4"/>
  <c r="BW45" i="4"/>
  <c r="BX45" i="4"/>
  <c r="BY45" i="4"/>
  <c r="BZ45" i="4"/>
  <c r="CA45" i="4"/>
  <c r="CB45" i="4"/>
  <c r="CC45" i="4"/>
  <c r="CD45" i="4"/>
  <c r="CE45" i="4"/>
  <c r="CF45" i="4"/>
  <c r="CG45" i="4"/>
  <c r="CH45" i="4"/>
  <c r="CI45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BA46" i="4"/>
  <c r="BB46" i="4"/>
  <c r="BC46" i="4"/>
  <c r="BD46" i="4"/>
  <c r="BE46" i="4"/>
  <c r="BF46" i="4"/>
  <c r="BG46" i="4"/>
  <c r="BH46" i="4"/>
  <c r="BI46" i="4"/>
  <c r="BJ46" i="4"/>
  <c r="BK46" i="4"/>
  <c r="BL46" i="4"/>
  <c r="BM46" i="4"/>
  <c r="BN46" i="4"/>
  <c r="BO46" i="4"/>
  <c r="BP46" i="4"/>
  <c r="BQ46" i="4"/>
  <c r="BR46" i="4"/>
  <c r="BS46" i="4"/>
  <c r="BT46" i="4"/>
  <c r="BU46" i="4"/>
  <c r="BV46" i="4"/>
  <c r="BW46" i="4"/>
  <c r="BX46" i="4"/>
  <c r="BY46" i="4"/>
  <c r="BZ46" i="4"/>
  <c r="CA46" i="4"/>
  <c r="CB46" i="4"/>
  <c r="CC46" i="4"/>
  <c r="CD46" i="4"/>
  <c r="CE46" i="4"/>
  <c r="CF46" i="4"/>
  <c r="CG46" i="4"/>
  <c r="CH46" i="4"/>
  <c r="CI46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BA47" i="4"/>
  <c r="BB47" i="4"/>
  <c r="BC47" i="4"/>
  <c r="BD47" i="4"/>
  <c r="BE47" i="4"/>
  <c r="BF47" i="4"/>
  <c r="BG47" i="4"/>
  <c r="BH47" i="4"/>
  <c r="BI47" i="4"/>
  <c r="BJ47" i="4"/>
  <c r="BK47" i="4"/>
  <c r="BL47" i="4"/>
  <c r="BM47" i="4"/>
  <c r="BN47" i="4"/>
  <c r="BO47" i="4"/>
  <c r="BP47" i="4"/>
  <c r="BQ47" i="4"/>
  <c r="BR47" i="4"/>
  <c r="BS47" i="4"/>
  <c r="BT47" i="4"/>
  <c r="BU47" i="4"/>
  <c r="BV47" i="4"/>
  <c r="BW47" i="4"/>
  <c r="BX47" i="4"/>
  <c r="BY47" i="4"/>
  <c r="BZ47" i="4"/>
  <c r="CA47" i="4"/>
  <c r="CB47" i="4"/>
  <c r="CC47" i="4"/>
  <c r="CD47" i="4"/>
  <c r="CE47" i="4"/>
  <c r="CF47" i="4"/>
  <c r="CG47" i="4"/>
  <c r="CH47" i="4"/>
  <c r="CI47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BA48" i="4"/>
  <c r="BB48" i="4"/>
  <c r="BC48" i="4"/>
  <c r="BD48" i="4"/>
  <c r="BE48" i="4"/>
  <c r="BF48" i="4"/>
  <c r="BG48" i="4"/>
  <c r="BH48" i="4"/>
  <c r="BI48" i="4"/>
  <c r="BJ48" i="4"/>
  <c r="BK48" i="4"/>
  <c r="BL48" i="4"/>
  <c r="BM48" i="4"/>
  <c r="BN48" i="4"/>
  <c r="BO48" i="4"/>
  <c r="BP48" i="4"/>
  <c r="BQ48" i="4"/>
  <c r="BR48" i="4"/>
  <c r="BS48" i="4"/>
  <c r="BT48" i="4"/>
  <c r="BU48" i="4"/>
  <c r="BV48" i="4"/>
  <c r="BW48" i="4"/>
  <c r="BX48" i="4"/>
  <c r="BY48" i="4"/>
  <c r="BZ48" i="4"/>
  <c r="CA48" i="4"/>
  <c r="CB48" i="4"/>
  <c r="CC48" i="4"/>
  <c r="CD48" i="4"/>
  <c r="CE48" i="4"/>
  <c r="CF48" i="4"/>
  <c r="CG48" i="4"/>
  <c r="CH48" i="4"/>
  <c r="CI48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BA49" i="4"/>
  <c r="BB49" i="4"/>
  <c r="BC49" i="4"/>
  <c r="BD49" i="4"/>
  <c r="BE49" i="4"/>
  <c r="BF49" i="4"/>
  <c r="BG49" i="4"/>
  <c r="BH49" i="4"/>
  <c r="BI49" i="4"/>
  <c r="BJ49" i="4"/>
  <c r="BK49" i="4"/>
  <c r="BL49" i="4"/>
  <c r="BM49" i="4"/>
  <c r="BN49" i="4"/>
  <c r="BO49" i="4"/>
  <c r="BP49" i="4"/>
  <c r="BQ49" i="4"/>
  <c r="BR49" i="4"/>
  <c r="BS49" i="4"/>
  <c r="BT49" i="4"/>
  <c r="BU49" i="4"/>
  <c r="BV49" i="4"/>
  <c r="BW49" i="4"/>
  <c r="BX49" i="4"/>
  <c r="BY49" i="4"/>
  <c r="BZ49" i="4"/>
  <c r="CA49" i="4"/>
  <c r="CB49" i="4"/>
  <c r="CC49" i="4"/>
  <c r="CD49" i="4"/>
  <c r="CE49" i="4"/>
  <c r="CF49" i="4"/>
  <c r="CG49" i="4"/>
  <c r="CH49" i="4"/>
  <c r="CI49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BA50" i="4"/>
  <c r="BB50" i="4"/>
  <c r="BC50" i="4"/>
  <c r="BD50" i="4"/>
  <c r="BE50" i="4"/>
  <c r="BF50" i="4"/>
  <c r="BG50" i="4"/>
  <c r="BH50" i="4"/>
  <c r="BI50" i="4"/>
  <c r="BJ50" i="4"/>
  <c r="BK50" i="4"/>
  <c r="BL50" i="4"/>
  <c r="BM50" i="4"/>
  <c r="BN50" i="4"/>
  <c r="BO50" i="4"/>
  <c r="BP50" i="4"/>
  <c r="BQ50" i="4"/>
  <c r="BR50" i="4"/>
  <c r="BS50" i="4"/>
  <c r="BT50" i="4"/>
  <c r="BU50" i="4"/>
  <c r="BV50" i="4"/>
  <c r="BW50" i="4"/>
  <c r="BX50" i="4"/>
  <c r="BY50" i="4"/>
  <c r="BZ50" i="4"/>
  <c r="CA50" i="4"/>
  <c r="CB50" i="4"/>
  <c r="CC50" i="4"/>
  <c r="CD50" i="4"/>
  <c r="CE50" i="4"/>
  <c r="CF50" i="4"/>
  <c r="CG50" i="4"/>
  <c r="CH50" i="4"/>
  <c r="CI50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BA51" i="4"/>
  <c r="BB51" i="4"/>
  <c r="BC51" i="4"/>
  <c r="BD51" i="4"/>
  <c r="BE51" i="4"/>
  <c r="BF51" i="4"/>
  <c r="BG51" i="4"/>
  <c r="BH51" i="4"/>
  <c r="BI51" i="4"/>
  <c r="BJ51" i="4"/>
  <c r="BK51" i="4"/>
  <c r="BL51" i="4"/>
  <c r="BM51" i="4"/>
  <c r="BN51" i="4"/>
  <c r="BO51" i="4"/>
  <c r="BP51" i="4"/>
  <c r="BQ51" i="4"/>
  <c r="BR51" i="4"/>
  <c r="BS51" i="4"/>
  <c r="BT51" i="4"/>
  <c r="BU51" i="4"/>
  <c r="BV51" i="4"/>
  <c r="BW51" i="4"/>
  <c r="BX51" i="4"/>
  <c r="BY51" i="4"/>
  <c r="BZ51" i="4"/>
  <c r="CA51" i="4"/>
  <c r="CB51" i="4"/>
  <c r="CC51" i="4"/>
  <c r="CD51" i="4"/>
  <c r="CE51" i="4"/>
  <c r="CF51" i="4"/>
  <c r="CG51" i="4"/>
  <c r="CH51" i="4"/>
  <c r="CI51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BM52" i="4"/>
  <c r="BN52" i="4"/>
  <c r="BO52" i="4"/>
  <c r="BP52" i="4"/>
  <c r="BQ52" i="4"/>
  <c r="BR52" i="4"/>
  <c r="BS52" i="4"/>
  <c r="BT52" i="4"/>
  <c r="BU52" i="4"/>
  <c r="BV52" i="4"/>
  <c r="BW52" i="4"/>
  <c r="BX52" i="4"/>
  <c r="BY52" i="4"/>
  <c r="BZ52" i="4"/>
  <c r="CA52" i="4"/>
  <c r="CB52" i="4"/>
  <c r="CC52" i="4"/>
  <c r="CD52" i="4"/>
  <c r="CE52" i="4"/>
  <c r="CF52" i="4"/>
  <c r="CG52" i="4"/>
  <c r="CH52" i="4"/>
  <c r="CI52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BA53" i="4"/>
  <c r="BB53" i="4"/>
  <c r="BC53" i="4"/>
  <c r="BD53" i="4"/>
  <c r="BE53" i="4"/>
  <c r="BF53" i="4"/>
  <c r="BG53" i="4"/>
  <c r="BH53" i="4"/>
  <c r="BI53" i="4"/>
  <c r="BJ53" i="4"/>
  <c r="BK53" i="4"/>
  <c r="BL53" i="4"/>
  <c r="BM53" i="4"/>
  <c r="BN53" i="4"/>
  <c r="BO53" i="4"/>
  <c r="BP53" i="4"/>
  <c r="BQ53" i="4"/>
  <c r="BR53" i="4"/>
  <c r="BS53" i="4"/>
  <c r="BT53" i="4"/>
  <c r="BU53" i="4"/>
  <c r="BV53" i="4"/>
  <c r="BW53" i="4"/>
  <c r="BX53" i="4"/>
  <c r="BY53" i="4"/>
  <c r="BZ53" i="4"/>
  <c r="CA53" i="4"/>
  <c r="CB53" i="4"/>
  <c r="CC53" i="4"/>
  <c r="CD53" i="4"/>
  <c r="CE53" i="4"/>
  <c r="CF53" i="4"/>
  <c r="CG53" i="4"/>
  <c r="CH53" i="4"/>
  <c r="CI53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BA54" i="4"/>
  <c r="BB54" i="4"/>
  <c r="BC54" i="4"/>
  <c r="BD54" i="4"/>
  <c r="BE54" i="4"/>
  <c r="BF54" i="4"/>
  <c r="BG54" i="4"/>
  <c r="BH54" i="4"/>
  <c r="BI54" i="4"/>
  <c r="BJ54" i="4"/>
  <c r="BK54" i="4"/>
  <c r="BL54" i="4"/>
  <c r="BM54" i="4"/>
  <c r="BN54" i="4"/>
  <c r="BO54" i="4"/>
  <c r="BP54" i="4"/>
  <c r="BQ54" i="4"/>
  <c r="BR54" i="4"/>
  <c r="BS54" i="4"/>
  <c r="BT54" i="4"/>
  <c r="BU54" i="4"/>
  <c r="BV54" i="4"/>
  <c r="BW54" i="4"/>
  <c r="BX54" i="4"/>
  <c r="BY54" i="4"/>
  <c r="BZ54" i="4"/>
  <c r="CA54" i="4"/>
  <c r="CB54" i="4"/>
  <c r="CC54" i="4"/>
  <c r="CD54" i="4"/>
  <c r="CE54" i="4"/>
  <c r="CF54" i="4"/>
  <c r="CG54" i="4"/>
  <c r="CH54" i="4"/>
  <c r="CI54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BA55" i="4"/>
  <c r="BB55" i="4"/>
  <c r="BC55" i="4"/>
  <c r="BD55" i="4"/>
  <c r="BE55" i="4"/>
  <c r="BF55" i="4"/>
  <c r="BG55" i="4"/>
  <c r="BH55" i="4"/>
  <c r="BI55" i="4"/>
  <c r="BJ55" i="4"/>
  <c r="BK55" i="4"/>
  <c r="BL55" i="4"/>
  <c r="BM55" i="4"/>
  <c r="BN55" i="4"/>
  <c r="BO55" i="4"/>
  <c r="BP55" i="4"/>
  <c r="BQ55" i="4"/>
  <c r="BR55" i="4"/>
  <c r="BS55" i="4"/>
  <c r="BT55" i="4"/>
  <c r="BU55" i="4"/>
  <c r="BV55" i="4"/>
  <c r="BW55" i="4"/>
  <c r="BX55" i="4"/>
  <c r="BY55" i="4"/>
  <c r="BZ55" i="4"/>
  <c r="CA55" i="4"/>
  <c r="CB55" i="4"/>
  <c r="CC55" i="4"/>
  <c r="CD55" i="4"/>
  <c r="CE55" i="4"/>
  <c r="CF55" i="4"/>
  <c r="CG55" i="4"/>
  <c r="CH55" i="4"/>
  <c r="CI55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BM56" i="4"/>
  <c r="BN56" i="4"/>
  <c r="BO56" i="4"/>
  <c r="BP56" i="4"/>
  <c r="BQ56" i="4"/>
  <c r="BR56" i="4"/>
  <c r="BS56" i="4"/>
  <c r="BT56" i="4"/>
  <c r="BU56" i="4"/>
  <c r="BV56" i="4"/>
  <c r="BW56" i="4"/>
  <c r="BX56" i="4"/>
  <c r="BY56" i="4"/>
  <c r="BZ56" i="4"/>
  <c r="CA56" i="4"/>
  <c r="CB56" i="4"/>
  <c r="CC56" i="4"/>
  <c r="CD56" i="4"/>
  <c r="CE56" i="4"/>
  <c r="CF56" i="4"/>
  <c r="CG56" i="4"/>
  <c r="CH56" i="4"/>
  <c r="CI56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BA57" i="4"/>
  <c r="BB57" i="4"/>
  <c r="BC57" i="4"/>
  <c r="BD57" i="4"/>
  <c r="BE57" i="4"/>
  <c r="BF57" i="4"/>
  <c r="BG57" i="4"/>
  <c r="BH57" i="4"/>
  <c r="BI57" i="4"/>
  <c r="BJ57" i="4"/>
  <c r="BK57" i="4"/>
  <c r="BL57" i="4"/>
  <c r="BM57" i="4"/>
  <c r="BN57" i="4"/>
  <c r="BO57" i="4"/>
  <c r="BP57" i="4"/>
  <c r="BQ57" i="4"/>
  <c r="BR57" i="4"/>
  <c r="BS57" i="4"/>
  <c r="BT57" i="4"/>
  <c r="BU57" i="4"/>
  <c r="BV57" i="4"/>
  <c r="BW57" i="4"/>
  <c r="BX57" i="4"/>
  <c r="BY57" i="4"/>
  <c r="BZ57" i="4"/>
  <c r="CA57" i="4"/>
  <c r="CB57" i="4"/>
  <c r="CC57" i="4"/>
  <c r="CD57" i="4"/>
  <c r="CE57" i="4"/>
  <c r="CF57" i="4"/>
  <c r="CG57" i="4"/>
  <c r="CH57" i="4"/>
  <c r="CI57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BA58" i="4"/>
  <c r="BB58" i="4"/>
  <c r="BC58" i="4"/>
  <c r="BD58" i="4"/>
  <c r="BE58" i="4"/>
  <c r="BF58" i="4"/>
  <c r="BG58" i="4"/>
  <c r="BH58" i="4"/>
  <c r="BI58" i="4"/>
  <c r="BJ58" i="4"/>
  <c r="BK58" i="4"/>
  <c r="BL58" i="4"/>
  <c r="BM58" i="4"/>
  <c r="BN58" i="4"/>
  <c r="BO58" i="4"/>
  <c r="BP58" i="4"/>
  <c r="BQ58" i="4"/>
  <c r="BR58" i="4"/>
  <c r="BS58" i="4"/>
  <c r="BT58" i="4"/>
  <c r="BU58" i="4"/>
  <c r="BV58" i="4"/>
  <c r="BW58" i="4"/>
  <c r="BX58" i="4"/>
  <c r="BY58" i="4"/>
  <c r="BZ58" i="4"/>
  <c r="CA58" i="4"/>
  <c r="CB58" i="4"/>
  <c r="CC58" i="4"/>
  <c r="CD58" i="4"/>
  <c r="CE58" i="4"/>
  <c r="CF58" i="4"/>
  <c r="CG58" i="4"/>
  <c r="CH58" i="4"/>
  <c r="CI58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BA59" i="4"/>
  <c r="BB59" i="4"/>
  <c r="BC59" i="4"/>
  <c r="BD59" i="4"/>
  <c r="BE59" i="4"/>
  <c r="BF59" i="4"/>
  <c r="BG59" i="4"/>
  <c r="BH59" i="4"/>
  <c r="BI59" i="4"/>
  <c r="BJ59" i="4"/>
  <c r="BK59" i="4"/>
  <c r="BL59" i="4"/>
  <c r="BM59" i="4"/>
  <c r="BN59" i="4"/>
  <c r="BO59" i="4"/>
  <c r="BP59" i="4"/>
  <c r="BQ59" i="4"/>
  <c r="BR59" i="4"/>
  <c r="BS59" i="4"/>
  <c r="BT59" i="4"/>
  <c r="BU59" i="4"/>
  <c r="BV59" i="4"/>
  <c r="BW59" i="4"/>
  <c r="BX59" i="4"/>
  <c r="BY59" i="4"/>
  <c r="BZ59" i="4"/>
  <c r="CA59" i="4"/>
  <c r="CB59" i="4"/>
  <c r="CC59" i="4"/>
  <c r="CD59" i="4"/>
  <c r="CE59" i="4"/>
  <c r="CF59" i="4"/>
  <c r="CG59" i="4"/>
  <c r="CH59" i="4"/>
  <c r="CI59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BA60" i="4"/>
  <c r="BB60" i="4"/>
  <c r="BC60" i="4"/>
  <c r="BD60" i="4"/>
  <c r="BE60" i="4"/>
  <c r="BF60" i="4"/>
  <c r="BG60" i="4"/>
  <c r="BH60" i="4"/>
  <c r="BI60" i="4"/>
  <c r="BJ60" i="4"/>
  <c r="BK60" i="4"/>
  <c r="BL60" i="4"/>
  <c r="BM60" i="4"/>
  <c r="BN60" i="4"/>
  <c r="BO60" i="4"/>
  <c r="BP60" i="4"/>
  <c r="BQ60" i="4"/>
  <c r="BR60" i="4"/>
  <c r="BS60" i="4"/>
  <c r="BT60" i="4"/>
  <c r="BU60" i="4"/>
  <c r="BV60" i="4"/>
  <c r="BW60" i="4"/>
  <c r="BX60" i="4"/>
  <c r="BY60" i="4"/>
  <c r="BZ60" i="4"/>
  <c r="CA60" i="4"/>
  <c r="CB60" i="4"/>
  <c r="CC60" i="4"/>
  <c r="CD60" i="4"/>
  <c r="CE60" i="4"/>
  <c r="CF60" i="4"/>
  <c r="CG60" i="4"/>
  <c r="CH60" i="4"/>
  <c r="CI60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BK61" i="4"/>
  <c r="BL61" i="4"/>
  <c r="BM61" i="4"/>
  <c r="BN61" i="4"/>
  <c r="BO61" i="4"/>
  <c r="BP61" i="4"/>
  <c r="BQ61" i="4"/>
  <c r="BR61" i="4"/>
  <c r="BS61" i="4"/>
  <c r="BT61" i="4"/>
  <c r="BU61" i="4"/>
  <c r="BV61" i="4"/>
  <c r="BW61" i="4"/>
  <c r="BX61" i="4"/>
  <c r="BY61" i="4"/>
  <c r="BZ61" i="4"/>
  <c r="CA61" i="4"/>
  <c r="CB61" i="4"/>
  <c r="CC61" i="4"/>
  <c r="CD61" i="4"/>
  <c r="CE61" i="4"/>
  <c r="CF61" i="4"/>
  <c r="CG61" i="4"/>
  <c r="CH61" i="4"/>
  <c r="CI61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BM62" i="4"/>
  <c r="BN62" i="4"/>
  <c r="BO62" i="4"/>
  <c r="BP62" i="4"/>
  <c r="BQ62" i="4"/>
  <c r="BR62" i="4"/>
  <c r="BS62" i="4"/>
  <c r="BT62" i="4"/>
  <c r="BU62" i="4"/>
  <c r="BV62" i="4"/>
  <c r="BW62" i="4"/>
  <c r="BX62" i="4"/>
  <c r="BY62" i="4"/>
  <c r="BZ62" i="4"/>
  <c r="CA62" i="4"/>
  <c r="CB62" i="4"/>
  <c r="CC62" i="4"/>
  <c r="CD62" i="4"/>
  <c r="CE62" i="4"/>
  <c r="CF62" i="4"/>
  <c r="CG62" i="4"/>
  <c r="CH62" i="4"/>
  <c r="CI62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BA63" i="4"/>
  <c r="BB63" i="4"/>
  <c r="BC63" i="4"/>
  <c r="BD63" i="4"/>
  <c r="BE63" i="4"/>
  <c r="BF63" i="4"/>
  <c r="BG63" i="4"/>
  <c r="BH63" i="4"/>
  <c r="BI63" i="4"/>
  <c r="BJ63" i="4"/>
  <c r="BK63" i="4"/>
  <c r="BL63" i="4"/>
  <c r="BM63" i="4"/>
  <c r="BN63" i="4"/>
  <c r="BO63" i="4"/>
  <c r="BP63" i="4"/>
  <c r="BQ63" i="4"/>
  <c r="BR63" i="4"/>
  <c r="BS63" i="4"/>
  <c r="BT63" i="4"/>
  <c r="BU63" i="4"/>
  <c r="BV63" i="4"/>
  <c r="BW63" i="4"/>
  <c r="BX63" i="4"/>
  <c r="BY63" i="4"/>
  <c r="BZ63" i="4"/>
  <c r="CA63" i="4"/>
  <c r="CB63" i="4"/>
  <c r="CC63" i="4"/>
  <c r="CD63" i="4"/>
  <c r="CE63" i="4"/>
  <c r="CF63" i="4"/>
  <c r="CG63" i="4"/>
  <c r="CH63" i="4"/>
  <c r="CI63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BA64" i="4"/>
  <c r="BB64" i="4"/>
  <c r="BC64" i="4"/>
  <c r="BD64" i="4"/>
  <c r="BE64" i="4"/>
  <c r="BF64" i="4"/>
  <c r="BG64" i="4"/>
  <c r="BH64" i="4"/>
  <c r="BI64" i="4"/>
  <c r="BJ64" i="4"/>
  <c r="BK64" i="4"/>
  <c r="BL64" i="4"/>
  <c r="BM64" i="4"/>
  <c r="BN64" i="4"/>
  <c r="BO64" i="4"/>
  <c r="BP64" i="4"/>
  <c r="BQ64" i="4"/>
  <c r="BR64" i="4"/>
  <c r="BS64" i="4"/>
  <c r="BT64" i="4"/>
  <c r="BU64" i="4"/>
  <c r="BV64" i="4"/>
  <c r="BW64" i="4"/>
  <c r="BX64" i="4"/>
  <c r="BY64" i="4"/>
  <c r="BZ64" i="4"/>
  <c r="CA64" i="4"/>
  <c r="CB64" i="4"/>
  <c r="CC64" i="4"/>
  <c r="CD64" i="4"/>
  <c r="CE64" i="4"/>
  <c r="CF64" i="4"/>
  <c r="CG64" i="4"/>
  <c r="CH64" i="4"/>
  <c r="CI64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BM65" i="4"/>
  <c r="BN65" i="4"/>
  <c r="BO65" i="4"/>
  <c r="BP65" i="4"/>
  <c r="BQ65" i="4"/>
  <c r="BR65" i="4"/>
  <c r="BS65" i="4"/>
  <c r="BT65" i="4"/>
  <c r="BU65" i="4"/>
  <c r="BV65" i="4"/>
  <c r="BW65" i="4"/>
  <c r="BX65" i="4"/>
  <c r="BY65" i="4"/>
  <c r="BZ65" i="4"/>
  <c r="CA65" i="4"/>
  <c r="CB65" i="4"/>
  <c r="CC65" i="4"/>
  <c r="CD65" i="4"/>
  <c r="CE65" i="4"/>
  <c r="CF65" i="4"/>
  <c r="CG65" i="4"/>
  <c r="CH65" i="4"/>
  <c r="CI65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BM66" i="4"/>
  <c r="BN66" i="4"/>
  <c r="BO66" i="4"/>
  <c r="BP66" i="4"/>
  <c r="BQ66" i="4"/>
  <c r="BR66" i="4"/>
  <c r="BS66" i="4"/>
  <c r="BT66" i="4"/>
  <c r="BU66" i="4"/>
  <c r="BV66" i="4"/>
  <c r="BW66" i="4"/>
  <c r="BX66" i="4"/>
  <c r="BY66" i="4"/>
  <c r="BZ66" i="4"/>
  <c r="CA66" i="4"/>
  <c r="CB66" i="4"/>
  <c r="CC66" i="4"/>
  <c r="CD66" i="4"/>
  <c r="CE66" i="4"/>
  <c r="CF66" i="4"/>
  <c r="CG66" i="4"/>
  <c r="CH66" i="4"/>
  <c r="CI66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BA67" i="4"/>
  <c r="BB67" i="4"/>
  <c r="BC67" i="4"/>
  <c r="BD67" i="4"/>
  <c r="BE67" i="4"/>
  <c r="BF67" i="4"/>
  <c r="BG67" i="4"/>
  <c r="BH67" i="4"/>
  <c r="BI67" i="4"/>
  <c r="BJ67" i="4"/>
  <c r="BK67" i="4"/>
  <c r="BL67" i="4"/>
  <c r="BM67" i="4"/>
  <c r="BN67" i="4"/>
  <c r="BO67" i="4"/>
  <c r="BP67" i="4"/>
  <c r="BQ67" i="4"/>
  <c r="BR67" i="4"/>
  <c r="BS67" i="4"/>
  <c r="BT67" i="4"/>
  <c r="BU67" i="4"/>
  <c r="BV67" i="4"/>
  <c r="BW67" i="4"/>
  <c r="BX67" i="4"/>
  <c r="BY67" i="4"/>
  <c r="BZ67" i="4"/>
  <c r="CA67" i="4"/>
  <c r="CB67" i="4"/>
  <c r="CC67" i="4"/>
  <c r="CD67" i="4"/>
  <c r="CE67" i="4"/>
  <c r="CF67" i="4"/>
  <c r="CG67" i="4"/>
  <c r="CH67" i="4"/>
  <c r="CI67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BM68" i="4"/>
  <c r="BN68" i="4"/>
  <c r="BO68" i="4"/>
  <c r="BP68" i="4"/>
  <c r="BQ68" i="4"/>
  <c r="BR68" i="4"/>
  <c r="BS68" i="4"/>
  <c r="BT68" i="4"/>
  <c r="BU68" i="4"/>
  <c r="BV68" i="4"/>
  <c r="BW68" i="4"/>
  <c r="BX68" i="4"/>
  <c r="BY68" i="4"/>
  <c r="BZ68" i="4"/>
  <c r="CA68" i="4"/>
  <c r="CB68" i="4"/>
  <c r="CC68" i="4"/>
  <c r="CD68" i="4"/>
  <c r="CE68" i="4"/>
  <c r="CF68" i="4"/>
  <c r="CG68" i="4"/>
  <c r="CH68" i="4"/>
  <c r="CI68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BM69" i="4"/>
  <c r="BN69" i="4"/>
  <c r="BO69" i="4"/>
  <c r="BP69" i="4"/>
  <c r="BQ69" i="4"/>
  <c r="BR69" i="4"/>
  <c r="BS69" i="4"/>
  <c r="BT69" i="4"/>
  <c r="BU69" i="4"/>
  <c r="BV69" i="4"/>
  <c r="BW69" i="4"/>
  <c r="BX69" i="4"/>
  <c r="BY69" i="4"/>
  <c r="BZ69" i="4"/>
  <c r="CA69" i="4"/>
  <c r="CB69" i="4"/>
  <c r="CC69" i="4"/>
  <c r="CD69" i="4"/>
  <c r="CE69" i="4"/>
  <c r="CF69" i="4"/>
  <c r="CG69" i="4"/>
  <c r="CH69" i="4"/>
  <c r="CI69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BM70" i="4"/>
  <c r="BN70" i="4"/>
  <c r="BO70" i="4"/>
  <c r="BP70" i="4"/>
  <c r="BQ70" i="4"/>
  <c r="BR70" i="4"/>
  <c r="BS70" i="4"/>
  <c r="BT70" i="4"/>
  <c r="BU70" i="4"/>
  <c r="BV70" i="4"/>
  <c r="BW70" i="4"/>
  <c r="BX70" i="4"/>
  <c r="BY70" i="4"/>
  <c r="BZ70" i="4"/>
  <c r="CA70" i="4"/>
  <c r="CB70" i="4"/>
  <c r="CC70" i="4"/>
  <c r="CD70" i="4"/>
  <c r="CE70" i="4"/>
  <c r="CF70" i="4"/>
  <c r="CG70" i="4"/>
  <c r="CH70" i="4"/>
  <c r="CI70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BM71" i="4"/>
  <c r="BN71" i="4"/>
  <c r="BO71" i="4"/>
  <c r="BP71" i="4"/>
  <c r="BQ71" i="4"/>
  <c r="BR71" i="4"/>
  <c r="BS71" i="4"/>
  <c r="BT71" i="4"/>
  <c r="BU71" i="4"/>
  <c r="BV71" i="4"/>
  <c r="BW71" i="4"/>
  <c r="BX71" i="4"/>
  <c r="BY71" i="4"/>
  <c r="BZ71" i="4"/>
  <c r="CA71" i="4"/>
  <c r="CB71" i="4"/>
  <c r="CC71" i="4"/>
  <c r="CD71" i="4"/>
  <c r="CE71" i="4"/>
  <c r="CF71" i="4"/>
  <c r="CG71" i="4"/>
  <c r="CH71" i="4"/>
  <c r="CI71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BM72" i="4"/>
  <c r="BN72" i="4"/>
  <c r="BO72" i="4"/>
  <c r="BP72" i="4"/>
  <c r="BQ72" i="4"/>
  <c r="BR72" i="4"/>
  <c r="BS72" i="4"/>
  <c r="BT72" i="4"/>
  <c r="BU72" i="4"/>
  <c r="BV72" i="4"/>
  <c r="BW72" i="4"/>
  <c r="BX72" i="4"/>
  <c r="BY72" i="4"/>
  <c r="BZ72" i="4"/>
  <c r="CA72" i="4"/>
  <c r="CB72" i="4"/>
  <c r="CC72" i="4"/>
  <c r="CD72" i="4"/>
  <c r="CE72" i="4"/>
  <c r="CF72" i="4"/>
  <c r="CG72" i="4"/>
  <c r="CH72" i="4"/>
  <c r="CI72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BA73" i="4"/>
  <c r="BB73" i="4"/>
  <c r="BC73" i="4"/>
  <c r="BD73" i="4"/>
  <c r="BE73" i="4"/>
  <c r="BF73" i="4"/>
  <c r="BG73" i="4"/>
  <c r="BH73" i="4"/>
  <c r="BI73" i="4"/>
  <c r="BJ73" i="4"/>
  <c r="BK73" i="4"/>
  <c r="BL73" i="4"/>
  <c r="BM73" i="4"/>
  <c r="BN73" i="4"/>
  <c r="BO73" i="4"/>
  <c r="BP73" i="4"/>
  <c r="BQ73" i="4"/>
  <c r="BR73" i="4"/>
  <c r="BS73" i="4"/>
  <c r="BT73" i="4"/>
  <c r="BU73" i="4"/>
  <c r="BV73" i="4"/>
  <c r="BW73" i="4"/>
  <c r="BX73" i="4"/>
  <c r="BY73" i="4"/>
  <c r="BZ73" i="4"/>
  <c r="CA73" i="4"/>
  <c r="CB73" i="4"/>
  <c r="CC73" i="4"/>
  <c r="CD73" i="4"/>
  <c r="CE73" i="4"/>
  <c r="CF73" i="4"/>
  <c r="CG73" i="4"/>
  <c r="CH73" i="4"/>
  <c r="CI73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BA74" i="4"/>
  <c r="BB74" i="4"/>
  <c r="BC74" i="4"/>
  <c r="BD74" i="4"/>
  <c r="BE74" i="4"/>
  <c r="BF74" i="4"/>
  <c r="BG74" i="4"/>
  <c r="BH74" i="4"/>
  <c r="BI74" i="4"/>
  <c r="BJ74" i="4"/>
  <c r="BK74" i="4"/>
  <c r="BL74" i="4"/>
  <c r="BM74" i="4"/>
  <c r="BN74" i="4"/>
  <c r="BO74" i="4"/>
  <c r="BP74" i="4"/>
  <c r="BQ74" i="4"/>
  <c r="BR74" i="4"/>
  <c r="BS74" i="4"/>
  <c r="BT74" i="4"/>
  <c r="BU74" i="4"/>
  <c r="BV74" i="4"/>
  <c r="BW74" i="4"/>
  <c r="BX74" i="4"/>
  <c r="BY74" i="4"/>
  <c r="BZ74" i="4"/>
  <c r="CA74" i="4"/>
  <c r="CB74" i="4"/>
  <c r="CC74" i="4"/>
  <c r="CD74" i="4"/>
  <c r="CE74" i="4"/>
  <c r="CF74" i="4"/>
  <c r="CG74" i="4"/>
  <c r="CH74" i="4"/>
  <c r="CI74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BM75" i="4"/>
  <c r="BN75" i="4"/>
  <c r="BO75" i="4"/>
  <c r="BP75" i="4"/>
  <c r="BQ75" i="4"/>
  <c r="BR75" i="4"/>
  <c r="BS75" i="4"/>
  <c r="BT75" i="4"/>
  <c r="BU75" i="4"/>
  <c r="BV75" i="4"/>
  <c r="BW75" i="4"/>
  <c r="BX75" i="4"/>
  <c r="BY75" i="4"/>
  <c r="BZ75" i="4"/>
  <c r="CA75" i="4"/>
  <c r="CB75" i="4"/>
  <c r="CC75" i="4"/>
  <c r="CD75" i="4"/>
  <c r="CE75" i="4"/>
  <c r="CF75" i="4"/>
  <c r="CG75" i="4"/>
  <c r="CH75" i="4"/>
  <c r="CI75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BA76" i="4"/>
  <c r="BB76" i="4"/>
  <c r="BC76" i="4"/>
  <c r="BD76" i="4"/>
  <c r="BE76" i="4"/>
  <c r="BF76" i="4"/>
  <c r="BG76" i="4"/>
  <c r="BH76" i="4"/>
  <c r="BI76" i="4"/>
  <c r="BJ76" i="4"/>
  <c r="BK76" i="4"/>
  <c r="BL76" i="4"/>
  <c r="BM76" i="4"/>
  <c r="BN76" i="4"/>
  <c r="BO76" i="4"/>
  <c r="BP76" i="4"/>
  <c r="BQ76" i="4"/>
  <c r="BR76" i="4"/>
  <c r="BS76" i="4"/>
  <c r="BT76" i="4"/>
  <c r="BU76" i="4"/>
  <c r="BV76" i="4"/>
  <c r="BW76" i="4"/>
  <c r="BX76" i="4"/>
  <c r="BY76" i="4"/>
  <c r="BZ76" i="4"/>
  <c r="CA76" i="4"/>
  <c r="CB76" i="4"/>
  <c r="CC76" i="4"/>
  <c r="CD76" i="4"/>
  <c r="CE76" i="4"/>
  <c r="CF76" i="4"/>
  <c r="CG76" i="4"/>
  <c r="CH76" i="4"/>
  <c r="CI76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BA77" i="4"/>
  <c r="BB77" i="4"/>
  <c r="BC77" i="4"/>
  <c r="BD77" i="4"/>
  <c r="BE77" i="4"/>
  <c r="BF77" i="4"/>
  <c r="BG77" i="4"/>
  <c r="BH77" i="4"/>
  <c r="BI77" i="4"/>
  <c r="BJ77" i="4"/>
  <c r="BK77" i="4"/>
  <c r="BL77" i="4"/>
  <c r="BM77" i="4"/>
  <c r="BN77" i="4"/>
  <c r="BO77" i="4"/>
  <c r="BP77" i="4"/>
  <c r="BQ77" i="4"/>
  <c r="BR77" i="4"/>
  <c r="BS77" i="4"/>
  <c r="BT77" i="4"/>
  <c r="BU77" i="4"/>
  <c r="BV77" i="4"/>
  <c r="BW77" i="4"/>
  <c r="BX77" i="4"/>
  <c r="BY77" i="4"/>
  <c r="BZ77" i="4"/>
  <c r="CA77" i="4"/>
  <c r="CB77" i="4"/>
  <c r="CC77" i="4"/>
  <c r="CD77" i="4"/>
  <c r="CE77" i="4"/>
  <c r="CF77" i="4"/>
  <c r="CG77" i="4"/>
  <c r="CH77" i="4"/>
  <c r="CI77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BM78" i="4"/>
  <c r="BN78" i="4"/>
  <c r="BO78" i="4"/>
  <c r="BP78" i="4"/>
  <c r="BQ78" i="4"/>
  <c r="BR78" i="4"/>
  <c r="BS78" i="4"/>
  <c r="BT78" i="4"/>
  <c r="BU78" i="4"/>
  <c r="BV78" i="4"/>
  <c r="BW78" i="4"/>
  <c r="BX78" i="4"/>
  <c r="BY78" i="4"/>
  <c r="BZ78" i="4"/>
  <c r="CA78" i="4"/>
  <c r="CB78" i="4"/>
  <c r="CC78" i="4"/>
  <c r="CD78" i="4"/>
  <c r="CE78" i="4"/>
  <c r="CF78" i="4"/>
  <c r="CG78" i="4"/>
  <c r="CH78" i="4"/>
  <c r="CI78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BM79" i="4"/>
  <c r="BN79" i="4"/>
  <c r="BO79" i="4"/>
  <c r="BP79" i="4"/>
  <c r="BQ79" i="4"/>
  <c r="BR79" i="4"/>
  <c r="BS79" i="4"/>
  <c r="BT79" i="4"/>
  <c r="BU79" i="4"/>
  <c r="BV79" i="4"/>
  <c r="BW79" i="4"/>
  <c r="BX79" i="4"/>
  <c r="BY79" i="4"/>
  <c r="BZ79" i="4"/>
  <c r="CA79" i="4"/>
  <c r="CB79" i="4"/>
  <c r="CC79" i="4"/>
  <c r="CD79" i="4"/>
  <c r="CE79" i="4"/>
  <c r="CF79" i="4"/>
  <c r="CG79" i="4"/>
  <c r="CH79" i="4"/>
  <c r="CI79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BM80" i="4"/>
  <c r="BN80" i="4"/>
  <c r="BO80" i="4"/>
  <c r="BP80" i="4"/>
  <c r="BQ80" i="4"/>
  <c r="BR80" i="4"/>
  <c r="BS80" i="4"/>
  <c r="BT80" i="4"/>
  <c r="BU80" i="4"/>
  <c r="BV80" i="4"/>
  <c r="BW80" i="4"/>
  <c r="BX80" i="4"/>
  <c r="BY80" i="4"/>
  <c r="BZ80" i="4"/>
  <c r="CA80" i="4"/>
  <c r="CB80" i="4"/>
  <c r="CC80" i="4"/>
  <c r="CD80" i="4"/>
  <c r="CE80" i="4"/>
  <c r="CF80" i="4"/>
  <c r="CG80" i="4"/>
  <c r="CH80" i="4"/>
  <c r="CI80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BM81" i="4"/>
  <c r="BN81" i="4"/>
  <c r="BO81" i="4"/>
  <c r="BP81" i="4"/>
  <c r="BQ81" i="4"/>
  <c r="BR81" i="4"/>
  <c r="BS81" i="4"/>
  <c r="BT81" i="4"/>
  <c r="BU81" i="4"/>
  <c r="BV81" i="4"/>
  <c r="BW81" i="4"/>
  <c r="BX81" i="4"/>
  <c r="BY81" i="4"/>
  <c r="BZ81" i="4"/>
  <c r="CA81" i="4"/>
  <c r="CB81" i="4"/>
  <c r="CC81" i="4"/>
  <c r="CD81" i="4"/>
  <c r="CE81" i="4"/>
  <c r="CF81" i="4"/>
  <c r="CG81" i="4"/>
  <c r="CH81" i="4"/>
  <c r="CI81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BM82" i="4"/>
  <c r="BN82" i="4"/>
  <c r="BO82" i="4"/>
  <c r="BP82" i="4"/>
  <c r="BQ82" i="4"/>
  <c r="BR82" i="4"/>
  <c r="BS82" i="4"/>
  <c r="BT82" i="4"/>
  <c r="BU82" i="4"/>
  <c r="BV82" i="4"/>
  <c r="BW82" i="4"/>
  <c r="BX82" i="4"/>
  <c r="BY82" i="4"/>
  <c r="BZ82" i="4"/>
  <c r="CA82" i="4"/>
  <c r="CB82" i="4"/>
  <c r="CC82" i="4"/>
  <c r="CD82" i="4"/>
  <c r="CE82" i="4"/>
  <c r="CF82" i="4"/>
  <c r="CG82" i="4"/>
  <c r="CH82" i="4"/>
  <c r="CI82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BM83" i="4"/>
  <c r="BN83" i="4"/>
  <c r="BO83" i="4"/>
  <c r="BP83" i="4"/>
  <c r="BQ83" i="4"/>
  <c r="BR83" i="4"/>
  <c r="BS83" i="4"/>
  <c r="BT83" i="4"/>
  <c r="BU83" i="4"/>
  <c r="BV83" i="4"/>
  <c r="BW83" i="4"/>
  <c r="BX83" i="4"/>
  <c r="BY83" i="4"/>
  <c r="BZ83" i="4"/>
  <c r="CA83" i="4"/>
  <c r="CB83" i="4"/>
  <c r="CC83" i="4"/>
  <c r="CD83" i="4"/>
  <c r="CE83" i="4"/>
  <c r="CF83" i="4"/>
  <c r="CG83" i="4"/>
  <c r="CH83" i="4"/>
  <c r="CI83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BM84" i="4"/>
  <c r="BN84" i="4"/>
  <c r="BO84" i="4"/>
  <c r="BP84" i="4"/>
  <c r="BQ84" i="4"/>
  <c r="BR84" i="4"/>
  <c r="BS84" i="4"/>
  <c r="BT84" i="4"/>
  <c r="BU84" i="4"/>
  <c r="BV84" i="4"/>
  <c r="BW84" i="4"/>
  <c r="BX84" i="4"/>
  <c r="BY84" i="4"/>
  <c r="BZ84" i="4"/>
  <c r="CA84" i="4"/>
  <c r="CB84" i="4"/>
  <c r="CC84" i="4"/>
  <c r="CD84" i="4"/>
  <c r="CE84" i="4"/>
  <c r="CF84" i="4"/>
  <c r="CG84" i="4"/>
  <c r="CH84" i="4"/>
  <c r="CI84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BM85" i="4"/>
  <c r="BN85" i="4"/>
  <c r="BO85" i="4"/>
  <c r="BP85" i="4"/>
  <c r="BQ85" i="4"/>
  <c r="BR85" i="4"/>
  <c r="BS85" i="4"/>
  <c r="BT85" i="4"/>
  <c r="BU85" i="4"/>
  <c r="BV85" i="4"/>
  <c r="BW85" i="4"/>
  <c r="BX85" i="4"/>
  <c r="BY85" i="4"/>
  <c r="BZ85" i="4"/>
  <c r="CA85" i="4"/>
  <c r="CB85" i="4"/>
  <c r="CC85" i="4"/>
  <c r="CD85" i="4"/>
  <c r="CE85" i="4"/>
  <c r="CF85" i="4"/>
  <c r="CG85" i="4"/>
  <c r="CH85" i="4"/>
  <c r="CI85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BM86" i="4"/>
  <c r="BN86" i="4"/>
  <c r="BO86" i="4"/>
  <c r="BP86" i="4"/>
  <c r="BQ86" i="4"/>
  <c r="BR86" i="4"/>
  <c r="BS86" i="4"/>
  <c r="BT86" i="4"/>
  <c r="BU86" i="4"/>
  <c r="BV86" i="4"/>
  <c r="BW86" i="4"/>
  <c r="BX86" i="4"/>
  <c r="BY86" i="4"/>
  <c r="BZ86" i="4"/>
  <c r="CA86" i="4"/>
  <c r="CB86" i="4"/>
  <c r="CC86" i="4"/>
  <c r="CD86" i="4"/>
  <c r="CE86" i="4"/>
  <c r="CF86" i="4"/>
  <c r="CG86" i="4"/>
  <c r="CH86" i="4"/>
  <c r="CI86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BM87" i="4"/>
  <c r="BN87" i="4"/>
  <c r="BO87" i="4"/>
  <c r="BP87" i="4"/>
  <c r="BQ87" i="4"/>
  <c r="BR87" i="4"/>
  <c r="BS87" i="4"/>
  <c r="BT87" i="4"/>
  <c r="BU87" i="4"/>
  <c r="BV87" i="4"/>
  <c r="BW87" i="4"/>
  <c r="BX87" i="4"/>
  <c r="BY87" i="4"/>
  <c r="BZ87" i="4"/>
  <c r="CA87" i="4"/>
  <c r="CB87" i="4"/>
  <c r="CC87" i="4"/>
  <c r="CD87" i="4"/>
  <c r="CE87" i="4"/>
  <c r="CF87" i="4"/>
  <c r="CG87" i="4"/>
  <c r="CH87" i="4"/>
  <c r="CI87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BM88" i="4"/>
  <c r="BN88" i="4"/>
  <c r="BO88" i="4"/>
  <c r="BP88" i="4"/>
  <c r="BQ88" i="4"/>
  <c r="BR88" i="4"/>
  <c r="BS88" i="4"/>
  <c r="BT88" i="4"/>
  <c r="BU88" i="4"/>
  <c r="BV88" i="4"/>
  <c r="BW88" i="4"/>
  <c r="BX88" i="4"/>
  <c r="BY88" i="4"/>
  <c r="BZ88" i="4"/>
  <c r="CA88" i="4"/>
  <c r="CB88" i="4"/>
  <c r="CC88" i="4"/>
  <c r="CD88" i="4"/>
  <c r="CE88" i="4"/>
  <c r="CF88" i="4"/>
  <c r="CG88" i="4"/>
  <c r="CH88" i="4"/>
  <c r="CI88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BM89" i="4"/>
  <c r="BN89" i="4"/>
  <c r="BO89" i="4"/>
  <c r="BP89" i="4"/>
  <c r="BQ89" i="4"/>
  <c r="BR89" i="4"/>
  <c r="BS89" i="4"/>
  <c r="BT89" i="4"/>
  <c r="BU89" i="4"/>
  <c r="BV89" i="4"/>
  <c r="BW89" i="4"/>
  <c r="BX89" i="4"/>
  <c r="BY89" i="4"/>
  <c r="BZ89" i="4"/>
  <c r="CA89" i="4"/>
  <c r="CB89" i="4"/>
  <c r="CC89" i="4"/>
  <c r="CD89" i="4"/>
  <c r="CE89" i="4"/>
  <c r="CF89" i="4"/>
  <c r="CG89" i="4"/>
  <c r="CH89" i="4"/>
  <c r="CI89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BM90" i="4"/>
  <c r="BN90" i="4"/>
  <c r="BO90" i="4"/>
  <c r="BP90" i="4"/>
  <c r="BQ90" i="4"/>
  <c r="BR90" i="4"/>
  <c r="BS90" i="4"/>
  <c r="BT90" i="4"/>
  <c r="BU90" i="4"/>
  <c r="BV90" i="4"/>
  <c r="BW90" i="4"/>
  <c r="BX90" i="4"/>
  <c r="BY90" i="4"/>
  <c r="BZ90" i="4"/>
  <c r="CA90" i="4"/>
  <c r="CB90" i="4"/>
  <c r="CC90" i="4"/>
  <c r="CD90" i="4"/>
  <c r="CE90" i="4"/>
  <c r="CF90" i="4"/>
  <c r="CG90" i="4"/>
  <c r="CH90" i="4"/>
  <c r="CI90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BM91" i="4"/>
  <c r="BN91" i="4"/>
  <c r="BO91" i="4"/>
  <c r="BP91" i="4"/>
  <c r="BQ91" i="4"/>
  <c r="BR91" i="4"/>
  <c r="BS91" i="4"/>
  <c r="BT91" i="4"/>
  <c r="BU91" i="4"/>
  <c r="BV91" i="4"/>
  <c r="BW91" i="4"/>
  <c r="BX91" i="4"/>
  <c r="BY91" i="4"/>
  <c r="BZ91" i="4"/>
  <c r="CA91" i="4"/>
  <c r="CB91" i="4"/>
  <c r="CC91" i="4"/>
  <c r="CD91" i="4"/>
  <c r="CE91" i="4"/>
  <c r="CF91" i="4"/>
  <c r="CG91" i="4"/>
  <c r="CH91" i="4"/>
  <c r="CI91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BM92" i="4"/>
  <c r="BN92" i="4"/>
  <c r="BO92" i="4"/>
  <c r="BP92" i="4"/>
  <c r="BQ92" i="4"/>
  <c r="BR92" i="4"/>
  <c r="BS92" i="4"/>
  <c r="BT92" i="4"/>
  <c r="BU92" i="4"/>
  <c r="BV92" i="4"/>
  <c r="BW92" i="4"/>
  <c r="BX92" i="4"/>
  <c r="BY92" i="4"/>
  <c r="BZ92" i="4"/>
  <c r="CA92" i="4"/>
  <c r="CB92" i="4"/>
  <c r="CC92" i="4"/>
  <c r="CD92" i="4"/>
  <c r="CE92" i="4"/>
  <c r="CF92" i="4"/>
  <c r="CG92" i="4"/>
  <c r="CH92" i="4"/>
  <c r="CI92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BM93" i="4"/>
  <c r="BN93" i="4"/>
  <c r="BO93" i="4"/>
  <c r="BP93" i="4"/>
  <c r="BQ93" i="4"/>
  <c r="BR93" i="4"/>
  <c r="BS93" i="4"/>
  <c r="BT93" i="4"/>
  <c r="BU93" i="4"/>
  <c r="BV93" i="4"/>
  <c r="BW93" i="4"/>
  <c r="BX93" i="4"/>
  <c r="BY93" i="4"/>
  <c r="BZ93" i="4"/>
  <c r="CA93" i="4"/>
  <c r="CB93" i="4"/>
  <c r="CC93" i="4"/>
  <c r="CD93" i="4"/>
  <c r="CE93" i="4"/>
  <c r="CF93" i="4"/>
  <c r="CG93" i="4"/>
  <c r="CH93" i="4"/>
  <c r="CI93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BM94" i="4"/>
  <c r="BN94" i="4"/>
  <c r="BO94" i="4"/>
  <c r="BP94" i="4"/>
  <c r="BQ94" i="4"/>
  <c r="BR94" i="4"/>
  <c r="BS94" i="4"/>
  <c r="BT94" i="4"/>
  <c r="BU94" i="4"/>
  <c r="BV94" i="4"/>
  <c r="BW94" i="4"/>
  <c r="BX94" i="4"/>
  <c r="BY94" i="4"/>
  <c r="BZ94" i="4"/>
  <c r="CA94" i="4"/>
  <c r="CB94" i="4"/>
  <c r="CC94" i="4"/>
  <c r="CD94" i="4"/>
  <c r="CE94" i="4"/>
  <c r="CF94" i="4"/>
  <c r="CG94" i="4"/>
  <c r="CH94" i="4"/>
  <c r="CI94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BA95" i="4"/>
  <c r="BB95" i="4"/>
  <c r="BC95" i="4"/>
  <c r="BD95" i="4"/>
  <c r="BE95" i="4"/>
  <c r="BF95" i="4"/>
  <c r="BG95" i="4"/>
  <c r="BH95" i="4"/>
  <c r="BI95" i="4"/>
  <c r="BJ95" i="4"/>
  <c r="BK95" i="4"/>
  <c r="BL95" i="4"/>
  <c r="BM95" i="4"/>
  <c r="BN95" i="4"/>
  <c r="BO95" i="4"/>
  <c r="BP95" i="4"/>
  <c r="BQ95" i="4"/>
  <c r="BR95" i="4"/>
  <c r="BS95" i="4"/>
  <c r="BT95" i="4"/>
  <c r="BU95" i="4"/>
  <c r="BV95" i="4"/>
  <c r="BW95" i="4"/>
  <c r="BX95" i="4"/>
  <c r="BY95" i="4"/>
  <c r="BZ95" i="4"/>
  <c r="CA95" i="4"/>
  <c r="CB95" i="4"/>
  <c r="CC95" i="4"/>
  <c r="CD95" i="4"/>
  <c r="CE95" i="4"/>
  <c r="CF95" i="4"/>
  <c r="CG95" i="4"/>
  <c r="CH95" i="4"/>
  <c r="CI95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BM96" i="4"/>
  <c r="BN96" i="4"/>
  <c r="BO96" i="4"/>
  <c r="BP96" i="4"/>
  <c r="BQ96" i="4"/>
  <c r="BR96" i="4"/>
  <c r="BS96" i="4"/>
  <c r="BT96" i="4"/>
  <c r="BU96" i="4"/>
  <c r="BV96" i="4"/>
  <c r="BW96" i="4"/>
  <c r="BX96" i="4"/>
  <c r="BY96" i="4"/>
  <c r="BZ96" i="4"/>
  <c r="CA96" i="4"/>
  <c r="CB96" i="4"/>
  <c r="CC96" i="4"/>
  <c r="CD96" i="4"/>
  <c r="CE96" i="4"/>
  <c r="CF96" i="4"/>
  <c r="CG96" i="4"/>
  <c r="CH96" i="4"/>
  <c r="CI96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BM97" i="4"/>
  <c r="BN97" i="4"/>
  <c r="BO97" i="4"/>
  <c r="BP97" i="4"/>
  <c r="BQ97" i="4"/>
  <c r="BR97" i="4"/>
  <c r="BS97" i="4"/>
  <c r="BT97" i="4"/>
  <c r="BU97" i="4"/>
  <c r="BV97" i="4"/>
  <c r="BW97" i="4"/>
  <c r="BX97" i="4"/>
  <c r="BY97" i="4"/>
  <c r="BZ97" i="4"/>
  <c r="CA97" i="4"/>
  <c r="CB97" i="4"/>
  <c r="CC97" i="4"/>
  <c r="CD97" i="4"/>
  <c r="CE97" i="4"/>
  <c r="CF97" i="4"/>
  <c r="CG97" i="4"/>
  <c r="CH97" i="4"/>
  <c r="CI97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BM98" i="4"/>
  <c r="BN98" i="4"/>
  <c r="BO98" i="4"/>
  <c r="BP98" i="4"/>
  <c r="BQ98" i="4"/>
  <c r="BR98" i="4"/>
  <c r="BS98" i="4"/>
  <c r="BT98" i="4"/>
  <c r="BU98" i="4"/>
  <c r="BV98" i="4"/>
  <c r="BW98" i="4"/>
  <c r="BX98" i="4"/>
  <c r="BY98" i="4"/>
  <c r="BZ98" i="4"/>
  <c r="CA98" i="4"/>
  <c r="CB98" i="4"/>
  <c r="CC98" i="4"/>
  <c r="CD98" i="4"/>
  <c r="CE98" i="4"/>
  <c r="CF98" i="4"/>
  <c r="CG98" i="4"/>
  <c r="CH98" i="4"/>
  <c r="CI98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BM99" i="4"/>
  <c r="BN99" i="4"/>
  <c r="BO99" i="4"/>
  <c r="BP99" i="4"/>
  <c r="BQ99" i="4"/>
  <c r="BR99" i="4"/>
  <c r="BS99" i="4"/>
  <c r="BT99" i="4"/>
  <c r="BU99" i="4"/>
  <c r="BV99" i="4"/>
  <c r="BW99" i="4"/>
  <c r="BX99" i="4"/>
  <c r="BY99" i="4"/>
  <c r="BZ99" i="4"/>
  <c r="CA99" i="4"/>
  <c r="CB99" i="4"/>
  <c r="CC99" i="4"/>
  <c r="CD99" i="4"/>
  <c r="CE99" i="4"/>
  <c r="CF99" i="4"/>
  <c r="CG99" i="4"/>
  <c r="CH99" i="4"/>
  <c r="CI99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BM100" i="4"/>
  <c r="BN100" i="4"/>
  <c r="BO100" i="4"/>
  <c r="BP100" i="4"/>
  <c r="BQ100" i="4"/>
  <c r="BR100" i="4"/>
  <c r="BS100" i="4"/>
  <c r="BT100" i="4"/>
  <c r="BU100" i="4"/>
  <c r="BV100" i="4"/>
  <c r="BW100" i="4"/>
  <c r="BX100" i="4"/>
  <c r="BY100" i="4"/>
  <c r="BZ100" i="4"/>
  <c r="CA100" i="4"/>
  <c r="CB100" i="4"/>
  <c r="CC100" i="4"/>
  <c r="CD100" i="4"/>
  <c r="CE100" i="4"/>
  <c r="CF100" i="4"/>
  <c r="CG100" i="4"/>
  <c r="CH100" i="4"/>
  <c r="CI100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BM101" i="4"/>
  <c r="BN101" i="4"/>
  <c r="BO101" i="4"/>
  <c r="BP101" i="4"/>
  <c r="BQ101" i="4"/>
  <c r="BR101" i="4"/>
  <c r="BS101" i="4"/>
  <c r="BT101" i="4"/>
  <c r="BU101" i="4"/>
  <c r="BV101" i="4"/>
  <c r="BW101" i="4"/>
  <c r="BX101" i="4"/>
  <c r="BY101" i="4"/>
  <c r="BZ101" i="4"/>
  <c r="CA101" i="4"/>
  <c r="CB101" i="4"/>
  <c r="CC101" i="4"/>
  <c r="CD101" i="4"/>
  <c r="CE101" i="4"/>
  <c r="CF101" i="4"/>
  <c r="CG101" i="4"/>
  <c r="CH101" i="4"/>
  <c r="CI101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BM102" i="4"/>
  <c r="BN102" i="4"/>
  <c r="BO102" i="4"/>
  <c r="BP102" i="4"/>
  <c r="BQ102" i="4"/>
  <c r="BR102" i="4"/>
  <c r="BS102" i="4"/>
  <c r="BT102" i="4"/>
  <c r="BU102" i="4"/>
  <c r="BV102" i="4"/>
  <c r="BW102" i="4"/>
  <c r="BX102" i="4"/>
  <c r="BY102" i="4"/>
  <c r="BZ102" i="4"/>
  <c r="CA102" i="4"/>
  <c r="CB102" i="4"/>
  <c r="CC102" i="4"/>
  <c r="CD102" i="4"/>
  <c r="CE102" i="4"/>
  <c r="CF102" i="4"/>
  <c r="CG102" i="4"/>
  <c r="CH102" i="4"/>
  <c r="CI102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BM103" i="4"/>
  <c r="BN103" i="4"/>
  <c r="BO103" i="4"/>
  <c r="BP103" i="4"/>
  <c r="BQ103" i="4"/>
  <c r="BR103" i="4"/>
  <c r="BS103" i="4"/>
  <c r="BT103" i="4"/>
  <c r="BU103" i="4"/>
  <c r="BV103" i="4"/>
  <c r="BW103" i="4"/>
  <c r="BX103" i="4"/>
  <c r="BY103" i="4"/>
  <c r="BZ103" i="4"/>
  <c r="CA103" i="4"/>
  <c r="CB103" i="4"/>
  <c r="CC103" i="4"/>
  <c r="CD103" i="4"/>
  <c r="CE103" i="4"/>
  <c r="CF103" i="4"/>
  <c r="CG103" i="4"/>
  <c r="CH103" i="4"/>
  <c r="CI103" i="4"/>
  <c r="P104" i="4"/>
  <c r="Q104" i="4"/>
  <c r="R104" i="4"/>
  <c r="S104" i="4"/>
  <c r="T104" i="4"/>
  <c r="U104" i="4"/>
  <c r="V104" i="4"/>
  <c r="W104" i="4"/>
  <c r="X104" i="4"/>
  <c r="Y104" i="4"/>
  <c r="Z104" i="4"/>
  <c r="AA104" i="4"/>
  <c r="AB104" i="4"/>
  <c r="AC104" i="4"/>
  <c r="AD104" i="4"/>
  <c r="AE104" i="4"/>
  <c r="AF104" i="4"/>
  <c r="AG104" i="4"/>
  <c r="AH104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BM104" i="4"/>
  <c r="BN104" i="4"/>
  <c r="BO104" i="4"/>
  <c r="BP104" i="4"/>
  <c r="BQ104" i="4"/>
  <c r="BR104" i="4"/>
  <c r="BS104" i="4"/>
  <c r="BT104" i="4"/>
  <c r="BU104" i="4"/>
  <c r="BV104" i="4"/>
  <c r="BW104" i="4"/>
  <c r="BX104" i="4"/>
  <c r="BY104" i="4"/>
  <c r="BZ104" i="4"/>
  <c r="CA104" i="4"/>
  <c r="CB104" i="4"/>
  <c r="CC104" i="4"/>
  <c r="CD104" i="4"/>
  <c r="CE104" i="4"/>
  <c r="CF104" i="4"/>
  <c r="CG104" i="4"/>
  <c r="CH104" i="4"/>
  <c r="CI104" i="4"/>
  <c r="P105" i="4"/>
  <c r="Q105" i="4"/>
  <c r="R105" i="4"/>
  <c r="S105" i="4"/>
  <c r="T105" i="4"/>
  <c r="U105" i="4"/>
  <c r="V105" i="4"/>
  <c r="W105" i="4"/>
  <c r="X105" i="4"/>
  <c r="Y105" i="4"/>
  <c r="Z105" i="4"/>
  <c r="AA105" i="4"/>
  <c r="AB105" i="4"/>
  <c r="AC105" i="4"/>
  <c r="AD105" i="4"/>
  <c r="AE105" i="4"/>
  <c r="AF105" i="4"/>
  <c r="AG105" i="4"/>
  <c r="AH105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BM105" i="4"/>
  <c r="BN105" i="4"/>
  <c r="BO105" i="4"/>
  <c r="BP105" i="4"/>
  <c r="BQ105" i="4"/>
  <c r="BR105" i="4"/>
  <c r="BS105" i="4"/>
  <c r="BT105" i="4"/>
  <c r="BU105" i="4"/>
  <c r="BV105" i="4"/>
  <c r="BW105" i="4"/>
  <c r="BX105" i="4"/>
  <c r="BY105" i="4"/>
  <c r="BZ105" i="4"/>
  <c r="CA105" i="4"/>
  <c r="CB105" i="4"/>
  <c r="CC105" i="4"/>
  <c r="CD105" i="4"/>
  <c r="CE105" i="4"/>
  <c r="CF105" i="4"/>
  <c r="CG105" i="4"/>
  <c r="CH105" i="4"/>
  <c r="CI105" i="4"/>
  <c r="P106" i="4"/>
  <c r="Q106" i="4"/>
  <c r="R106" i="4"/>
  <c r="S106" i="4"/>
  <c r="T106" i="4"/>
  <c r="U106" i="4"/>
  <c r="V106" i="4"/>
  <c r="W106" i="4"/>
  <c r="X106" i="4"/>
  <c r="Y106" i="4"/>
  <c r="Z106" i="4"/>
  <c r="AA106" i="4"/>
  <c r="AB106" i="4"/>
  <c r="AC106" i="4"/>
  <c r="AD106" i="4"/>
  <c r="AE106" i="4"/>
  <c r="AF106" i="4"/>
  <c r="AG106" i="4"/>
  <c r="AH106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BA106" i="4"/>
  <c r="BB106" i="4"/>
  <c r="BC106" i="4"/>
  <c r="BD106" i="4"/>
  <c r="BE106" i="4"/>
  <c r="BF106" i="4"/>
  <c r="BG106" i="4"/>
  <c r="BH106" i="4"/>
  <c r="BI106" i="4"/>
  <c r="BJ106" i="4"/>
  <c r="BK106" i="4"/>
  <c r="BL106" i="4"/>
  <c r="BM106" i="4"/>
  <c r="BN106" i="4"/>
  <c r="BO106" i="4"/>
  <c r="BP106" i="4"/>
  <c r="BQ106" i="4"/>
  <c r="BR106" i="4"/>
  <c r="BS106" i="4"/>
  <c r="BT106" i="4"/>
  <c r="BU106" i="4"/>
  <c r="BV106" i="4"/>
  <c r="BW106" i="4"/>
  <c r="BX106" i="4"/>
  <c r="BY106" i="4"/>
  <c r="BZ106" i="4"/>
  <c r="CA106" i="4"/>
  <c r="CB106" i="4"/>
  <c r="CC106" i="4"/>
  <c r="CD106" i="4"/>
  <c r="CE106" i="4"/>
  <c r="CF106" i="4"/>
  <c r="CG106" i="4"/>
  <c r="CH106" i="4"/>
  <c r="CI106" i="4"/>
  <c r="P107" i="4"/>
  <c r="Q107" i="4"/>
  <c r="R107" i="4"/>
  <c r="S107" i="4"/>
  <c r="T107" i="4"/>
  <c r="U107" i="4"/>
  <c r="V107" i="4"/>
  <c r="W107" i="4"/>
  <c r="X107" i="4"/>
  <c r="Y107" i="4"/>
  <c r="Z107" i="4"/>
  <c r="AA107" i="4"/>
  <c r="AB107" i="4"/>
  <c r="AC107" i="4"/>
  <c r="AD107" i="4"/>
  <c r="AE107" i="4"/>
  <c r="AF107" i="4"/>
  <c r="AG107" i="4"/>
  <c r="AH107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BA107" i="4"/>
  <c r="BB107" i="4"/>
  <c r="BC107" i="4"/>
  <c r="BD107" i="4"/>
  <c r="BE107" i="4"/>
  <c r="BF107" i="4"/>
  <c r="BG107" i="4"/>
  <c r="BH107" i="4"/>
  <c r="BI107" i="4"/>
  <c r="BJ107" i="4"/>
  <c r="BK107" i="4"/>
  <c r="BL107" i="4"/>
  <c r="BM107" i="4"/>
  <c r="BN107" i="4"/>
  <c r="BO107" i="4"/>
  <c r="BP107" i="4"/>
  <c r="BQ107" i="4"/>
  <c r="BR107" i="4"/>
  <c r="BS107" i="4"/>
  <c r="BT107" i="4"/>
  <c r="BU107" i="4"/>
  <c r="BV107" i="4"/>
  <c r="BW107" i="4"/>
  <c r="BX107" i="4"/>
  <c r="BY107" i="4"/>
  <c r="BZ107" i="4"/>
  <c r="CA107" i="4"/>
  <c r="CB107" i="4"/>
  <c r="CC107" i="4"/>
  <c r="CD107" i="4"/>
  <c r="CE107" i="4"/>
  <c r="CF107" i="4"/>
  <c r="CG107" i="4"/>
  <c r="CH107" i="4"/>
  <c r="CI107" i="4"/>
  <c r="P108" i="4"/>
  <c r="Q108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AD108" i="4"/>
  <c r="AE108" i="4"/>
  <c r="AF108" i="4"/>
  <c r="AG108" i="4"/>
  <c r="AH108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BM108" i="4"/>
  <c r="BN108" i="4"/>
  <c r="BO108" i="4"/>
  <c r="BP108" i="4"/>
  <c r="BQ108" i="4"/>
  <c r="BR108" i="4"/>
  <c r="BS108" i="4"/>
  <c r="BT108" i="4"/>
  <c r="BU108" i="4"/>
  <c r="BV108" i="4"/>
  <c r="BW108" i="4"/>
  <c r="BX108" i="4"/>
  <c r="BY108" i="4"/>
  <c r="BZ108" i="4"/>
  <c r="CA108" i="4"/>
  <c r="CB108" i="4"/>
  <c r="CC108" i="4"/>
  <c r="CD108" i="4"/>
  <c r="CE108" i="4"/>
  <c r="CF108" i="4"/>
  <c r="CG108" i="4"/>
  <c r="CH108" i="4"/>
  <c r="CI108" i="4"/>
  <c r="P109" i="4"/>
  <c r="Q109" i="4"/>
  <c r="R109" i="4"/>
  <c r="S109" i="4"/>
  <c r="T109" i="4"/>
  <c r="U109" i="4"/>
  <c r="V109" i="4"/>
  <c r="W109" i="4"/>
  <c r="X109" i="4"/>
  <c r="Y109" i="4"/>
  <c r="Z109" i="4"/>
  <c r="AA109" i="4"/>
  <c r="AB109" i="4"/>
  <c r="AC109" i="4"/>
  <c r="AD109" i="4"/>
  <c r="AE109" i="4"/>
  <c r="AF109" i="4"/>
  <c r="AG109" i="4"/>
  <c r="AH109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BM109" i="4"/>
  <c r="BN109" i="4"/>
  <c r="BO109" i="4"/>
  <c r="BP109" i="4"/>
  <c r="BQ109" i="4"/>
  <c r="BR109" i="4"/>
  <c r="BS109" i="4"/>
  <c r="BT109" i="4"/>
  <c r="BU109" i="4"/>
  <c r="BV109" i="4"/>
  <c r="BW109" i="4"/>
  <c r="BX109" i="4"/>
  <c r="BY109" i="4"/>
  <c r="BZ109" i="4"/>
  <c r="CA109" i="4"/>
  <c r="CB109" i="4"/>
  <c r="CC109" i="4"/>
  <c r="CD109" i="4"/>
  <c r="CE109" i="4"/>
  <c r="CF109" i="4"/>
  <c r="CG109" i="4"/>
  <c r="CH109" i="4"/>
  <c r="CI109" i="4"/>
  <c r="P110" i="4"/>
  <c r="Q110" i="4"/>
  <c r="R110" i="4"/>
  <c r="S110" i="4"/>
  <c r="T110" i="4"/>
  <c r="U110" i="4"/>
  <c r="V110" i="4"/>
  <c r="W110" i="4"/>
  <c r="X110" i="4"/>
  <c r="Y110" i="4"/>
  <c r="Z110" i="4"/>
  <c r="AA110" i="4"/>
  <c r="AB110" i="4"/>
  <c r="AC110" i="4"/>
  <c r="AD110" i="4"/>
  <c r="AE110" i="4"/>
  <c r="AF110" i="4"/>
  <c r="AG110" i="4"/>
  <c r="AH110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BM110" i="4"/>
  <c r="BN110" i="4"/>
  <c r="BO110" i="4"/>
  <c r="BP110" i="4"/>
  <c r="BQ110" i="4"/>
  <c r="BR110" i="4"/>
  <c r="BS110" i="4"/>
  <c r="BT110" i="4"/>
  <c r="BU110" i="4"/>
  <c r="BV110" i="4"/>
  <c r="BW110" i="4"/>
  <c r="BX110" i="4"/>
  <c r="BY110" i="4"/>
  <c r="BZ110" i="4"/>
  <c r="CA110" i="4"/>
  <c r="CB110" i="4"/>
  <c r="CC110" i="4"/>
  <c r="CD110" i="4"/>
  <c r="CE110" i="4"/>
  <c r="CF110" i="4"/>
  <c r="CG110" i="4"/>
  <c r="CH110" i="4"/>
  <c r="CI110" i="4"/>
  <c r="P111" i="4"/>
  <c r="Q111" i="4"/>
  <c r="R111" i="4"/>
  <c r="S111" i="4"/>
  <c r="T111" i="4"/>
  <c r="U111" i="4"/>
  <c r="V111" i="4"/>
  <c r="W111" i="4"/>
  <c r="X111" i="4"/>
  <c r="Y111" i="4"/>
  <c r="Z111" i="4"/>
  <c r="AA111" i="4"/>
  <c r="AB111" i="4"/>
  <c r="AC111" i="4"/>
  <c r="AD111" i="4"/>
  <c r="AE111" i="4"/>
  <c r="AF111" i="4"/>
  <c r="AG111" i="4"/>
  <c r="AH111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BM111" i="4"/>
  <c r="BN111" i="4"/>
  <c r="BO111" i="4"/>
  <c r="BP111" i="4"/>
  <c r="BQ111" i="4"/>
  <c r="BR111" i="4"/>
  <c r="BS111" i="4"/>
  <c r="BT111" i="4"/>
  <c r="BU111" i="4"/>
  <c r="BV111" i="4"/>
  <c r="BW111" i="4"/>
  <c r="BX111" i="4"/>
  <c r="BY111" i="4"/>
  <c r="BZ111" i="4"/>
  <c r="CA111" i="4"/>
  <c r="CB111" i="4"/>
  <c r="CC111" i="4"/>
  <c r="CD111" i="4"/>
  <c r="CE111" i="4"/>
  <c r="CF111" i="4"/>
  <c r="CG111" i="4"/>
  <c r="CH111" i="4"/>
  <c r="CI111" i="4"/>
  <c r="P112" i="4"/>
  <c r="Q112" i="4"/>
  <c r="R112" i="4"/>
  <c r="S112" i="4"/>
  <c r="T112" i="4"/>
  <c r="U112" i="4"/>
  <c r="V112" i="4"/>
  <c r="W112" i="4"/>
  <c r="X112" i="4"/>
  <c r="Y112" i="4"/>
  <c r="Z112" i="4"/>
  <c r="AA112" i="4"/>
  <c r="AB112" i="4"/>
  <c r="AC112" i="4"/>
  <c r="AD112" i="4"/>
  <c r="AE112" i="4"/>
  <c r="AF112" i="4"/>
  <c r="AG112" i="4"/>
  <c r="AH112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BM112" i="4"/>
  <c r="BN112" i="4"/>
  <c r="BO112" i="4"/>
  <c r="BP112" i="4"/>
  <c r="BQ112" i="4"/>
  <c r="BR112" i="4"/>
  <c r="BS112" i="4"/>
  <c r="BT112" i="4"/>
  <c r="BU112" i="4"/>
  <c r="BV112" i="4"/>
  <c r="BW112" i="4"/>
  <c r="BX112" i="4"/>
  <c r="BY112" i="4"/>
  <c r="BZ112" i="4"/>
  <c r="CA112" i="4"/>
  <c r="CB112" i="4"/>
  <c r="CC112" i="4"/>
  <c r="CD112" i="4"/>
  <c r="CE112" i="4"/>
  <c r="CF112" i="4"/>
  <c r="CG112" i="4"/>
  <c r="CH112" i="4"/>
  <c r="CI112" i="4"/>
  <c r="P113" i="4"/>
  <c r="Q113" i="4"/>
  <c r="R113" i="4"/>
  <c r="S113" i="4"/>
  <c r="T113" i="4"/>
  <c r="U113" i="4"/>
  <c r="V113" i="4"/>
  <c r="W113" i="4"/>
  <c r="X113" i="4"/>
  <c r="Y113" i="4"/>
  <c r="Z113" i="4"/>
  <c r="AA113" i="4"/>
  <c r="AB113" i="4"/>
  <c r="AC113" i="4"/>
  <c r="AD113" i="4"/>
  <c r="AE113" i="4"/>
  <c r="AF113" i="4"/>
  <c r="AG113" i="4"/>
  <c r="AH113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BM113" i="4"/>
  <c r="BN113" i="4"/>
  <c r="BO113" i="4"/>
  <c r="BP113" i="4"/>
  <c r="BQ113" i="4"/>
  <c r="BR113" i="4"/>
  <c r="BS113" i="4"/>
  <c r="BT113" i="4"/>
  <c r="BU113" i="4"/>
  <c r="BV113" i="4"/>
  <c r="BW113" i="4"/>
  <c r="BX113" i="4"/>
  <c r="BY113" i="4"/>
  <c r="BZ113" i="4"/>
  <c r="CA113" i="4"/>
  <c r="CB113" i="4"/>
  <c r="CC113" i="4"/>
  <c r="CD113" i="4"/>
  <c r="CE113" i="4"/>
  <c r="CF113" i="4"/>
  <c r="CG113" i="4"/>
  <c r="CH113" i="4"/>
  <c r="CI113" i="4"/>
  <c r="P114" i="4"/>
  <c r="Q114" i="4"/>
  <c r="R114" i="4"/>
  <c r="S114" i="4"/>
  <c r="T114" i="4"/>
  <c r="U114" i="4"/>
  <c r="V114" i="4"/>
  <c r="W114" i="4"/>
  <c r="X114" i="4"/>
  <c r="Y114" i="4"/>
  <c r="Z114" i="4"/>
  <c r="AA114" i="4"/>
  <c r="AB114" i="4"/>
  <c r="AC114" i="4"/>
  <c r="AD114" i="4"/>
  <c r="AE114" i="4"/>
  <c r="AF114" i="4"/>
  <c r="AG114" i="4"/>
  <c r="AH114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BM114" i="4"/>
  <c r="BN114" i="4"/>
  <c r="BO114" i="4"/>
  <c r="BP114" i="4"/>
  <c r="BQ114" i="4"/>
  <c r="BR114" i="4"/>
  <c r="BS114" i="4"/>
  <c r="BT114" i="4"/>
  <c r="BU114" i="4"/>
  <c r="BV114" i="4"/>
  <c r="BW114" i="4"/>
  <c r="BX114" i="4"/>
  <c r="BY114" i="4"/>
  <c r="BZ114" i="4"/>
  <c r="CA114" i="4"/>
  <c r="CB114" i="4"/>
  <c r="CC114" i="4"/>
  <c r="CD114" i="4"/>
  <c r="CE114" i="4"/>
  <c r="CF114" i="4"/>
  <c r="CG114" i="4"/>
  <c r="CH114" i="4"/>
  <c r="CI114" i="4"/>
  <c r="P115" i="4"/>
  <c r="Q115" i="4"/>
  <c r="R115" i="4"/>
  <c r="S115" i="4"/>
  <c r="T115" i="4"/>
  <c r="U115" i="4"/>
  <c r="V115" i="4"/>
  <c r="W115" i="4"/>
  <c r="X115" i="4"/>
  <c r="Y115" i="4"/>
  <c r="Z115" i="4"/>
  <c r="AA115" i="4"/>
  <c r="AB115" i="4"/>
  <c r="AC115" i="4"/>
  <c r="AD115" i="4"/>
  <c r="AE115" i="4"/>
  <c r="AF115" i="4"/>
  <c r="AG115" i="4"/>
  <c r="AH115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BA115" i="4"/>
  <c r="BB115" i="4"/>
  <c r="BC115" i="4"/>
  <c r="BD115" i="4"/>
  <c r="BE115" i="4"/>
  <c r="BF115" i="4"/>
  <c r="BG115" i="4"/>
  <c r="BH115" i="4"/>
  <c r="BI115" i="4"/>
  <c r="BJ115" i="4"/>
  <c r="BK115" i="4"/>
  <c r="BL115" i="4"/>
  <c r="BM115" i="4"/>
  <c r="BN115" i="4"/>
  <c r="BO115" i="4"/>
  <c r="BP115" i="4"/>
  <c r="BQ115" i="4"/>
  <c r="BR115" i="4"/>
  <c r="BS115" i="4"/>
  <c r="BT115" i="4"/>
  <c r="BU115" i="4"/>
  <c r="BV115" i="4"/>
  <c r="BW115" i="4"/>
  <c r="BX115" i="4"/>
  <c r="BY115" i="4"/>
  <c r="BZ115" i="4"/>
  <c r="CA115" i="4"/>
  <c r="CB115" i="4"/>
  <c r="CC115" i="4"/>
  <c r="CD115" i="4"/>
  <c r="CE115" i="4"/>
  <c r="CF115" i="4"/>
  <c r="CG115" i="4"/>
  <c r="CH115" i="4"/>
  <c r="CI115" i="4"/>
  <c r="P116" i="4"/>
  <c r="Q116" i="4"/>
  <c r="R116" i="4"/>
  <c r="S116" i="4"/>
  <c r="T116" i="4"/>
  <c r="U116" i="4"/>
  <c r="V116" i="4"/>
  <c r="W116" i="4"/>
  <c r="X116" i="4"/>
  <c r="Y116" i="4"/>
  <c r="Z116" i="4"/>
  <c r="AA116" i="4"/>
  <c r="AB116" i="4"/>
  <c r="AC116" i="4"/>
  <c r="AD116" i="4"/>
  <c r="AE116" i="4"/>
  <c r="AF116" i="4"/>
  <c r="AG116" i="4"/>
  <c r="AH116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BM116" i="4"/>
  <c r="BN116" i="4"/>
  <c r="BO116" i="4"/>
  <c r="BP116" i="4"/>
  <c r="BQ116" i="4"/>
  <c r="BR116" i="4"/>
  <c r="BS116" i="4"/>
  <c r="BT116" i="4"/>
  <c r="BU116" i="4"/>
  <c r="BV116" i="4"/>
  <c r="BW116" i="4"/>
  <c r="BX116" i="4"/>
  <c r="BY116" i="4"/>
  <c r="BZ116" i="4"/>
  <c r="CA116" i="4"/>
  <c r="CB116" i="4"/>
  <c r="CC116" i="4"/>
  <c r="CD116" i="4"/>
  <c r="CE116" i="4"/>
  <c r="CF116" i="4"/>
  <c r="CG116" i="4"/>
  <c r="CH116" i="4"/>
  <c r="CI116" i="4"/>
  <c r="P117" i="4"/>
  <c r="Q117" i="4"/>
  <c r="R117" i="4"/>
  <c r="S117" i="4"/>
  <c r="T117" i="4"/>
  <c r="U117" i="4"/>
  <c r="V117" i="4"/>
  <c r="W117" i="4"/>
  <c r="X117" i="4"/>
  <c r="Y117" i="4"/>
  <c r="Z117" i="4"/>
  <c r="AA117" i="4"/>
  <c r="AB117" i="4"/>
  <c r="AC117" i="4"/>
  <c r="AD117" i="4"/>
  <c r="AE117" i="4"/>
  <c r="AF117" i="4"/>
  <c r="AG117" i="4"/>
  <c r="AH117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BA117" i="4"/>
  <c r="BB117" i="4"/>
  <c r="BC117" i="4"/>
  <c r="BD117" i="4"/>
  <c r="BE117" i="4"/>
  <c r="BF117" i="4"/>
  <c r="BG117" i="4"/>
  <c r="BH117" i="4"/>
  <c r="BI117" i="4"/>
  <c r="BJ117" i="4"/>
  <c r="BK117" i="4"/>
  <c r="BL117" i="4"/>
  <c r="BM117" i="4"/>
  <c r="BN117" i="4"/>
  <c r="BO117" i="4"/>
  <c r="BP117" i="4"/>
  <c r="BQ117" i="4"/>
  <c r="BR117" i="4"/>
  <c r="BS117" i="4"/>
  <c r="BT117" i="4"/>
  <c r="BU117" i="4"/>
  <c r="BV117" i="4"/>
  <c r="BW117" i="4"/>
  <c r="BX117" i="4"/>
  <c r="BY117" i="4"/>
  <c r="BZ117" i="4"/>
  <c r="CA117" i="4"/>
  <c r="CB117" i="4"/>
  <c r="CC117" i="4"/>
  <c r="CD117" i="4"/>
  <c r="CE117" i="4"/>
  <c r="CF117" i="4"/>
  <c r="CG117" i="4"/>
  <c r="CH117" i="4"/>
  <c r="CI117" i="4"/>
  <c r="P118" i="4"/>
  <c r="Q118" i="4"/>
  <c r="R118" i="4"/>
  <c r="S118" i="4"/>
  <c r="T118" i="4"/>
  <c r="U118" i="4"/>
  <c r="V118" i="4"/>
  <c r="W118" i="4"/>
  <c r="X118" i="4"/>
  <c r="Y118" i="4"/>
  <c r="Z118" i="4"/>
  <c r="AA118" i="4"/>
  <c r="AB118" i="4"/>
  <c r="AC118" i="4"/>
  <c r="AD118" i="4"/>
  <c r="AE118" i="4"/>
  <c r="AF118" i="4"/>
  <c r="AG118" i="4"/>
  <c r="AH118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BM118" i="4"/>
  <c r="BN118" i="4"/>
  <c r="BO118" i="4"/>
  <c r="BP118" i="4"/>
  <c r="BQ118" i="4"/>
  <c r="BR118" i="4"/>
  <c r="BS118" i="4"/>
  <c r="BT118" i="4"/>
  <c r="BU118" i="4"/>
  <c r="BV118" i="4"/>
  <c r="BW118" i="4"/>
  <c r="BX118" i="4"/>
  <c r="BY118" i="4"/>
  <c r="BZ118" i="4"/>
  <c r="CA118" i="4"/>
  <c r="CB118" i="4"/>
  <c r="CC118" i="4"/>
  <c r="CD118" i="4"/>
  <c r="CE118" i="4"/>
  <c r="CF118" i="4"/>
  <c r="CG118" i="4"/>
  <c r="CH118" i="4"/>
  <c r="CI118" i="4"/>
  <c r="P119" i="4"/>
  <c r="Q119" i="4"/>
  <c r="R119" i="4"/>
  <c r="S119" i="4"/>
  <c r="T119" i="4"/>
  <c r="U119" i="4"/>
  <c r="V119" i="4"/>
  <c r="W119" i="4"/>
  <c r="X119" i="4"/>
  <c r="Y119" i="4"/>
  <c r="Z119" i="4"/>
  <c r="AA119" i="4"/>
  <c r="AB119" i="4"/>
  <c r="AC119" i="4"/>
  <c r="AD119" i="4"/>
  <c r="AE119" i="4"/>
  <c r="AF119" i="4"/>
  <c r="AG119" i="4"/>
  <c r="AH119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BM119" i="4"/>
  <c r="BN119" i="4"/>
  <c r="BO119" i="4"/>
  <c r="BP119" i="4"/>
  <c r="BQ119" i="4"/>
  <c r="BR119" i="4"/>
  <c r="BS119" i="4"/>
  <c r="BT119" i="4"/>
  <c r="BU119" i="4"/>
  <c r="BV119" i="4"/>
  <c r="BW119" i="4"/>
  <c r="BX119" i="4"/>
  <c r="BY119" i="4"/>
  <c r="BZ119" i="4"/>
  <c r="CA119" i="4"/>
  <c r="CB119" i="4"/>
  <c r="CC119" i="4"/>
  <c r="CD119" i="4"/>
  <c r="CE119" i="4"/>
  <c r="CF119" i="4"/>
  <c r="CG119" i="4"/>
  <c r="CH119" i="4"/>
  <c r="CI119" i="4"/>
  <c r="P120" i="4"/>
  <c r="Q120" i="4"/>
  <c r="R120" i="4"/>
  <c r="S120" i="4"/>
  <c r="T120" i="4"/>
  <c r="U120" i="4"/>
  <c r="V120" i="4"/>
  <c r="W120" i="4"/>
  <c r="X120" i="4"/>
  <c r="Y120" i="4"/>
  <c r="Z120" i="4"/>
  <c r="AA120" i="4"/>
  <c r="AB120" i="4"/>
  <c r="AC120" i="4"/>
  <c r="AD120" i="4"/>
  <c r="AE120" i="4"/>
  <c r="AF120" i="4"/>
  <c r="AG120" i="4"/>
  <c r="AH120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BM120" i="4"/>
  <c r="BN120" i="4"/>
  <c r="BO120" i="4"/>
  <c r="BP120" i="4"/>
  <c r="BQ120" i="4"/>
  <c r="BR120" i="4"/>
  <c r="BS120" i="4"/>
  <c r="BT120" i="4"/>
  <c r="BU120" i="4"/>
  <c r="BV120" i="4"/>
  <c r="BW120" i="4"/>
  <c r="BX120" i="4"/>
  <c r="BY120" i="4"/>
  <c r="BZ120" i="4"/>
  <c r="CA120" i="4"/>
  <c r="CB120" i="4"/>
  <c r="CC120" i="4"/>
  <c r="CD120" i="4"/>
  <c r="CE120" i="4"/>
  <c r="CF120" i="4"/>
  <c r="CG120" i="4"/>
  <c r="CH120" i="4"/>
  <c r="CI120" i="4"/>
  <c r="P121" i="4"/>
  <c r="Q121" i="4"/>
  <c r="R121" i="4"/>
  <c r="S121" i="4"/>
  <c r="T121" i="4"/>
  <c r="U121" i="4"/>
  <c r="V121" i="4"/>
  <c r="W121" i="4"/>
  <c r="X121" i="4"/>
  <c r="Y121" i="4"/>
  <c r="Z121" i="4"/>
  <c r="AA121" i="4"/>
  <c r="AB121" i="4"/>
  <c r="AC121" i="4"/>
  <c r="AD121" i="4"/>
  <c r="AE121" i="4"/>
  <c r="AF121" i="4"/>
  <c r="AG121" i="4"/>
  <c r="AH121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BM121" i="4"/>
  <c r="BN121" i="4"/>
  <c r="BO121" i="4"/>
  <c r="BP121" i="4"/>
  <c r="BQ121" i="4"/>
  <c r="BR121" i="4"/>
  <c r="BS121" i="4"/>
  <c r="BT121" i="4"/>
  <c r="BU121" i="4"/>
  <c r="BV121" i="4"/>
  <c r="BW121" i="4"/>
  <c r="BX121" i="4"/>
  <c r="BY121" i="4"/>
  <c r="BZ121" i="4"/>
  <c r="CA121" i="4"/>
  <c r="CB121" i="4"/>
  <c r="CC121" i="4"/>
  <c r="CD121" i="4"/>
  <c r="CE121" i="4"/>
  <c r="CF121" i="4"/>
  <c r="CG121" i="4"/>
  <c r="CH121" i="4"/>
  <c r="CI121" i="4"/>
  <c r="P122" i="4"/>
  <c r="Q122" i="4"/>
  <c r="R122" i="4"/>
  <c r="S122" i="4"/>
  <c r="T122" i="4"/>
  <c r="U122" i="4"/>
  <c r="V122" i="4"/>
  <c r="W122" i="4"/>
  <c r="X122" i="4"/>
  <c r="Y122" i="4"/>
  <c r="Z122" i="4"/>
  <c r="AA122" i="4"/>
  <c r="AB122" i="4"/>
  <c r="AC122" i="4"/>
  <c r="AD122" i="4"/>
  <c r="AE122" i="4"/>
  <c r="AF122" i="4"/>
  <c r="AG122" i="4"/>
  <c r="AH122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BM122" i="4"/>
  <c r="BN122" i="4"/>
  <c r="BO122" i="4"/>
  <c r="BP122" i="4"/>
  <c r="BQ122" i="4"/>
  <c r="BR122" i="4"/>
  <c r="BS122" i="4"/>
  <c r="BT122" i="4"/>
  <c r="BU122" i="4"/>
  <c r="BV122" i="4"/>
  <c r="BW122" i="4"/>
  <c r="BX122" i="4"/>
  <c r="BY122" i="4"/>
  <c r="BZ122" i="4"/>
  <c r="CA122" i="4"/>
  <c r="CB122" i="4"/>
  <c r="CC122" i="4"/>
  <c r="CD122" i="4"/>
  <c r="CE122" i="4"/>
  <c r="CF122" i="4"/>
  <c r="CG122" i="4"/>
  <c r="CH122" i="4"/>
  <c r="CI122" i="4"/>
  <c r="P123" i="4"/>
  <c r="Q123" i="4"/>
  <c r="R123" i="4"/>
  <c r="S123" i="4"/>
  <c r="T123" i="4"/>
  <c r="U123" i="4"/>
  <c r="V123" i="4"/>
  <c r="W123" i="4"/>
  <c r="X123" i="4"/>
  <c r="Y123" i="4"/>
  <c r="Z123" i="4"/>
  <c r="AA123" i="4"/>
  <c r="AB123" i="4"/>
  <c r="AC123" i="4"/>
  <c r="AD123" i="4"/>
  <c r="AE123" i="4"/>
  <c r="AF123" i="4"/>
  <c r="AG123" i="4"/>
  <c r="AH123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BM123" i="4"/>
  <c r="BN123" i="4"/>
  <c r="BO123" i="4"/>
  <c r="BP123" i="4"/>
  <c r="BQ123" i="4"/>
  <c r="BR123" i="4"/>
  <c r="BS123" i="4"/>
  <c r="BT123" i="4"/>
  <c r="BU123" i="4"/>
  <c r="BV123" i="4"/>
  <c r="BW123" i="4"/>
  <c r="BX123" i="4"/>
  <c r="BY123" i="4"/>
  <c r="BZ123" i="4"/>
  <c r="CA123" i="4"/>
  <c r="CB123" i="4"/>
  <c r="CC123" i="4"/>
  <c r="CD123" i="4"/>
  <c r="CE123" i="4"/>
  <c r="CF123" i="4"/>
  <c r="CG123" i="4"/>
  <c r="CH123" i="4"/>
  <c r="CI123" i="4"/>
  <c r="P124" i="4"/>
  <c r="Q124" i="4"/>
  <c r="R124" i="4"/>
  <c r="S124" i="4"/>
  <c r="T124" i="4"/>
  <c r="U124" i="4"/>
  <c r="V124" i="4"/>
  <c r="W124" i="4"/>
  <c r="X124" i="4"/>
  <c r="Y124" i="4"/>
  <c r="Z124" i="4"/>
  <c r="AA124" i="4"/>
  <c r="AB124" i="4"/>
  <c r="AC124" i="4"/>
  <c r="AD124" i="4"/>
  <c r="AE124" i="4"/>
  <c r="AF124" i="4"/>
  <c r="AG124" i="4"/>
  <c r="AH124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BA124" i="4"/>
  <c r="BB124" i="4"/>
  <c r="BC124" i="4"/>
  <c r="BD124" i="4"/>
  <c r="BE124" i="4"/>
  <c r="BF124" i="4"/>
  <c r="BG124" i="4"/>
  <c r="BH124" i="4"/>
  <c r="BI124" i="4"/>
  <c r="BJ124" i="4"/>
  <c r="BK124" i="4"/>
  <c r="BL124" i="4"/>
  <c r="BM124" i="4"/>
  <c r="BN124" i="4"/>
  <c r="BO124" i="4"/>
  <c r="BP124" i="4"/>
  <c r="BQ124" i="4"/>
  <c r="BR124" i="4"/>
  <c r="BS124" i="4"/>
  <c r="BT124" i="4"/>
  <c r="BU124" i="4"/>
  <c r="BV124" i="4"/>
  <c r="BW124" i="4"/>
  <c r="BX124" i="4"/>
  <c r="BY124" i="4"/>
  <c r="BZ124" i="4"/>
  <c r="CA124" i="4"/>
  <c r="CB124" i="4"/>
  <c r="CC124" i="4"/>
  <c r="CD124" i="4"/>
  <c r="CE124" i="4"/>
  <c r="CF124" i="4"/>
  <c r="CG124" i="4"/>
  <c r="CH124" i="4"/>
  <c r="CI124" i="4"/>
  <c r="P125" i="4"/>
  <c r="Q125" i="4"/>
  <c r="R125" i="4"/>
  <c r="S125" i="4"/>
  <c r="T125" i="4"/>
  <c r="U125" i="4"/>
  <c r="V125" i="4"/>
  <c r="W125" i="4"/>
  <c r="X125" i="4"/>
  <c r="Y125" i="4"/>
  <c r="Z125" i="4"/>
  <c r="AA125" i="4"/>
  <c r="AB125" i="4"/>
  <c r="AC125" i="4"/>
  <c r="AD125" i="4"/>
  <c r="AE125" i="4"/>
  <c r="AF125" i="4"/>
  <c r="AG125" i="4"/>
  <c r="AH125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BM125" i="4"/>
  <c r="BN125" i="4"/>
  <c r="BO125" i="4"/>
  <c r="BP125" i="4"/>
  <c r="BQ125" i="4"/>
  <c r="BR125" i="4"/>
  <c r="BS125" i="4"/>
  <c r="BT125" i="4"/>
  <c r="BU125" i="4"/>
  <c r="BV125" i="4"/>
  <c r="BW125" i="4"/>
  <c r="BX125" i="4"/>
  <c r="BY125" i="4"/>
  <c r="BZ125" i="4"/>
  <c r="CA125" i="4"/>
  <c r="CB125" i="4"/>
  <c r="CC125" i="4"/>
  <c r="CD125" i="4"/>
  <c r="CE125" i="4"/>
  <c r="CF125" i="4"/>
  <c r="CG125" i="4"/>
  <c r="CH125" i="4"/>
  <c r="CI125" i="4"/>
  <c r="P126" i="4"/>
  <c r="Q126" i="4"/>
  <c r="R126" i="4"/>
  <c r="S126" i="4"/>
  <c r="T126" i="4"/>
  <c r="U126" i="4"/>
  <c r="V126" i="4"/>
  <c r="W126" i="4"/>
  <c r="X126" i="4"/>
  <c r="Y126" i="4"/>
  <c r="Z126" i="4"/>
  <c r="AA126" i="4"/>
  <c r="AB126" i="4"/>
  <c r="AC126" i="4"/>
  <c r="AD126" i="4"/>
  <c r="AE126" i="4"/>
  <c r="AF126" i="4"/>
  <c r="AG126" i="4"/>
  <c r="AH126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BM126" i="4"/>
  <c r="BN126" i="4"/>
  <c r="BO126" i="4"/>
  <c r="BP126" i="4"/>
  <c r="BQ126" i="4"/>
  <c r="BR126" i="4"/>
  <c r="BS126" i="4"/>
  <c r="BT126" i="4"/>
  <c r="BU126" i="4"/>
  <c r="BV126" i="4"/>
  <c r="BW126" i="4"/>
  <c r="BX126" i="4"/>
  <c r="BY126" i="4"/>
  <c r="BZ126" i="4"/>
  <c r="CA126" i="4"/>
  <c r="CB126" i="4"/>
  <c r="CC126" i="4"/>
  <c r="CD126" i="4"/>
  <c r="CE126" i="4"/>
  <c r="CF126" i="4"/>
  <c r="CG126" i="4"/>
  <c r="CH126" i="4"/>
  <c r="CI126" i="4"/>
  <c r="P127" i="4"/>
  <c r="Q127" i="4"/>
  <c r="R127" i="4"/>
  <c r="S127" i="4"/>
  <c r="T127" i="4"/>
  <c r="U127" i="4"/>
  <c r="V127" i="4"/>
  <c r="W127" i="4"/>
  <c r="X127" i="4"/>
  <c r="Y127" i="4"/>
  <c r="Z127" i="4"/>
  <c r="AA127" i="4"/>
  <c r="AB127" i="4"/>
  <c r="AC127" i="4"/>
  <c r="AD127" i="4"/>
  <c r="AE127" i="4"/>
  <c r="AF127" i="4"/>
  <c r="AG127" i="4"/>
  <c r="AH127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BA127" i="4"/>
  <c r="BB127" i="4"/>
  <c r="BC127" i="4"/>
  <c r="BD127" i="4"/>
  <c r="BE127" i="4"/>
  <c r="BF127" i="4"/>
  <c r="BG127" i="4"/>
  <c r="BH127" i="4"/>
  <c r="BI127" i="4"/>
  <c r="BJ127" i="4"/>
  <c r="BK127" i="4"/>
  <c r="BL127" i="4"/>
  <c r="BM127" i="4"/>
  <c r="BN127" i="4"/>
  <c r="BO127" i="4"/>
  <c r="BP127" i="4"/>
  <c r="BQ127" i="4"/>
  <c r="BR127" i="4"/>
  <c r="BS127" i="4"/>
  <c r="BT127" i="4"/>
  <c r="BU127" i="4"/>
  <c r="BV127" i="4"/>
  <c r="BW127" i="4"/>
  <c r="BX127" i="4"/>
  <c r="BY127" i="4"/>
  <c r="BZ127" i="4"/>
  <c r="CA127" i="4"/>
  <c r="CB127" i="4"/>
  <c r="CC127" i="4"/>
  <c r="CD127" i="4"/>
  <c r="CE127" i="4"/>
  <c r="CF127" i="4"/>
  <c r="CG127" i="4"/>
  <c r="CH127" i="4"/>
  <c r="CI127" i="4"/>
  <c r="P128" i="4"/>
  <c r="Q128" i="4"/>
  <c r="R128" i="4"/>
  <c r="S128" i="4"/>
  <c r="T128" i="4"/>
  <c r="U128" i="4"/>
  <c r="V128" i="4"/>
  <c r="W128" i="4"/>
  <c r="X128" i="4"/>
  <c r="Y128" i="4"/>
  <c r="Z128" i="4"/>
  <c r="AA128" i="4"/>
  <c r="AB128" i="4"/>
  <c r="AC128" i="4"/>
  <c r="AD128" i="4"/>
  <c r="AE128" i="4"/>
  <c r="AF128" i="4"/>
  <c r="AG128" i="4"/>
  <c r="AH128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BA128" i="4"/>
  <c r="BB128" i="4"/>
  <c r="BC128" i="4"/>
  <c r="BD128" i="4"/>
  <c r="BE128" i="4"/>
  <c r="BF128" i="4"/>
  <c r="BG128" i="4"/>
  <c r="BH128" i="4"/>
  <c r="BI128" i="4"/>
  <c r="BJ128" i="4"/>
  <c r="BK128" i="4"/>
  <c r="BL128" i="4"/>
  <c r="BM128" i="4"/>
  <c r="BN128" i="4"/>
  <c r="BO128" i="4"/>
  <c r="BP128" i="4"/>
  <c r="BQ128" i="4"/>
  <c r="BR128" i="4"/>
  <c r="BS128" i="4"/>
  <c r="BT128" i="4"/>
  <c r="BU128" i="4"/>
  <c r="BV128" i="4"/>
  <c r="BW128" i="4"/>
  <c r="BX128" i="4"/>
  <c r="BY128" i="4"/>
  <c r="BZ128" i="4"/>
  <c r="CA128" i="4"/>
  <c r="CB128" i="4"/>
  <c r="CC128" i="4"/>
  <c r="CD128" i="4"/>
  <c r="CE128" i="4"/>
  <c r="CF128" i="4"/>
  <c r="CG128" i="4"/>
  <c r="CH128" i="4"/>
  <c r="CI128" i="4"/>
  <c r="P129" i="4"/>
  <c r="Q129" i="4"/>
  <c r="R129" i="4"/>
  <c r="S129" i="4"/>
  <c r="T129" i="4"/>
  <c r="U129" i="4"/>
  <c r="V129" i="4"/>
  <c r="W129" i="4"/>
  <c r="X129" i="4"/>
  <c r="Y129" i="4"/>
  <c r="Z129" i="4"/>
  <c r="AA129" i="4"/>
  <c r="AB129" i="4"/>
  <c r="AC129" i="4"/>
  <c r="AD129" i="4"/>
  <c r="AE129" i="4"/>
  <c r="AF129" i="4"/>
  <c r="AG129" i="4"/>
  <c r="AH129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BA129" i="4"/>
  <c r="BB129" i="4"/>
  <c r="BC129" i="4"/>
  <c r="BD129" i="4"/>
  <c r="BE129" i="4"/>
  <c r="BF129" i="4"/>
  <c r="BG129" i="4"/>
  <c r="BH129" i="4"/>
  <c r="BI129" i="4"/>
  <c r="BJ129" i="4"/>
  <c r="BK129" i="4"/>
  <c r="BL129" i="4"/>
  <c r="BM129" i="4"/>
  <c r="BN129" i="4"/>
  <c r="BO129" i="4"/>
  <c r="BP129" i="4"/>
  <c r="BQ129" i="4"/>
  <c r="BR129" i="4"/>
  <c r="BS129" i="4"/>
  <c r="BT129" i="4"/>
  <c r="BU129" i="4"/>
  <c r="BV129" i="4"/>
  <c r="BW129" i="4"/>
  <c r="BX129" i="4"/>
  <c r="BY129" i="4"/>
  <c r="BZ129" i="4"/>
  <c r="CA129" i="4"/>
  <c r="CB129" i="4"/>
  <c r="CC129" i="4"/>
  <c r="CD129" i="4"/>
  <c r="CE129" i="4"/>
  <c r="CF129" i="4"/>
  <c r="CG129" i="4"/>
  <c r="CH129" i="4"/>
  <c r="CI129" i="4"/>
  <c r="P130" i="4"/>
  <c r="Q130" i="4"/>
  <c r="R130" i="4"/>
  <c r="S130" i="4"/>
  <c r="T130" i="4"/>
  <c r="U130" i="4"/>
  <c r="V130" i="4"/>
  <c r="W130" i="4"/>
  <c r="X130" i="4"/>
  <c r="Y130" i="4"/>
  <c r="Z130" i="4"/>
  <c r="AA130" i="4"/>
  <c r="AB130" i="4"/>
  <c r="AC130" i="4"/>
  <c r="AD130" i="4"/>
  <c r="AE130" i="4"/>
  <c r="AF130" i="4"/>
  <c r="AG130" i="4"/>
  <c r="AH130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BM130" i="4"/>
  <c r="BN130" i="4"/>
  <c r="BO130" i="4"/>
  <c r="BP130" i="4"/>
  <c r="BQ130" i="4"/>
  <c r="BR130" i="4"/>
  <c r="BS130" i="4"/>
  <c r="BT130" i="4"/>
  <c r="BU130" i="4"/>
  <c r="BV130" i="4"/>
  <c r="BW130" i="4"/>
  <c r="BX130" i="4"/>
  <c r="BY130" i="4"/>
  <c r="BZ130" i="4"/>
  <c r="CA130" i="4"/>
  <c r="CB130" i="4"/>
  <c r="CC130" i="4"/>
  <c r="CD130" i="4"/>
  <c r="CE130" i="4"/>
  <c r="CF130" i="4"/>
  <c r="CG130" i="4"/>
  <c r="CH130" i="4"/>
  <c r="CI130" i="4"/>
  <c r="P131" i="4"/>
  <c r="Q131" i="4"/>
  <c r="R131" i="4"/>
  <c r="S131" i="4"/>
  <c r="T131" i="4"/>
  <c r="U131" i="4"/>
  <c r="V131" i="4"/>
  <c r="W131" i="4"/>
  <c r="X131" i="4"/>
  <c r="Y131" i="4"/>
  <c r="Z131" i="4"/>
  <c r="AA131" i="4"/>
  <c r="AB131" i="4"/>
  <c r="AC131" i="4"/>
  <c r="AD131" i="4"/>
  <c r="AE131" i="4"/>
  <c r="AF131" i="4"/>
  <c r="AG131" i="4"/>
  <c r="AH131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BM131" i="4"/>
  <c r="BN131" i="4"/>
  <c r="BO131" i="4"/>
  <c r="BP131" i="4"/>
  <c r="BQ131" i="4"/>
  <c r="BR131" i="4"/>
  <c r="BS131" i="4"/>
  <c r="BT131" i="4"/>
  <c r="BU131" i="4"/>
  <c r="BV131" i="4"/>
  <c r="BW131" i="4"/>
  <c r="BX131" i="4"/>
  <c r="BY131" i="4"/>
  <c r="BZ131" i="4"/>
  <c r="CA131" i="4"/>
  <c r="CB131" i="4"/>
  <c r="CC131" i="4"/>
  <c r="CD131" i="4"/>
  <c r="CE131" i="4"/>
  <c r="CF131" i="4"/>
  <c r="CG131" i="4"/>
  <c r="CH131" i="4"/>
  <c r="CI131" i="4"/>
  <c r="P132" i="4"/>
  <c r="Q132" i="4"/>
  <c r="R132" i="4"/>
  <c r="S132" i="4"/>
  <c r="T132" i="4"/>
  <c r="U132" i="4"/>
  <c r="V132" i="4"/>
  <c r="W132" i="4"/>
  <c r="X132" i="4"/>
  <c r="Y132" i="4"/>
  <c r="Z132" i="4"/>
  <c r="AA132" i="4"/>
  <c r="AB132" i="4"/>
  <c r="AC132" i="4"/>
  <c r="AD132" i="4"/>
  <c r="AE132" i="4"/>
  <c r="AF132" i="4"/>
  <c r="AG132" i="4"/>
  <c r="AH132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BA132" i="4"/>
  <c r="BB132" i="4"/>
  <c r="BC132" i="4"/>
  <c r="BD132" i="4"/>
  <c r="BE132" i="4"/>
  <c r="BF132" i="4"/>
  <c r="BG132" i="4"/>
  <c r="BH132" i="4"/>
  <c r="BI132" i="4"/>
  <c r="BJ132" i="4"/>
  <c r="BK132" i="4"/>
  <c r="BL132" i="4"/>
  <c r="BM132" i="4"/>
  <c r="BN132" i="4"/>
  <c r="BO132" i="4"/>
  <c r="BP132" i="4"/>
  <c r="BQ132" i="4"/>
  <c r="BR132" i="4"/>
  <c r="BS132" i="4"/>
  <c r="BT132" i="4"/>
  <c r="BU132" i="4"/>
  <c r="BV132" i="4"/>
  <c r="BW132" i="4"/>
  <c r="BX132" i="4"/>
  <c r="BY132" i="4"/>
  <c r="BZ132" i="4"/>
  <c r="CA132" i="4"/>
  <c r="CB132" i="4"/>
  <c r="CC132" i="4"/>
  <c r="CD132" i="4"/>
  <c r="CE132" i="4"/>
  <c r="CF132" i="4"/>
  <c r="CG132" i="4"/>
  <c r="CH132" i="4"/>
  <c r="CI132" i="4"/>
  <c r="P133" i="4"/>
  <c r="Q133" i="4"/>
  <c r="R133" i="4"/>
  <c r="S133" i="4"/>
  <c r="T133" i="4"/>
  <c r="U133" i="4"/>
  <c r="V133" i="4"/>
  <c r="W133" i="4"/>
  <c r="X133" i="4"/>
  <c r="Y133" i="4"/>
  <c r="Z133" i="4"/>
  <c r="AA133" i="4"/>
  <c r="AB133" i="4"/>
  <c r="AC133" i="4"/>
  <c r="AD133" i="4"/>
  <c r="AE133" i="4"/>
  <c r="AF133" i="4"/>
  <c r="AG133" i="4"/>
  <c r="AH133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BA133" i="4"/>
  <c r="BB133" i="4"/>
  <c r="BC133" i="4"/>
  <c r="BD133" i="4"/>
  <c r="BE133" i="4"/>
  <c r="BF133" i="4"/>
  <c r="BG133" i="4"/>
  <c r="BH133" i="4"/>
  <c r="BI133" i="4"/>
  <c r="BJ133" i="4"/>
  <c r="BK133" i="4"/>
  <c r="BL133" i="4"/>
  <c r="BM133" i="4"/>
  <c r="BN133" i="4"/>
  <c r="BO133" i="4"/>
  <c r="BP133" i="4"/>
  <c r="BQ133" i="4"/>
  <c r="BR133" i="4"/>
  <c r="BS133" i="4"/>
  <c r="BT133" i="4"/>
  <c r="BU133" i="4"/>
  <c r="BV133" i="4"/>
  <c r="BW133" i="4"/>
  <c r="BX133" i="4"/>
  <c r="BY133" i="4"/>
  <c r="BZ133" i="4"/>
  <c r="CA133" i="4"/>
  <c r="CB133" i="4"/>
  <c r="CC133" i="4"/>
  <c r="CD133" i="4"/>
  <c r="CE133" i="4"/>
  <c r="CF133" i="4"/>
  <c r="CG133" i="4"/>
  <c r="CH133" i="4"/>
  <c r="CI133" i="4"/>
  <c r="P134" i="4"/>
  <c r="Q134" i="4"/>
  <c r="R134" i="4"/>
  <c r="S134" i="4"/>
  <c r="T134" i="4"/>
  <c r="U134" i="4"/>
  <c r="V134" i="4"/>
  <c r="W134" i="4"/>
  <c r="X134" i="4"/>
  <c r="Y134" i="4"/>
  <c r="Z134" i="4"/>
  <c r="AA134" i="4"/>
  <c r="AB134" i="4"/>
  <c r="AC134" i="4"/>
  <c r="AD134" i="4"/>
  <c r="AE134" i="4"/>
  <c r="AF134" i="4"/>
  <c r="AG134" i="4"/>
  <c r="AH134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BM134" i="4"/>
  <c r="BN134" i="4"/>
  <c r="BO134" i="4"/>
  <c r="BP134" i="4"/>
  <c r="BQ134" i="4"/>
  <c r="BR134" i="4"/>
  <c r="BS134" i="4"/>
  <c r="BT134" i="4"/>
  <c r="BU134" i="4"/>
  <c r="BV134" i="4"/>
  <c r="BW134" i="4"/>
  <c r="BX134" i="4"/>
  <c r="BY134" i="4"/>
  <c r="BZ134" i="4"/>
  <c r="CA134" i="4"/>
  <c r="CB134" i="4"/>
  <c r="CC134" i="4"/>
  <c r="CD134" i="4"/>
  <c r="CE134" i="4"/>
  <c r="CF134" i="4"/>
  <c r="CG134" i="4"/>
  <c r="CH134" i="4"/>
  <c r="CI134" i="4"/>
  <c r="P135" i="4"/>
  <c r="Q135" i="4"/>
  <c r="R135" i="4"/>
  <c r="S135" i="4"/>
  <c r="T135" i="4"/>
  <c r="U135" i="4"/>
  <c r="V135" i="4"/>
  <c r="W135" i="4"/>
  <c r="X135" i="4"/>
  <c r="Y135" i="4"/>
  <c r="Z135" i="4"/>
  <c r="AA135" i="4"/>
  <c r="AB135" i="4"/>
  <c r="AC135" i="4"/>
  <c r="AD135" i="4"/>
  <c r="AE135" i="4"/>
  <c r="AF135" i="4"/>
  <c r="AG135" i="4"/>
  <c r="AH135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BM135" i="4"/>
  <c r="BN135" i="4"/>
  <c r="BO135" i="4"/>
  <c r="BP135" i="4"/>
  <c r="BQ135" i="4"/>
  <c r="BR135" i="4"/>
  <c r="BS135" i="4"/>
  <c r="BT135" i="4"/>
  <c r="BU135" i="4"/>
  <c r="BV135" i="4"/>
  <c r="BW135" i="4"/>
  <c r="BX135" i="4"/>
  <c r="BY135" i="4"/>
  <c r="BZ135" i="4"/>
  <c r="CA135" i="4"/>
  <c r="CB135" i="4"/>
  <c r="CC135" i="4"/>
  <c r="CD135" i="4"/>
  <c r="CE135" i="4"/>
  <c r="CF135" i="4"/>
  <c r="CG135" i="4"/>
  <c r="CH135" i="4"/>
  <c r="CI135" i="4"/>
  <c r="P136" i="4"/>
  <c r="Q136" i="4"/>
  <c r="R136" i="4"/>
  <c r="S136" i="4"/>
  <c r="T136" i="4"/>
  <c r="U136" i="4"/>
  <c r="V136" i="4"/>
  <c r="W136" i="4"/>
  <c r="X136" i="4"/>
  <c r="Y136" i="4"/>
  <c r="Z136" i="4"/>
  <c r="AA136" i="4"/>
  <c r="AB136" i="4"/>
  <c r="AC136" i="4"/>
  <c r="AD136" i="4"/>
  <c r="AE136" i="4"/>
  <c r="AF136" i="4"/>
  <c r="AG136" i="4"/>
  <c r="AH136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BM136" i="4"/>
  <c r="BN136" i="4"/>
  <c r="BO136" i="4"/>
  <c r="BP136" i="4"/>
  <c r="BQ136" i="4"/>
  <c r="BR136" i="4"/>
  <c r="BS136" i="4"/>
  <c r="BT136" i="4"/>
  <c r="BU136" i="4"/>
  <c r="BV136" i="4"/>
  <c r="BW136" i="4"/>
  <c r="BX136" i="4"/>
  <c r="BY136" i="4"/>
  <c r="BZ136" i="4"/>
  <c r="CA136" i="4"/>
  <c r="CB136" i="4"/>
  <c r="CC136" i="4"/>
  <c r="CD136" i="4"/>
  <c r="CE136" i="4"/>
  <c r="CF136" i="4"/>
  <c r="CG136" i="4"/>
  <c r="CH136" i="4"/>
  <c r="CI136" i="4"/>
  <c r="P137" i="4"/>
  <c r="Q137" i="4"/>
  <c r="R137" i="4"/>
  <c r="S137" i="4"/>
  <c r="T137" i="4"/>
  <c r="U137" i="4"/>
  <c r="V137" i="4"/>
  <c r="W137" i="4"/>
  <c r="X137" i="4"/>
  <c r="Y137" i="4"/>
  <c r="Z137" i="4"/>
  <c r="AA137" i="4"/>
  <c r="AB137" i="4"/>
  <c r="AC137" i="4"/>
  <c r="AD137" i="4"/>
  <c r="AE137" i="4"/>
  <c r="AF137" i="4"/>
  <c r="AG137" i="4"/>
  <c r="AH137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BA137" i="4"/>
  <c r="BB137" i="4"/>
  <c r="BC137" i="4"/>
  <c r="BD137" i="4"/>
  <c r="BE137" i="4"/>
  <c r="BF137" i="4"/>
  <c r="BG137" i="4"/>
  <c r="BH137" i="4"/>
  <c r="BI137" i="4"/>
  <c r="BJ137" i="4"/>
  <c r="BK137" i="4"/>
  <c r="BL137" i="4"/>
  <c r="BM137" i="4"/>
  <c r="BN137" i="4"/>
  <c r="BO137" i="4"/>
  <c r="BP137" i="4"/>
  <c r="BQ137" i="4"/>
  <c r="BR137" i="4"/>
  <c r="BS137" i="4"/>
  <c r="BT137" i="4"/>
  <c r="BU137" i="4"/>
  <c r="BV137" i="4"/>
  <c r="BW137" i="4"/>
  <c r="BX137" i="4"/>
  <c r="BY137" i="4"/>
  <c r="BZ137" i="4"/>
  <c r="CA137" i="4"/>
  <c r="CB137" i="4"/>
  <c r="CC137" i="4"/>
  <c r="CD137" i="4"/>
  <c r="CE137" i="4"/>
  <c r="CF137" i="4"/>
  <c r="CG137" i="4"/>
  <c r="CH137" i="4"/>
  <c r="CI137" i="4"/>
  <c r="P138" i="4"/>
  <c r="Q138" i="4"/>
  <c r="R138" i="4"/>
  <c r="S138" i="4"/>
  <c r="T138" i="4"/>
  <c r="U138" i="4"/>
  <c r="V138" i="4"/>
  <c r="W138" i="4"/>
  <c r="X138" i="4"/>
  <c r="Y138" i="4"/>
  <c r="Z138" i="4"/>
  <c r="AA138" i="4"/>
  <c r="AB138" i="4"/>
  <c r="AC138" i="4"/>
  <c r="AD138" i="4"/>
  <c r="AE138" i="4"/>
  <c r="AF138" i="4"/>
  <c r="AG138" i="4"/>
  <c r="AH138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BA138" i="4"/>
  <c r="BB138" i="4"/>
  <c r="BC138" i="4"/>
  <c r="BD138" i="4"/>
  <c r="BE138" i="4"/>
  <c r="BF138" i="4"/>
  <c r="BG138" i="4"/>
  <c r="BH138" i="4"/>
  <c r="BI138" i="4"/>
  <c r="BJ138" i="4"/>
  <c r="BK138" i="4"/>
  <c r="BL138" i="4"/>
  <c r="BM138" i="4"/>
  <c r="BN138" i="4"/>
  <c r="BO138" i="4"/>
  <c r="BP138" i="4"/>
  <c r="BQ138" i="4"/>
  <c r="BR138" i="4"/>
  <c r="BS138" i="4"/>
  <c r="BT138" i="4"/>
  <c r="BU138" i="4"/>
  <c r="BV138" i="4"/>
  <c r="BW138" i="4"/>
  <c r="BX138" i="4"/>
  <c r="BY138" i="4"/>
  <c r="BZ138" i="4"/>
  <c r="CA138" i="4"/>
  <c r="CB138" i="4"/>
  <c r="CC138" i="4"/>
  <c r="CD138" i="4"/>
  <c r="CE138" i="4"/>
  <c r="CF138" i="4"/>
  <c r="CG138" i="4"/>
  <c r="CH138" i="4"/>
  <c r="CI138" i="4"/>
  <c r="P139" i="4"/>
  <c r="Q139" i="4"/>
  <c r="R139" i="4"/>
  <c r="S139" i="4"/>
  <c r="T139" i="4"/>
  <c r="U139" i="4"/>
  <c r="V139" i="4"/>
  <c r="W139" i="4"/>
  <c r="X139" i="4"/>
  <c r="Y139" i="4"/>
  <c r="Z139" i="4"/>
  <c r="AA139" i="4"/>
  <c r="AB139" i="4"/>
  <c r="AC139" i="4"/>
  <c r="AD139" i="4"/>
  <c r="AE139" i="4"/>
  <c r="AF139" i="4"/>
  <c r="AG139" i="4"/>
  <c r="AH139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BM139" i="4"/>
  <c r="BN139" i="4"/>
  <c r="BO139" i="4"/>
  <c r="BP139" i="4"/>
  <c r="BQ139" i="4"/>
  <c r="BR139" i="4"/>
  <c r="BS139" i="4"/>
  <c r="BT139" i="4"/>
  <c r="BU139" i="4"/>
  <c r="BV139" i="4"/>
  <c r="BW139" i="4"/>
  <c r="BX139" i="4"/>
  <c r="BY139" i="4"/>
  <c r="BZ139" i="4"/>
  <c r="CA139" i="4"/>
  <c r="CB139" i="4"/>
  <c r="CC139" i="4"/>
  <c r="CD139" i="4"/>
  <c r="CE139" i="4"/>
  <c r="CF139" i="4"/>
  <c r="CG139" i="4"/>
  <c r="CH139" i="4"/>
  <c r="CI139" i="4"/>
  <c r="P140" i="4"/>
  <c r="Q140" i="4"/>
  <c r="R140" i="4"/>
  <c r="S140" i="4"/>
  <c r="T140" i="4"/>
  <c r="U140" i="4"/>
  <c r="V140" i="4"/>
  <c r="W140" i="4"/>
  <c r="X140" i="4"/>
  <c r="Y140" i="4"/>
  <c r="Z140" i="4"/>
  <c r="AA140" i="4"/>
  <c r="AB140" i="4"/>
  <c r="AC140" i="4"/>
  <c r="AD140" i="4"/>
  <c r="AE140" i="4"/>
  <c r="AF140" i="4"/>
  <c r="AG140" i="4"/>
  <c r="AH140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BM140" i="4"/>
  <c r="BN140" i="4"/>
  <c r="BO140" i="4"/>
  <c r="BP140" i="4"/>
  <c r="BQ140" i="4"/>
  <c r="BR140" i="4"/>
  <c r="BS140" i="4"/>
  <c r="BT140" i="4"/>
  <c r="BU140" i="4"/>
  <c r="BV140" i="4"/>
  <c r="BW140" i="4"/>
  <c r="BX140" i="4"/>
  <c r="BY140" i="4"/>
  <c r="BZ140" i="4"/>
  <c r="CA140" i="4"/>
  <c r="CB140" i="4"/>
  <c r="CC140" i="4"/>
  <c r="CD140" i="4"/>
  <c r="CE140" i="4"/>
  <c r="CF140" i="4"/>
  <c r="CG140" i="4"/>
  <c r="CH140" i="4"/>
  <c r="CI140" i="4"/>
  <c r="P141" i="4"/>
  <c r="Q141" i="4"/>
  <c r="R141" i="4"/>
  <c r="S141" i="4"/>
  <c r="T141" i="4"/>
  <c r="U141" i="4"/>
  <c r="V141" i="4"/>
  <c r="W141" i="4"/>
  <c r="X141" i="4"/>
  <c r="Y141" i="4"/>
  <c r="Z141" i="4"/>
  <c r="AA141" i="4"/>
  <c r="AB141" i="4"/>
  <c r="AC141" i="4"/>
  <c r="AD141" i="4"/>
  <c r="AE141" i="4"/>
  <c r="AF141" i="4"/>
  <c r="AG141" i="4"/>
  <c r="AH141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BM141" i="4"/>
  <c r="BN141" i="4"/>
  <c r="BO141" i="4"/>
  <c r="BP141" i="4"/>
  <c r="BQ141" i="4"/>
  <c r="BR141" i="4"/>
  <c r="BS141" i="4"/>
  <c r="BT141" i="4"/>
  <c r="BU141" i="4"/>
  <c r="BV141" i="4"/>
  <c r="BW141" i="4"/>
  <c r="BX141" i="4"/>
  <c r="BY141" i="4"/>
  <c r="BZ141" i="4"/>
  <c r="CA141" i="4"/>
  <c r="CB141" i="4"/>
  <c r="CC141" i="4"/>
  <c r="CD141" i="4"/>
  <c r="CE141" i="4"/>
  <c r="CF141" i="4"/>
  <c r="CG141" i="4"/>
  <c r="CH141" i="4"/>
  <c r="CI141" i="4"/>
  <c r="P142" i="4"/>
  <c r="Q142" i="4"/>
  <c r="R142" i="4"/>
  <c r="S142" i="4"/>
  <c r="T142" i="4"/>
  <c r="U142" i="4"/>
  <c r="V142" i="4"/>
  <c r="W142" i="4"/>
  <c r="X142" i="4"/>
  <c r="Y142" i="4"/>
  <c r="Z142" i="4"/>
  <c r="AA142" i="4"/>
  <c r="AB142" i="4"/>
  <c r="AC142" i="4"/>
  <c r="AD142" i="4"/>
  <c r="AE142" i="4"/>
  <c r="AF142" i="4"/>
  <c r="AG142" i="4"/>
  <c r="AH142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BA142" i="4"/>
  <c r="BB142" i="4"/>
  <c r="BC142" i="4"/>
  <c r="BD142" i="4"/>
  <c r="BE142" i="4"/>
  <c r="BF142" i="4"/>
  <c r="BG142" i="4"/>
  <c r="BH142" i="4"/>
  <c r="BI142" i="4"/>
  <c r="BJ142" i="4"/>
  <c r="BK142" i="4"/>
  <c r="BL142" i="4"/>
  <c r="BM142" i="4"/>
  <c r="BN142" i="4"/>
  <c r="BO142" i="4"/>
  <c r="BP142" i="4"/>
  <c r="BQ142" i="4"/>
  <c r="BR142" i="4"/>
  <c r="BS142" i="4"/>
  <c r="BT142" i="4"/>
  <c r="BU142" i="4"/>
  <c r="BV142" i="4"/>
  <c r="BW142" i="4"/>
  <c r="BX142" i="4"/>
  <c r="BY142" i="4"/>
  <c r="BZ142" i="4"/>
  <c r="CA142" i="4"/>
  <c r="CB142" i="4"/>
  <c r="CC142" i="4"/>
  <c r="CD142" i="4"/>
  <c r="CE142" i="4"/>
  <c r="CF142" i="4"/>
  <c r="CG142" i="4"/>
  <c r="CH142" i="4"/>
  <c r="CI142" i="4"/>
  <c r="P143" i="4"/>
  <c r="Q143" i="4"/>
  <c r="R143" i="4"/>
  <c r="S143" i="4"/>
  <c r="T143" i="4"/>
  <c r="U143" i="4"/>
  <c r="V143" i="4"/>
  <c r="W143" i="4"/>
  <c r="X143" i="4"/>
  <c r="Y143" i="4"/>
  <c r="Z143" i="4"/>
  <c r="AA143" i="4"/>
  <c r="AB143" i="4"/>
  <c r="AC143" i="4"/>
  <c r="AD143" i="4"/>
  <c r="AE143" i="4"/>
  <c r="AF143" i="4"/>
  <c r="AG143" i="4"/>
  <c r="AH143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BM143" i="4"/>
  <c r="BN143" i="4"/>
  <c r="BO143" i="4"/>
  <c r="BP143" i="4"/>
  <c r="BQ143" i="4"/>
  <c r="BR143" i="4"/>
  <c r="BS143" i="4"/>
  <c r="BT143" i="4"/>
  <c r="BU143" i="4"/>
  <c r="BV143" i="4"/>
  <c r="BW143" i="4"/>
  <c r="BX143" i="4"/>
  <c r="BY143" i="4"/>
  <c r="BZ143" i="4"/>
  <c r="CA143" i="4"/>
  <c r="CB143" i="4"/>
  <c r="CC143" i="4"/>
  <c r="CD143" i="4"/>
  <c r="CE143" i="4"/>
  <c r="CF143" i="4"/>
  <c r="CG143" i="4"/>
  <c r="CH143" i="4"/>
  <c r="CI143" i="4"/>
  <c r="P144" i="4"/>
  <c r="Q144" i="4"/>
  <c r="R144" i="4"/>
  <c r="S144" i="4"/>
  <c r="T144" i="4"/>
  <c r="U144" i="4"/>
  <c r="V144" i="4"/>
  <c r="W144" i="4"/>
  <c r="X144" i="4"/>
  <c r="Y144" i="4"/>
  <c r="Z144" i="4"/>
  <c r="AA144" i="4"/>
  <c r="AB144" i="4"/>
  <c r="AC144" i="4"/>
  <c r="AD144" i="4"/>
  <c r="AE144" i="4"/>
  <c r="AF144" i="4"/>
  <c r="AG144" i="4"/>
  <c r="AH144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BM144" i="4"/>
  <c r="BN144" i="4"/>
  <c r="BO144" i="4"/>
  <c r="BP144" i="4"/>
  <c r="BQ144" i="4"/>
  <c r="BR144" i="4"/>
  <c r="BS144" i="4"/>
  <c r="BT144" i="4"/>
  <c r="BU144" i="4"/>
  <c r="BV144" i="4"/>
  <c r="BW144" i="4"/>
  <c r="BX144" i="4"/>
  <c r="BY144" i="4"/>
  <c r="BZ144" i="4"/>
  <c r="CA144" i="4"/>
  <c r="CB144" i="4"/>
  <c r="CC144" i="4"/>
  <c r="CD144" i="4"/>
  <c r="CE144" i="4"/>
  <c r="CF144" i="4"/>
  <c r="CG144" i="4"/>
  <c r="CH144" i="4"/>
  <c r="CI144" i="4"/>
  <c r="P145" i="4"/>
  <c r="Q145" i="4"/>
  <c r="R145" i="4"/>
  <c r="S145" i="4"/>
  <c r="T145" i="4"/>
  <c r="U145" i="4"/>
  <c r="V145" i="4"/>
  <c r="W145" i="4"/>
  <c r="X145" i="4"/>
  <c r="Y145" i="4"/>
  <c r="Z145" i="4"/>
  <c r="AA145" i="4"/>
  <c r="AB145" i="4"/>
  <c r="AC145" i="4"/>
  <c r="AD145" i="4"/>
  <c r="AE145" i="4"/>
  <c r="AF145" i="4"/>
  <c r="AG145" i="4"/>
  <c r="AH145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BM145" i="4"/>
  <c r="BN145" i="4"/>
  <c r="BO145" i="4"/>
  <c r="BP145" i="4"/>
  <c r="BQ145" i="4"/>
  <c r="BR145" i="4"/>
  <c r="BS145" i="4"/>
  <c r="BT145" i="4"/>
  <c r="BU145" i="4"/>
  <c r="BV145" i="4"/>
  <c r="BW145" i="4"/>
  <c r="BX145" i="4"/>
  <c r="BY145" i="4"/>
  <c r="BZ145" i="4"/>
  <c r="CA145" i="4"/>
  <c r="CB145" i="4"/>
  <c r="CC145" i="4"/>
  <c r="CD145" i="4"/>
  <c r="CE145" i="4"/>
  <c r="CF145" i="4"/>
  <c r="CG145" i="4"/>
  <c r="CH145" i="4"/>
  <c r="CI145" i="4"/>
  <c r="P146" i="4"/>
  <c r="Q146" i="4"/>
  <c r="R146" i="4"/>
  <c r="S146" i="4"/>
  <c r="T146" i="4"/>
  <c r="U146" i="4"/>
  <c r="V146" i="4"/>
  <c r="W146" i="4"/>
  <c r="X146" i="4"/>
  <c r="Y146" i="4"/>
  <c r="Z146" i="4"/>
  <c r="AA146" i="4"/>
  <c r="AB146" i="4"/>
  <c r="AC146" i="4"/>
  <c r="AD146" i="4"/>
  <c r="AE146" i="4"/>
  <c r="AF146" i="4"/>
  <c r="AG146" i="4"/>
  <c r="AH146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BA146" i="4"/>
  <c r="BB146" i="4"/>
  <c r="BC146" i="4"/>
  <c r="BD146" i="4"/>
  <c r="BE146" i="4"/>
  <c r="BF146" i="4"/>
  <c r="BG146" i="4"/>
  <c r="BH146" i="4"/>
  <c r="BI146" i="4"/>
  <c r="BJ146" i="4"/>
  <c r="BK146" i="4"/>
  <c r="BL146" i="4"/>
  <c r="BM146" i="4"/>
  <c r="BN146" i="4"/>
  <c r="BO146" i="4"/>
  <c r="BP146" i="4"/>
  <c r="BQ146" i="4"/>
  <c r="BR146" i="4"/>
  <c r="BS146" i="4"/>
  <c r="BT146" i="4"/>
  <c r="BU146" i="4"/>
  <c r="BV146" i="4"/>
  <c r="BW146" i="4"/>
  <c r="BX146" i="4"/>
  <c r="BY146" i="4"/>
  <c r="BZ146" i="4"/>
  <c r="CA146" i="4"/>
  <c r="CB146" i="4"/>
  <c r="CC146" i="4"/>
  <c r="CD146" i="4"/>
  <c r="CE146" i="4"/>
  <c r="CF146" i="4"/>
  <c r="CG146" i="4"/>
  <c r="CH146" i="4"/>
  <c r="CI146" i="4"/>
  <c r="P147" i="4"/>
  <c r="Q147" i="4"/>
  <c r="R147" i="4"/>
  <c r="S147" i="4"/>
  <c r="T147" i="4"/>
  <c r="U147" i="4"/>
  <c r="V147" i="4"/>
  <c r="W147" i="4"/>
  <c r="X147" i="4"/>
  <c r="Y147" i="4"/>
  <c r="Z147" i="4"/>
  <c r="AA147" i="4"/>
  <c r="AB147" i="4"/>
  <c r="AC147" i="4"/>
  <c r="AD147" i="4"/>
  <c r="AE147" i="4"/>
  <c r="AF147" i="4"/>
  <c r="AG147" i="4"/>
  <c r="AH147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BM147" i="4"/>
  <c r="BN147" i="4"/>
  <c r="BO147" i="4"/>
  <c r="BP147" i="4"/>
  <c r="BQ147" i="4"/>
  <c r="BR147" i="4"/>
  <c r="BS147" i="4"/>
  <c r="BT147" i="4"/>
  <c r="BU147" i="4"/>
  <c r="BV147" i="4"/>
  <c r="BW147" i="4"/>
  <c r="BX147" i="4"/>
  <c r="BY147" i="4"/>
  <c r="BZ147" i="4"/>
  <c r="CA147" i="4"/>
  <c r="CB147" i="4"/>
  <c r="CC147" i="4"/>
  <c r="CD147" i="4"/>
  <c r="CE147" i="4"/>
  <c r="CF147" i="4"/>
  <c r="CG147" i="4"/>
  <c r="CH147" i="4"/>
  <c r="CI147" i="4"/>
  <c r="P148" i="4"/>
  <c r="Q148" i="4"/>
  <c r="R148" i="4"/>
  <c r="S148" i="4"/>
  <c r="T148" i="4"/>
  <c r="U148" i="4"/>
  <c r="V148" i="4"/>
  <c r="W148" i="4"/>
  <c r="X148" i="4"/>
  <c r="Y148" i="4"/>
  <c r="Z148" i="4"/>
  <c r="AA148" i="4"/>
  <c r="AB148" i="4"/>
  <c r="AC148" i="4"/>
  <c r="AD148" i="4"/>
  <c r="AE148" i="4"/>
  <c r="AF148" i="4"/>
  <c r="AG148" i="4"/>
  <c r="AH148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BM148" i="4"/>
  <c r="BN148" i="4"/>
  <c r="BO148" i="4"/>
  <c r="BP148" i="4"/>
  <c r="BQ148" i="4"/>
  <c r="BR148" i="4"/>
  <c r="BS148" i="4"/>
  <c r="BT148" i="4"/>
  <c r="BU148" i="4"/>
  <c r="BV148" i="4"/>
  <c r="BW148" i="4"/>
  <c r="BX148" i="4"/>
  <c r="BY148" i="4"/>
  <c r="BZ148" i="4"/>
  <c r="CA148" i="4"/>
  <c r="CB148" i="4"/>
  <c r="CC148" i="4"/>
  <c r="CD148" i="4"/>
  <c r="CE148" i="4"/>
  <c r="CF148" i="4"/>
  <c r="CG148" i="4"/>
  <c r="CH148" i="4"/>
  <c r="CI148" i="4"/>
  <c r="P149" i="4"/>
  <c r="Q149" i="4"/>
  <c r="R149" i="4"/>
  <c r="S149" i="4"/>
  <c r="T149" i="4"/>
  <c r="U149" i="4"/>
  <c r="V149" i="4"/>
  <c r="W149" i="4"/>
  <c r="X149" i="4"/>
  <c r="Y149" i="4"/>
  <c r="Z149" i="4"/>
  <c r="AA149" i="4"/>
  <c r="AB149" i="4"/>
  <c r="AC149" i="4"/>
  <c r="AD149" i="4"/>
  <c r="AE149" i="4"/>
  <c r="AF149" i="4"/>
  <c r="AG149" i="4"/>
  <c r="AH149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BM149" i="4"/>
  <c r="BN149" i="4"/>
  <c r="BO149" i="4"/>
  <c r="BP149" i="4"/>
  <c r="BQ149" i="4"/>
  <c r="BR149" i="4"/>
  <c r="BS149" i="4"/>
  <c r="BT149" i="4"/>
  <c r="BU149" i="4"/>
  <c r="BV149" i="4"/>
  <c r="BW149" i="4"/>
  <c r="BX149" i="4"/>
  <c r="BY149" i="4"/>
  <c r="BZ149" i="4"/>
  <c r="CA149" i="4"/>
  <c r="CB149" i="4"/>
  <c r="CC149" i="4"/>
  <c r="CD149" i="4"/>
  <c r="CE149" i="4"/>
  <c r="CF149" i="4"/>
  <c r="CG149" i="4"/>
  <c r="CH149" i="4"/>
  <c r="CI149" i="4"/>
  <c r="P150" i="4"/>
  <c r="Q150" i="4"/>
  <c r="R150" i="4"/>
  <c r="S150" i="4"/>
  <c r="T150" i="4"/>
  <c r="U150" i="4"/>
  <c r="V150" i="4"/>
  <c r="W150" i="4"/>
  <c r="X150" i="4"/>
  <c r="Y150" i="4"/>
  <c r="Z150" i="4"/>
  <c r="AA150" i="4"/>
  <c r="AB150" i="4"/>
  <c r="AC150" i="4"/>
  <c r="AD150" i="4"/>
  <c r="AE150" i="4"/>
  <c r="AF150" i="4"/>
  <c r="AG150" i="4"/>
  <c r="AH150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BM150" i="4"/>
  <c r="BN150" i="4"/>
  <c r="BO150" i="4"/>
  <c r="BP150" i="4"/>
  <c r="BQ150" i="4"/>
  <c r="BR150" i="4"/>
  <c r="BS150" i="4"/>
  <c r="BT150" i="4"/>
  <c r="BU150" i="4"/>
  <c r="BV150" i="4"/>
  <c r="BW150" i="4"/>
  <c r="BX150" i="4"/>
  <c r="BY150" i="4"/>
  <c r="BZ150" i="4"/>
  <c r="CA150" i="4"/>
  <c r="CB150" i="4"/>
  <c r="CC150" i="4"/>
  <c r="CD150" i="4"/>
  <c r="CE150" i="4"/>
  <c r="CF150" i="4"/>
  <c r="CG150" i="4"/>
  <c r="CH150" i="4"/>
  <c r="CI150" i="4"/>
  <c r="P151" i="4"/>
  <c r="Q151" i="4"/>
  <c r="R151" i="4"/>
  <c r="S151" i="4"/>
  <c r="T151" i="4"/>
  <c r="U151" i="4"/>
  <c r="V151" i="4"/>
  <c r="W151" i="4"/>
  <c r="X151" i="4"/>
  <c r="Y151" i="4"/>
  <c r="Z151" i="4"/>
  <c r="AA151" i="4"/>
  <c r="AB151" i="4"/>
  <c r="AC151" i="4"/>
  <c r="AD151" i="4"/>
  <c r="AE151" i="4"/>
  <c r="AF151" i="4"/>
  <c r="AG151" i="4"/>
  <c r="AH151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BM151" i="4"/>
  <c r="BN151" i="4"/>
  <c r="BO151" i="4"/>
  <c r="BP151" i="4"/>
  <c r="BQ151" i="4"/>
  <c r="BR151" i="4"/>
  <c r="BS151" i="4"/>
  <c r="BT151" i="4"/>
  <c r="BU151" i="4"/>
  <c r="BV151" i="4"/>
  <c r="BW151" i="4"/>
  <c r="BX151" i="4"/>
  <c r="BY151" i="4"/>
  <c r="BZ151" i="4"/>
  <c r="CA151" i="4"/>
  <c r="CB151" i="4"/>
  <c r="CC151" i="4"/>
  <c r="CD151" i="4"/>
  <c r="CE151" i="4"/>
  <c r="CF151" i="4"/>
  <c r="CG151" i="4"/>
  <c r="CH151" i="4"/>
  <c r="CI151" i="4"/>
  <c r="P152" i="4"/>
  <c r="Q152" i="4"/>
  <c r="R152" i="4"/>
  <c r="S152" i="4"/>
  <c r="T152" i="4"/>
  <c r="U152" i="4"/>
  <c r="V152" i="4"/>
  <c r="W152" i="4"/>
  <c r="X152" i="4"/>
  <c r="Y152" i="4"/>
  <c r="Z152" i="4"/>
  <c r="AA152" i="4"/>
  <c r="AB152" i="4"/>
  <c r="AC152" i="4"/>
  <c r="AD152" i="4"/>
  <c r="AE152" i="4"/>
  <c r="AF152" i="4"/>
  <c r="AG152" i="4"/>
  <c r="AH152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BM152" i="4"/>
  <c r="BN152" i="4"/>
  <c r="BO152" i="4"/>
  <c r="BP152" i="4"/>
  <c r="BQ152" i="4"/>
  <c r="BR152" i="4"/>
  <c r="BS152" i="4"/>
  <c r="BT152" i="4"/>
  <c r="BU152" i="4"/>
  <c r="BV152" i="4"/>
  <c r="BW152" i="4"/>
  <c r="BX152" i="4"/>
  <c r="BY152" i="4"/>
  <c r="BZ152" i="4"/>
  <c r="CA152" i="4"/>
  <c r="CB152" i="4"/>
  <c r="CC152" i="4"/>
  <c r="CD152" i="4"/>
  <c r="CE152" i="4"/>
  <c r="CF152" i="4"/>
  <c r="CG152" i="4"/>
  <c r="CH152" i="4"/>
  <c r="CI152" i="4"/>
  <c r="P153" i="4"/>
  <c r="Q153" i="4"/>
  <c r="R153" i="4"/>
  <c r="S153" i="4"/>
  <c r="T153" i="4"/>
  <c r="U153" i="4"/>
  <c r="V153" i="4"/>
  <c r="W153" i="4"/>
  <c r="X153" i="4"/>
  <c r="Y153" i="4"/>
  <c r="Z153" i="4"/>
  <c r="AA153" i="4"/>
  <c r="AB153" i="4"/>
  <c r="AC153" i="4"/>
  <c r="AD153" i="4"/>
  <c r="AE153" i="4"/>
  <c r="AF153" i="4"/>
  <c r="AG153" i="4"/>
  <c r="AH153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BA153" i="4"/>
  <c r="BB153" i="4"/>
  <c r="BC153" i="4"/>
  <c r="BD153" i="4"/>
  <c r="BE153" i="4"/>
  <c r="BF153" i="4"/>
  <c r="BG153" i="4"/>
  <c r="BH153" i="4"/>
  <c r="BI153" i="4"/>
  <c r="BJ153" i="4"/>
  <c r="BK153" i="4"/>
  <c r="BL153" i="4"/>
  <c r="BM153" i="4"/>
  <c r="BN153" i="4"/>
  <c r="BO153" i="4"/>
  <c r="BP153" i="4"/>
  <c r="BQ153" i="4"/>
  <c r="BR153" i="4"/>
  <c r="BS153" i="4"/>
  <c r="BT153" i="4"/>
  <c r="BU153" i="4"/>
  <c r="BV153" i="4"/>
  <c r="BW153" i="4"/>
  <c r="BX153" i="4"/>
  <c r="BY153" i="4"/>
  <c r="BZ153" i="4"/>
  <c r="CA153" i="4"/>
  <c r="CB153" i="4"/>
  <c r="CC153" i="4"/>
  <c r="CD153" i="4"/>
  <c r="CE153" i="4"/>
  <c r="CF153" i="4"/>
  <c r="CG153" i="4"/>
  <c r="CH153" i="4"/>
  <c r="CI153" i="4"/>
  <c r="P154" i="4"/>
  <c r="Q154" i="4"/>
  <c r="R154" i="4"/>
  <c r="S154" i="4"/>
  <c r="T154" i="4"/>
  <c r="U154" i="4"/>
  <c r="V154" i="4"/>
  <c r="W154" i="4"/>
  <c r="X154" i="4"/>
  <c r="Y154" i="4"/>
  <c r="Z154" i="4"/>
  <c r="AA154" i="4"/>
  <c r="AB154" i="4"/>
  <c r="AC154" i="4"/>
  <c r="AD154" i="4"/>
  <c r="AE154" i="4"/>
  <c r="AF154" i="4"/>
  <c r="AG154" i="4"/>
  <c r="AH154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BA154" i="4"/>
  <c r="BB154" i="4"/>
  <c r="BC154" i="4"/>
  <c r="BD154" i="4"/>
  <c r="BE154" i="4"/>
  <c r="BF154" i="4"/>
  <c r="BG154" i="4"/>
  <c r="BH154" i="4"/>
  <c r="BI154" i="4"/>
  <c r="BJ154" i="4"/>
  <c r="BK154" i="4"/>
  <c r="BL154" i="4"/>
  <c r="BM154" i="4"/>
  <c r="BN154" i="4"/>
  <c r="BO154" i="4"/>
  <c r="BP154" i="4"/>
  <c r="BQ154" i="4"/>
  <c r="BR154" i="4"/>
  <c r="BS154" i="4"/>
  <c r="BT154" i="4"/>
  <c r="BU154" i="4"/>
  <c r="BV154" i="4"/>
  <c r="BW154" i="4"/>
  <c r="BX154" i="4"/>
  <c r="BY154" i="4"/>
  <c r="BZ154" i="4"/>
  <c r="CA154" i="4"/>
  <c r="CB154" i="4"/>
  <c r="CC154" i="4"/>
  <c r="CD154" i="4"/>
  <c r="CE154" i="4"/>
  <c r="CF154" i="4"/>
  <c r="CG154" i="4"/>
  <c r="CH154" i="4"/>
  <c r="CI154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P156" i="4"/>
  <c r="Q156" i="4"/>
  <c r="R156" i="4"/>
  <c r="S156" i="4"/>
  <c r="T156" i="4"/>
  <c r="U156" i="4"/>
  <c r="V156" i="4"/>
  <c r="W156" i="4"/>
  <c r="X156" i="4"/>
  <c r="Y156" i="4"/>
  <c r="Z156" i="4"/>
  <c r="AA156" i="4"/>
  <c r="AB156" i="4"/>
  <c r="AC156" i="4"/>
  <c r="AD156" i="4"/>
  <c r="AE156" i="4"/>
  <c r="AF156" i="4"/>
  <c r="AG156" i="4"/>
  <c r="AH156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BM156" i="4"/>
  <c r="BN156" i="4"/>
  <c r="BO156" i="4"/>
  <c r="BP156" i="4"/>
  <c r="BQ156" i="4"/>
  <c r="BR156" i="4"/>
  <c r="BS156" i="4"/>
  <c r="BT156" i="4"/>
  <c r="BU156" i="4"/>
  <c r="BV156" i="4"/>
  <c r="BW156" i="4"/>
  <c r="BX156" i="4"/>
  <c r="BY156" i="4"/>
  <c r="BZ156" i="4"/>
  <c r="CA156" i="4"/>
  <c r="CB156" i="4"/>
  <c r="CC156" i="4"/>
  <c r="CD156" i="4"/>
  <c r="CE156" i="4"/>
  <c r="CF156" i="4"/>
  <c r="CG156" i="4"/>
  <c r="CH156" i="4"/>
  <c r="CI156" i="4"/>
  <c r="P157" i="4"/>
  <c r="Q157" i="4"/>
  <c r="R157" i="4"/>
  <c r="S157" i="4"/>
  <c r="T157" i="4"/>
  <c r="U157" i="4"/>
  <c r="V157" i="4"/>
  <c r="W157" i="4"/>
  <c r="X157" i="4"/>
  <c r="Y157" i="4"/>
  <c r="Z157" i="4"/>
  <c r="AA157" i="4"/>
  <c r="AB157" i="4"/>
  <c r="AC157" i="4"/>
  <c r="AD157" i="4"/>
  <c r="AE157" i="4"/>
  <c r="AF157" i="4"/>
  <c r="AG157" i="4"/>
  <c r="AH157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BA157" i="4"/>
  <c r="BB157" i="4"/>
  <c r="BC157" i="4"/>
  <c r="BD157" i="4"/>
  <c r="BE157" i="4"/>
  <c r="BF157" i="4"/>
  <c r="BG157" i="4"/>
  <c r="BH157" i="4"/>
  <c r="BI157" i="4"/>
  <c r="BJ157" i="4"/>
  <c r="BK157" i="4"/>
  <c r="BL157" i="4"/>
  <c r="BM157" i="4"/>
  <c r="BN157" i="4"/>
  <c r="BO157" i="4"/>
  <c r="BP157" i="4"/>
  <c r="BQ157" i="4"/>
  <c r="BR157" i="4"/>
  <c r="BS157" i="4"/>
  <c r="BT157" i="4"/>
  <c r="BU157" i="4"/>
  <c r="BV157" i="4"/>
  <c r="BW157" i="4"/>
  <c r="BX157" i="4"/>
  <c r="BY157" i="4"/>
  <c r="BZ157" i="4"/>
  <c r="CA157" i="4"/>
  <c r="CB157" i="4"/>
  <c r="CC157" i="4"/>
  <c r="CD157" i="4"/>
  <c r="CE157" i="4"/>
  <c r="CF157" i="4"/>
  <c r="CG157" i="4"/>
  <c r="CH157" i="4"/>
  <c r="CI157" i="4"/>
  <c r="P158" i="4"/>
  <c r="Q158" i="4"/>
  <c r="R158" i="4"/>
  <c r="S158" i="4"/>
  <c r="T158" i="4"/>
  <c r="U158" i="4"/>
  <c r="V158" i="4"/>
  <c r="W158" i="4"/>
  <c r="X158" i="4"/>
  <c r="Y158" i="4"/>
  <c r="Z158" i="4"/>
  <c r="AA158" i="4"/>
  <c r="AB158" i="4"/>
  <c r="AC158" i="4"/>
  <c r="AD158" i="4"/>
  <c r="AE158" i="4"/>
  <c r="AF158" i="4"/>
  <c r="AG158" i="4"/>
  <c r="AH158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BM158" i="4"/>
  <c r="BN158" i="4"/>
  <c r="BO158" i="4"/>
  <c r="BP158" i="4"/>
  <c r="BQ158" i="4"/>
  <c r="BR158" i="4"/>
  <c r="BS158" i="4"/>
  <c r="BT158" i="4"/>
  <c r="BU158" i="4"/>
  <c r="BV158" i="4"/>
  <c r="BW158" i="4"/>
  <c r="BX158" i="4"/>
  <c r="BY158" i="4"/>
  <c r="BZ158" i="4"/>
  <c r="CA158" i="4"/>
  <c r="CB158" i="4"/>
  <c r="CC158" i="4"/>
  <c r="CD158" i="4"/>
  <c r="CE158" i="4"/>
  <c r="CF158" i="4"/>
  <c r="CG158" i="4"/>
  <c r="CH158" i="4"/>
  <c r="CI158" i="4"/>
  <c r="P159" i="4"/>
  <c r="Q159" i="4"/>
  <c r="R159" i="4"/>
  <c r="S159" i="4"/>
  <c r="T159" i="4"/>
  <c r="U159" i="4"/>
  <c r="V159" i="4"/>
  <c r="W159" i="4"/>
  <c r="X159" i="4"/>
  <c r="Y159" i="4"/>
  <c r="Z159" i="4"/>
  <c r="AA159" i="4"/>
  <c r="AB159" i="4"/>
  <c r="AC159" i="4"/>
  <c r="AD159" i="4"/>
  <c r="AE159" i="4"/>
  <c r="AF159" i="4"/>
  <c r="AG159" i="4"/>
  <c r="AH159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BA159" i="4"/>
  <c r="BB159" i="4"/>
  <c r="BC159" i="4"/>
  <c r="BD159" i="4"/>
  <c r="BE159" i="4"/>
  <c r="BF159" i="4"/>
  <c r="BG159" i="4"/>
  <c r="BH159" i="4"/>
  <c r="BI159" i="4"/>
  <c r="BJ159" i="4"/>
  <c r="BK159" i="4"/>
  <c r="BL159" i="4"/>
  <c r="BM159" i="4"/>
  <c r="BN159" i="4"/>
  <c r="BO159" i="4"/>
  <c r="BP159" i="4"/>
  <c r="BQ159" i="4"/>
  <c r="BR159" i="4"/>
  <c r="BS159" i="4"/>
  <c r="BT159" i="4"/>
  <c r="BU159" i="4"/>
  <c r="BV159" i="4"/>
  <c r="BW159" i="4"/>
  <c r="BX159" i="4"/>
  <c r="BY159" i="4"/>
  <c r="BZ159" i="4"/>
  <c r="CA159" i="4"/>
  <c r="CB159" i="4"/>
  <c r="CC159" i="4"/>
  <c r="CD159" i="4"/>
  <c r="CE159" i="4"/>
  <c r="CF159" i="4"/>
  <c r="CG159" i="4"/>
  <c r="CH159" i="4"/>
  <c r="CI159" i="4"/>
  <c r="P160" i="4"/>
  <c r="Q160" i="4"/>
  <c r="R160" i="4"/>
  <c r="S160" i="4"/>
  <c r="T160" i="4"/>
  <c r="U160" i="4"/>
  <c r="V160" i="4"/>
  <c r="W160" i="4"/>
  <c r="X160" i="4"/>
  <c r="Y160" i="4"/>
  <c r="Z160" i="4"/>
  <c r="AA160" i="4"/>
  <c r="AB160" i="4"/>
  <c r="AC160" i="4"/>
  <c r="AD160" i="4"/>
  <c r="AE160" i="4"/>
  <c r="AF160" i="4"/>
  <c r="AG160" i="4"/>
  <c r="AH160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BM160" i="4"/>
  <c r="BN160" i="4"/>
  <c r="BO160" i="4"/>
  <c r="BP160" i="4"/>
  <c r="BQ160" i="4"/>
  <c r="BR160" i="4"/>
  <c r="BS160" i="4"/>
  <c r="BT160" i="4"/>
  <c r="BU160" i="4"/>
  <c r="BV160" i="4"/>
  <c r="BW160" i="4"/>
  <c r="BX160" i="4"/>
  <c r="BY160" i="4"/>
  <c r="BZ160" i="4"/>
  <c r="CA160" i="4"/>
  <c r="CB160" i="4"/>
  <c r="CC160" i="4"/>
  <c r="CD160" i="4"/>
  <c r="CE160" i="4"/>
  <c r="CF160" i="4"/>
  <c r="CG160" i="4"/>
  <c r="CH160" i="4"/>
  <c r="CI160" i="4"/>
  <c r="P161" i="4"/>
  <c r="Q161" i="4"/>
  <c r="R161" i="4"/>
  <c r="S161" i="4"/>
  <c r="T161" i="4"/>
  <c r="U161" i="4"/>
  <c r="V161" i="4"/>
  <c r="W161" i="4"/>
  <c r="X161" i="4"/>
  <c r="Y161" i="4"/>
  <c r="Z161" i="4"/>
  <c r="AA161" i="4"/>
  <c r="AB161" i="4"/>
  <c r="AC161" i="4"/>
  <c r="AD161" i="4"/>
  <c r="AE161" i="4"/>
  <c r="AF161" i="4"/>
  <c r="AG161" i="4"/>
  <c r="AH161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BM161" i="4"/>
  <c r="BN161" i="4"/>
  <c r="BO161" i="4"/>
  <c r="BP161" i="4"/>
  <c r="BQ161" i="4"/>
  <c r="BR161" i="4"/>
  <c r="BS161" i="4"/>
  <c r="BT161" i="4"/>
  <c r="BU161" i="4"/>
  <c r="BV161" i="4"/>
  <c r="BW161" i="4"/>
  <c r="BX161" i="4"/>
  <c r="BY161" i="4"/>
  <c r="BZ161" i="4"/>
  <c r="CA161" i="4"/>
  <c r="CB161" i="4"/>
  <c r="CC161" i="4"/>
  <c r="CD161" i="4"/>
  <c r="CE161" i="4"/>
  <c r="CF161" i="4"/>
  <c r="CG161" i="4"/>
  <c r="CH161" i="4"/>
  <c r="CI161" i="4"/>
  <c r="P162" i="4"/>
  <c r="Q162" i="4"/>
  <c r="R162" i="4"/>
  <c r="S162" i="4"/>
  <c r="T162" i="4"/>
  <c r="U162" i="4"/>
  <c r="V162" i="4"/>
  <c r="W162" i="4"/>
  <c r="X162" i="4"/>
  <c r="Y162" i="4"/>
  <c r="Z162" i="4"/>
  <c r="AA162" i="4"/>
  <c r="AB162" i="4"/>
  <c r="AC162" i="4"/>
  <c r="AD162" i="4"/>
  <c r="AE162" i="4"/>
  <c r="AF162" i="4"/>
  <c r="AG162" i="4"/>
  <c r="AH162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BA162" i="4"/>
  <c r="BB162" i="4"/>
  <c r="BC162" i="4"/>
  <c r="BD162" i="4"/>
  <c r="BE162" i="4"/>
  <c r="BF162" i="4"/>
  <c r="BG162" i="4"/>
  <c r="BH162" i="4"/>
  <c r="BI162" i="4"/>
  <c r="BJ162" i="4"/>
  <c r="BK162" i="4"/>
  <c r="BL162" i="4"/>
  <c r="BM162" i="4"/>
  <c r="BN162" i="4"/>
  <c r="BO162" i="4"/>
  <c r="BP162" i="4"/>
  <c r="BQ162" i="4"/>
  <c r="BR162" i="4"/>
  <c r="BS162" i="4"/>
  <c r="BT162" i="4"/>
  <c r="BU162" i="4"/>
  <c r="BV162" i="4"/>
  <c r="BW162" i="4"/>
  <c r="BX162" i="4"/>
  <c r="BY162" i="4"/>
  <c r="BZ162" i="4"/>
  <c r="CA162" i="4"/>
  <c r="CB162" i="4"/>
  <c r="CC162" i="4"/>
  <c r="CD162" i="4"/>
  <c r="CE162" i="4"/>
  <c r="CF162" i="4"/>
  <c r="CG162" i="4"/>
  <c r="CH162" i="4"/>
  <c r="CI162" i="4"/>
  <c r="P163" i="4"/>
  <c r="Q163" i="4"/>
  <c r="R163" i="4"/>
  <c r="S163" i="4"/>
  <c r="T163" i="4"/>
  <c r="U163" i="4"/>
  <c r="V163" i="4"/>
  <c r="W163" i="4"/>
  <c r="X163" i="4"/>
  <c r="Y163" i="4"/>
  <c r="Z163" i="4"/>
  <c r="AA163" i="4"/>
  <c r="AB163" i="4"/>
  <c r="AC163" i="4"/>
  <c r="AD163" i="4"/>
  <c r="AE163" i="4"/>
  <c r="AF163" i="4"/>
  <c r="AG163" i="4"/>
  <c r="AH163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BM163" i="4"/>
  <c r="BN163" i="4"/>
  <c r="BO163" i="4"/>
  <c r="BP163" i="4"/>
  <c r="BQ163" i="4"/>
  <c r="BR163" i="4"/>
  <c r="BS163" i="4"/>
  <c r="BT163" i="4"/>
  <c r="BU163" i="4"/>
  <c r="BV163" i="4"/>
  <c r="BW163" i="4"/>
  <c r="BX163" i="4"/>
  <c r="BY163" i="4"/>
  <c r="BZ163" i="4"/>
  <c r="CA163" i="4"/>
  <c r="CB163" i="4"/>
  <c r="CC163" i="4"/>
  <c r="CD163" i="4"/>
  <c r="CE163" i="4"/>
  <c r="CF163" i="4"/>
  <c r="CG163" i="4"/>
  <c r="CH163" i="4"/>
  <c r="CI163" i="4"/>
  <c r="P164" i="4"/>
  <c r="Q164" i="4"/>
  <c r="R164" i="4"/>
  <c r="S164" i="4"/>
  <c r="T164" i="4"/>
  <c r="U164" i="4"/>
  <c r="V164" i="4"/>
  <c r="W164" i="4"/>
  <c r="X164" i="4"/>
  <c r="Y164" i="4"/>
  <c r="Z164" i="4"/>
  <c r="AA164" i="4"/>
  <c r="AB164" i="4"/>
  <c r="AC164" i="4"/>
  <c r="AD164" i="4"/>
  <c r="AE164" i="4"/>
  <c r="AF164" i="4"/>
  <c r="AG164" i="4"/>
  <c r="AH164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BM164" i="4"/>
  <c r="BN164" i="4"/>
  <c r="BO164" i="4"/>
  <c r="BP164" i="4"/>
  <c r="BQ164" i="4"/>
  <c r="BR164" i="4"/>
  <c r="BS164" i="4"/>
  <c r="BT164" i="4"/>
  <c r="BU164" i="4"/>
  <c r="BV164" i="4"/>
  <c r="BW164" i="4"/>
  <c r="BX164" i="4"/>
  <c r="BY164" i="4"/>
  <c r="BZ164" i="4"/>
  <c r="CA164" i="4"/>
  <c r="CB164" i="4"/>
  <c r="CC164" i="4"/>
  <c r="CD164" i="4"/>
  <c r="CE164" i="4"/>
  <c r="CF164" i="4"/>
  <c r="CG164" i="4"/>
  <c r="CH164" i="4"/>
  <c r="CI164" i="4"/>
  <c r="P165" i="4"/>
  <c r="Q165" i="4"/>
  <c r="R165" i="4"/>
  <c r="S165" i="4"/>
  <c r="T165" i="4"/>
  <c r="U165" i="4"/>
  <c r="V165" i="4"/>
  <c r="W165" i="4"/>
  <c r="X165" i="4"/>
  <c r="Y165" i="4"/>
  <c r="Z165" i="4"/>
  <c r="AA165" i="4"/>
  <c r="AB165" i="4"/>
  <c r="AC165" i="4"/>
  <c r="AD165" i="4"/>
  <c r="AE165" i="4"/>
  <c r="AF165" i="4"/>
  <c r="AG165" i="4"/>
  <c r="AH165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BA165" i="4"/>
  <c r="BB165" i="4"/>
  <c r="BC165" i="4"/>
  <c r="BD165" i="4"/>
  <c r="BE165" i="4"/>
  <c r="BF165" i="4"/>
  <c r="BG165" i="4"/>
  <c r="BH165" i="4"/>
  <c r="BI165" i="4"/>
  <c r="BJ165" i="4"/>
  <c r="BK165" i="4"/>
  <c r="BL165" i="4"/>
  <c r="BM165" i="4"/>
  <c r="BN165" i="4"/>
  <c r="BO165" i="4"/>
  <c r="BP165" i="4"/>
  <c r="BQ165" i="4"/>
  <c r="BR165" i="4"/>
  <c r="BS165" i="4"/>
  <c r="BT165" i="4"/>
  <c r="BU165" i="4"/>
  <c r="BV165" i="4"/>
  <c r="BW165" i="4"/>
  <c r="BX165" i="4"/>
  <c r="BY165" i="4"/>
  <c r="BZ165" i="4"/>
  <c r="CA165" i="4"/>
  <c r="CB165" i="4"/>
  <c r="CC165" i="4"/>
  <c r="CD165" i="4"/>
  <c r="CE165" i="4"/>
  <c r="CF165" i="4"/>
  <c r="CG165" i="4"/>
  <c r="CH165" i="4"/>
  <c r="CI165" i="4"/>
  <c r="P166" i="4"/>
  <c r="Q166" i="4"/>
  <c r="R166" i="4"/>
  <c r="S166" i="4"/>
  <c r="T166" i="4"/>
  <c r="U166" i="4"/>
  <c r="V166" i="4"/>
  <c r="W166" i="4"/>
  <c r="X166" i="4"/>
  <c r="Y166" i="4"/>
  <c r="Z166" i="4"/>
  <c r="AA166" i="4"/>
  <c r="AB166" i="4"/>
  <c r="AC166" i="4"/>
  <c r="AD166" i="4"/>
  <c r="AE166" i="4"/>
  <c r="AF166" i="4"/>
  <c r="AG166" i="4"/>
  <c r="AH166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BM166" i="4"/>
  <c r="BN166" i="4"/>
  <c r="BO166" i="4"/>
  <c r="BP166" i="4"/>
  <c r="BQ166" i="4"/>
  <c r="BR166" i="4"/>
  <c r="BS166" i="4"/>
  <c r="BT166" i="4"/>
  <c r="BU166" i="4"/>
  <c r="BV166" i="4"/>
  <c r="BW166" i="4"/>
  <c r="BX166" i="4"/>
  <c r="BY166" i="4"/>
  <c r="BZ166" i="4"/>
  <c r="CA166" i="4"/>
  <c r="CB166" i="4"/>
  <c r="CC166" i="4"/>
  <c r="CD166" i="4"/>
  <c r="CE166" i="4"/>
  <c r="CF166" i="4"/>
  <c r="CG166" i="4"/>
  <c r="CH166" i="4"/>
  <c r="CI166" i="4"/>
  <c r="P167" i="4"/>
  <c r="Q167" i="4"/>
  <c r="R167" i="4"/>
  <c r="S167" i="4"/>
  <c r="T167" i="4"/>
  <c r="U167" i="4"/>
  <c r="V167" i="4"/>
  <c r="W167" i="4"/>
  <c r="X167" i="4"/>
  <c r="Y167" i="4"/>
  <c r="Z167" i="4"/>
  <c r="AA167" i="4"/>
  <c r="AB167" i="4"/>
  <c r="AC167" i="4"/>
  <c r="AD167" i="4"/>
  <c r="AE167" i="4"/>
  <c r="AF167" i="4"/>
  <c r="AG167" i="4"/>
  <c r="AH167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BM167" i="4"/>
  <c r="BN167" i="4"/>
  <c r="BO167" i="4"/>
  <c r="BP167" i="4"/>
  <c r="BQ167" i="4"/>
  <c r="BR167" i="4"/>
  <c r="BS167" i="4"/>
  <c r="BT167" i="4"/>
  <c r="BU167" i="4"/>
  <c r="BV167" i="4"/>
  <c r="BW167" i="4"/>
  <c r="BX167" i="4"/>
  <c r="BY167" i="4"/>
  <c r="BZ167" i="4"/>
  <c r="CA167" i="4"/>
  <c r="CB167" i="4"/>
  <c r="CC167" i="4"/>
  <c r="CD167" i="4"/>
  <c r="CE167" i="4"/>
  <c r="CF167" i="4"/>
  <c r="CG167" i="4"/>
  <c r="CH167" i="4"/>
  <c r="CI167" i="4"/>
  <c r="P168" i="4"/>
  <c r="Q168" i="4"/>
  <c r="R168" i="4"/>
  <c r="S168" i="4"/>
  <c r="T168" i="4"/>
  <c r="U168" i="4"/>
  <c r="V168" i="4"/>
  <c r="W168" i="4"/>
  <c r="X168" i="4"/>
  <c r="Y168" i="4"/>
  <c r="Z168" i="4"/>
  <c r="AA168" i="4"/>
  <c r="AB168" i="4"/>
  <c r="AC168" i="4"/>
  <c r="AD168" i="4"/>
  <c r="AE168" i="4"/>
  <c r="AF168" i="4"/>
  <c r="AG168" i="4"/>
  <c r="AH168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BM168" i="4"/>
  <c r="BN168" i="4"/>
  <c r="BO168" i="4"/>
  <c r="BP168" i="4"/>
  <c r="BQ168" i="4"/>
  <c r="BR168" i="4"/>
  <c r="BS168" i="4"/>
  <c r="BT168" i="4"/>
  <c r="BU168" i="4"/>
  <c r="BV168" i="4"/>
  <c r="BW168" i="4"/>
  <c r="BX168" i="4"/>
  <c r="BY168" i="4"/>
  <c r="BZ168" i="4"/>
  <c r="CA168" i="4"/>
  <c r="CB168" i="4"/>
  <c r="CC168" i="4"/>
  <c r="CD168" i="4"/>
  <c r="CE168" i="4"/>
  <c r="CF168" i="4"/>
  <c r="CG168" i="4"/>
  <c r="CH168" i="4"/>
  <c r="CI168" i="4"/>
  <c r="P169" i="4"/>
  <c r="Q169" i="4"/>
  <c r="R169" i="4"/>
  <c r="S169" i="4"/>
  <c r="T169" i="4"/>
  <c r="U169" i="4"/>
  <c r="V169" i="4"/>
  <c r="W169" i="4"/>
  <c r="X169" i="4"/>
  <c r="Y169" i="4"/>
  <c r="Z169" i="4"/>
  <c r="AA169" i="4"/>
  <c r="AB169" i="4"/>
  <c r="AC169" i="4"/>
  <c r="AD169" i="4"/>
  <c r="AE169" i="4"/>
  <c r="AF169" i="4"/>
  <c r="AG169" i="4"/>
  <c r="AH169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BM169" i="4"/>
  <c r="BN169" i="4"/>
  <c r="BO169" i="4"/>
  <c r="BP169" i="4"/>
  <c r="BQ169" i="4"/>
  <c r="BR169" i="4"/>
  <c r="BS169" i="4"/>
  <c r="BT169" i="4"/>
  <c r="BU169" i="4"/>
  <c r="BV169" i="4"/>
  <c r="BW169" i="4"/>
  <c r="BX169" i="4"/>
  <c r="BY169" i="4"/>
  <c r="BZ169" i="4"/>
  <c r="CA169" i="4"/>
  <c r="CB169" i="4"/>
  <c r="CC169" i="4"/>
  <c r="CD169" i="4"/>
  <c r="CE169" i="4"/>
  <c r="CF169" i="4"/>
  <c r="CG169" i="4"/>
  <c r="CH169" i="4"/>
  <c r="CI169" i="4"/>
  <c r="P170" i="4"/>
  <c r="Q170" i="4"/>
  <c r="R170" i="4"/>
  <c r="S170" i="4"/>
  <c r="T170" i="4"/>
  <c r="U170" i="4"/>
  <c r="V170" i="4"/>
  <c r="W170" i="4"/>
  <c r="X170" i="4"/>
  <c r="Y170" i="4"/>
  <c r="Z170" i="4"/>
  <c r="AA170" i="4"/>
  <c r="AB170" i="4"/>
  <c r="AC170" i="4"/>
  <c r="AD170" i="4"/>
  <c r="AE170" i="4"/>
  <c r="AF170" i="4"/>
  <c r="AG170" i="4"/>
  <c r="AH170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BA170" i="4"/>
  <c r="BB170" i="4"/>
  <c r="BC170" i="4"/>
  <c r="BD170" i="4"/>
  <c r="BE170" i="4"/>
  <c r="BF170" i="4"/>
  <c r="BG170" i="4"/>
  <c r="BH170" i="4"/>
  <c r="BI170" i="4"/>
  <c r="BJ170" i="4"/>
  <c r="BK170" i="4"/>
  <c r="BL170" i="4"/>
  <c r="BM170" i="4"/>
  <c r="BN170" i="4"/>
  <c r="BO170" i="4"/>
  <c r="BP170" i="4"/>
  <c r="BQ170" i="4"/>
  <c r="BR170" i="4"/>
  <c r="BS170" i="4"/>
  <c r="BT170" i="4"/>
  <c r="BU170" i="4"/>
  <c r="BV170" i="4"/>
  <c r="BW170" i="4"/>
  <c r="BX170" i="4"/>
  <c r="BY170" i="4"/>
  <c r="BZ170" i="4"/>
  <c r="CA170" i="4"/>
  <c r="CB170" i="4"/>
  <c r="CC170" i="4"/>
  <c r="CD170" i="4"/>
  <c r="CE170" i="4"/>
  <c r="CF170" i="4"/>
  <c r="CG170" i="4"/>
  <c r="CH170" i="4"/>
  <c r="CI170" i="4"/>
  <c r="P171" i="4"/>
  <c r="Q171" i="4"/>
  <c r="R171" i="4"/>
  <c r="S171" i="4"/>
  <c r="T171" i="4"/>
  <c r="U171" i="4"/>
  <c r="V171" i="4"/>
  <c r="W171" i="4"/>
  <c r="X171" i="4"/>
  <c r="Y171" i="4"/>
  <c r="Z171" i="4"/>
  <c r="AA171" i="4"/>
  <c r="AB171" i="4"/>
  <c r="AC171" i="4"/>
  <c r="AD171" i="4"/>
  <c r="AE171" i="4"/>
  <c r="AF171" i="4"/>
  <c r="AG171" i="4"/>
  <c r="AH171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BA171" i="4"/>
  <c r="BB171" i="4"/>
  <c r="BC171" i="4"/>
  <c r="BD171" i="4"/>
  <c r="BE171" i="4"/>
  <c r="BF171" i="4"/>
  <c r="BG171" i="4"/>
  <c r="BH171" i="4"/>
  <c r="BI171" i="4"/>
  <c r="BJ171" i="4"/>
  <c r="BK171" i="4"/>
  <c r="BL171" i="4"/>
  <c r="BM171" i="4"/>
  <c r="BN171" i="4"/>
  <c r="BO171" i="4"/>
  <c r="BP171" i="4"/>
  <c r="BQ171" i="4"/>
  <c r="BR171" i="4"/>
  <c r="BS171" i="4"/>
  <c r="BT171" i="4"/>
  <c r="BU171" i="4"/>
  <c r="BV171" i="4"/>
  <c r="BW171" i="4"/>
  <c r="BX171" i="4"/>
  <c r="BY171" i="4"/>
  <c r="BZ171" i="4"/>
  <c r="CA171" i="4"/>
  <c r="CB171" i="4"/>
  <c r="CC171" i="4"/>
  <c r="CD171" i="4"/>
  <c r="CE171" i="4"/>
  <c r="CF171" i="4"/>
  <c r="CG171" i="4"/>
  <c r="CH171" i="4"/>
  <c r="CI171" i="4"/>
  <c r="P172" i="4"/>
  <c r="Q172" i="4"/>
  <c r="R172" i="4"/>
  <c r="S172" i="4"/>
  <c r="T172" i="4"/>
  <c r="U172" i="4"/>
  <c r="V172" i="4"/>
  <c r="W172" i="4"/>
  <c r="X172" i="4"/>
  <c r="Y172" i="4"/>
  <c r="Z172" i="4"/>
  <c r="AA172" i="4"/>
  <c r="AB172" i="4"/>
  <c r="AC172" i="4"/>
  <c r="AD172" i="4"/>
  <c r="AE172" i="4"/>
  <c r="AF172" i="4"/>
  <c r="AG172" i="4"/>
  <c r="AH172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BM172" i="4"/>
  <c r="BN172" i="4"/>
  <c r="BO172" i="4"/>
  <c r="BP172" i="4"/>
  <c r="BQ172" i="4"/>
  <c r="BR172" i="4"/>
  <c r="BS172" i="4"/>
  <c r="BT172" i="4"/>
  <c r="BU172" i="4"/>
  <c r="BV172" i="4"/>
  <c r="BW172" i="4"/>
  <c r="BX172" i="4"/>
  <c r="BY172" i="4"/>
  <c r="BZ172" i="4"/>
  <c r="CA172" i="4"/>
  <c r="CB172" i="4"/>
  <c r="CC172" i="4"/>
  <c r="CD172" i="4"/>
  <c r="CE172" i="4"/>
  <c r="CF172" i="4"/>
  <c r="CG172" i="4"/>
  <c r="CH172" i="4"/>
  <c r="CI172" i="4"/>
  <c r="P173" i="4"/>
  <c r="Q173" i="4"/>
  <c r="R173" i="4"/>
  <c r="S173" i="4"/>
  <c r="T173" i="4"/>
  <c r="U173" i="4"/>
  <c r="V173" i="4"/>
  <c r="W173" i="4"/>
  <c r="X173" i="4"/>
  <c r="Y173" i="4"/>
  <c r="Z173" i="4"/>
  <c r="AA173" i="4"/>
  <c r="AB173" i="4"/>
  <c r="AC173" i="4"/>
  <c r="AD173" i="4"/>
  <c r="AE173" i="4"/>
  <c r="AF173" i="4"/>
  <c r="AG173" i="4"/>
  <c r="AH173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BM173" i="4"/>
  <c r="BN173" i="4"/>
  <c r="BO173" i="4"/>
  <c r="BP173" i="4"/>
  <c r="BQ173" i="4"/>
  <c r="BR173" i="4"/>
  <c r="BS173" i="4"/>
  <c r="BT173" i="4"/>
  <c r="BU173" i="4"/>
  <c r="BV173" i="4"/>
  <c r="BW173" i="4"/>
  <c r="BX173" i="4"/>
  <c r="BY173" i="4"/>
  <c r="BZ173" i="4"/>
  <c r="CA173" i="4"/>
  <c r="CB173" i="4"/>
  <c r="CC173" i="4"/>
  <c r="CD173" i="4"/>
  <c r="CE173" i="4"/>
  <c r="CF173" i="4"/>
  <c r="CG173" i="4"/>
  <c r="CH173" i="4"/>
  <c r="CI173" i="4"/>
  <c r="P174" i="4"/>
  <c r="Q174" i="4"/>
  <c r="R174" i="4"/>
  <c r="S174" i="4"/>
  <c r="T174" i="4"/>
  <c r="U174" i="4"/>
  <c r="V174" i="4"/>
  <c r="W174" i="4"/>
  <c r="X174" i="4"/>
  <c r="Y174" i="4"/>
  <c r="Z174" i="4"/>
  <c r="AA174" i="4"/>
  <c r="AB174" i="4"/>
  <c r="AC174" i="4"/>
  <c r="AD174" i="4"/>
  <c r="AE174" i="4"/>
  <c r="AF174" i="4"/>
  <c r="AG174" i="4"/>
  <c r="AH174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BM174" i="4"/>
  <c r="BN174" i="4"/>
  <c r="BO174" i="4"/>
  <c r="BP174" i="4"/>
  <c r="BQ174" i="4"/>
  <c r="BR174" i="4"/>
  <c r="BS174" i="4"/>
  <c r="BT174" i="4"/>
  <c r="BU174" i="4"/>
  <c r="BV174" i="4"/>
  <c r="BW174" i="4"/>
  <c r="BX174" i="4"/>
  <c r="BY174" i="4"/>
  <c r="BZ174" i="4"/>
  <c r="CA174" i="4"/>
  <c r="CB174" i="4"/>
  <c r="CC174" i="4"/>
  <c r="CD174" i="4"/>
  <c r="CE174" i="4"/>
  <c r="CF174" i="4"/>
  <c r="CG174" i="4"/>
  <c r="CH174" i="4"/>
  <c r="CI174" i="4"/>
  <c r="P175" i="4"/>
  <c r="Q175" i="4"/>
  <c r="R175" i="4"/>
  <c r="S175" i="4"/>
  <c r="T175" i="4"/>
  <c r="U175" i="4"/>
  <c r="V175" i="4"/>
  <c r="W175" i="4"/>
  <c r="X175" i="4"/>
  <c r="Y175" i="4"/>
  <c r="Z175" i="4"/>
  <c r="AA175" i="4"/>
  <c r="AB175" i="4"/>
  <c r="AC175" i="4"/>
  <c r="AD175" i="4"/>
  <c r="AE175" i="4"/>
  <c r="AF175" i="4"/>
  <c r="AG175" i="4"/>
  <c r="AH175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BM175" i="4"/>
  <c r="BN175" i="4"/>
  <c r="BO175" i="4"/>
  <c r="BP175" i="4"/>
  <c r="BQ175" i="4"/>
  <c r="BR175" i="4"/>
  <c r="BS175" i="4"/>
  <c r="BT175" i="4"/>
  <c r="BU175" i="4"/>
  <c r="BV175" i="4"/>
  <c r="BW175" i="4"/>
  <c r="BX175" i="4"/>
  <c r="BY175" i="4"/>
  <c r="BZ175" i="4"/>
  <c r="CA175" i="4"/>
  <c r="CB175" i="4"/>
  <c r="CC175" i="4"/>
  <c r="CD175" i="4"/>
  <c r="CE175" i="4"/>
  <c r="CF175" i="4"/>
  <c r="CG175" i="4"/>
  <c r="CH175" i="4"/>
  <c r="CI175" i="4"/>
  <c r="P176" i="4"/>
  <c r="Q176" i="4"/>
  <c r="R176" i="4"/>
  <c r="S176" i="4"/>
  <c r="T176" i="4"/>
  <c r="U176" i="4"/>
  <c r="V176" i="4"/>
  <c r="W176" i="4"/>
  <c r="X176" i="4"/>
  <c r="Y176" i="4"/>
  <c r="Z176" i="4"/>
  <c r="AA176" i="4"/>
  <c r="AB176" i="4"/>
  <c r="AC176" i="4"/>
  <c r="AD176" i="4"/>
  <c r="AE176" i="4"/>
  <c r="AF176" i="4"/>
  <c r="AG176" i="4"/>
  <c r="AH176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BM176" i="4"/>
  <c r="BN176" i="4"/>
  <c r="BO176" i="4"/>
  <c r="BP176" i="4"/>
  <c r="BQ176" i="4"/>
  <c r="BR176" i="4"/>
  <c r="BS176" i="4"/>
  <c r="BT176" i="4"/>
  <c r="BU176" i="4"/>
  <c r="BV176" i="4"/>
  <c r="BW176" i="4"/>
  <c r="BX176" i="4"/>
  <c r="BY176" i="4"/>
  <c r="BZ176" i="4"/>
  <c r="CA176" i="4"/>
  <c r="CB176" i="4"/>
  <c r="CC176" i="4"/>
  <c r="CD176" i="4"/>
  <c r="CE176" i="4"/>
  <c r="CF176" i="4"/>
  <c r="CG176" i="4"/>
  <c r="CH176" i="4"/>
  <c r="CI176" i="4"/>
  <c r="P177" i="4"/>
  <c r="Q177" i="4"/>
  <c r="R177" i="4"/>
  <c r="S177" i="4"/>
  <c r="T177" i="4"/>
  <c r="U177" i="4"/>
  <c r="V177" i="4"/>
  <c r="W177" i="4"/>
  <c r="X177" i="4"/>
  <c r="Y177" i="4"/>
  <c r="Z177" i="4"/>
  <c r="AA177" i="4"/>
  <c r="AB177" i="4"/>
  <c r="AC177" i="4"/>
  <c r="AD177" i="4"/>
  <c r="AE177" i="4"/>
  <c r="AF177" i="4"/>
  <c r="AG177" i="4"/>
  <c r="AH177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BM177" i="4"/>
  <c r="BN177" i="4"/>
  <c r="BO177" i="4"/>
  <c r="BP177" i="4"/>
  <c r="BQ177" i="4"/>
  <c r="BR177" i="4"/>
  <c r="BS177" i="4"/>
  <c r="BT177" i="4"/>
  <c r="BU177" i="4"/>
  <c r="BV177" i="4"/>
  <c r="BW177" i="4"/>
  <c r="BX177" i="4"/>
  <c r="BY177" i="4"/>
  <c r="BZ177" i="4"/>
  <c r="CA177" i="4"/>
  <c r="CB177" i="4"/>
  <c r="CC177" i="4"/>
  <c r="CD177" i="4"/>
  <c r="CE177" i="4"/>
  <c r="CF177" i="4"/>
  <c r="CG177" i="4"/>
  <c r="CH177" i="4"/>
  <c r="CI177" i="4"/>
  <c r="P178" i="4"/>
  <c r="Q178" i="4"/>
  <c r="R178" i="4"/>
  <c r="S178" i="4"/>
  <c r="T178" i="4"/>
  <c r="U178" i="4"/>
  <c r="V178" i="4"/>
  <c r="W178" i="4"/>
  <c r="X178" i="4"/>
  <c r="Y178" i="4"/>
  <c r="Z178" i="4"/>
  <c r="AA178" i="4"/>
  <c r="AB178" i="4"/>
  <c r="AC178" i="4"/>
  <c r="AD178" i="4"/>
  <c r="AE178" i="4"/>
  <c r="AF178" i="4"/>
  <c r="AG178" i="4"/>
  <c r="AH178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BM178" i="4"/>
  <c r="BN178" i="4"/>
  <c r="BO178" i="4"/>
  <c r="BP178" i="4"/>
  <c r="BQ178" i="4"/>
  <c r="BR178" i="4"/>
  <c r="BS178" i="4"/>
  <c r="BT178" i="4"/>
  <c r="BU178" i="4"/>
  <c r="BV178" i="4"/>
  <c r="BW178" i="4"/>
  <c r="BX178" i="4"/>
  <c r="BY178" i="4"/>
  <c r="BZ178" i="4"/>
  <c r="CA178" i="4"/>
  <c r="CB178" i="4"/>
  <c r="CC178" i="4"/>
  <c r="CD178" i="4"/>
  <c r="CE178" i="4"/>
  <c r="CF178" i="4"/>
  <c r="CG178" i="4"/>
  <c r="CH178" i="4"/>
  <c r="CI178" i="4"/>
  <c r="P179" i="4"/>
  <c r="Q179" i="4"/>
  <c r="R179" i="4"/>
  <c r="S179" i="4"/>
  <c r="T179" i="4"/>
  <c r="U179" i="4"/>
  <c r="V179" i="4"/>
  <c r="W179" i="4"/>
  <c r="X179" i="4"/>
  <c r="Y179" i="4"/>
  <c r="Z179" i="4"/>
  <c r="AA179" i="4"/>
  <c r="AB179" i="4"/>
  <c r="AC179" i="4"/>
  <c r="AD179" i="4"/>
  <c r="AE179" i="4"/>
  <c r="AF179" i="4"/>
  <c r="AG179" i="4"/>
  <c r="AH179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BM179" i="4"/>
  <c r="BN179" i="4"/>
  <c r="BO179" i="4"/>
  <c r="BP179" i="4"/>
  <c r="BQ179" i="4"/>
  <c r="BR179" i="4"/>
  <c r="BS179" i="4"/>
  <c r="BT179" i="4"/>
  <c r="BU179" i="4"/>
  <c r="BV179" i="4"/>
  <c r="BW179" i="4"/>
  <c r="BX179" i="4"/>
  <c r="BY179" i="4"/>
  <c r="BZ179" i="4"/>
  <c r="CA179" i="4"/>
  <c r="CB179" i="4"/>
  <c r="CC179" i="4"/>
  <c r="CD179" i="4"/>
  <c r="CE179" i="4"/>
  <c r="CF179" i="4"/>
  <c r="CG179" i="4"/>
  <c r="CH179" i="4"/>
  <c r="CI179" i="4"/>
  <c r="P180" i="4"/>
  <c r="Q180" i="4"/>
  <c r="R180" i="4"/>
  <c r="S180" i="4"/>
  <c r="T180" i="4"/>
  <c r="U180" i="4"/>
  <c r="V180" i="4"/>
  <c r="W180" i="4"/>
  <c r="X180" i="4"/>
  <c r="Y180" i="4"/>
  <c r="Z180" i="4"/>
  <c r="AA180" i="4"/>
  <c r="AB180" i="4"/>
  <c r="AC180" i="4"/>
  <c r="AD180" i="4"/>
  <c r="AE180" i="4"/>
  <c r="AF180" i="4"/>
  <c r="AG180" i="4"/>
  <c r="AH180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BA180" i="4"/>
  <c r="BB180" i="4"/>
  <c r="BC180" i="4"/>
  <c r="BD180" i="4"/>
  <c r="BE180" i="4"/>
  <c r="BF180" i="4"/>
  <c r="BG180" i="4"/>
  <c r="BH180" i="4"/>
  <c r="BI180" i="4"/>
  <c r="BJ180" i="4"/>
  <c r="BK180" i="4"/>
  <c r="BL180" i="4"/>
  <c r="BM180" i="4"/>
  <c r="BN180" i="4"/>
  <c r="BO180" i="4"/>
  <c r="BP180" i="4"/>
  <c r="BQ180" i="4"/>
  <c r="BR180" i="4"/>
  <c r="BS180" i="4"/>
  <c r="BT180" i="4"/>
  <c r="BU180" i="4"/>
  <c r="BV180" i="4"/>
  <c r="BW180" i="4"/>
  <c r="BX180" i="4"/>
  <c r="BY180" i="4"/>
  <c r="BZ180" i="4"/>
  <c r="CA180" i="4"/>
  <c r="CB180" i="4"/>
  <c r="CC180" i="4"/>
  <c r="CD180" i="4"/>
  <c r="CE180" i="4"/>
  <c r="CF180" i="4"/>
  <c r="CG180" i="4"/>
  <c r="CH180" i="4"/>
  <c r="CI180" i="4"/>
  <c r="P181" i="4"/>
  <c r="Q181" i="4"/>
  <c r="R181" i="4"/>
  <c r="S181" i="4"/>
  <c r="T181" i="4"/>
  <c r="U181" i="4"/>
  <c r="V181" i="4"/>
  <c r="W181" i="4"/>
  <c r="X181" i="4"/>
  <c r="Y181" i="4"/>
  <c r="Z181" i="4"/>
  <c r="AA181" i="4"/>
  <c r="AB181" i="4"/>
  <c r="AC181" i="4"/>
  <c r="AD181" i="4"/>
  <c r="AE181" i="4"/>
  <c r="AF181" i="4"/>
  <c r="AG181" i="4"/>
  <c r="AH181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BA181" i="4"/>
  <c r="BB181" i="4"/>
  <c r="BC181" i="4"/>
  <c r="BD181" i="4"/>
  <c r="BE181" i="4"/>
  <c r="BF181" i="4"/>
  <c r="BG181" i="4"/>
  <c r="BH181" i="4"/>
  <c r="BI181" i="4"/>
  <c r="BJ181" i="4"/>
  <c r="BK181" i="4"/>
  <c r="BL181" i="4"/>
  <c r="BM181" i="4"/>
  <c r="BN181" i="4"/>
  <c r="BO181" i="4"/>
  <c r="BP181" i="4"/>
  <c r="BQ181" i="4"/>
  <c r="BR181" i="4"/>
  <c r="BS181" i="4"/>
  <c r="BT181" i="4"/>
  <c r="BU181" i="4"/>
  <c r="BV181" i="4"/>
  <c r="BW181" i="4"/>
  <c r="BX181" i="4"/>
  <c r="BY181" i="4"/>
  <c r="BZ181" i="4"/>
  <c r="CA181" i="4"/>
  <c r="CB181" i="4"/>
  <c r="CC181" i="4"/>
  <c r="CD181" i="4"/>
  <c r="CE181" i="4"/>
  <c r="CF181" i="4"/>
  <c r="CG181" i="4"/>
  <c r="CH181" i="4"/>
  <c r="CI181" i="4"/>
  <c r="P182" i="4"/>
  <c r="Q182" i="4"/>
  <c r="R182" i="4"/>
  <c r="S182" i="4"/>
  <c r="T182" i="4"/>
  <c r="U182" i="4"/>
  <c r="V182" i="4"/>
  <c r="W182" i="4"/>
  <c r="X182" i="4"/>
  <c r="Y182" i="4"/>
  <c r="Z182" i="4"/>
  <c r="AA182" i="4"/>
  <c r="AB182" i="4"/>
  <c r="AC182" i="4"/>
  <c r="AD182" i="4"/>
  <c r="AE182" i="4"/>
  <c r="AF182" i="4"/>
  <c r="AG182" i="4"/>
  <c r="AH182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BM182" i="4"/>
  <c r="BN182" i="4"/>
  <c r="BO182" i="4"/>
  <c r="BP182" i="4"/>
  <c r="BQ182" i="4"/>
  <c r="BR182" i="4"/>
  <c r="BS182" i="4"/>
  <c r="BT182" i="4"/>
  <c r="BU182" i="4"/>
  <c r="BV182" i="4"/>
  <c r="BW182" i="4"/>
  <c r="BX182" i="4"/>
  <c r="BY182" i="4"/>
  <c r="BZ182" i="4"/>
  <c r="CA182" i="4"/>
  <c r="CB182" i="4"/>
  <c r="CC182" i="4"/>
  <c r="CD182" i="4"/>
  <c r="CE182" i="4"/>
  <c r="CF182" i="4"/>
  <c r="CG182" i="4"/>
  <c r="CH182" i="4"/>
  <c r="CI182" i="4"/>
  <c r="P183" i="4"/>
  <c r="Q183" i="4"/>
  <c r="R183" i="4"/>
  <c r="S183" i="4"/>
  <c r="T183" i="4"/>
  <c r="U183" i="4"/>
  <c r="V183" i="4"/>
  <c r="W183" i="4"/>
  <c r="X183" i="4"/>
  <c r="Y183" i="4"/>
  <c r="Z183" i="4"/>
  <c r="AA183" i="4"/>
  <c r="AB183" i="4"/>
  <c r="AC183" i="4"/>
  <c r="AD183" i="4"/>
  <c r="AE183" i="4"/>
  <c r="AF183" i="4"/>
  <c r="AG183" i="4"/>
  <c r="AH183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BA183" i="4"/>
  <c r="BB183" i="4"/>
  <c r="BC183" i="4"/>
  <c r="BD183" i="4"/>
  <c r="BE183" i="4"/>
  <c r="BF183" i="4"/>
  <c r="BG183" i="4"/>
  <c r="BH183" i="4"/>
  <c r="BI183" i="4"/>
  <c r="BJ183" i="4"/>
  <c r="BK183" i="4"/>
  <c r="BL183" i="4"/>
  <c r="BM183" i="4"/>
  <c r="BN183" i="4"/>
  <c r="BO183" i="4"/>
  <c r="BP183" i="4"/>
  <c r="BQ183" i="4"/>
  <c r="BR183" i="4"/>
  <c r="BS183" i="4"/>
  <c r="BT183" i="4"/>
  <c r="BU183" i="4"/>
  <c r="BV183" i="4"/>
  <c r="BW183" i="4"/>
  <c r="BX183" i="4"/>
  <c r="BY183" i="4"/>
  <c r="BZ183" i="4"/>
  <c r="CA183" i="4"/>
  <c r="CB183" i="4"/>
  <c r="CC183" i="4"/>
  <c r="CD183" i="4"/>
  <c r="CE183" i="4"/>
  <c r="CF183" i="4"/>
  <c r="CG183" i="4"/>
  <c r="CH183" i="4"/>
  <c r="CI183" i="4"/>
  <c r="P184" i="4"/>
  <c r="Q184" i="4"/>
  <c r="R184" i="4"/>
  <c r="S184" i="4"/>
  <c r="T184" i="4"/>
  <c r="U184" i="4"/>
  <c r="V184" i="4"/>
  <c r="W184" i="4"/>
  <c r="X184" i="4"/>
  <c r="Y184" i="4"/>
  <c r="Z184" i="4"/>
  <c r="AA184" i="4"/>
  <c r="AB184" i="4"/>
  <c r="AC184" i="4"/>
  <c r="AD184" i="4"/>
  <c r="AE184" i="4"/>
  <c r="AF184" i="4"/>
  <c r="AG184" i="4"/>
  <c r="AH184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BA184" i="4"/>
  <c r="BB184" i="4"/>
  <c r="BC184" i="4"/>
  <c r="BD184" i="4"/>
  <c r="BE184" i="4"/>
  <c r="BF184" i="4"/>
  <c r="BG184" i="4"/>
  <c r="BH184" i="4"/>
  <c r="BI184" i="4"/>
  <c r="BJ184" i="4"/>
  <c r="BK184" i="4"/>
  <c r="BL184" i="4"/>
  <c r="BM184" i="4"/>
  <c r="BN184" i="4"/>
  <c r="BO184" i="4"/>
  <c r="BP184" i="4"/>
  <c r="BQ184" i="4"/>
  <c r="BR184" i="4"/>
  <c r="BS184" i="4"/>
  <c r="BT184" i="4"/>
  <c r="BU184" i="4"/>
  <c r="BV184" i="4"/>
  <c r="BW184" i="4"/>
  <c r="BX184" i="4"/>
  <c r="BY184" i="4"/>
  <c r="BZ184" i="4"/>
  <c r="CA184" i="4"/>
  <c r="CB184" i="4"/>
  <c r="CC184" i="4"/>
  <c r="CD184" i="4"/>
  <c r="CE184" i="4"/>
  <c r="CF184" i="4"/>
  <c r="CG184" i="4"/>
  <c r="CH184" i="4"/>
  <c r="CI184" i="4"/>
  <c r="P185" i="4"/>
  <c r="Q185" i="4"/>
  <c r="R185" i="4"/>
  <c r="S185" i="4"/>
  <c r="T185" i="4"/>
  <c r="U185" i="4"/>
  <c r="V185" i="4"/>
  <c r="W185" i="4"/>
  <c r="X185" i="4"/>
  <c r="Y185" i="4"/>
  <c r="Z185" i="4"/>
  <c r="AA185" i="4"/>
  <c r="AB185" i="4"/>
  <c r="AC185" i="4"/>
  <c r="AD185" i="4"/>
  <c r="AE185" i="4"/>
  <c r="AF185" i="4"/>
  <c r="AG185" i="4"/>
  <c r="AH185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BM185" i="4"/>
  <c r="BN185" i="4"/>
  <c r="BO185" i="4"/>
  <c r="BP185" i="4"/>
  <c r="BQ185" i="4"/>
  <c r="BR185" i="4"/>
  <c r="BS185" i="4"/>
  <c r="BT185" i="4"/>
  <c r="BU185" i="4"/>
  <c r="BV185" i="4"/>
  <c r="BW185" i="4"/>
  <c r="BX185" i="4"/>
  <c r="BY185" i="4"/>
  <c r="BZ185" i="4"/>
  <c r="CA185" i="4"/>
  <c r="CB185" i="4"/>
  <c r="CC185" i="4"/>
  <c r="CD185" i="4"/>
  <c r="CE185" i="4"/>
  <c r="CF185" i="4"/>
  <c r="CG185" i="4"/>
  <c r="CH185" i="4"/>
  <c r="CI185" i="4"/>
  <c r="P186" i="4"/>
  <c r="Q186" i="4"/>
  <c r="R186" i="4"/>
  <c r="S186" i="4"/>
  <c r="T186" i="4"/>
  <c r="U186" i="4"/>
  <c r="V186" i="4"/>
  <c r="W186" i="4"/>
  <c r="X186" i="4"/>
  <c r="Y186" i="4"/>
  <c r="Z186" i="4"/>
  <c r="AA186" i="4"/>
  <c r="AB186" i="4"/>
  <c r="AC186" i="4"/>
  <c r="AD186" i="4"/>
  <c r="AE186" i="4"/>
  <c r="AF186" i="4"/>
  <c r="AG186" i="4"/>
  <c r="AH186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BA186" i="4"/>
  <c r="BB186" i="4"/>
  <c r="BC186" i="4"/>
  <c r="BD186" i="4"/>
  <c r="BE186" i="4"/>
  <c r="BF186" i="4"/>
  <c r="BG186" i="4"/>
  <c r="BH186" i="4"/>
  <c r="BI186" i="4"/>
  <c r="BJ186" i="4"/>
  <c r="BK186" i="4"/>
  <c r="BL186" i="4"/>
  <c r="BM186" i="4"/>
  <c r="BN186" i="4"/>
  <c r="BO186" i="4"/>
  <c r="BP186" i="4"/>
  <c r="BQ186" i="4"/>
  <c r="BR186" i="4"/>
  <c r="BS186" i="4"/>
  <c r="BT186" i="4"/>
  <c r="BU186" i="4"/>
  <c r="BV186" i="4"/>
  <c r="BW186" i="4"/>
  <c r="BX186" i="4"/>
  <c r="BY186" i="4"/>
  <c r="BZ186" i="4"/>
  <c r="CA186" i="4"/>
  <c r="CB186" i="4"/>
  <c r="CC186" i="4"/>
  <c r="CD186" i="4"/>
  <c r="CE186" i="4"/>
  <c r="CF186" i="4"/>
  <c r="CG186" i="4"/>
  <c r="CH186" i="4"/>
  <c r="CI186" i="4"/>
  <c r="P187" i="4"/>
  <c r="Q187" i="4"/>
  <c r="R187" i="4"/>
  <c r="S187" i="4"/>
  <c r="T187" i="4"/>
  <c r="U187" i="4"/>
  <c r="V187" i="4"/>
  <c r="W187" i="4"/>
  <c r="X187" i="4"/>
  <c r="Y187" i="4"/>
  <c r="Z187" i="4"/>
  <c r="AA187" i="4"/>
  <c r="AB187" i="4"/>
  <c r="AC187" i="4"/>
  <c r="AD187" i="4"/>
  <c r="AE187" i="4"/>
  <c r="AF187" i="4"/>
  <c r="AG187" i="4"/>
  <c r="AH187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BA187" i="4"/>
  <c r="BB187" i="4"/>
  <c r="BC187" i="4"/>
  <c r="BD187" i="4"/>
  <c r="BE187" i="4"/>
  <c r="BF187" i="4"/>
  <c r="BG187" i="4"/>
  <c r="BH187" i="4"/>
  <c r="BI187" i="4"/>
  <c r="BJ187" i="4"/>
  <c r="BK187" i="4"/>
  <c r="BL187" i="4"/>
  <c r="BM187" i="4"/>
  <c r="BN187" i="4"/>
  <c r="BO187" i="4"/>
  <c r="BP187" i="4"/>
  <c r="BQ187" i="4"/>
  <c r="BR187" i="4"/>
  <c r="BS187" i="4"/>
  <c r="BT187" i="4"/>
  <c r="BU187" i="4"/>
  <c r="BV187" i="4"/>
  <c r="BW187" i="4"/>
  <c r="BX187" i="4"/>
  <c r="BY187" i="4"/>
  <c r="BZ187" i="4"/>
  <c r="CA187" i="4"/>
  <c r="CB187" i="4"/>
  <c r="CC187" i="4"/>
  <c r="CD187" i="4"/>
  <c r="CE187" i="4"/>
  <c r="CF187" i="4"/>
  <c r="CG187" i="4"/>
  <c r="CH187" i="4"/>
  <c r="CI187" i="4"/>
  <c r="P188" i="4"/>
  <c r="Q188" i="4"/>
  <c r="R188" i="4"/>
  <c r="S188" i="4"/>
  <c r="T188" i="4"/>
  <c r="U188" i="4"/>
  <c r="V188" i="4"/>
  <c r="W188" i="4"/>
  <c r="X188" i="4"/>
  <c r="Y188" i="4"/>
  <c r="Z188" i="4"/>
  <c r="AA188" i="4"/>
  <c r="AB188" i="4"/>
  <c r="AC188" i="4"/>
  <c r="AD188" i="4"/>
  <c r="AE188" i="4"/>
  <c r="AF188" i="4"/>
  <c r="AG188" i="4"/>
  <c r="AH188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BA188" i="4"/>
  <c r="BB188" i="4"/>
  <c r="BC188" i="4"/>
  <c r="BD188" i="4"/>
  <c r="BE188" i="4"/>
  <c r="BF188" i="4"/>
  <c r="BG188" i="4"/>
  <c r="BH188" i="4"/>
  <c r="BI188" i="4"/>
  <c r="BJ188" i="4"/>
  <c r="BK188" i="4"/>
  <c r="BL188" i="4"/>
  <c r="BM188" i="4"/>
  <c r="BN188" i="4"/>
  <c r="BO188" i="4"/>
  <c r="BP188" i="4"/>
  <c r="BQ188" i="4"/>
  <c r="BR188" i="4"/>
  <c r="BS188" i="4"/>
  <c r="BT188" i="4"/>
  <c r="BU188" i="4"/>
  <c r="BV188" i="4"/>
  <c r="BW188" i="4"/>
  <c r="BX188" i="4"/>
  <c r="BY188" i="4"/>
  <c r="BZ188" i="4"/>
  <c r="CA188" i="4"/>
  <c r="CB188" i="4"/>
  <c r="CC188" i="4"/>
  <c r="CD188" i="4"/>
  <c r="CE188" i="4"/>
  <c r="CF188" i="4"/>
  <c r="CG188" i="4"/>
  <c r="CH188" i="4"/>
  <c r="CI188" i="4"/>
  <c r="P189" i="4"/>
  <c r="Q189" i="4"/>
  <c r="R189" i="4"/>
  <c r="S189" i="4"/>
  <c r="T189" i="4"/>
  <c r="U189" i="4"/>
  <c r="V189" i="4"/>
  <c r="W189" i="4"/>
  <c r="X189" i="4"/>
  <c r="Y189" i="4"/>
  <c r="Z189" i="4"/>
  <c r="AA189" i="4"/>
  <c r="AB189" i="4"/>
  <c r="AC189" i="4"/>
  <c r="AD189" i="4"/>
  <c r="AE189" i="4"/>
  <c r="AF189" i="4"/>
  <c r="AG189" i="4"/>
  <c r="AH189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BM189" i="4"/>
  <c r="BN189" i="4"/>
  <c r="BO189" i="4"/>
  <c r="BP189" i="4"/>
  <c r="BQ189" i="4"/>
  <c r="BR189" i="4"/>
  <c r="BS189" i="4"/>
  <c r="BT189" i="4"/>
  <c r="BU189" i="4"/>
  <c r="BV189" i="4"/>
  <c r="BW189" i="4"/>
  <c r="BX189" i="4"/>
  <c r="BY189" i="4"/>
  <c r="BZ189" i="4"/>
  <c r="CA189" i="4"/>
  <c r="CB189" i="4"/>
  <c r="CC189" i="4"/>
  <c r="CD189" i="4"/>
  <c r="CE189" i="4"/>
  <c r="CF189" i="4"/>
  <c r="CG189" i="4"/>
  <c r="CH189" i="4"/>
  <c r="CI189" i="4"/>
  <c r="P190" i="4"/>
  <c r="Q190" i="4"/>
  <c r="R190" i="4"/>
  <c r="S190" i="4"/>
  <c r="T190" i="4"/>
  <c r="U190" i="4"/>
  <c r="V190" i="4"/>
  <c r="W190" i="4"/>
  <c r="X190" i="4"/>
  <c r="Y190" i="4"/>
  <c r="Z190" i="4"/>
  <c r="AA190" i="4"/>
  <c r="AB190" i="4"/>
  <c r="AC190" i="4"/>
  <c r="AD190" i="4"/>
  <c r="AE190" i="4"/>
  <c r="AF190" i="4"/>
  <c r="AG190" i="4"/>
  <c r="AH190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BA190" i="4"/>
  <c r="BB190" i="4"/>
  <c r="BC190" i="4"/>
  <c r="BD190" i="4"/>
  <c r="BE190" i="4"/>
  <c r="BF190" i="4"/>
  <c r="BG190" i="4"/>
  <c r="BH190" i="4"/>
  <c r="BI190" i="4"/>
  <c r="BJ190" i="4"/>
  <c r="BK190" i="4"/>
  <c r="BL190" i="4"/>
  <c r="BM190" i="4"/>
  <c r="BN190" i="4"/>
  <c r="BO190" i="4"/>
  <c r="BP190" i="4"/>
  <c r="BQ190" i="4"/>
  <c r="BR190" i="4"/>
  <c r="BS190" i="4"/>
  <c r="BT190" i="4"/>
  <c r="BU190" i="4"/>
  <c r="BV190" i="4"/>
  <c r="BW190" i="4"/>
  <c r="BX190" i="4"/>
  <c r="BY190" i="4"/>
  <c r="BZ190" i="4"/>
  <c r="CA190" i="4"/>
  <c r="CB190" i="4"/>
  <c r="CC190" i="4"/>
  <c r="CD190" i="4"/>
  <c r="CE190" i="4"/>
  <c r="CF190" i="4"/>
  <c r="CG190" i="4"/>
  <c r="CH190" i="4"/>
  <c r="CI190" i="4"/>
  <c r="P191" i="4"/>
  <c r="Q191" i="4"/>
  <c r="R191" i="4"/>
  <c r="S191" i="4"/>
  <c r="T191" i="4"/>
  <c r="U191" i="4"/>
  <c r="V191" i="4"/>
  <c r="W191" i="4"/>
  <c r="X191" i="4"/>
  <c r="Y191" i="4"/>
  <c r="Z191" i="4"/>
  <c r="AA191" i="4"/>
  <c r="AB191" i="4"/>
  <c r="AC191" i="4"/>
  <c r="AD191" i="4"/>
  <c r="AE191" i="4"/>
  <c r="AF191" i="4"/>
  <c r="AG191" i="4"/>
  <c r="AH191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BA191" i="4"/>
  <c r="BB191" i="4"/>
  <c r="BC191" i="4"/>
  <c r="BD191" i="4"/>
  <c r="BE191" i="4"/>
  <c r="BF191" i="4"/>
  <c r="BG191" i="4"/>
  <c r="BH191" i="4"/>
  <c r="BI191" i="4"/>
  <c r="BJ191" i="4"/>
  <c r="BK191" i="4"/>
  <c r="BL191" i="4"/>
  <c r="BM191" i="4"/>
  <c r="BN191" i="4"/>
  <c r="BO191" i="4"/>
  <c r="BP191" i="4"/>
  <c r="BQ191" i="4"/>
  <c r="BR191" i="4"/>
  <c r="BS191" i="4"/>
  <c r="BT191" i="4"/>
  <c r="BU191" i="4"/>
  <c r="BV191" i="4"/>
  <c r="BW191" i="4"/>
  <c r="BX191" i="4"/>
  <c r="BY191" i="4"/>
  <c r="BZ191" i="4"/>
  <c r="CA191" i="4"/>
  <c r="CB191" i="4"/>
  <c r="CC191" i="4"/>
  <c r="CD191" i="4"/>
  <c r="CE191" i="4"/>
  <c r="CF191" i="4"/>
  <c r="CG191" i="4"/>
  <c r="CH191" i="4"/>
  <c r="CI191" i="4"/>
  <c r="P192" i="4"/>
  <c r="Q192" i="4"/>
  <c r="R192" i="4"/>
  <c r="S192" i="4"/>
  <c r="T192" i="4"/>
  <c r="U192" i="4"/>
  <c r="V192" i="4"/>
  <c r="W192" i="4"/>
  <c r="X192" i="4"/>
  <c r="Y192" i="4"/>
  <c r="Z192" i="4"/>
  <c r="AA192" i="4"/>
  <c r="AB192" i="4"/>
  <c r="AC192" i="4"/>
  <c r="AD192" i="4"/>
  <c r="AE192" i="4"/>
  <c r="AF192" i="4"/>
  <c r="AG192" i="4"/>
  <c r="AH192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BM192" i="4"/>
  <c r="BN192" i="4"/>
  <c r="BO192" i="4"/>
  <c r="BP192" i="4"/>
  <c r="BQ192" i="4"/>
  <c r="BR192" i="4"/>
  <c r="BS192" i="4"/>
  <c r="BT192" i="4"/>
  <c r="BU192" i="4"/>
  <c r="BV192" i="4"/>
  <c r="BW192" i="4"/>
  <c r="BX192" i="4"/>
  <c r="BY192" i="4"/>
  <c r="BZ192" i="4"/>
  <c r="CA192" i="4"/>
  <c r="CB192" i="4"/>
  <c r="CC192" i="4"/>
  <c r="CD192" i="4"/>
  <c r="CE192" i="4"/>
  <c r="CF192" i="4"/>
  <c r="CG192" i="4"/>
  <c r="CH192" i="4"/>
  <c r="CI192" i="4"/>
  <c r="P193" i="4"/>
  <c r="Q193" i="4"/>
  <c r="R193" i="4"/>
  <c r="S193" i="4"/>
  <c r="T193" i="4"/>
  <c r="U193" i="4"/>
  <c r="V193" i="4"/>
  <c r="W193" i="4"/>
  <c r="X193" i="4"/>
  <c r="Y193" i="4"/>
  <c r="Z193" i="4"/>
  <c r="AA193" i="4"/>
  <c r="AB193" i="4"/>
  <c r="AC193" i="4"/>
  <c r="AD193" i="4"/>
  <c r="AE193" i="4"/>
  <c r="AF193" i="4"/>
  <c r="AG193" i="4"/>
  <c r="AH193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BM193" i="4"/>
  <c r="BN193" i="4"/>
  <c r="BO193" i="4"/>
  <c r="BP193" i="4"/>
  <c r="BQ193" i="4"/>
  <c r="BR193" i="4"/>
  <c r="BS193" i="4"/>
  <c r="BT193" i="4"/>
  <c r="BU193" i="4"/>
  <c r="BV193" i="4"/>
  <c r="BW193" i="4"/>
  <c r="BX193" i="4"/>
  <c r="BY193" i="4"/>
  <c r="BZ193" i="4"/>
  <c r="CA193" i="4"/>
  <c r="CB193" i="4"/>
  <c r="CC193" i="4"/>
  <c r="CD193" i="4"/>
  <c r="CE193" i="4"/>
  <c r="CF193" i="4"/>
  <c r="CG193" i="4"/>
  <c r="CH193" i="4"/>
  <c r="CI193" i="4"/>
  <c r="P194" i="4"/>
  <c r="Q194" i="4"/>
  <c r="R194" i="4"/>
  <c r="S194" i="4"/>
  <c r="T194" i="4"/>
  <c r="U194" i="4"/>
  <c r="V194" i="4"/>
  <c r="W194" i="4"/>
  <c r="X194" i="4"/>
  <c r="Y194" i="4"/>
  <c r="Z194" i="4"/>
  <c r="AA194" i="4"/>
  <c r="AB194" i="4"/>
  <c r="AC194" i="4"/>
  <c r="AD194" i="4"/>
  <c r="AE194" i="4"/>
  <c r="AF194" i="4"/>
  <c r="AG194" i="4"/>
  <c r="AH194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BA194" i="4"/>
  <c r="BB194" i="4"/>
  <c r="BC194" i="4"/>
  <c r="BD194" i="4"/>
  <c r="BE194" i="4"/>
  <c r="BF194" i="4"/>
  <c r="BG194" i="4"/>
  <c r="BH194" i="4"/>
  <c r="BI194" i="4"/>
  <c r="BJ194" i="4"/>
  <c r="BK194" i="4"/>
  <c r="BL194" i="4"/>
  <c r="BM194" i="4"/>
  <c r="BN194" i="4"/>
  <c r="BO194" i="4"/>
  <c r="BP194" i="4"/>
  <c r="BQ194" i="4"/>
  <c r="BR194" i="4"/>
  <c r="BS194" i="4"/>
  <c r="BT194" i="4"/>
  <c r="BU194" i="4"/>
  <c r="BV194" i="4"/>
  <c r="BW194" i="4"/>
  <c r="BX194" i="4"/>
  <c r="BY194" i="4"/>
  <c r="BZ194" i="4"/>
  <c r="CA194" i="4"/>
  <c r="CB194" i="4"/>
  <c r="CC194" i="4"/>
  <c r="CD194" i="4"/>
  <c r="CE194" i="4"/>
  <c r="CF194" i="4"/>
  <c r="CG194" i="4"/>
  <c r="CH194" i="4"/>
  <c r="CI194" i="4"/>
  <c r="P195" i="4"/>
  <c r="Q195" i="4"/>
  <c r="R195" i="4"/>
  <c r="S195" i="4"/>
  <c r="T195" i="4"/>
  <c r="U195" i="4"/>
  <c r="V195" i="4"/>
  <c r="W195" i="4"/>
  <c r="X195" i="4"/>
  <c r="Y195" i="4"/>
  <c r="Z195" i="4"/>
  <c r="AA195" i="4"/>
  <c r="AB195" i="4"/>
  <c r="AC195" i="4"/>
  <c r="AD195" i="4"/>
  <c r="AE195" i="4"/>
  <c r="AF195" i="4"/>
  <c r="AG195" i="4"/>
  <c r="AH195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BA195" i="4"/>
  <c r="BB195" i="4"/>
  <c r="BC195" i="4"/>
  <c r="BD195" i="4"/>
  <c r="BE195" i="4"/>
  <c r="BF195" i="4"/>
  <c r="BG195" i="4"/>
  <c r="BH195" i="4"/>
  <c r="BI195" i="4"/>
  <c r="BJ195" i="4"/>
  <c r="BK195" i="4"/>
  <c r="BL195" i="4"/>
  <c r="BM195" i="4"/>
  <c r="BN195" i="4"/>
  <c r="BO195" i="4"/>
  <c r="BP195" i="4"/>
  <c r="BQ195" i="4"/>
  <c r="BR195" i="4"/>
  <c r="BS195" i="4"/>
  <c r="BT195" i="4"/>
  <c r="BU195" i="4"/>
  <c r="BV195" i="4"/>
  <c r="BW195" i="4"/>
  <c r="BX195" i="4"/>
  <c r="BY195" i="4"/>
  <c r="BZ195" i="4"/>
  <c r="CA195" i="4"/>
  <c r="CB195" i="4"/>
  <c r="CC195" i="4"/>
  <c r="CD195" i="4"/>
  <c r="CE195" i="4"/>
  <c r="CF195" i="4"/>
  <c r="CG195" i="4"/>
  <c r="CH195" i="4"/>
  <c r="CI195" i="4"/>
  <c r="P196" i="4"/>
  <c r="Q196" i="4"/>
  <c r="R196" i="4"/>
  <c r="S196" i="4"/>
  <c r="T196" i="4"/>
  <c r="U196" i="4"/>
  <c r="V196" i="4"/>
  <c r="W196" i="4"/>
  <c r="X196" i="4"/>
  <c r="Y196" i="4"/>
  <c r="Z196" i="4"/>
  <c r="AA196" i="4"/>
  <c r="AB196" i="4"/>
  <c r="AC196" i="4"/>
  <c r="AD196" i="4"/>
  <c r="AE196" i="4"/>
  <c r="AF196" i="4"/>
  <c r="AG196" i="4"/>
  <c r="AH196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BA196" i="4"/>
  <c r="BB196" i="4"/>
  <c r="BC196" i="4"/>
  <c r="BD196" i="4"/>
  <c r="BE196" i="4"/>
  <c r="BF196" i="4"/>
  <c r="BG196" i="4"/>
  <c r="BH196" i="4"/>
  <c r="BI196" i="4"/>
  <c r="BJ196" i="4"/>
  <c r="BK196" i="4"/>
  <c r="BL196" i="4"/>
  <c r="BM196" i="4"/>
  <c r="BN196" i="4"/>
  <c r="BO196" i="4"/>
  <c r="BP196" i="4"/>
  <c r="BQ196" i="4"/>
  <c r="BR196" i="4"/>
  <c r="BS196" i="4"/>
  <c r="BT196" i="4"/>
  <c r="BU196" i="4"/>
  <c r="BV196" i="4"/>
  <c r="BW196" i="4"/>
  <c r="BX196" i="4"/>
  <c r="BY196" i="4"/>
  <c r="BZ196" i="4"/>
  <c r="CA196" i="4"/>
  <c r="CB196" i="4"/>
  <c r="CC196" i="4"/>
  <c r="CD196" i="4"/>
  <c r="CE196" i="4"/>
  <c r="CF196" i="4"/>
  <c r="CG196" i="4"/>
  <c r="CH196" i="4"/>
  <c r="CI196" i="4"/>
  <c r="P197" i="4"/>
  <c r="Q197" i="4"/>
  <c r="R197" i="4"/>
  <c r="S197" i="4"/>
  <c r="T197" i="4"/>
  <c r="U197" i="4"/>
  <c r="V197" i="4"/>
  <c r="W197" i="4"/>
  <c r="X197" i="4"/>
  <c r="Y197" i="4"/>
  <c r="Z197" i="4"/>
  <c r="AA197" i="4"/>
  <c r="AB197" i="4"/>
  <c r="AC197" i="4"/>
  <c r="AD197" i="4"/>
  <c r="AE197" i="4"/>
  <c r="AF197" i="4"/>
  <c r="AG197" i="4"/>
  <c r="AH197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BM197" i="4"/>
  <c r="BN197" i="4"/>
  <c r="BO197" i="4"/>
  <c r="BP197" i="4"/>
  <c r="BQ197" i="4"/>
  <c r="BR197" i="4"/>
  <c r="BS197" i="4"/>
  <c r="BT197" i="4"/>
  <c r="BU197" i="4"/>
  <c r="BV197" i="4"/>
  <c r="BW197" i="4"/>
  <c r="BX197" i="4"/>
  <c r="BY197" i="4"/>
  <c r="BZ197" i="4"/>
  <c r="CA197" i="4"/>
  <c r="CB197" i="4"/>
  <c r="CC197" i="4"/>
  <c r="CD197" i="4"/>
  <c r="CE197" i="4"/>
  <c r="CF197" i="4"/>
  <c r="CG197" i="4"/>
  <c r="CH197" i="4"/>
  <c r="CI197" i="4"/>
  <c r="P198" i="4"/>
  <c r="Q198" i="4"/>
  <c r="R198" i="4"/>
  <c r="S198" i="4"/>
  <c r="T198" i="4"/>
  <c r="U198" i="4"/>
  <c r="V198" i="4"/>
  <c r="W198" i="4"/>
  <c r="X198" i="4"/>
  <c r="Y198" i="4"/>
  <c r="Z198" i="4"/>
  <c r="AA198" i="4"/>
  <c r="AB198" i="4"/>
  <c r="AC198" i="4"/>
  <c r="AD198" i="4"/>
  <c r="AE198" i="4"/>
  <c r="AF198" i="4"/>
  <c r="AG198" i="4"/>
  <c r="AH198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BM198" i="4"/>
  <c r="BN198" i="4"/>
  <c r="BO198" i="4"/>
  <c r="BP198" i="4"/>
  <c r="BQ198" i="4"/>
  <c r="BR198" i="4"/>
  <c r="BS198" i="4"/>
  <c r="BT198" i="4"/>
  <c r="BU198" i="4"/>
  <c r="BV198" i="4"/>
  <c r="BW198" i="4"/>
  <c r="BX198" i="4"/>
  <c r="BY198" i="4"/>
  <c r="BZ198" i="4"/>
  <c r="CA198" i="4"/>
  <c r="CB198" i="4"/>
  <c r="CC198" i="4"/>
  <c r="CD198" i="4"/>
  <c r="CE198" i="4"/>
  <c r="CF198" i="4"/>
  <c r="CG198" i="4"/>
  <c r="CH198" i="4"/>
  <c r="CI198" i="4"/>
  <c r="P199" i="4"/>
  <c r="Q199" i="4"/>
  <c r="R199" i="4"/>
  <c r="S199" i="4"/>
  <c r="T199" i="4"/>
  <c r="U199" i="4"/>
  <c r="V199" i="4"/>
  <c r="W199" i="4"/>
  <c r="X199" i="4"/>
  <c r="Y199" i="4"/>
  <c r="Z199" i="4"/>
  <c r="AA199" i="4"/>
  <c r="AF24" i="1" s="1"/>
  <c r="AB199" i="4"/>
  <c r="AC199" i="4"/>
  <c r="AD199" i="4"/>
  <c r="AE199" i="4"/>
  <c r="AF199" i="4"/>
  <c r="AG199" i="4"/>
  <c r="AH199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BA199" i="4"/>
  <c r="BB199" i="4"/>
  <c r="BC199" i="4"/>
  <c r="BD199" i="4"/>
  <c r="BE199" i="4"/>
  <c r="BF199" i="4"/>
  <c r="BG199" i="4"/>
  <c r="BH199" i="4"/>
  <c r="BI199" i="4"/>
  <c r="BJ199" i="4"/>
  <c r="BK199" i="4"/>
  <c r="BL199" i="4"/>
  <c r="BM199" i="4"/>
  <c r="BN199" i="4"/>
  <c r="BO199" i="4"/>
  <c r="BP199" i="4"/>
  <c r="BQ199" i="4"/>
  <c r="BR199" i="4"/>
  <c r="BS199" i="4"/>
  <c r="BT199" i="4"/>
  <c r="BU199" i="4"/>
  <c r="BV199" i="4"/>
  <c r="BW199" i="4"/>
  <c r="BX199" i="4"/>
  <c r="BY199" i="4"/>
  <c r="BZ199" i="4"/>
  <c r="CA199" i="4"/>
  <c r="CB199" i="4"/>
  <c r="CC199" i="4"/>
  <c r="CD199" i="4"/>
  <c r="CE199" i="4"/>
  <c r="CF199" i="4"/>
  <c r="CG199" i="4"/>
  <c r="CH199" i="4"/>
  <c r="CI199" i="4"/>
  <c r="P200" i="4"/>
  <c r="Q200" i="4"/>
  <c r="R200" i="4"/>
  <c r="S200" i="4"/>
  <c r="T200" i="4"/>
  <c r="U200" i="4"/>
  <c r="V200" i="4"/>
  <c r="W200" i="4"/>
  <c r="X200" i="4"/>
  <c r="Y200" i="4"/>
  <c r="Z200" i="4"/>
  <c r="AA200" i="4"/>
  <c r="AB200" i="4"/>
  <c r="AC200" i="4"/>
  <c r="AD200" i="4"/>
  <c r="AE200" i="4"/>
  <c r="AF200" i="4"/>
  <c r="AG200" i="4"/>
  <c r="AH200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BA200" i="4"/>
  <c r="BB200" i="4"/>
  <c r="BC200" i="4"/>
  <c r="BD200" i="4"/>
  <c r="BE200" i="4"/>
  <c r="BF200" i="4"/>
  <c r="BG200" i="4"/>
  <c r="BH200" i="4"/>
  <c r="BI200" i="4"/>
  <c r="BJ200" i="4"/>
  <c r="BK200" i="4"/>
  <c r="BL200" i="4"/>
  <c r="BM200" i="4"/>
  <c r="BN200" i="4"/>
  <c r="BO200" i="4"/>
  <c r="BP200" i="4"/>
  <c r="BQ200" i="4"/>
  <c r="BR200" i="4"/>
  <c r="BS200" i="4"/>
  <c r="BT200" i="4"/>
  <c r="BU200" i="4"/>
  <c r="BV200" i="4"/>
  <c r="BW200" i="4"/>
  <c r="BX200" i="4"/>
  <c r="BY200" i="4"/>
  <c r="BZ200" i="4"/>
  <c r="CA200" i="4"/>
  <c r="CB200" i="4"/>
  <c r="CC200" i="4"/>
  <c r="CD200" i="4"/>
  <c r="CE200" i="4"/>
  <c r="CF200" i="4"/>
  <c r="CG200" i="4"/>
  <c r="CH200" i="4"/>
  <c r="CI200" i="4"/>
  <c r="P201" i="4"/>
  <c r="Q201" i="4"/>
  <c r="R201" i="4"/>
  <c r="S201" i="4"/>
  <c r="T201" i="4"/>
  <c r="U201" i="4"/>
  <c r="V201" i="4"/>
  <c r="W201" i="4"/>
  <c r="X201" i="4"/>
  <c r="Y201" i="4"/>
  <c r="Z201" i="4"/>
  <c r="AA201" i="4"/>
  <c r="AB201" i="4"/>
  <c r="AC201" i="4"/>
  <c r="AD201" i="4"/>
  <c r="AE201" i="4"/>
  <c r="AF201" i="4"/>
  <c r="AG201" i="4"/>
  <c r="AH201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BM201" i="4"/>
  <c r="BN201" i="4"/>
  <c r="BO201" i="4"/>
  <c r="BP201" i="4"/>
  <c r="BQ201" i="4"/>
  <c r="BR201" i="4"/>
  <c r="BS201" i="4"/>
  <c r="BT201" i="4"/>
  <c r="BU201" i="4"/>
  <c r="BV201" i="4"/>
  <c r="BW201" i="4"/>
  <c r="BX201" i="4"/>
  <c r="BY201" i="4"/>
  <c r="BZ201" i="4"/>
  <c r="CA201" i="4"/>
  <c r="CB201" i="4"/>
  <c r="CC201" i="4"/>
  <c r="CD201" i="4"/>
  <c r="CE201" i="4"/>
  <c r="CF201" i="4"/>
  <c r="CG201" i="4"/>
  <c r="CH201" i="4"/>
  <c r="CI201" i="4"/>
  <c r="P202" i="4"/>
  <c r="Q202" i="4"/>
  <c r="R202" i="4"/>
  <c r="S202" i="4"/>
  <c r="T202" i="4"/>
  <c r="U202" i="4"/>
  <c r="V202" i="4"/>
  <c r="W202" i="4"/>
  <c r="X202" i="4"/>
  <c r="Y202" i="4"/>
  <c r="Z202" i="4"/>
  <c r="AA202" i="4"/>
  <c r="AB202" i="4"/>
  <c r="AC202" i="4"/>
  <c r="AD202" i="4"/>
  <c r="AE202" i="4"/>
  <c r="AF202" i="4"/>
  <c r="AG202" i="4"/>
  <c r="AH202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BA202" i="4"/>
  <c r="BB202" i="4"/>
  <c r="BC202" i="4"/>
  <c r="BD202" i="4"/>
  <c r="BE202" i="4"/>
  <c r="BF202" i="4"/>
  <c r="BG202" i="4"/>
  <c r="BH202" i="4"/>
  <c r="BI202" i="4"/>
  <c r="BJ202" i="4"/>
  <c r="BK202" i="4"/>
  <c r="BL202" i="4"/>
  <c r="BM202" i="4"/>
  <c r="BN202" i="4"/>
  <c r="BO202" i="4"/>
  <c r="BP202" i="4"/>
  <c r="BQ202" i="4"/>
  <c r="BR202" i="4"/>
  <c r="BS202" i="4"/>
  <c r="BT202" i="4"/>
  <c r="BU202" i="4"/>
  <c r="BV202" i="4"/>
  <c r="BW202" i="4"/>
  <c r="BX202" i="4"/>
  <c r="BY202" i="4"/>
  <c r="BZ202" i="4"/>
  <c r="CA202" i="4"/>
  <c r="CB202" i="4"/>
  <c r="CC202" i="4"/>
  <c r="CD202" i="4"/>
  <c r="CE202" i="4"/>
  <c r="CF202" i="4"/>
  <c r="CG202" i="4"/>
  <c r="CH202" i="4"/>
  <c r="CI202" i="4"/>
  <c r="P203" i="4"/>
  <c r="Q203" i="4"/>
  <c r="R203" i="4"/>
  <c r="S203" i="4"/>
  <c r="T203" i="4"/>
  <c r="U203" i="4"/>
  <c r="V203" i="4"/>
  <c r="W203" i="4"/>
  <c r="X203" i="4"/>
  <c r="Y203" i="4"/>
  <c r="Z203" i="4"/>
  <c r="AA203" i="4"/>
  <c r="AB203" i="4"/>
  <c r="AC203" i="4"/>
  <c r="AD203" i="4"/>
  <c r="AE203" i="4"/>
  <c r="AF203" i="4"/>
  <c r="AG203" i="4"/>
  <c r="AH203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BA203" i="4"/>
  <c r="BB203" i="4"/>
  <c r="BC203" i="4"/>
  <c r="BD203" i="4"/>
  <c r="BE203" i="4"/>
  <c r="BF203" i="4"/>
  <c r="BG203" i="4"/>
  <c r="BH203" i="4"/>
  <c r="BI203" i="4"/>
  <c r="BJ203" i="4"/>
  <c r="BK203" i="4"/>
  <c r="BL203" i="4"/>
  <c r="BM203" i="4"/>
  <c r="BN203" i="4"/>
  <c r="BO203" i="4"/>
  <c r="BP203" i="4"/>
  <c r="BQ203" i="4"/>
  <c r="BR203" i="4"/>
  <c r="BS203" i="4"/>
  <c r="BT203" i="4"/>
  <c r="BU203" i="4"/>
  <c r="BV203" i="4"/>
  <c r="BW203" i="4"/>
  <c r="BX203" i="4"/>
  <c r="BY203" i="4"/>
  <c r="BZ203" i="4"/>
  <c r="CA203" i="4"/>
  <c r="CB203" i="4"/>
  <c r="CC203" i="4"/>
  <c r="CD203" i="4"/>
  <c r="CE203" i="4"/>
  <c r="CF203" i="4"/>
  <c r="CG203" i="4"/>
  <c r="CH203" i="4"/>
  <c r="CI203" i="4"/>
  <c r="P204" i="4"/>
  <c r="Q204" i="4"/>
  <c r="R204" i="4"/>
  <c r="S204" i="4"/>
  <c r="T204" i="4"/>
  <c r="U204" i="4"/>
  <c r="V204" i="4"/>
  <c r="W204" i="4"/>
  <c r="X204" i="4"/>
  <c r="Y204" i="4"/>
  <c r="Z204" i="4"/>
  <c r="AA204" i="4"/>
  <c r="AB204" i="4"/>
  <c r="AC204" i="4"/>
  <c r="AD204" i="4"/>
  <c r="AE204" i="4"/>
  <c r="AF204" i="4"/>
  <c r="AG204" i="4"/>
  <c r="AH204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BA204" i="4"/>
  <c r="BB204" i="4"/>
  <c r="BC204" i="4"/>
  <c r="BD204" i="4"/>
  <c r="BE204" i="4"/>
  <c r="BF204" i="4"/>
  <c r="BG204" i="4"/>
  <c r="BH204" i="4"/>
  <c r="BI204" i="4"/>
  <c r="BJ204" i="4"/>
  <c r="BK204" i="4"/>
  <c r="BL204" i="4"/>
  <c r="BM204" i="4"/>
  <c r="BN204" i="4"/>
  <c r="BO204" i="4"/>
  <c r="BP204" i="4"/>
  <c r="BQ204" i="4"/>
  <c r="BR204" i="4"/>
  <c r="BS204" i="4"/>
  <c r="BT204" i="4"/>
  <c r="BU204" i="4"/>
  <c r="BV204" i="4"/>
  <c r="BW204" i="4"/>
  <c r="BX204" i="4"/>
  <c r="BY204" i="4"/>
  <c r="BZ204" i="4"/>
  <c r="CA204" i="4"/>
  <c r="CB204" i="4"/>
  <c r="CC204" i="4"/>
  <c r="CD204" i="4"/>
  <c r="CE204" i="4"/>
  <c r="CF204" i="4"/>
  <c r="CG204" i="4"/>
  <c r="CH204" i="4"/>
  <c r="CI204" i="4"/>
  <c r="P205" i="4"/>
  <c r="Q205" i="4"/>
  <c r="R205" i="4"/>
  <c r="S205" i="4"/>
  <c r="T205" i="4"/>
  <c r="U205" i="4"/>
  <c r="V205" i="4"/>
  <c r="W205" i="4"/>
  <c r="X205" i="4"/>
  <c r="Y205" i="4"/>
  <c r="Z205" i="4"/>
  <c r="AA205" i="4"/>
  <c r="AB205" i="4"/>
  <c r="AC205" i="4"/>
  <c r="AD205" i="4"/>
  <c r="AE205" i="4"/>
  <c r="AF205" i="4"/>
  <c r="AG205" i="4"/>
  <c r="AH205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BA205" i="4"/>
  <c r="BB205" i="4"/>
  <c r="BC205" i="4"/>
  <c r="BD205" i="4"/>
  <c r="BE205" i="4"/>
  <c r="BF205" i="4"/>
  <c r="BG205" i="4"/>
  <c r="BH205" i="4"/>
  <c r="BI205" i="4"/>
  <c r="BJ205" i="4"/>
  <c r="BK205" i="4"/>
  <c r="BL205" i="4"/>
  <c r="BM205" i="4"/>
  <c r="BN205" i="4"/>
  <c r="BO205" i="4"/>
  <c r="BP205" i="4"/>
  <c r="BQ205" i="4"/>
  <c r="BR205" i="4"/>
  <c r="BS205" i="4"/>
  <c r="BT205" i="4"/>
  <c r="BU205" i="4"/>
  <c r="BV205" i="4"/>
  <c r="BW205" i="4"/>
  <c r="BX205" i="4"/>
  <c r="BY205" i="4"/>
  <c r="BZ205" i="4"/>
  <c r="CA205" i="4"/>
  <c r="CB205" i="4"/>
  <c r="CC205" i="4"/>
  <c r="CD205" i="4"/>
  <c r="CE205" i="4"/>
  <c r="CF205" i="4"/>
  <c r="CG205" i="4"/>
  <c r="CH205" i="4"/>
  <c r="CI205" i="4"/>
  <c r="P206" i="4"/>
  <c r="Q206" i="4"/>
  <c r="R206" i="4"/>
  <c r="S206" i="4"/>
  <c r="T206" i="4"/>
  <c r="U206" i="4"/>
  <c r="V206" i="4"/>
  <c r="W206" i="4"/>
  <c r="X206" i="4"/>
  <c r="Y206" i="4"/>
  <c r="Z206" i="4"/>
  <c r="AA206" i="4"/>
  <c r="AB206" i="4"/>
  <c r="AC206" i="4"/>
  <c r="AD206" i="4"/>
  <c r="AE206" i="4"/>
  <c r="AF206" i="4"/>
  <c r="AG206" i="4"/>
  <c r="AH206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BA206" i="4"/>
  <c r="BB206" i="4"/>
  <c r="BC206" i="4"/>
  <c r="BD206" i="4"/>
  <c r="BE206" i="4"/>
  <c r="BF206" i="4"/>
  <c r="BG206" i="4"/>
  <c r="BH206" i="4"/>
  <c r="BI206" i="4"/>
  <c r="BJ206" i="4"/>
  <c r="BK206" i="4"/>
  <c r="BL206" i="4"/>
  <c r="BM206" i="4"/>
  <c r="BN206" i="4"/>
  <c r="BO206" i="4"/>
  <c r="BP206" i="4"/>
  <c r="BQ206" i="4"/>
  <c r="BR206" i="4"/>
  <c r="BS206" i="4"/>
  <c r="BT206" i="4"/>
  <c r="BU206" i="4"/>
  <c r="BV206" i="4"/>
  <c r="BW206" i="4"/>
  <c r="BX206" i="4"/>
  <c r="BY206" i="4"/>
  <c r="BZ206" i="4"/>
  <c r="CA206" i="4"/>
  <c r="CB206" i="4"/>
  <c r="CC206" i="4"/>
  <c r="CD206" i="4"/>
  <c r="CE206" i="4"/>
  <c r="CF206" i="4"/>
  <c r="CG206" i="4"/>
  <c r="CH206" i="4"/>
  <c r="CI206" i="4"/>
  <c r="P207" i="4"/>
  <c r="Q207" i="4"/>
  <c r="R207" i="4"/>
  <c r="S207" i="4"/>
  <c r="T207" i="4"/>
  <c r="U207" i="4"/>
  <c r="V207" i="4"/>
  <c r="W207" i="4"/>
  <c r="X207" i="4"/>
  <c r="Y207" i="4"/>
  <c r="Z207" i="4"/>
  <c r="AA207" i="4"/>
  <c r="AB207" i="4"/>
  <c r="AC207" i="4"/>
  <c r="AD207" i="4"/>
  <c r="AE207" i="4"/>
  <c r="AF207" i="4"/>
  <c r="AG207" i="4"/>
  <c r="AH207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BM207" i="4"/>
  <c r="BN207" i="4"/>
  <c r="BO207" i="4"/>
  <c r="BP207" i="4"/>
  <c r="BQ207" i="4"/>
  <c r="BR207" i="4"/>
  <c r="BS207" i="4"/>
  <c r="BT207" i="4"/>
  <c r="BU207" i="4"/>
  <c r="BV207" i="4"/>
  <c r="BW207" i="4"/>
  <c r="BX207" i="4"/>
  <c r="BY207" i="4"/>
  <c r="BZ207" i="4"/>
  <c r="CA207" i="4"/>
  <c r="CB207" i="4"/>
  <c r="CC207" i="4"/>
  <c r="CD207" i="4"/>
  <c r="CE207" i="4"/>
  <c r="CF207" i="4"/>
  <c r="CG207" i="4"/>
  <c r="CH207" i="4"/>
  <c r="CI207" i="4"/>
  <c r="P208" i="4"/>
  <c r="Q208" i="4"/>
  <c r="R208" i="4"/>
  <c r="S208" i="4"/>
  <c r="T208" i="4"/>
  <c r="U208" i="4"/>
  <c r="V208" i="4"/>
  <c r="W208" i="4"/>
  <c r="X208" i="4"/>
  <c r="Y208" i="4"/>
  <c r="Z208" i="4"/>
  <c r="AA208" i="4"/>
  <c r="AB208" i="4"/>
  <c r="AC208" i="4"/>
  <c r="AD208" i="4"/>
  <c r="AE208" i="4"/>
  <c r="AF208" i="4"/>
  <c r="AG208" i="4"/>
  <c r="AH208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BA208" i="4"/>
  <c r="BB208" i="4"/>
  <c r="BC208" i="4"/>
  <c r="BD208" i="4"/>
  <c r="BE208" i="4"/>
  <c r="BF208" i="4"/>
  <c r="BG208" i="4"/>
  <c r="BH208" i="4"/>
  <c r="BI208" i="4"/>
  <c r="BJ208" i="4"/>
  <c r="BK208" i="4"/>
  <c r="BL208" i="4"/>
  <c r="BM208" i="4"/>
  <c r="BN208" i="4"/>
  <c r="BO208" i="4"/>
  <c r="BP208" i="4"/>
  <c r="BQ208" i="4"/>
  <c r="BR208" i="4"/>
  <c r="BS208" i="4"/>
  <c r="BT208" i="4"/>
  <c r="BU208" i="4"/>
  <c r="BV208" i="4"/>
  <c r="BW208" i="4"/>
  <c r="BX208" i="4"/>
  <c r="BY208" i="4"/>
  <c r="BZ208" i="4"/>
  <c r="CA208" i="4"/>
  <c r="CB208" i="4"/>
  <c r="CC208" i="4"/>
  <c r="CD208" i="4"/>
  <c r="CE208" i="4"/>
  <c r="CF208" i="4"/>
  <c r="CG208" i="4"/>
  <c r="CH208" i="4"/>
  <c r="CI208" i="4"/>
  <c r="P209" i="4"/>
  <c r="Q209" i="4"/>
  <c r="R209" i="4"/>
  <c r="S209" i="4"/>
  <c r="T209" i="4"/>
  <c r="U209" i="4"/>
  <c r="V209" i="4"/>
  <c r="W209" i="4"/>
  <c r="X209" i="4"/>
  <c r="Y209" i="4"/>
  <c r="Z209" i="4"/>
  <c r="AA209" i="4"/>
  <c r="AB209" i="4"/>
  <c r="AC209" i="4"/>
  <c r="AD209" i="4"/>
  <c r="AE209" i="4"/>
  <c r="AF209" i="4"/>
  <c r="AG209" i="4"/>
  <c r="AH209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BM209" i="4"/>
  <c r="BN209" i="4"/>
  <c r="BO209" i="4"/>
  <c r="BP209" i="4"/>
  <c r="BQ209" i="4"/>
  <c r="BR209" i="4"/>
  <c r="BS209" i="4"/>
  <c r="BT209" i="4"/>
  <c r="BU209" i="4"/>
  <c r="BV209" i="4"/>
  <c r="BW209" i="4"/>
  <c r="BX209" i="4"/>
  <c r="BY209" i="4"/>
  <c r="BZ209" i="4"/>
  <c r="CA209" i="4"/>
  <c r="CB209" i="4"/>
  <c r="CC209" i="4"/>
  <c r="CD209" i="4"/>
  <c r="CE209" i="4"/>
  <c r="CF209" i="4"/>
  <c r="CG209" i="4"/>
  <c r="CH209" i="4"/>
  <c r="CI209" i="4"/>
  <c r="P210" i="4"/>
  <c r="Q210" i="4"/>
  <c r="R210" i="4"/>
  <c r="S210" i="4"/>
  <c r="T210" i="4"/>
  <c r="U210" i="4"/>
  <c r="V210" i="4"/>
  <c r="W210" i="4"/>
  <c r="X210" i="4"/>
  <c r="Y210" i="4"/>
  <c r="Z210" i="4"/>
  <c r="AA210" i="4"/>
  <c r="AB210" i="4"/>
  <c r="AC210" i="4"/>
  <c r="AD210" i="4"/>
  <c r="AE210" i="4"/>
  <c r="AF210" i="4"/>
  <c r="AG210" i="4"/>
  <c r="AH210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BM210" i="4"/>
  <c r="BN210" i="4"/>
  <c r="BO210" i="4"/>
  <c r="BP210" i="4"/>
  <c r="BQ210" i="4"/>
  <c r="BR210" i="4"/>
  <c r="BS210" i="4"/>
  <c r="BT210" i="4"/>
  <c r="BU210" i="4"/>
  <c r="BV210" i="4"/>
  <c r="BW210" i="4"/>
  <c r="BX210" i="4"/>
  <c r="BY210" i="4"/>
  <c r="BZ210" i="4"/>
  <c r="CA210" i="4"/>
  <c r="CB210" i="4"/>
  <c r="CC210" i="4"/>
  <c r="CD210" i="4"/>
  <c r="CE210" i="4"/>
  <c r="CF210" i="4"/>
  <c r="CG210" i="4"/>
  <c r="CH210" i="4"/>
  <c r="CI210" i="4"/>
  <c r="P211" i="4"/>
  <c r="Q211" i="4"/>
  <c r="R211" i="4"/>
  <c r="S211" i="4"/>
  <c r="T211" i="4"/>
  <c r="U211" i="4"/>
  <c r="V211" i="4"/>
  <c r="W211" i="4"/>
  <c r="X211" i="4"/>
  <c r="Y211" i="4"/>
  <c r="Z211" i="4"/>
  <c r="AA211" i="4"/>
  <c r="AB211" i="4"/>
  <c r="AC211" i="4"/>
  <c r="AD211" i="4"/>
  <c r="AE211" i="4"/>
  <c r="AF211" i="4"/>
  <c r="AG211" i="4"/>
  <c r="AH211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BA211" i="4"/>
  <c r="BB211" i="4"/>
  <c r="BC211" i="4"/>
  <c r="BD211" i="4"/>
  <c r="BE211" i="4"/>
  <c r="BF211" i="4"/>
  <c r="BG211" i="4"/>
  <c r="BH211" i="4"/>
  <c r="BI211" i="4"/>
  <c r="BJ211" i="4"/>
  <c r="BK211" i="4"/>
  <c r="BL211" i="4"/>
  <c r="BM211" i="4"/>
  <c r="BN211" i="4"/>
  <c r="BO211" i="4"/>
  <c r="BP211" i="4"/>
  <c r="BQ211" i="4"/>
  <c r="BR211" i="4"/>
  <c r="BS211" i="4"/>
  <c r="BT211" i="4"/>
  <c r="BU211" i="4"/>
  <c r="BV211" i="4"/>
  <c r="BW211" i="4"/>
  <c r="BX211" i="4"/>
  <c r="BY211" i="4"/>
  <c r="BZ211" i="4"/>
  <c r="CA211" i="4"/>
  <c r="CB211" i="4"/>
  <c r="CC211" i="4"/>
  <c r="CD211" i="4"/>
  <c r="CE211" i="4"/>
  <c r="CF211" i="4"/>
  <c r="CG211" i="4"/>
  <c r="CH211" i="4"/>
  <c r="CI211" i="4"/>
  <c r="P212" i="4"/>
  <c r="Q212" i="4"/>
  <c r="R212" i="4"/>
  <c r="S212" i="4"/>
  <c r="T212" i="4"/>
  <c r="U212" i="4"/>
  <c r="V212" i="4"/>
  <c r="W212" i="4"/>
  <c r="X212" i="4"/>
  <c r="Y212" i="4"/>
  <c r="Z212" i="4"/>
  <c r="AA212" i="4"/>
  <c r="AB212" i="4"/>
  <c r="AC212" i="4"/>
  <c r="AD212" i="4"/>
  <c r="AE212" i="4"/>
  <c r="AF212" i="4"/>
  <c r="AG212" i="4"/>
  <c r="AH212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BA212" i="4"/>
  <c r="BB212" i="4"/>
  <c r="BC212" i="4"/>
  <c r="BD212" i="4"/>
  <c r="BE212" i="4"/>
  <c r="BF212" i="4"/>
  <c r="BG212" i="4"/>
  <c r="BH212" i="4"/>
  <c r="BI212" i="4"/>
  <c r="BJ212" i="4"/>
  <c r="BK212" i="4"/>
  <c r="BL212" i="4"/>
  <c r="BM212" i="4"/>
  <c r="BN212" i="4"/>
  <c r="BO212" i="4"/>
  <c r="BP212" i="4"/>
  <c r="BQ212" i="4"/>
  <c r="BR212" i="4"/>
  <c r="BS212" i="4"/>
  <c r="BT212" i="4"/>
  <c r="BU212" i="4"/>
  <c r="BV212" i="4"/>
  <c r="BW212" i="4"/>
  <c r="BX212" i="4"/>
  <c r="BY212" i="4"/>
  <c r="BZ212" i="4"/>
  <c r="CA212" i="4"/>
  <c r="CB212" i="4"/>
  <c r="CC212" i="4"/>
  <c r="CD212" i="4"/>
  <c r="CE212" i="4"/>
  <c r="CF212" i="4"/>
  <c r="CG212" i="4"/>
  <c r="CH212" i="4"/>
  <c r="CI212" i="4"/>
  <c r="P213" i="4"/>
  <c r="Q213" i="4"/>
  <c r="R213" i="4"/>
  <c r="S213" i="4"/>
  <c r="T213" i="4"/>
  <c r="U213" i="4"/>
  <c r="V213" i="4"/>
  <c r="W213" i="4"/>
  <c r="X213" i="4"/>
  <c r="Y213" i="4"/>
  <c r="Z213" i="4"/>
  <c r="AA213" i="4"/>
  <c r="AB213" i="4"/>
  <c r="AC213" i="4"/>
  <c r="AD213" i="4"/>
  <c r="AE213" i="4"/>
  <c r="AF213" i="4"/>
  <c r="AG213" i="4"/>
  <c r="AH213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BA213" i="4"/>
  <c r="BB213" i="4"/>
  <c r="BC213" i="4"/>
  <c r="BD213" i="4"/>
  <c r="BE213" i="4"/>
  <c r="BF213" i="4"/>
  <c r="BG213" i="4"/>
  <c r="BH213" i="4"/>
  <c r="BI213" i="4"/>
  <c r="BJ213" i="4"/>
  <c r="BK213" i="4"/>
  <c r="BL213" i="4"/>
  <c r="BM213" i="4"/>
  <c r="BN213" i="4"/>
  <c r="BO213" i="4"/>
  <c r="BP213" i="4"/>
  <c r="BQ213" i="4"/>
  <c r="BR213" i="4"/>
  <c r="BS213" i="4"/>
  <c r="BT213" i="4"/>
  <c r="BU213" i="4"/>
  <c r="BV213" i="4"/>
  <c r="BW213" i="4"/>
  <c r="BX213" i="4"/>
  <c r="BY213" i="4"/>
  <c r="BZ213" i="4"/>
  <c r="CA213" i="4"/>
  <c r="CB213" i="4"/>
  <c r="CC213" i="4"/>
  <c r="CD213" i="4"/>
  <c r="CE213" i="4"/>
  <c r="CF213" i="4"/>
  <c r="CG213" i="4"/>
  <c r="CH213" i="4"/>
  <c r="CI213" i="4"/>
  <c r="P214" i="4"/>
  <c r="Q214" i="4"/>
  <c r="R214" i="4"/>
  <c r="S214" i="4"/>
  <c r="T214" i="4"/>
  <c r="U214" i="4"/>
  <c r="V214" i="4"/>
  <c r="W214" i="4"/>
  <c r="X214" i="4"/>
  <c r="Y214" i="4"/>
  <c r="Z214" i="4"/>
  <c r="AA214" i="4"/>
  <c r="AB214" i="4"/>
  <c r="AC214" i="4"/>
  <c r="AD214" i="4"/>
  <c r="AE214" i="4"/>
  <c r="AF214" i="4"/>
  <c r="AG214" i="4"/>
  <c r="AH214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BA214" i="4"/>
  <c r="BB214" i="4"/>
  <c r="BC214" i="4"/>
  <c r="BD214" i="4"/>
  <c r="BE214" i="4"/>
  <c r="BF214" i="4"/>
  <c r="BG214" i="4"/>
  <c r="BH214" i="4"/>
  <c r="BI214" i="4"/>
  <c r="BJ214" i="4"/>
  <c r="BK214" i="4"/>
  <c r="BL214" i="4"/>
  <c r="BM214" i="4"/>
  <c r="BN214" i="4"/>
  <c r="BO214" i="4"/>
  <c r="BP214" i="4"/>
  <c r="BQ214" i="4"/>
  <c r="BR214" i="4"/>
  <c r="BS214" i="4"/>
  <c r="BT214" i="4"/>
  <c r="BU214" i="4"/>
  <c r="BV214" i="4"/>
  <c r="BW214" i="4"/>
  <c r="BX214" i="4"/>
  <c r="BY214" i="4"/>
  <c r="BZ214" i="4"/>
  <c r="CA214" i="4"/>
  <c r="CB214" i="4"/>
  <c r="CC214" i="4"/>
  <c r="CD214" i="4"/>
  <c r="CE214" i="4"/>
  <c r="CF214" i="4"/>
  <c r="CG214" i="4"/>
  <c r="CH214" i="4"/>
  <c r="CI214" i="4"/>
  <c r="P215" i="4"/>
  <c r="Q215" i="4"/>
  <c r="R215" i="4"/>
  <c r="S215" i="4"/>
  <c r="T215" i="4"/>
  <c r="U215" i="4"/>
  <c r="V215" i="4"/>
  <c r="W215" i="4"/>
  <c r="X215" i="4"/>
  <c r="Y215" i="4"/>
  <c r="Z215" i="4"/>
  <c r="AA215" i="4"/>
  <c r="AB215" i="4"/>
  <c r="AC215" i="4"/>
  <c r="AD215" i="4"/>
  <c r="AE215" i="4"/>
  <c r="AF215" i="4"/>
  <c r="AG215" i="4"/>
  <c r="AH215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BA215" i="4"/>
  <c r="BB215" i="4"/>
  <c r="BC215" i="4"/>
  <c r="BD215" i="4"/>
  <c r="BE215" i="4"/>
  <c r="BF215" i="4"/>
  <c r="BG215" i="4"/>
  <c r="BH215" i="4"/>
  <c r="BI215" i="4"/>
  <c r="BJ215" i="4"/>
  <c r="BK215" i="4"/>
  <c r="BL215" i="4"/>
  <c r="BM215" i="4"/>
  <c r="BN215" i="4"/>
  <c r="BO215" i="4"/>
  <c r="BP215" i="4"/>
  <c r="BQ215" i="4"/>
  <c r="BR215" i="4"/>
  <c r="BS215" i="4"/>
  <c r="BT215" i="4"/>
  <c r="BU215" i="4"/>
  <c r="BV215" i="4"/>
  <c r="BW215" i="4"/>
  <c r="BX215" i="4"/>
  <c r="BY215" i="4"/>
  <c r="BZ215" i="4"/>
  <c r="CA215" i="4"/>
  <c r="CB215" i="4"/>
  <c r="CC215" i="4"/>
  <c r="CD215" i="4"/>
  <c r="CE215" i="4"/>
  <c r="CF215" i="4"/>
  <c r="CG215" i="4"/>
  <c r="CH215" i="4"/>
  <c r="CI215" i="4"/>
  <c r="P216" i="4"/>
  <c r="Q216" i="4"/>
  <c r="R216" i="4"/>
  <c r="S216" i="4"/>
  <c r="T216" i="4"/>
  <c r="U216" i="4"/>
  <c r="V216" i="4"/>
  <c r="W216" i="4"/>
  <c r="X216" i="4"/>
  <c r="Y216" i="4"/>
  <c r="Z216" i="4"/>
  <c r="AA216" i="4"/>
  <c r="AB216" i="4"/>
  <c r="AC216" i="4"/>
  <c r="AD216" i="4"/>
  <c r="AE216" i="4"/>
  <c r="AF216" i="4"/>
  <c r="AG216" i="4"/>
  <c r="AH216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BM216" i="4"/>
  <c r="BN216" i="4"/>
  <c r="BO216" i="4"/>
  <c r="BP216" i="4"/>
  <c r="BQ216" i="4"/>
  <c r="BR216" i="4"/>
  <c r="BS216" i="4"/>
  <c r="BT216" i="4"/>
  <c r="BU216" i="4"/>
  <c r="BV216" i="4"/>
  <c r="BW216" i="4"/>
  <c r="BX216" i="4"/>
  <c r="BY216" i="4"/>
  <c r="BZ216" i="4"/>
  <c r="CA216" i="4"/>
  <c r="CB216" i="4"/>
  <c r="CC216" i="4"/>
  <c r="CD216" i="4"/>
  <c r="CE216" i="4"/>
  <c r="CF216" i="4"/>
  <c r="CG216" i="4"/>
  <c r="CH216" i="4"/>
  <c r="CI216" i="4"/>
  <c r="P217" i="4"/>
  <c r="Q217" i="4"/>
  <c r="R217" i="4"/>
  <c r="S217" i="4"/>
  <c r="T217" i="4"/>
  <c r="U217" i="4"/>
  <c r="V217" i="4"/>
  <c r="W217" i="4"/>
  <c r="X217" i="4"/>
  <c r="Y217" i="4"/>
  <c r="Z217" i="4"/>
  <c r="AA217" i="4"/>
  <c r="AB217" i="4"/>
  <c r="AC217" i="4"/>
  <c r="AD217" i="4"/>
  <c r="AE217" i="4"/>
  <c r="AF217" i="4"/>
  <c r="AG217" i="4"/>
  <c r="AH217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BM217" i="4"/>
  <c r="BN217" i="4"/>
  <c r="BO217" i="4"/>
  <c r="BP217" i="4"/>
  <c r="BQ217" i="4"/>
  <c r="BR217" i="4"/>
  <c r="BS217" i="4"/>
  <c r="BT217" i="4"/>
  <c r="BU217" i="4"/>
  <c r="BV217" i="4"/>
  <c r="BW217" i="4"/>
  <c r="BX217" i="4"/>
  <c r="BY217" i="4"/>
  <c r="BZ217" i="4"/>
  <c r="CA217" i="4"/>
  <c r="CB217" i="4"/>
  <c r="CC217" i="4"/>
  <c r="CD217" i="4"/>
  <c r="CE217" i="4"/>
  <c r="CF217" i="4"/>
  <c r="CG217" i="4"/>
  <c r="CH217" i="4"/>
  <c r="CI217" i="4"/>
  <c r="P218" i="4"/>
  <c r="Q218" i="4"/>
  <c r="R218" i="4"/>
  <c r="S218" i="4"/>
  <c r="T218" i="4"/>
  <c r="U218" i="4"/>
  <c r="V218" i="4"/>
  <c r="W218" i="4"/>
  <c r="X218" i="4"/>
  <c r="Y218" i="4"/>
  <c r="Z218" i="4"/>
  <c r="AA218" i="4"/>
  <c r="AB218" i="4"/>
  <c r="AC218" i="4"/>
  <c r="AD218" i="4"/>
  <c r="AE218" i="4"/>
  <c r="AF218" i="4"/>
  <c r="AG218" i="4"/>
  <c r="AH218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BM218" i="4"/>
  <c r="BN218" i="4"/>
  <c r="BO218" i="4"/>
  <c r="BP218" i="4"/>
  <c r="BQ218" i="4"/>
  <c r="BR218" i="4"/>
  <c r="BS218" i="4"/>
  <c r="BT218" i="4"/>
  <c r="BU218" i="4"/>
  <c r="BV218" i="4"/>
  <c r="BW218" i="4"/>
  <c r="BX218" i="4"/>
  <c r="BY218" i="4"/>
  <c r="BZ218" i="4"/>
  <c r="CA218" i="4"/>
  <c r="CB218" i="4"/>
  <c r="CC218" i="4"/>
  <c r="CD218" i="4"/>
  <c r="CE218" i="4"/>
  <c r="CF218" i="4"/>
  <c r="CG218" i="4"/>
  <c r="CH218" i="4"/>
  <c r="CI218" i="4"/>
  <c r="P219" i="4"/>
  <c r="Q219" i="4"/>
  <c r="R219" i="4"/>
  <c r="S219" i="4"/>
  <c r="T219" i="4"/>
  <c r="U219" i="4"/>
  <c r="V219" i="4"/>
  <c r="W219" i="4"/>
  <c r="X219" i="4"/>
  <c r="Y219" i="4"/>
  <c r="Z219" i="4"/>
  <c r="AA219" i="4"/>
  <c r="AB219" i="4"/>
  <c r="AC219" i="4"/>
  <c r="AD219" i="4"/>
  <c r="AE219" i="4"/>
  <c r="AF219" i="4"/>
  <c r="AG219" i="4"/>
  <c r="AH219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BA219" i="4"/>
  <c r="BB219" i="4"/>
  <c r="BC219" i="4"/>
  <c r="BD219" i="4"/>
  <c r="BE219" i="4"/>
  <c r="BF219" i="4"/>
  <c r="BG219" i="4"/>
  <c r="BH219" i="4"/>
  <c r="BI219" i="4"/>
  <c r="BJ219" i="4"/>
  <c r="BK219" i="4"/>
  <c r="BL219" i="4"/>
  <c r="BM219" i="4"/>
  <c r="BN219" i="4"/>
  <c r="BO219" i="4"/>
  <c r="BP219" i="4"/>
  <c r="BQ219" i="4"/>
  <c r="BR219" i="4"/>
  <c r="BS219" i="4"/>
  <c r="BT219" i="4"/>
  <c r="BU219" i="4"/>
  <c r="BV219" i="4"/>
  <c r="BW219" i="4"/>
  <c r="BX219" i="4"/>
  <c r="BY219" i="4"/>
  <c r="BZ219" i="4"/>
  <c r="CA219" i="4"/>
  <c r="CB219" i="4"/>
  <c r="CC219" i="4"/>
  <c r="CD219" i="4"/>
  <c r="CE219" i="4"/>
  <c r="CF219" i="4"/>
  <c r="CG219" i="4"/>
  <c r="CH219" i="4"/>
  <c r="CI219" i="4"/>
  <c r="P220" i="4"/>
  <c r="Q220" i="4"/>
  <c r="R220" i="4"/>
  <c r="S220" i="4"/>
  <c r="T220" i="4"/>
  <c r="U220" i="4"/>
  <c r="V220" i="4"/>
  <c r="W220" i="4"/>
  <c r="X220" i="4"/>
  <c r="Y220" i="4"/>
  <c r="Z220" i="4"/>
  <c r="AA220" i="4"/>
  <c r="AB220" i="4"/>
  <c r="AC220" i="4"/>
  <c r="AD220" i="4"/>
  <c r="AE220" i="4"/>
  <c r="AF220" i="4"/>
  <c r="AG220" i="4"/>
  <c r="AH220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BM220" i="4"/>
  <c r="BN220" i="4"/>
  <c r="BO220" i="4"/>
  <c r="BP220" i="4"/>
  <c r="BQ220" i="4"/>
  <c r="BR220" i="4"/>
  <c r="BS220" i="4"/>
  <c r="BT220" i="4"/>
  <c r="BU220" i="4"/>
  <c r="BV220" i="4"/>
  <c r="BW220" i="4"/>
  <c r="BX220" i="4"/>
  <c r="BY220" i="4"/>
  <c r="BZ220" i="4"/>
  <c r="CA220" i="4"/>
  <c r="CB220" i="4"/>
  <c r="CC220" i="4"/>
  <c r="CD220" i="4"/>
  <c r="CE220" i="4"/>
  <c r="CF220" i="4"/>
  <c r="CG220" i="4"/>
  <c r="CH220" i="4"/>
  <c r="CI220" i="4"/>
  <c r="P221" i="4"/>
  <c r="Q221" i="4"/>
  <c r="R221" i="4"/>
  <c r="S221" i="4"/>
  <c r="T221" i="4"/>
  <c r="U221" i="4"/>
  <c r="V221" i="4"/>
  <c r="W221" i="4"/>
  <c r="X221" i="4"/>
  <c r="Y221" i="4"/>
  <c r="Z221" i="4"/>
  <c r="AA221" i="4"/>
  <c r="AB221" i="4"/>
  <c r="AC221" i="4"/>
  <c r="AD221" i="4"/>
  <c r="AE221" i="4"/>
  <c r="AF221" i="4"/>
  <c r="AG221" i="4"/>
  <c r="AH221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BM221" i="4"/>
  <c r="BN221" i="4"/>
  <c r="BO221" i="4"/>
  <c r="BP221" i="4"/>
  <c r="BQ221" i="4"/>
  <c r="BR221" i="4"/>
  <c r="BS221" i="4"/>
  <c r="BT221" i="4"/>
  <c r="BU221" i="4"/>
  <c r="BV221" i="4"/>
  <c r="BW221" i="4"/>
  <c r="BX221" i="4"/>
  <c r="BY221" i="4"/>
  <c r="BZ221" i="4"/>
  <c r="CA221" i="4"/>
  <c r="CB221" i="4"/>
  <c r="CC221" i="4"/>
  <c r="CD221" i="4"/>
  <c r="CE221" i="4"/>
  <c r="CF221" i="4"/>
  <c r="CG221" i="4"/>
  <c r="CH221" i="4"/>
  <c r="CI221" i="4"/>
  <c r="P222" i="4"/>
  <c r="Q222" i="4"/>
  <c r="R222" i="4"/>
  <c r="S222" i="4"/>
  <c r="T222" i="4"/>
  <c r="U222" i="4"/>
  <c r="V222" i="4"/>
  <c r="W222" i="4"/>
  <c r="X222" i="4"/>
  <c r="Y222" i="4"/>
  <c r="Z222" i="4"/>
  <c r="AA222" i="4"/>
  <c r="AB222" i="4"/>
  <c r="AC222" i="4"/>
  <c r="AD222" i="4"/>
  <c r="AE222" i="4"/>
  <c r="AF222" i="4"/>
  <c r="AG222" i="4"/>
  <c r="AH222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BM222" i="4"/>
  <c r="BN222" i="4"/>
  <c r="BO222" i="4"/>
  <c r="BP222" i="4"/>
  <c r="BQ222" i="4"/>
  <c r="BR222" i="4"/>
  <c r="BS222" i="4"/>
  <c r="BT222" i="4"/>
  <c r="BU222" i="4"/>
  <c r="BV222" i="4"/>
  <c r="BW222" i="4"/>
  <c r="BX222" i="4"/>
  <c r="BY222" i="4"/>
  <c r="BZ222" i="4"/>
  <c r="CA222" i="4"/>
  <c r="CB222" i="4"/>
  <c r="CC222" i="4"/>
  <c r="CD222" i="4"/>
  <c r="CE222" i="4"/>
  <c r="CF222" i="4"/>
  <c r="CG222" i="4"/>
  <c r="CH222" i="4"/>
  <c r="CI222" i="4"/>
  <c r="P223" i="4"/>
  <c r="Q223" i="4"/>
  <c r="R223" i="4"/>
  <c r="S223" i="4"/>
  <c r="T223" i="4"/>
  <c r="U223" i="4"/>
  <c r="V223" i="4"/>
  <c r="W223" i="4"/>
  <c r="X223" i="4"/>
  <c r="Y223" i="4"/>
  <c r="Z223" i="4"/>
  <c r="AA223" i="4"/>
  <c r="AB223" i="4"/>
  <c r="AC223" i="4"/>
  <c r="AD223" i="4"/>
  <c r="AE223" i="4"/>
  <c r="AF223" i="4"/>
  <c r="AG223" i="4"/>
  <c r="AH223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BA223" i="4"/>
  <c r="BB223" i="4"/>
  <c r="BC223" i="4"/>
  <c r="BD223" i="4"/>
  <c r="BE223" i="4"/>
  <c r="BF223" i="4"/>
  <c r="BG223" i="4"/>
  <c r="BH223" i="4"/>
  <c r="BI223" i="4"/>
  <c r="BJ223" i="4"/>
  <c r="BK223" i="4"/>
  <c r="BL223" i="4"/>
  <c r="BM223" i="4"/>
  <c r="BN223" i="4"/>
  <c r="BO223" i="4"/>
  <c r="BP223" i="4"/>
  <c r="BQ223" i="4"/>
  <c r="BR223" i="4"/>
  <c r="BS223" i="4"/>
  <c r="BT223" i="4"/>
  <c r="BU223" i="4"/>
  <c r="BV223" i="4"/>
  <c r="BW223" i="4"/>
  <c r="BX223" i="4"/>
  <c r="BY223" i="4"/>
  <c r="BZ223" i="4"/>
  <c r="CA223" i="4"/>
  <c r="CB223" i="4"/>
  <c r="CC223" i="4"/>
  <c r="CD223" i="4"/>
  <c r="CE223" i="4"/>
  <c r="CF223" i="4"/>
  <c r="CG223" i="4"/>
  <c r="CH223" i="4"/>
  <c r="CI223" i="4"/>
  <c r="P224" i="4"/>
  <c r="Q224" i="4"/>
  <c r="R224" i="4"/>
  <c r="S224" i="4"/>
  <c r="T224" i="4"/>
  <c r="U224" i="4"/>
  <c r="V224" i="4"/>
  <c r="W224" i="4"/>
  <c r="X224" i="4"/>
  <c r="Y224" i="4"/>
  <c r="Z224" i="4"/>
  <c r="AA224" i="4"/>
  <c r="AB224" i="4"/>
  <c r="AC224" i="4"/>
  <c r="AD224" i="4"/>
  <c r="AE224" i="4"/>
  <c r="AF224" i="4"/>
  <c r="AG224" i="4"/>
  <c r="AH224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BM224" i="4"/>
  <c r="BN224" i="4"/>
  <c r="BO224" i="4"/>
  <c r="BP224" i="4"/>
  <c r="BQ224" i="4"/>
  <c r="BR224" i="4"/>
  <c r="BS224" i="4"/>
  <c r="BT224" i="4"/>
  <c r="BU224" i="4"/>
  <c r="BV224" i="4"/>
  <c r="BW224" i="4"/>
  <c r="BX224" i="4"/>
  <c r="BY224" i="4"/>
  <c r="BZ224" i="4"/>
  <c r="CA224" i="4"/>
  <c r="CB224" i="4"/>
  <c r="CC224" i="4"/>
  <c r="CD224" i="4"/>
  <c r="CE224" i="4"/>
  <c r="CF224" i="4"/>
  <c r="CG224" i="4"/>
  <c r="CH224" i="4"/>
  <c r="CI224" i="4"/>
  <c r="P225" i="4"/>
  <c r="Q225" i="4"/>
  <c r="R225" i="4"/>
  <c r="S225" i="4"/>
  <c r="T225" i="4"/>
  <c r="U225" i="4"/>
  <c r="V225" i="4"/>
  <c r="W225" i="4"/>
  <c r="X225" i="4"/>
  <c r="Y225" i="4"/>
  <c r="Z225" i="4"/>
  <c r="AA225" i="4"/>
  <c r="AB225" i="4"/>
  <c r="AC225" i="4"/>
  <c r="AD225" i="4"/>
  <c r="AE225" i="4"/>
  <c r="AF225" i="4"/>
  <c r="AG225" i="4"/>
  <c r="AH225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BM225" i="4"/>
  <c r="BN225" i="4"/>
  <c r="BO225" i="4"/>
  <c r="BP225" i="4"/>
  <c r="BQ225" i="4"/>
  <c r="BR225" i="4"/>
  <c r="BS225" i="4"/>
  <c r="BT225" i="4"/>
  <c r="BU225" i="4"/>
  <c r="BV225" i="4"/>
  <c r="BW225" i="4"/>
  <c r="BX225" i="4"/>
  <c r="BY225" i="4"/>
  <c r="BZ225" i="4"/>
  <c r="CA225" i="4"/>
  <c r="CB225" i="4"/>
  <c r="CC225" i="4"/>
  <c r="CD225" i="4"/>
  <c r="CE225" i="4"/>
  <c r="CF225" i="4"/>
  <c r="CG225" i="4"/>
  <c r="CH225" i="4"/>
  <c r="CI225" i="4"/>
  <c r="P226" i="4"/>
  <c r="Q226" i="4"/>
  <c r="R226" i="4"/>
  <c r="S226" i="4"/>
  <c r="T226" i="4"/>
  <c r="U226" i="4"/>
  <c r="V226" i="4"/>
  <c r="W226" i="4"/>
  <c r="X226" i="4"/>
  <c r="Y226" i="4"/>
  <c r="Z226" i="4"/>
  <c r="AA226" i="4"/>
  <c r="AB226" i="4"/>
  <c r="AC226" i="4"/>
  <c r="AD226" i="4"/>
  <c r="AE226" i="4"/>
  <c r="AF226" i="4"/>
  <c r="AG226" i="4"/>
  <c r="AH226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BM226" i="4"/>
  <c r="BN226" i="4"/>
  <c r="BO226" i="4"/>
  <c r="BP226" i="4"/>
  <c r="BQ226" i="4"/>
  <c r="BR226" i="4"/>
  <c r="BS226" i="4"/>
  <c r="BT226" i="4"/>
  <c r="BU226" i="4"/>
  <c r="BV226" i="4"/>
  <c r="BW226" i="4"/>
  <c r="BX226" i="4"/>
  <c r="BY226" i="4"/>
  <c r="BZ226" i="4"/>
  <c r="CA226" i="4"/>
  <c r="CB226" i="4"/>
  <c r="CC226" i="4"/>
  <c r="CD226" i="4"/>
  <c r="CE226" i="4"/>
  <c r="CF226" i="4"/>
  <c r="CG226" i="4"/>
  <c r="CH226" i="4"/>
  <c r="CI226" i="4"/>
  <c r="P227" i="4"/>
  <c r="Q227" i="4"/>
  <c r="R227" i="4"/>
  <c r="S227" i="4"/>
  <c r="T227" i="4"/>
  <c r="U227" i="4"/>
  <c r="V227" i="4"/>
  <c r="W227" i="4"/>
  <c r="X227" i="4"/>
  <c r="Y227" i="4"/>
  <c r="Z227" i="4"/>
  <c r="AA227" i="4"/>
  <c r="AB227" i="4"/>
  <c r="AC227" i="4"/>
  <c r="AD227" i="4"/>
  <c r="AE227" i="4"/>
  <c r="AF227" i="4"/>
  <c r="AG227" i="4"/>
  <c r="AH227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BA227" i="4"/>
  <c r="BB227" i="4"/>
  <c r="BC227" i="4"/>
  <c r="BD227" i="4"/>
  <c r="BE227" i="4"/>
  <c r="BF227" i="4"/>
  <c r="BG227" i="4"/>
  <c r="BH227" i="4"/>
  <c r="BI227" i="4"/>
  <c r="BJ227" i="4"/>
  <c r="BK227" i="4"/>
  <c r="BL227" i="4"/>
  <c r="BM227" i="4"/>
  <c r="BN227" i="4"/>
  <c r="BO227" i="4"/>
  <c r="BP227" i="4"/>
  <c r="BQ227" i="4"/>
  <c r="BR227" i="4"/>
  <c r="BS227" i="4"/>
  <c r="BT227" i="4"/>
  <c r="BU227" i="4"/>
  <c r="BV227" i="4"/>
  <c r="BW227" i="4"/>
  <c r="BX227" i="4"/>
  <c r="BY227" i="4"/>
  <c r="BZ227" i="4"/>
  <c r="CA227" i="4"/>
  <c r="CB227" i="4"/>
  <c r="CC227" i="4"/>
  <c r="CD227" i="4"/>
  <c r="CE227" i="4"/>
  <c r="CF227" i="4"/>
  <c r="CG227" i="4"/>
  <c r="CH227" i="4"/>
  <c r="CI227" i="4"/>
  <c r="P228" i="4"/>
  <c r="Q228" i="4"/>
  <c r="R228" i="4"/>
  <c r="S228" i="4"/>
  <c r="T228" i="4"/>
  <c r="U228" i="4"/>
  <c r="V228" i="4"/>
  <c r="W228" i="4"/>
  <c r="X228" i="4"/>
  <c r="Y228" i="4"/>
  <c r="Z228" i="4"/>
  <c r="AA228" i="4"/>
  <c r="AB228" i="4"/>
  <c r="AC228" i="4"/>
  <c r="AD228" i="4"/>
  <c r="AE228" i="4"/>
  <c r="AF228" i="4"/>
  <c r="AG228" i="4"/>
  <c r="AH228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BA228" i="4"/>
  <c r="BB228" i="4"/>
  <c r="BC228" i="4"/>
  <c r="BD228" i="4"/>
  <c r="BE228" i="4"/>
  <c r="BF228" i="4"/>
  <c r="BG228" i="4"/>
  <c r="BH228" i="4"/>
  <c r="BI228" i="4"/>
  <c r="BJ228" i="4"/>
  <c r="BK228" i="4"/>
  <c r="BL228" i="4"/>
  <c r="BM228" i="4"/>
  <c r="BN228" i="4"/>
  <c r="BO228" i="4"/>
  <c r="BP228" i="4"/>
  <c r="BQ228" i="4"/>
  <c r="BR228" i="4"/>
  <c r="BS228" i="4"/>
  <c r="BT228" i="4"/>
  <c r="BU228" i="4"/>
  <c r="BV228" i="4"/>
  <c r="BW228" i="4"/>
  <c r="BX228" i="4"/>
  <c r="BY228" i="4"/>
  <c r="BZ228" i="4"/>
  <c r="CA228" i="4"/>
  <c r="CB228" i="4"/>
  <c r="CC228" i="4"/>
  <c r="CD228" i="4"/>
  <c r="CE228" i="4"/>
  <c r="CF228" i="4"/>
  <c r="CG228" i="4"/>
  <c r="CH228" i="4"/>
  <c r="CI228" i="4"/>
  <c r="P229" i="4"/>
  <c r="Q229" i="4"/>
  <c r="R229" i="4"/>
  <c r="S229" i="4"/>
  <c r="T229" i="4"/>
  <c r="U229" i="4"/>
  <c r="V229" i="4"/>
  <c r="W229" i="4"/>
  <c r="X229" i="4"/>
  <c r="Y229" i="4"/>
  <c r="Z229" i="4"/>
  <c r="AA229" i="4"/>
  <c r="AB229" i="4"/>
  <c r="AC229" i="4"/>
  <c r="AD229" i="4"/>
  <c r="AE229" i="4"/>
  <c r="AF229" i="4"/>
  <c r="AG229" i="4"/>
  <c r="AH229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BA229" i="4"/>
  <c r="BB229" i="4"/>
  <c r="BC229" i="4"/>
  <c r="BD229" i="4"/>
  <c r="BE229" i="4"/>
  <c r="BF229" i="4"/>
  <c r="BG229" i="4"/>
  <c r="BH229" i="4"/>
  <c r="BI229" i="4"/>
  <c r="BJ229" i="4"/>
  <c r="BK229" i="4"/>
  <c r="BL229" i="4"/>
  <c r="BM229" i="4"/>
  <c r="BN229" i="4"/>
  <c r="BO229" i="4"/>
  <c r="BP229" i="4"/>
  <c r="BQ229" i="4"/>
  <c r="BR229" i="4"/>
  <c r="BS229" i="4"/>
  <c r="BT229" i="4"/>
  <c r="BU229" i="4"/>
  <c r="BV229" i="4"/>
  <c r="BW229" i="4"/>
  <c r="BX229" i="4"/>
  <c r="BY229" i="4"/>
  <c r="BZ229" i="4"/>
  <c r="CA229" i="4"/>
  <c r="CB229" i="4"/>
  <c r="CC229" i="4"/>
  <c r="CD229" i="4"/>
  <c r="CE229" i="4"/>
  <c r="CF229" i="4"/>
  <c r="CG229" i="4"/>
  <c r="CH229" i="4"/>
  <c r="CI229" i="4"/>
  <c r="P230" i="4"/>
  <c r="Q230" i="4"/>
  <c r="R230" i="4"/>
  <c r="S230" i="4"/>
  <c r="T230" i="4"/>
  <c r="U230" i="4"/>
  <c r="V230" i="4"/>
  <c r="W230" i="4"/>
  <c r="X230" i="4"/>
  <c r="Y230" i="4"/>
  <c r="Z230" i="4"/>
  <c r="AA230" i="4"/>
  <c r="AB230" i="4"/>
  <c r="AC230" i="4"/>
  <c r="AD230" i="4"/>
  <c r="AE230" i="4"/>
  <c r="AF230" i="4"/>
  <c r="AG230" i="4"/>
  <c r="AH230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BM230" i="4"/>
  <c r="BN230" i="4"/>
  <c r="BO230" i="4"/>
  <c r="BP230" i="4"/>
  <c r="BQ230" i="4"/>
  <c r="BR230" i="4"/>
  <c r="BS230" i="4"/>
  <c r="BT230" i="4"/>
  <c r="BU230" i="4"/>
  <c r="BV230" i="4"/>
  <c r="BW230" i="4"/>
  <c r="BX230" i="4"/>
  <c r="BY230" i="4"/>
  <c r="BZ230" i="4"/>
  <c r="CA230" i="4"/>
  <c r="CB230" i="4"/>
  <c r="CC230" i="4"/>
  <c r="CD230" i="4"/>
  <c r="CE230" i="4"/>
  <c r="CF230" i="4"/>
  <c r="CG230" i="4"/>
  <c r="CH230" i="4"/>
  <c r="CI230" i="4"/>
  <c r="P231" i="4"/>
  <c r="Q231" i="4"/>
  <c r="R231" i="4"/>
  <c r="S231" i="4"/>
  <c r="T231" i="4"/>
  <c r="U231" i="4"/>
  <c r="V231" i="4"/>
  <c r="W231" i="4"/>
  <c r="X231" i="4"/>
  <c r="Y231" i="4"/>
  <c r="Z231" i="4"/>
  <c r="AA231" i="4"/>
  <c r="AB231" i="4"/>
  <c r="AC231" i="4"/>
  <c r="AD231" i="4"/>
  <c r="AE231" i="4"/>
  <c r="AF231" i="4"/>
  <c r="AG231" i="4"/>
  <c r="AH231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BA231" i="4"/>
  <c r="BB231" i="4"/>
  <c r="BC231" i="4"/>
  <c r="BD231" i="4"/>
  <c r="BE231" i="4"/>
  <c r="BF231" i="4"/>
  <c r="BG231" i="4"/>
  <c r="BH231" i="4"/>
  <c r="BI231" i="4"/>
  <c r="BJ231" i="4"/>
  <c r="BK231" i="4"/>
  <c r="BL231" i="4"/>
  <c r="BM231" i="4"/>
  <c r="BN231" i="4"/>
  <c r="BO231" i="4"/>
  <c r="BP231" i="4"/>
  <c r="BQ231" i="4"/>
  <c r="BR231" i="4"/>
  <c r="BS231" i="4"/>
  <c r="BT231" i="4"/>
  <c r="BU231" i="4"/>
  <c r="BV231" i="4"/>
  <c r="BW231" i="4"/>
  <c r="BX231" i="4"/>
  <c r="BY231" i="4"/>
  <c r="BZ231" i="4"/>
  <c r="CA231" i="4"/>
  <c r="CB231" i="4"/>
  <c r="CC231" i="4"/>
  <c r="CD231" i="4"/>
  <c r="CE231" i="4"/>
  <c r="CF231" i="4"/>
  <c r="CG231" i="4"/>
  <c r="CH231" i="4"/>
  <c r="CI231" i="4"/>
  <c r="P232" i="4"/>
  <c r="Q232" i="4"/>
  <c r="R232" i="4"/>
  <c r="S232" i="4"/>
  <c r="T232" i="4"/>
  <c r="U232" i="4"/>
  <c r="V232" i="4"/>
  <c r="W232" i="4"/>
  <c r="X232" i="4"/>
  <c r="Y232" i="4"/>
  <c r="Z232" i="4"/>
  <c r="AA232" i="4"/>
  <c r="AB232" i="4"/>
  <c r="AC232" i="4"/>
  <c r="AD232" i="4"/>
  <c r="AE232" i="4"/>
  <c r="AF232" i="4"/>
  <c r="AG232" i="4"/>
  <c r="AH232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BA232" i="4"/>
  <c r="BB232" i="4"/>
  <c r="BC232" i="4"/>
  <c r="BD232" i="4"/>
  <c r="BE232" i="4"/>
  <c r="BF232" i="4"/>
  <c r="BG232" i="4"/>
  <c r="BH232" i="4"/>
  <c r="BI232" i="4"/>
  <c r="BJ232" i="4"/>
  <c r="BK232" i="4"/>
  <c r="BL232" i="4"/>
  <c r="BM232" i="4"/>
  <c r="BN232" i="4"/>
  <c r="BO232" i="4"/>
  <c r="BP232" i="4"/>
  <c r="BQ232" i="4"/>
  <c r="BR232" i="4"/>
  <c r="BS232" i="4"/>
  <c r="BT232" i="4"/>
  <c r="BU232" i="4"/>
  <c r="BV232" i="4"/>
  <c r="BW232" i="4"/>
  <c r="BX232" i="4"/>
  <c r="BY232" i="4"/>
  <c r="BZ232" i="4"/>
  <c r="CA232" i="4"/>
  <c r="CB232" i="4"/>
  <c r="CC232" i="4"/>
  <c r="CD232" i="4"/>
  <c r="CE232" i="4"/>
  <c r="CF232" i="4"/>
  <c r="CG232" i="4"/>
  <c r="CH232" i="4"/>
  <c r="CI232" i="4"/>
  <c r="P233" i="4"/>
  <c r="Q233" i="4"/>
  <c r="R233" i="4"/>
  <c r="S233" i="4"/>
  <c r="T233" i="4"/>
  <c r="U233" i="4"/>
  <c r="V233" i="4"/>
  <c r="W233" i="4"/>
  <c r="X233" i="4"/>
  <c r="Y233" i="4"/>
  <c r="Z233" i="4"/>
  <c r="AA233" i="4"/>
  <c r="AB233" i="4"/>
  <c r="AC233" i="4"/>
  <c r="AD233" i="4"/>
  <c r="AE233" i="4"/>
  <c r="AF233" i="4"/>
  <c r="AG233" i="4"/>
  <c r="AH233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BA233" i="4"/>
  <c r="BB233" i="4"/>
  <c r="BC233" i="4"/>
  <c r="BD233" i="4"/>
  <c r="BE233" i="4"/>
  <c r="BF233" i="4"/>
  <c r="BG233" i="4"/>
  <c r="BH233" i="4"/>
  <c r="BI233" i="4"/>
  <c r="BJ233" i="4"/>
  <c r="BK233" i="4"/>
  <c r="BL233" i="4"/>
  <c r="BM233" i="4"/>
  <c r="BN233" i="4"/>
  <c r="BO233" i="4"/>
  <c r="BP233" i="4"/>
  <c r="BQ233" i="4"/>
  <c r="BR233" i="4"/>
  <c r="BS233" i="4"/>
  <c r="BT233" i="4"/>
  <c r="BU233" i="4"/>
  <c r="BV233" i="4"/>
  <c r="BW233" i="4"/>
  <c r="BX233" i="4"/>
  <c r="BY233" i="4"/>
  <c r="BZ233" i="4"/>
  <c r="CA233" i="4"/>
  <c r="CB233" i="4"/>
  <c r="CC233" i="4"/>
  <c r="CD233" i="4"/>
  <c r="CE233" i="4"/>
  <c r="CF233" i="4"/>
  <c r="CG233" i="4"/>
  <c r="CH233" i="4"/>
  <c r="CI233" i="4"/>
  <c r="P234" i="4"/>
  <c r="Q234" i="4"/>
  <c r="R234" i="4"/>
  <c r="S234" i="4"/>
  <c r="T234" i="4"/>
  <c r="U234" i="4"/>
  <c r="V234" i="4"/>
  <c r="W234" i="4"/>
  <c r="X234" i="4"/>
  <c r="Y234" i="4"/>
  <c r="Z234" i="4"/>
  <c r="AA234" i="4"/>
  <c r="AB234" i="4"/>
  <c r="AC234" i="4"/>
  <c r="AD234" i="4"/>
  <c r="AE234" i="4"/>
  <c r="AF234" i="4"/>
  <c r="AG234" i="4"/>
  <c r="AH234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BA234" i="4"/>
  <c r="BB234" i="4"/>
  <c r="BC234" i="4"/>
  <c r="BD234" i="4"/>
  <c r="BE234" i="4"/>
  <c r="BF234" i="4"/>
  <c r="BG234" i="4"/>
  <c r="BH234" i="4"/>
  <c r="BI234" i="4"/>
  <c r="BJ234" i="4"/>
  <c r="BK234" i="4"/>
  <c r="BL234" i="4"/>
  <c r="BM234" i="4"/>
  <c r="BN234" i="4"/>
  <c r="BO234" i="4"/>
  <c r="BP234" i="4"/>
  <c r="BQ234" i="4"/>
  <c r="BR234" i="4"/>
  <c r="BS234" i="4"/>
  <c r="BT234" i="4"/>
  <c r="BU234" i="4"/>
  <c r="BV234" i="4"/>
  <c r="BW234" i="4"/>
  <c r="BX234" i="4"/>
  <c r="BY234" i="4"/>
  <c r="BZ234" i="4"/>
  <c r="CA234" i="4"/>
  <c r="CB234" i="4"/>
  <c r="CC234" i="4"/>
  <c r="CD234" i="4"/>
  <c r="CE234" i="4"/>
  <c r="CF234" i="4"/>
  <c r="CG234" i="4"/>
  <c r="CH234" i="4"/>
  <c r="CI234" i="4"/>
  <c r="P235" i="4"/>
  <c r="Q235" i="4"/>
  <c r="R235" i="4"/>
  <c r="S235" i="4"/>
  <c r="T235" i="4"/>
  <c r="U235" i="4"/>
  <c r="V235" i="4"/>
  <c r="W235" i="4"/>
  <c r="X235" i="4"/>
  <c r="Y235" i="4"/>
  <c r="Z235" i="4"/>
  <c r="AA235" i="4"/>
  <c r="AB235" i="4"/>
  <c r="AC235" i="4"/>
  <c r="AD235" i="4"/>
  <c r="AE235" i="4"/>
  <c r="AF235" i="4"/>
  <c r="AG235" i="4"/>
  <c r="AH235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BA235" i="4"/>
  <c r="BB235" i="4"/>
  <c r="BC235" i="4"/>
  <c r="BD235" i="4"/>
  <c r="BE235" i="4"/>
  <c r="BF235" i="4"/>
  <c r="BG235" i="4"/>
  <c r="BH235" i="4"/>
  <c r="BI235" i="4"/>
  <c r="BJ235" i="4"/>
  <c r="BK235" i="4"/>
  <c r="BL235" i="4"/>
  <c r="BM235" i="4"/>
  <c r="BN235" i="4"/>
  <c r="BO235" i="4"/>
  <c r="BP235" i="4"/>
  <c r="BQ235" i="4"/>
  <c r="BR235" i="4"/>
  <c r="BS235" i="4"/>
  <c r="BT235" i="4"/>
  <c r="BU235" i="4"/>
  <c r="BV235" i="4"/>
  <c r="BW235" i="4"/>
  <c r="BX235" i="4"/>
  <c r="BY235" i="4"/>
  <c r="BZ235" i="4"/>
  <c r="CA235" i="4"/>
  <c r="CB235" i="4"/>
  <c r="CC235" i="4"/>
  <c r="CD235" i="4"/>
  <c r="CE235" i="4"/>
  <c r="CF235" i="4"/>
  <c r="CG235" i="4"/>
  <c r="CH235" i="4"/>
  <c r="CI235" i="4"/>
  <c r="P236" i="4"/>
  <c r="Q236" i="4"/>
  <c r="R236" i="4"/>
  <c r="S236" i="4"/>
  <c r="T236" i="4"/>
  <c r="U236" i="4"/>
  <c r="V236" i="4"/>
  <c r="W236" i="4"/>
  <c r="X236" i="4"/>
  <c r="Y236" i="4"/>
  <c r="Z236" i="4"/>
  <c r="AA236" i="4"/>
  <c r="AB236" i="4"/>
  <c r="AC236" i="4"/>
  <c r="AD236" i="4"/>
  <c r="AE236" i="4"/>
  <c r="AF236" i="4"/>
  <c r="AG236" i="4"/>
  <c r="AH236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BA236" i="4"/>
  <c r="BB236" i="4"/>
  <c r="BC236" i="4"/>
  <c r="BD236" i="4"/>
  <c r="BE236" i="4"/>
  <c r="BF236" i="4"/>
  <c r="BG236" i="4"/>
  <c r="BH236" i="4"/>
  <c r="BI236" i="4"/>
  <c r="BJ236" i="4"/>
  <c r="BK236" i="4"/>
  <c r="BL236" i="4"/>
  <c r="BM236" i="4"/>
  <c r="BN236" i="4"/>
  <c r="BO236" i="4"/>
  <c r="BP236" i="4"/>
  <c r="BQ236" i="4"/>
  <c r="BR236" i="4"/>
  <c r="BS236" i="4"/>
  <c r="BT236" i="4"/>
  <c r="BU236" i="4"/>
  <c r="BV236" i="4"/>
  <c r="BW236" i="4"/>
  <c r="BX236" i="4"/>
  <c r="BY236" i="4"/>
  <c r="BZ236" i="4"/>
  <c r="CA236" i="4"/>
  <c r="CB236" i="4"/>
  <c r="CC236" i="4"/>
  <c r="CD236" i="4"/>
  <c r="CE236" i="4"/>
  <c r="CF236" i="4"/>
  <c r="CG236" i="4"/>
  <c r="CH236" i="4"/>
  <c r="CI236" i="4"/>
  <c r="P237" i="4"/>
  <c r="Q237" i="4"/>
  <c r="R237" i="4"/>
  <c r="S237" i="4"/>
  <c r="T237" i="4"/>
  <c r="U237" i="4"/>
  <c r="V237" i="4"/>
  <c r="W237" i="4"/>
  <c r="X237" i="4"/>
  <c r="Y237" i="4"/>
  <c r="Z237" i="4"/>
  <c r="AA237" i="4"/>
  <c r="AB237" i="4"/>
  <c r="AC237" i="4"/>
  <c r="AD237" i="4"/>
  <c r="AE237" i="4"/>
  <c r="AF237" i="4"/>
  <c r="AG237" i="4"/>
  <c r="AH237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BA237" i="4"/>
  <c r="BB237" i="4"/>
  <c r="BC237" i="4"/>
  <c r="BD237" i="4"/>
  <c r="BE237" i="4"/>
  <c r="BF237" i="4"/>
  <c r="BG237" i="4"/>
  <c r="BH237" i="4"/>
  <c r="BI237" i="4"/>
  <c r="BJ237" i="4"/>
  <c r="BK237" i="4"/>
  <c r="BL237" i="4"/>
  <c r="BM237" i="4"/>
  <c r="BN237" i="4"/>
  <c r="BO237" i="4"/>
  <c r="BP237" i="4"/>
  <c r="BQ237" i="4"/>
  <c r="BR237" i="4"/>
  <c r="BS237" i="4"/>
  <c r="BT237" i="4"/>
  <c r="BU237" i="4"/>
  <c r="BV237" i="4"/>
  <c r="BW237" i="4"/>
  <c r="BX237" i="4"/>
  <c r="BY237" i="4"/>
  <c r="BZ237" i="4"/>
  <c r="CA237" i="4"/>
  <c r="CB237" i="4"/>
  <c r="CC237" i="4"/>
  <c r="CD237" i="4"/>
  <c r="CE237" i="4"/>
  <c r="CF237" i="4"/>
  <c r="CG237" i="4"/>
  <c r="CH237" i="4"/>
  <c r="CI237" i="4"/>
  <c r="P238" i="4"/>
  <c r="Q238" i="4"/>
  <c r="R238" i="4"/>
  <c r="S238" i="4"/>
  <c r="T238" i="4"/>
  <c r="U238" i="4"/>
  <c r="V238" i="4"/>
  <c r="W238" i="4"/>
  <c r="X238" i="4"/>
  <c r="Y238" i="4"/>
  <c r="Z238" i="4"/>
  <c r="AA238" i="4"/>
  <c r="AB238" i="4"/>
  <c r="AC238" i="4"/>
  <c r="AD238" i="4"/>
  <c r="AE238" i="4"/>
  <c r="AF238" i="4"/>
  <c r="AG238" i="4"/>
  <c r="AH238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BA238" i="4"/>
  <c r="BB238" i="4"/>
  <c r="BC238" i="4"/>
  <c r="BD238" i="4"/>
  <c r="BE238" i="4"/>
  <c r="BF238" i="4"/>
  <c r="BG238" i="4"/>
  <c r="BH238" i="4"/>
  <c r="BI238" i="4"/>
  <c r="BJ238" i="4"/>
  <c r="BK238" i="4"/>
  <c r="BL238" i="4"/>
  <c r="BM238" i="4"/>
  <c r="BN238" i="4"/>
  <c r="BO238" i="4"/>
  <c r="BP238" i="4"/>
  <c r="BQ238" i="4"/>
  <c r="BR238" i="4"/>
  <c r="BS238" i="4"/>
  <c r="BT238" i="4"/>
  <c r="BU238" i="4"/>
  <c r="BV238" i="4"/>
  <c r="BW238" i="4"/>
  <c r="BX238" i="4"/>
  <c r="BY238" i="4"/>
  <c r="BZ238" i="4"/>
  <c r="CA238" i="4"/>
  <c r="CB238" i="4"/>
  <c r="CC238" i="4"/>
  <c r="CD238" i="4"/>
  <c r="CE238" i="4"/>
  <c r="CF238" i="4"/>
  <c r="CG238" i="4"/>
  <c r="CH238" i="4"/>
  <c r="CI238" i="4"/>
  <c r="P239" i="4"/>
  <c r="Q239" i="4"/>
  <c r="R239" i="4"/>
  <c r="S239" i="4"/>
  <c r="T239" i="4"/>
  <c r="U239" i="4"/>
  <c r="V239" i="4"/>
  <c r="W239" i="4"/>
  <c r="X239" i="4"/>
  <c r="Y239" i="4"/>
  <c r="Z239" i="4"/>
  <c r="AA239" i="4"/>
  <c r="AB239" i="4"/>
  <c r="AC239" i="4"/>
  <c r="AD239" i="4"/>
  <c r="AE239" i="4"/>
  <c r="AF239" i="4"/>
  <c r="AG239" i="4"/>
  <c r="AH239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BA239" i="4"/>
  <c r="BB239" i="4"/>
  <c r="BC239" i="4"/>
  <c r="BD239" i="4"/>
  <c r="BE239" i="4"/>
  <c r="BF239" i="4"/>
  <c r="BG239" i="4"/>
  <c r="BH239" i="4"/>
  <c r="BI239" i="4"/>
  <c r="BJ239" i="4"/>
  <c r="BK239" i="4"/>
  <c r="BL239" i="4"/>
  <c r="BM239" i="4"/>
  <c r="BN239" i="4"/>
  <c r="BO239" i="4"/>
  <c r="BP239" i="4"/>
  <c r="BQ239" i="4"/>
  <c r="BR239" i="4"/>
  <c r="BS239" i="4"/>
  <c r="BT239" i="4"/>
  <c r="BU239" i="4"/>
  <c r="BV239" i="4"/>
  <c r="BW239" i="4"/>
  <c r="BX239" i="4"/>
  <c r="BY239" i="4"/>
  <c r="BZ239" i="4"/>
  <c r="CA239" i="4"/>
  <c r="CB239" i="4"/>
  <c r="CC239" i="4"/>
  <c r="CD239" i="4"/>
  <c r="CE239" i="4"/>
  <c r="CF239" i="4"/>
  <c r="CG239" i="4"/>
  <c r="CH239" i="4"/>
  <c r="CI239" i="4"/>
  <c r="P240" i="4"/>
  <c r="Q240" i="4"/>
  <c r="R240" i="4"/>
  <c r="S240" i="4"/>
  <c r="T240" i="4"/>
  <c r="U240" i="4"/>
  <c r="V240" i="4"/>
  <c r="W240" i="4"/>
  <c r="X240" i="4"/>
  <c r="Y240" i="4"/>
  <c r="Z240" i="4"/>
  <c r="AA240" i="4"/>
  <c r="AB240" i="4"/>
  <c r="AC240" i="4"/>
  <c r="AD240" i="4"/>
  <c r="AE240" i="4"/>
  <c r="AF240" i="4"/>
  <c r="AG240" i="4"/>
  <c r="AH240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BA240" i="4"/>
  <c r="BB240" i="4"/>
  <c r="BC240" i="4"/>
  <c r="BD240" i="4"/>
  <c r="BE240" i="4"/>
  <c r="BF240" i="4"/>
  <c r="BG240" i="4"/>
  <c r="BH240" i="4"/>
  <c r="BI240" i="4"/>
  <c r="BJ240" i="4"/>
  <c r="BK240" i="4"/>
  <c r="BL240" i="4"/>
  <c r="BM240" i="4"/>
  <c r="BN240" i="4"/>
  <c r="BO240" i="4"/>
  <c r="BP240" i="4"/>
  <c r="BQ240" i="4"/>
  <c r="BR240" i="4"/>
  <c r="BS240" i="4"/>
  <c r="BT240" i="4"/>
  <c r="BU240" i="4"/>
  <c r="BV240" i="4"/>
  <c r="BW240" i="4"/>
  <c r="BX240" i="4"/>
  <c r="BY240" i="4"/>
  <c r="BZ240" i="4"/>
  <c r="CA240" i="4"/>
  <c r="CB240" i="4"/>
  <c r="CC240" i="4"/>
  <c r="CD240" i="4"/>
  <c r="CE240" i="4"/>
  <c r="CF240" i="4"/>
  <c r="CG240" i="4"/>
  <c r="CH240" i="4"/>
  <c r="CI240" i="4"/>
  <c r="P241" i="4"/>
  <c r="Q241" i="4"/>
  <c r="R241" i="4"/>
  <c r="S241" i="4"/>
  <c r="T241" i="4"/>
  <c r="U241" i="4"/>
  <c r="V241" i="4"/>
  <c r="W241" i="4"/>
  <c r="X241" i="4"/>
  <c r="Y241" i="4"/>
  <c r="Z241" i="4"/>
  <c r="AA241" i="4"/>
  <c r="AB241" i="4"/>
  <c r="AC241" i="4"/>
  <c r="AD241" i="4"/>
  <c r="AE241" i="4"/>
  <c r="AF241" i="4"/>
  <c r="AG241" i="4"/>
  <c r="AH241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BA241" i="4"/>
  <c r="BB241" i="4"/>
  <c r="BC241" i="4"/>
  <c r="BD241" i="4"/>
  <c r="BE241" i="4"/>
  <c r="BF241" i="4"/>
  <c r="BG241" i="4"/>
  <c r="BH241" i="4"/>
  <c r="BI241" i="4"/>
  <c r="BJ241" i="4"/>
  <c r="BK241" i="4"/>
  <c r="BL241" i="4"/>
  <c r="BM241" i="4"/>
  <c r="BN241" i="4"/>
  <c r="BO241" i="4"/>
  <c r="BP241" i="4"/>
  <c r="BQ241" i="4"/>
  <c r="BR241" i="4"/>
  <c r="BS241" i="4"/>
  <c r="BT241" i="4"/>
  <c r="BU241" i="4"/>
  <c r="BV241" i="4"/>
  <c r="BW241" i="4"/>
  <c r="BX241" i="4"/>
  <c r="BY241" i="4"/>
  <c r="BZ241" i="4"/>
  <c r="CA241" i="4"/>
  <c r="CB241" i="4"/>
  <c r="CC241" i="4"/>
  <c r="CD241" i="4"/>
  <c r="CE241" i="4"/>
  <c r="CF241" i="4"/>
  <c r="CG241" i="4"/>
  <c r="CH241" i="4"/>
  <c r="CI241" i="4"/>
  <c r="P242" i="4"/>
  <c r="Q242" i="4"/>
  <c r="R242" i="4"/>
  <c r="S242" i="4"/>
  <c r="T242" i="4"/>
  <c r="U242" i="4"/>
  <c r="V242" i="4"/>
  <c r="W242" i="4"/>
  <c r="X242" i="4"/>
  <c r="Y242" i="4"/>
  <c r="Z242" i="4"/>
  <c r="AA242" i="4"/>
  <c r="AB242" i="4"/>
  <c r="AC242" i="4"/>
  <c r="AD242" i="4"/>
  <c r="AE242" i="4"/>
  <c r="AF242" i="4"/>
  <c r="AG242" i="4"/>
  <c r="AH242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BA242" i="4"/>
  <c r="BB242" i="4"/>
  <c r="BC242" i="4"/>
  <c r="BD242" i="4"/>
  <c r="BE242" i="4"/>
  <c r="BF242" i="4"/>
  <c r="BG242" i="4"/>
  <c r="BH242" i="4"/>
  <c r="BI242" i="4"/>
  <c r="BJ242" i="4"/>
  <c r="BK242" i="4"/>
  <c r="BL242" i="4"/>
  <c r="BM242" i="4"/>
  <c r="BN242" i="4"/>
  <c r="BO242" i="4"/>
  <c r="BP242" i="4"/>
  <c r="BQ242" i="4"/>
  <c r="BR242" i="4"/>
  <c r="BS242" i="4"/>
  <c r="BT242" i="4"/>
  <c r="BU242" i="4"/>
  <c r="BV242" i="4"/>
  <c r="BW242" i="4"/>
  <c r="BX242" i="4"/>
  <c r="BY242" i="4"/>
  <c r="BZ242" i="4"/>
  <c r="CA242" i="4"/>
  <c r="CB242" i="4"/>
  <c r="CC242" i="4"/>
  <c r="CD242" i="4"/>
  <c r="CE242" i="4"/>
  <c r="CF242" i="4"/>
  <c r="CG242" i="4"/>
  <c r="CH242" i="4"/>
  <c r="CI242" i="4"/>
  <c r="P243" i="4"/>
  <c r="Q243" i="4"/>
  <c r="R243" i="4"/>
  <c r="S243" i="4"/>
  <c r="T243" i="4"/>
  <c r="U243" i="4"/>
  <c r="V243" i="4"/>
  <c r="W243" i="4"/>
  <c r="X243" i="4"/>
  <c r="Y243" i="4"/>
  <c r="Z243" i="4"/>
  <c r="AA243" i="4"/>
  <c r="AB243" i="4"/>
  <c r="AC243" i="4"/>
  <c r="AD243" i="4"/>
  <c r="AE243" i="4"/>
  <c r="AF243" i="4"/>
  <c r="AG243" i="4"/>
  <c r="AH243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BA243" i="4"/>
  <c r="BB243" i="4"/>
  <c r="BC243" i="4"/>
  <c r="BD243" i="4"/>
  <c r="BE243" i="4"/>
  <c r="BF243" i="4"/>
  <c r="BG243" i="4"/>
  <c r="BH243" i="4"/>
  <c r="BI243" i="4"/>
  <c r="BJ243" i="4"/>
  <c r="BK243" i="4"/>
  <c r="BL243" i="4"/>
  <c r="BM243" i="4"/>
  <c r="BN243" i="4"/>
  <c r="BO243" i="4"/>
  <c r="BP243" i="4"/>
  <c r="BQ243" i="4"/>
  <c r="BR243" i="4"/>
  <c r="BS243" i="4"/>
  <c r="BT243" i="4"/>
  <c r="BU243" i="4"/>
  <c r="BV243" i="4"/>
  <c r="BW243" i="4"/>
  <c r="BX243" i="4"/>
  <c r="BY243" i="4"/>
  <c r="BZ243" i="4"/>
  <c r="CA243" i="4"/>
  <c r="CB243" i="4"/>
  <c r="CC243" i="4"/>
  <c r="CD243" i="4"/>
  <c r="CE243" i="4"/>
  <c r="CF243" i="4"/>
  <c r="CG243" i="4"/>
  <c r="CH243" i="4"/>
  <c r="CI243" i="4"/>
  <c r="P244" i="4"/>
  <c r="Q244" i="4"/>
  <c r="R244" i="4"/>
  <c r="S244" i="4"/>
  <c r="T244" i="4"/>
  <c r="U244" i="4"/>
  <c r="V244" i="4"/>
  <c r="W244" i="4"/>
  <c r="X244" i="4"/>
  <c r="Y244" i="4"/>
  <c r="Z244" i="4"/>
  <c r="AA244" i="4"/>
  <c r="AB244" i="4"/>
  <c r="AC244" i="4"/>
  <c r="AD244" i="4"/>
  <c r="AE244" i="4"/>
  <c r="AF244" i="4"/>
  <c r="AG244" i="4"/>
  <c r="AH244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BA244" i="4"/>
  <c r="BB244" i="4"/>
  <c r="BC244" i="4"/>
  <c r="BD244" i="4"/>
  <c r="BE244" i="4"/>
  <c r="BF244" i="4"/>
  <c r="BG244" i="4"/>
  <c r="BH244" i="4"/>
  <c r="BI244" i="4"/>
  <c r="BJ244" i="4"/>
  <c r="BK244" i="4"/>
  <c r="BL244" i="4"/>
  <c r="BM244" i="4"/>
  <c r="BN244" i="4"/>
  <c r="BO244" i="4"/>
  <c r="BP244" i="4"/>
  <c r="BQ244" i="4"/>
  <c r="BR244" i="4"/>
  <c r="BS244" i="4"/>
  <c r="BT244" i="4"/>
  <c r="BU244" i="4"/>
  <c r="BV244" i="4"/>
  <c r="BW244" i="4"/>
  <c r="BX244" i="4"/>
  <c r="BY244" i="4"/>
  <c r="BZ244" i="4"/>
  <c r="CA244" i="4"/>
  <c r="CB244" i="4"/>
  <c r="CC244" i="4"/>
  <c r="CD244" i="4"/>
  <c r="CE244" i="4"/>
  <c r="CF244" i="4"/>
  <c r="CG244" i="4"/>
  <c r="CH244" i="4"/>
  <c r="CI244" i="4"/>
  <c r="P245" i="4"/>
  <c r="Q245" i="4"/>
  <c r="R245" i="4"/>
  <c r="S245" i="4"/>
  <c r="T245" i="4"/>
  <c r="U245" i="4"/>
  <c r="V245" i="4"/>
  <c r="W245" i="4"/>
  <c r="X245" i="4"/>
  <c r="Y245" i="4"/>
  <c r="Z245" i="4"/>
  <c r="AA245" i="4"/>
  <c r="AB245" i="4"/>
  <c r="AC245" i="4"/>
  <c r="AD245" i="4"/>
  <c r="AE245" i="4"/>
  <c r="AF245" i="4"/>
  <c r="AG245" i="4"/>
  <c r="AH245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BA245" i="4"/>
  <c r="BB245" i="4"/>
  <c r="BC245" i="4"/>
  <c r="BD245" i="4"/>
  <c r="BE245" i="4"/>
  <c r="BF245" i="4"/>
  <c r="BG245" i="4"/>
  <c r="BH245" i="4"/>
  <c r="BI245" i="4"/>
  <c r="BJ245" i="4"/>
  <c r="BK245" i="4"/>
  <c r="BL245" i="4"/>
  <c r="BM245" i="4"/>
  <c r="BN245" i="4"/>
  <c r="BO245" i="4"/>
  <c r="BP245" i="4"/>
  <c r="BQ245" i="4"/>
  <c r="BR245" i="4"/>
  <c r="BS245" i="4"/>
  <c r="BT245" i="4"/>
  <c r="BU245" i="4"/>
  <c r="BV245" i="4"/>
  <c r="BW245" i="4"/>
  <c r="BX245" i="4"/>
  <c r="BY245" i="4"/>
  <c r="BZ245" i="4"/>
  <c r="CA245" i="4"/>
  <c r="CB245" i="4"/>
  <c r="CC245" i="4"/>
  <c r="CD245" i="4"/>
  <c r="CE245" i="4"/>
  <c r="CF245" i="4"/>
  <c r="CG245" i="4"/>
  <c r="CH245" i="4"/>
  <c r="CI245" i="4"/>
  <c r="P246" i="4"/>
  <c r="Q246" i="4"/>
  <c r="R246" i="4"/>
  <c r="S246" i="4"/>
  <c r="T246" i="4"/>
  <c r="U246" i="4"/>
  <c r="V246" i="4"/>
  <c r="W246" i="4"/>
  <c r="X246" i="4"/>
  <c r="Y246" i="4"/>
  <c r="Z246" i="4"/>
  <c r="AA246" i="4"/>
  <c r="AB246" i="4"/>
  <c r="AC246" i="4"/>
  <c r="AD246" i="4"/>
  <c r="AE246" i="4"/>
  <c r="AF246" i="4"/>
  <c r="AG246" i="4"/>
  <c r="AH246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BA246" i="4"/>
  <c r="BB246" i="4"/>
  <c r="BC246" i="4"/>
  <c r="BD246" i="4"/>
  <c r="BE246" i="4"/>
  <c r="BF246" i="4"/>
  <c r="BG246" i="4"/>
  <c r="BH246" i="4"/>
  <c r="BI246" i="4"/>
  <c r="BJ246" i="4"/>
  <c r="BK246" i="4"/>
  <c r="BL246" i="4"/>
  <c r="BM246" i="4"/>
  <c r="BN246" i="4"/>
  <c r="BO246" i="4"/>
  <c r="BP246" i="4"/>
  <c r="BQ246" i="4"/>
  <c r="BR246" i="4"/>
  <c r="BS246" i="4"/>
  <c r="BT246" i="4"/>
  <c r="BU246" i="4"/>
  <c r="BV246" i="4"/>
  <c r="BW246" i="4"/>
  <c r="BX246" i="4"/>
  <c r="BY246" i="4"/>
  <c r="BZ246" i="4"/>
  <c r="CA246" i="4"/>
  <c r="CB246" i="4"/>
  <c r="CC246" i="4"/>
  <c r="CD246" i="4"/>
  <c r="CE246" i="4"/>
  <c r="CF246" i="4"/>
  <c r="CG246" i="4"/>
  <c r="CH246" i="4"/>
  <c r="CI246" i="4"/>
  <c r="P247" i="4"/>
  <c r="Q247" i="4"/>
  <c r="R247" i="4"/>
  <c r="S247" i="4"/>
  <c r="T247" i="4"/>
  <c r="U247" i="4"/>
  <c r="V247" i="4"/>
  <c r="W247" i="4"/>
  <c r="X247" i="4"/>
  <c r="Y247" i="4"/>
  <c r="Z247" i="4"/>
  <c r="AA247" i="4"/>
  <c r="AB247" i="4"/>
  <c r="AC247" i="4"/>
  <c r="AD247" i="4"/>
  <c r="AE247" i="4"/>
  <c r="AF247" i="4"/>
  <c r="AG247" i="4"/>
  <c r="AH247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BA247" i="4"/>
  <c r="BB247" i="4"/>
  <c r="BC247" i="4"/>
  <c r="BD247" i="4"/>
  <c r="BE247" i="4"/>
  <c r="BF247" i="4"/>
  <c r="BG247" i="4"/>
  <c r="BH247" i="4"/>
  <c r="BI247" i="4"/>
  <c r="BJ247" i="4"/>
  <c r="BK247" i="4"/>
  <c r="BL247" i="4"/>
  <c r="BM247" i="4"/>
  <c r="BN247" i="4"/>
  <c r="BO247" i="4"/>
  <c r="BP247" i="4"/>
  <c r="BQ247" i="4"/>
  <c r="BR247" i="4"/>
  <c r="BS247" i="4"/>
  <c r="BT247" i="4"/>
  <c r="BU247" i="4"/>
  <c r="BV247" i="4"/>
  <c r="BW247" i="4"/>
  <c r="BX247" i="4"/>
  <c r="BY247" i="4"/>
  <c r="BZ247" i="4"/>
  <c r="CA247" i="4"/>
  <c r="CB247" i="4"/>
  <c r="CC247" i="4"/>
  <c r="CD247" i="4"/>
  <c r="CE247" i="4"/>
  <c r="CF247" i="4"/>
  <c r="CG247" i="4"/>
  <c r="CH247" i="4"/>
  <c r="CI247" i="4"/>
  <c r="P248" i="4"/>
  <c r="Q248" i="4"/>
  <c r="R248" i="4"/>
  <c r="S248" i="4"/>
  <c r="T248" i="4"/>
  <c r="U248" i="4"/>
  <c r="V248" i="4"/>
  <c r="W248" i="4"/>
  <c r="X248" i="4"/>
  <c r="Y248" i="4"/>
  <c r="Z248" i="4"/>
  <c r="AA248" i="4"/>
  <c r="AB248" i="4"/>
  <c r="AC248" i="4"/>
  <c r="AD248" i="4"/>
  <c r="AE248" i="4"/>
  <c r="AF248" i="4"/>
  <c r="AG248" i="4"/>
  <c r="AH248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BA248" i="4"/>
  <c r="BB248" i="4"/>
  <c r="BC248" i="4"/>
  <c r="BD248" i="4"/>
  <c r="BE248" i="4"/>
  <c r="BF248" i="4"/>
  <c r="BG248" i="4"/>
  <c r="BH248" i="4"/>
  <c r="BI248" i="4"/>
  <c r="BJ248" i="4"/>
  <c r="BK248" i="4"/>
  <c r="BL248" i="4"/>
  <c r="BM248" i="4"/>
  <c r="BN248" i="4"/>
  <c r="BO248" i="4"/>
  <c r="BP248" i="4"/>
  <c r="BQ248" i="4"/>
  <c r="BR248" i="4"/>
  <c r="BS248" i="4"/>
  <c r="BT248" i="4"/>
  <c r="BU248" i="4"/>
  <c r="BV248" i="4"/>
  <c r="BW248" i="4"/>
  <c r="BX248" i="4"/>
  <c r="BY248" i="4"/>
  <c r="BZ248" i="4"/>
  <c r="CA248" i="4"/>
  <c r="CB248" i="4"/>
  <c r="CC248" i="4"/>
  <c r="CD248" i="4"/>
  <c r="CE248" i="4"/>
  <c r="CF248" i="4"/>
  <c r="CG248" i="4"/>
  <c r="CH248" i="4"/>
  <c r="CI248" i="4"/>
  <c r="P249" i="4"/>
  <c r="Q249" i="4"/>
  <c r="R249" i="4"/>
  <c r="S249" i="4"/>
  <c r="T249" i="4"/>
  <c r="U249" i="4"/>
  <c r="V249" i="4"/>
  <c r="W249" i="4"/>
  <c r="X249" i="4"/>
  <c r="Y249" i="4"/>
  <c r="Z249" i="4"/>
  <c r="AA249" i="4"/>
  <c r="AB249" i="4"/>
  <c r="AC249" i="4"/>
  <c r="AD249" i="4"/>
  <c r="AE249" i="4"/>
  <c r="AF249" i="4"/>
  <c r="AG249" i="4"/>
  <c r="AH249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BA249" i="4"/>
  <c r="BB249" i="4"/>
  <c r="BC249" i="4"/>
  <c r="BD249" i="4"/>
  <c r="BE249" i="4"/>
  <c r="BF249" i="4"/>
  <c r="BG249" i="4"/>
  <c r="BH249" i="4"/>
  <c r="BI249" i="4"/>
  <c r="BJ249" i="4"/>
  <c r="BK249" i="4"/>
  <c r="BL249" i="4"/>
  <c r="BM249" i="4"/>
  <c r="BN249" i="4"/>
  <c r="BO249" i="4"/>
  <c r="BP249" i="4"/>
  <c r="BQ249" i="4"/>
  <c r="BR249" i="4"/>
  <c r="BS249" i="4"/>
  <c r="BT249" i="4"/>
  <c r="BU249" i="4"/>
  <c r="BV249" i="4"/>
  <c r="BW249" i="4"/>
  <c r="BX249" i="4"/>
  <c r="BY249" i="4"/>
  <c r="BZ249" i="4"/>
  <c r="CA249" i="4"/>
  <c r="CB249" i="4"/>
  <c r="CC249" i="4"/>
  <c r="CD249" i="4"/>
  <c r="CE249" i="4"/>
  <c r="CF249" i="4"/>
  <c r="CG249" i="4"/>
  <c r="CH249" i="4"/>
  <c r="CI249" i="4"/>
  <c r="P250" i="4"/>
  <c r="Q250" i="4"/>
  <c r="R250" i="4"/>
  <c r="S250" i="4"/>
  <c r="T250" i="4"/>
  <c r="U250" i="4"/>
  <c r="V250" i="4"/>
  <c r="W250" i="4"/>
  <c r="X250" i="4"/>
  <c r="Y250" i="4"/>
  <c r="Z250" i="4"/>
  <c r="AA250" i="4"/>
  <c r="AB250" i="4"/>
  <c r="AC250" i="4"/>
  <c r="AD250" i="4"/>
  <c r="AE250" i="4"/>
  <c r="AF250" i="4"/>
  <c r="AG250" i="4"/>
  <c r="AH250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BA250" i="4"/>
  <c r="BB250" i="4"/>
  <c r="BC250" i="4"/>
  <c r="BD250" i="4"/>
  <c r="BE250" i="4"/>
  <c r="BF250" i="4"/>
  <c r="BG250" i="4"/>
  <c r="BH250" i="4"/>
  <c r="BI250" i="4"/>
  <c r="BJ250" i="4"/>
  <c r="BK250" i="4"/>
  <c r="BL250" i="4"/>
  <c r="BM250" i="4"/>
  <c r="BN250" i="4"/>
  <c r="BO250" i="4"/>
  <c r="BP250" i="4"/>
  <c r="BQ250" i="4"/>
  <c r="BR250" i="4"/>
  <c r="BS250" i="4"/>
  <c r="BT250" i="4"/>
  <c r="BU250" i="4"/>
  <c r="BV250" i="4"/>
  <c r="BW250" i="4"/>
  <c r="BX250" i="4"/>
  <c r="BY250" i="4"/>
  <c r="BZ250" i="4"/>
  <c r="CA250" i="4"/>
  <c r="CB250" i="4"/>
  <c r="CC250" i="4"/>
  <c r="CD250" i="4"/>
  <c r="CE250" i="4"/>
  <c r="CF250" i="4"/>
  <c r="CG250" i="4"/>
  <c r="CH250" i="4"/>
  <c r="CI250" i="4"/>
  <c r="P251" i="4"/>
  <c r="Q251" i="4"/>
  <c r="R251" i="4"/>
  <c r="S251" i="4"/>
  <c r="T251" i="4"/>
  <c r="U251" i="4"/>
  <c r="V251" i="4"/>
  <c r="W251" i="4"/>
  <c r="X251" i="4"/>
  <c r="Y251" i="4"/>
  <c r="Z251" i="4"/>
  <c r="AA251" i="4"/>
  <c r="AB251" i="4"/>
  <c r="AC251" i="4"/>
  <c r="AD251" i="4"/>
  <c r="AE251" i="4"/>
  <c r="AF251" i="4"/>
  <c r="AG251" i="4"/>
  <c r="AH251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BA251" i="4"/>
  <c r="BB251" i="4"/>
  <c r="BC251" i="4"/>
  <c r="BD251" i="4"/>
  <c r="BE251" i="4"/>
  <c r="BF251" i="4"/>
  <c r="BG251" i="4"/>
  <c r="BH251" i="4"/>
  <c r="BI251" i="4"/>
  <c r="BJ251" i="4"/>
  <c r="BK251" i="4"/>
  <c r="BL251" i="4"/>
  <c r="BM251" i="4"/>
  <c r="BN251" i="4"/>
  <c r="BO251" i="4"/>
  <c r="BP251" i="4"/>
  <c r="BQ251" i="4"/>
  <c r="BR251" i="4"/>
  <c r="BS251" i="4"/>
  <c r="BT251" i="4"/>
  <c r="BU251" i="4"/>
  <c r="BV251" i="4"/>
  <c r="BW251" i="4"/>
  <c r="BX251" i="4"/>
  <c r="BY251" i="4"/>
  <c r="BZ251" i="4"/>
  <c r="CA251" i="4"/>
  <c r="CB251" i="4"/>
  <c r="CC251" i="4"/>
  <c r="CD251" i="4"/>
  <c r="CE251" i="4"/>
  <c r="CF251" i="4"/>
  <c r="CG251" i="4"/>
  <c r="CH251" i="4"/>
  <c r="CI251" i="4"/>
  <c r="P252" i="4"/>
  <c r="Q252" i="4"/>
  <c r="R252" i="4"/>
  <c r="S252" i="4"/>
  <c r="T252" i="4"/>
  <c r="U252" i="4"/>
  <c r="V252" i="4"/>
  <c r="W252" i="4"/>
  <c r="X252" i="4"/>
  <c r="Y252" i="4"/>
  <c r="Z252" i="4"/>
  <c r="AA252" i="4"/>
  <c r="AB252" i="4"/>
  <c r="AC252" i="4"/>
  <c r="AD252" i="4"/>
  <c r="AE252" i="4"/>
  <c r="AF252" i="4"/>
  <c r="AG252" i="4"/>
  <c r="AH252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BA252" i="4"/>
  <c r="BB252" i="4"/>
  <c r="BC252" i="4"/>
  <c r="BD252" i="4"/>
  <c r="BE252" i="4"/>
  <c r="BF252" i="4"/>
  <c r="BG252" i="4"/>
  <c r="BH252" i="4"/>
  <c r="BI252" i="4"/>
  <c r="BJ252" i="4"/>
  <c r="BK252" i="4"/>
  <c r="BL252" i="4"/>
  <c r="BM252" i="4"/>
  <c r="BN252" i="4"/>
  <c r="BO252" i="4"/>
  <c r="BP252" i="4"/>
  <c r="BQ252" i="4"/>
  <c r="BR252" i="4"/>
  <c r="BS252" i="4"/>
  <c r="BT252" i="4"/>
  <c r="BU252" i="4"/>
  <c r="BV252" i="4"/>
  <c r="BW252" i="4"/>
  <c r="BX252" i="4"/>
  <c r="BY252" i="4"/>
  <c r="BZ252" i="4"/>
  <c r="CA252" i="4"/>
  <c r="CB252" i="4"/>
  <c r="CC252" i="4"/>
  <c r="CD252" i="4"/>
  <c r="CE252" i="4"/>
  <c r="CF252" i="4"/>
  <c r="CG252" i="4"/>
  <c r="CH252" i="4"/>
  <c r="CI252" i="4"/>
  <c r="P253" i="4"/>
  <c r="Q253" i="4"/>
  <c r="R253" i="4"/>
  <c r="S253" i="4"/>
  <c r="T253" i="4"/>
  <c r="U253" i="4"/>
  <c r="V253" i="4"/>
  <c r="W253" i="4"/>
  <c r="X253" i="4"/>
  <c r="Y253" i="4"/>
  <c r="Z253" i="4"/>
  <c r="AA253" i="4"/>
  <c r="AB253" i="4"/>
  <c r="AC253" i="4"/>
  <c r="AD253" i="4"/>
  <c r="AE253" i="4"/>
  <c r="AF253" i="4"/>
  <c r="AG253" i="4"/>
  <c r="AH253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BA253" i="4"/>
  <c r="BB253" i="4"/>
  <c r="BC253" i="4"/>
  <c r="BD253" i="4"/>
  <c r="BE253" i="4"/>
  <c r="BF253" i="4"/>
  <c r="BG253" i="4"/>
  <c r="BH253" i="4"/>
  <c r="BI253" i="4"/>
  <c r="BJ253" i="4"/>
  <c r="BK253" i="4"/>
  <c r="BL253" i="4"/>
  <c r="BM253" i="4"/>
  <c r="BN253" i="4"/>
  <c r="BO253" i="4"/>
  <c r="BP253" i="4"/>
  <c r="BQ253" i="4"/>
  <c r="BR253" i="4"/>
  <c r="BS253" i="4"/>
  <c r="BT253" i="4"/>
  <c r="BU253" i="4"/>
  <c r="BV253" i="4"/>
  <c r="BW253" i="4"/>
  <c r="BX253" i="4"/>
  <c r="BY253" i="4"/>
  <c r="BZ253" i="4"/>
  <c r="CA253" i="4"/>
  <c r="CB253" i="4"/>
  <c r="CC253" i="4"/>
  <c r="CD253" i="4"/>
  <c r="CE253" i="4"/>
  <c r="CF253" i="4"/>
  <c r="CG253" i="4"/>
  <c r="CH253" i="4"/>
  <c r="CI253" i="4"/>
  <c r="P254" i="4"/>
  <c r="Q254" i="4"/>
  <c r="R254" i="4"/>
  <c r="S254" i="4"/>
  <c r="T254" i="4"/>
  <c r="U254" i="4"/>
  <c r="V254" i="4"/>
  <c r="W254" i="4"/>
  <c r="X254" i="4"/>
  <c r="Y254" i="4"/>
  <c r="Z254" i="4"/>
  <c r="AA254" i="4"/>
  <c r="AB254" i="4"/>
  <c r="AC254" i="4"/>
  <c r="AD254" i="4"/>
  <c r="AE254" i="4"/>
  <c r="AF254" i="4"/>
  <c r="AG254" i="4"/>
  <c r="AH254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BA254" i="4"/>
  <c r="BB254" i="4"/>
  <c r="BC254" i="4"/>
  <c r="BD254" i="4"/>
  <c r="BE254" i="4"/>
  <c r="BF254" i="4"/>
  <c r="BG254" i="4"/>
  <c r="BH254" i="4"/>
  <c r="BI254" i="4"/>
  <c r="BJ254" i="4"/>
  <c r="BK254" i="4"/>
  <c r="BL254" i="4"/>
  <c r="BM254" i="4"/>
  <c r="BN254" i="4"/>
  <c r="BO254" i="4"/>
  <c r="BP254" i="4"/>
  <c r="BQ254" i="4"/>
  <c r="BR254" i="4"/>
  <c r="BS254" i="4"/>
  <c r="BT254" i="4"/>
  <c r="BU254" i="4"/>
  <c r="BV254" i="4"/>
  <c r="BW254" i="4"/>
  <c r="BX254" i="4"/>
  <c r="BY254" i="4"/>
  <c r="BZ254" i="4"/>
  <c r="CA254" i="4"/>
  <c r="CB254" i="4"/>
  <c r="CC254" i="4"/>
  <c r="CD254" i="4"/>
  <c r="CE254" i="4"/>
  <c r="CF254" i="4"/>
  <c r="CG254" i="4"/>
  <c r="CH254" i="4"/>
  <c r="CI254" i="4"/>
  <c r="P255" i="4"/>
  <c r="Q255" i="4"/>
  <c r="R255" i="4"/>
  <c r="S255" i="4"/>
  <c r="T255" i="4"/>
  <c r="U255" i="4"/>
  <c r="V255" i="4"/>
  <c r="W255" i="4"/>
  <c r="X255" i="4"/>
  <c r="Y255" i="4"/>
  <c r="Z255" i="4"/>
  <c r="AA255" i="4"/>
  <c r="AB255" i="4"/>
  <c r="AC255" i="4"/>
  <c r="AD255" i="4"/>
  <c r="AE255" i="4"/>
  <c r="AF255" i="4"/>
  <c r="AG255" i="4"/>
  <c r="AH255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BA255" i="4"/>
  <c r="BB255" i="4"/>
  <c r="BC255" i="4"/>
  <c r="BD255" i="4"/>
  <c r="BE255" i="4"/>
  <c r="BF255" i="4"/>
  <c r="BG255" i="4"/>
  <c r="BH255" i="4"/>
  <c r="BI255" i="4"/>
  <c r="BJ255" i="4"/>
  <c r="BK255" i="4"/>
  <c r="BL255" i="4"/>
  <c r="BM255" i="4"/>
  <c r="BN255" i="4"/>
  <c r="BO255" i="4"/>
  <c r="BP255" i="4"/>
  <c r="BQ255" i="4"/>
  <c r="BR255" i="4"/>
  <c r="BS255" i="4"/>
  <c r="BT255" i="4"/>
  <c r="BU255" i="4"/>
  <c r="BV255" i="4"/>
  <c r="BW255" i="4"/>
  <c r="BX255" i="4"/>
  <c r="BY255" i="4"/>
  <c r="BZ255" i="4"/>
  <c r="CA255" i="4"/>
  <c r="CB255" i="4"/>
  <c r="CC255" i="4"/>
  <c r="CD255" i="4"/>
  <c r="CE255" i="4"/>
  <c r="CF255" i="4"/>
  <c r="CG255" i="4"/>
  <c r="CH255" i="4"/>
  <c r="CI255" i="4"/>
  <c r="P256" i="4"/>
  <c r="Q256" i="4"/>
  <c r="R256" i="4"/>
  <c r="S256" i="4"/>
  <c r="T256" i="4"/>
  <c r="U256" i="4"/>
  <c r="V256" i="4"/>
  <c r="W256" i="4"/>
  <c r="X256" i="4"/>
  <c r="Y256" i="4"/>
  <c r="Z256" i="4"/>
  <c r="AA256" i="4"/>
  <c r="AB256" i="4"/>
  <c r="AC256" i="4"/>
  <c r="AD256" i="4"/>
  <c r="AE256" i="4"/>
  <c r="AF256" i="4"/>
  <c r="AG256" i="4"/>
  <c r="AH256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BA256" i="4"/>
  <c r="BB256" i="4"/>
  <c r="BC256" i="4"/>
  <c r="BD256" i="4"/>
  <c r="BE256" i="4"/>
  <c r="BF256" i="4"/>
  <c r="BG256" i="4"/>
  <c r="BH256" i="4"/>
  <c r="BI256" i="4"/>
  <c r="BJ256" i="4"/>
  <c r="BK256" i="4"/>
  <c r="BL256" i="4"/>
  <c r="BM256" i="4"/>
  <c r="BN256" i="4"/>
  <c r="BO256" i="4"/>
  <c r="BP256" i="4"/>
  <c r="BQ256" i="4"/>
  <c r="BR256" i="4"/>
  <c r="BS256" i="4"/>
  <c r="BT256" i="4"/>
  <c r="BU256" i="4"/>
  <c r="BV256" i="4"/>
  <c r="BW256" i="4"/>
  <c r="BX256" i="4"/>
  <c r="BY256" i="4"/>
  <c r="BZ256" i="4"/>
  <c r="CA256" i="4"/>
  <c r="CB256" i="4"/>
  <c r="CC256" i="4"/>
  <c r="CD256" i="4"/>
  <c r="CE256" i="4"/>
  <c r="CF256" i="4"/>
  <c r="CG256" i="4"/>
  <c r="CH256" i="4"/>
  <c r="CI256" i="4"/>
  <c r="P257" i="4"/>
  <c r="Q257" i="4"/>
  <c r="R257" i="4"/>
  <c r="S257" i="4"/>
  <c r="T257" i="4"/>
  <c r="U257" i="4"/>
  <c r="V257" i="4"/>
  <c r="W257" i="4"/>
  <c r="X257" i="4"/>
  <c r="Y257" i="4"/>
  <c r="Z257" i="4"/>
  <c r="AA257" i="4"/>
  <c r="AB257" i="4"/>
  <c r="AC257" i="4"/>
  <c r="AD257" i="4"/>
  <c r="AE257" i="4"/>
  <c r="AF257" i="4"/>
  <c r="AG257" i="4"/>
  <c r="AH257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BA257" i="4"/>
  <c r="BB257" i="4"/>
  <c r="BC257" i="4"/>
  <c r="BD257" i="4"/>
  <c r="BE257" i="4"/>
  <c r="BF257" i="4"/>
  <c r="BG257" i="4"/>
  <c r="BH257" i="4"/>
  <c r="BI257" i="4"/>
  <c r="BJ257" i="4"/>
  <c r="BK257" i="4"/>
  <c r="BL257" i="4"/>
  <c r="BM257" i="4"/>
  <c r="BN257" i="4"/>
  <c r="BO257" i="4"/>
  <c r="BP257" i="4"/>
  <c r="BQ257" i="4"/>
  <c r="BR257" i="4"/>
  <c r="BS257" i="4"/>
  <c r="BT257" i="4"/>
  <c r="BU257" i="4"/>
  <c r="BV257" i="4"/>
  <c r="BW257" i="4"/>
  <c r="BX257" i="4"/>
  <c r="BY257" i="4"/>
  <c r="BZ257" i="4"/>
  <c r="CA257" i="4"/>
  <c r="CB257" i="4"/>
  <c r="CC257" i="4"/>
  <c r="CD257" i="4"/>
  <c r="CE257" i="4"/>
  <c r="CF257" i="4"/>
  <c r="CG257" i="4"/>
  <c r="CH257" i="4"/>
  <c r="CI257" i="4"/>
  <c r="P258" i="4"/>
  <c r="Q258" i="4"/>
  <c r="R258" i="4"/>
  <c r="S258" i="4"/>
  <c r="T258" i="4"/>
  <c r="U258" i="4"/>
  <c r="V258" i="4"/>
  <c r="W258" i="4"/>
  <c r="X258" i="4"/>
  <c r="Y258" i="4"/>
  <c r="Z258" i="4"/>
  <c r="AA258" i="4"/>
  <c r="AB258" i="4"/>
  <c r="AC258" i="4"/>
  <c r="AD258" i="4"/>
  <c r="AE258" i="4"/>
  <c r="AF258" i="4"/>
  <c r="AG258" i="4"/>
  <c r="AH258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BA258" i="4"/>
  <c r="BB258" i="4"/>
  <c r="BC258" i="4"/>
  <c r="BD258" i="4"/>
  <c r="BE258" i="4"/>
  <c r="BF258" i="4"/>
  <c r="BG258" i="4"/>
  <c r="BH258" i="4"/>
  <c r="BI258" i="4"/>
  <c r="BJ258" i="4"/>
  <c r="BK258" i="4"/>
  <c r="BL258" i="4"/>
  <c r="BM258" i="4"/>
  <c r="BN258" i="4"/>
  <c r="BO258" i="4"/>
  <c r="BP258" i="4"/>
  <c r="BQ258" i="4"/>
  <c r="BR258" i="4"/>
  <c r="BS258" i="4"/>
  <c r="BT258" i="4"/>
  <c r="BU258" i="4"/>
  <c r="BV258" i="4"/>
  <c r="BW258" i="4"/>
  <c r="BX258" i="4"/>
  <c r="BY258" i="4"/>
  <c r="BZ258" i="4"/>
  <c r="CA258" i="4"/>
  <c r="CB258" i="4"/>
  <c r="CC258" i="4"/>
  <c r="CD258" i="4"/>
  <c r="CE258" i="4"/>
  <c r="CF258" i="4"/>
  <c r="CG258" i="4"/>
  <c r="CH258" i="4"/>
  <c r="CI258" i="4"/>
  <c r="P259" i="4"/>
  <c r="Q259" i="4"/>
  <c r="R259" i="4"/>
  <c r="S259" i="4"/>
  <c r="T259" i="4"/>
  <c r="U259" i="4"/>
  <c r="V259" i="4"/>
  <c r="W259" i="4"/>
  <c r="X259" i="4"/>
  <c r="Y259" i="4"/>
  <c r="Z259" i="4"/>
  <c r="AA259" i="4"/>
  <c r="AB259" i="4"/>
  <c r="AC259" i="4"/>
  <c r="AD259" i="4"/>
  <c r="AE259" i="4"/>
  <c r="AF259" i="4"/>
  <c r="AG259" i="4"/>
  <c r="AH259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BA259" i="4"/>
  <c r="BB259" i="4"/>
  <c r="BC259" i="4"/>
  <c r="BD259" i="4"/>
  <c r="BE259" i="4"/>
  <c r="BF259" i="4"/>
  <c r="BG259" i="4"/>
  <c r="BH259" i="4"/>
  <c r="BI259" i="4"/>
  <c r="BJ259" i="4"/>
  <c r="BK259" i="4"/>
  <c r="BL259" i="4"/>
  <c r="BM259" i="4"/>
  <c r="BN259" i="4"/>
  <c r="BO259" i="4"/>
  <c r="BP259" i="4"/>
  <c r="BQ259" i="4"/>
  <c r="BR259" i="4"/>
  <c r="BS259" i="4"/>
  <c r="BT259" i="4"/>
  <c r="BU259" i="4"/>
  <c r="BV259" i="4"/>
  <c r="BW259" i="4"/>
  <c r="BX259" i="4"/>
  <c r="BY259" i="4"/>
  <c r="BZ259" i="4"/>
  <c r="CA259" i="4"/>
  <c r="CB259" i="4"/>
  <c r="CC259" i="4"/>
  <c r="CD259" i="4"/>
  <c r="CE259" i="4"/>
  <c r="CF259" i="4"/>
  <c r="CG259" i="4"/>
  <c r="CH259" i="4"/>
  <c r="CI259" i="4"/>
  <c r="P260" i="4"/>
  <c r="Q260" i="4"/>
  <c r="R260" i="4"/>
  <c r="S260" i="4"/>
  <c r="T260" i="4"/>
  <c r="U260" i="4"/>
  <c r="V260" i="4"/>
  <c r="W260" i="4"/>
  <c r="X260" i="4"/>
  <c r="Y260" i="4"/>
  <c r="Z260" i="4"/>
  <c r="AA260" i="4"/>
  <c r="AB260" i="4"/>
  <c r="AC260" i="4"/>
  <c r="AD260" i="4"/>
  <c r="AE260" i="4"/>
  <c r="AF260" i="4"/>
  <c r="AG260" i="4"/>
  <c r="AH260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BA260" i="4"/>
  <c r="BB260" i="4"/>
  <c r="BC260" i="4"/>
  <c r="BD260" i="4"/>
  <c r="BE260" i="4"/>
  <c r="BF260" i="4"/>
  <c r="BG260" i="4"/>
  <c r="BH260" i="4"/>
  <c r="BI260" i="4"/>
  <c r="BJ260" i="4"/>
  <c r="BK260" i="4"/>
  <c r="BL260" i="4"/>
  <c r="BM260" i="4"/>
  <c r="BN260" i="4"/>
  <c r="BO260" i="4"/>
  <c r="BP260" i="4"/>
  <c r="BQ260" i="4"/>
  <c r="BR260" i="4"/>
  <c r="BS260" i="4"/>
  <c r="BT260" i="4"/>
  <c r="BU260" i="4"/>
  <c r="BV260" i="4"/>
  <c r="BW260" i="4"/>
  <c r="BX260" i="4"/>
  <c r="BY260" i="4"/>
  <c r="BZ260" i="4"/>
  <c r="CA260" i="4"/>
  <c r="CB260" i="4"/>
  <c r="CC260" i="4"/>
  <c r="CD260" i="4"/>
  <c r="CE260" i="4"/>
  <c r="CF260" i="4"/>
  <c r="CG260" i="4"/>
  <c r="CH260" i="4"/>
  <c r="CI260" i="4"/>
  <c r="P261" i="4"/>
  <c r="Q261" i="4"/>
  <c r="R261" i="4"/>
  <c r="S261" i="4"/>
  <c r="T261" i="4"/>
  <c r="U261" i="4"/>
  <c r="V261" i="4"/>
  <c r="W261" i="4"/>
  <c r="X261" i="4"/>
  <c r="Y261" i="4"/>
  <c r="Z261" i="4"/>
  <c r="AA261" i="4"/>
  <c r="AB261" i="4"/>
  <c r="AC261" i="4"/>
  <c r="AD261" i="4"/>
  <c r="AE261" i="4"/>
  <c r="AF261" i="4"/>
  <c r="AG261" i="4"/>
  <c r="AH261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BA261" i="4"/>
  <c r="BB261" i="4"/>
  <c r="BC261" i="4"/>
  <c r="BD261" i="4"/>
  <c r="BE261" i="4"/>
  <c r="BF261" i="4"/>
  <c r="BG261" i="4"/>
  <c r="BH261" i="4"/>
  <c r="BI261" i="4"/>
  <c r="BJ261" i="4"/>
  <c r="BK261" i="4"/>
  <c r="BL261" i="4"/>
  <c r="BM261" i="4"/>
  <c r="BN261" i="4"/>
  <c r="BO261" i="4"/>
  <c r="BP261" i="4"/>
  <c r="BQ261" i="4"/>
  <c r="BR261" i="4"/>
  <c r="BS261" i="4"/>
  <c r="BT261" i="4"/>
  <c r="BU261" i="4"/>
  <c r="BV261" i="4"/>
  <c r="BW261" i="4"/>
  <c r="BX261" i="4"/>
  <c r="BY261" i="4"/>
  <c r="BZ261" i="4"/>
  <c r="CA261" i="4"/>
  <c r="CB261" i="4"/>
  <c r="CC261" i="4"/>
  <c r="CD261" i="4"/>
  <c r="CE261" i="4"/>
  <c r="CF261" i="4"/>
  <c r="CG261" i="4"/>
  <c r="CH261" i="4"/>
  <c r="CI261" i="4"/>
  <c r="P262" i="4"/>
  <c r="Q262" i="4"/>
  <c r="R262" i="4"/>
  <c r="S262" i="4"/>
  <c r="T262" i="4"/>
  <c r="U262" i="4"/>
  <c r="V262" i="4"/>
  <c r="W262" i="4"/>
  <c r="X262" i="4"/>
  <c r="Y262" i="4"/>
  <c r="Z262" i="4"/>
  <c r="AA262" i="4"/>
  <c r="AB262" i="4"/>
  <c r="AC262" i="4"/>
  <c r="AD262" i="4"/>
  <c r="AE262" i="4"/>
  <c r="AF262" i="4"/>
  <c r="AG262" i="4"/>
  <c r="AH262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BA262" i="4"/>
  <c r="BB262" i="4"/>
  <c r="BC262" i="4"/>
  <c r="BD262" i="4"/>
  <c r="BE262" i="4"/>
  <c r="BF262" i="4"/>
  <c r="BG262" i="4"/>
  <c r="BH262" i="4"/>
  <c r="BI262" i="4"/>
  <c r="BJ262" i="4"/>
  <c r="BK262" i="4"/>
  <c r="BL262" i="4"/>
  <c r="BM262" i="4"/>
  <c r="BN262" i="4"/>
  <c r="BO262" i="4"/>
  <c r="BP262" i="4"/>
  <c r="BQ262" i="4"/>
  <c r="BR262" i="4"/>
  <c r="BS262" i="4"/>
  <c r="BT262" i="4"/>
  <c r="BU262" i="4"/>
  <c r="BV262" i="4"/>
  <c r="BW262" i="4"/>
  <c r="BX262" i="4"/>
  <c r="BY262" i="4"/>
  <c r="BZ262" i="4"/>
  <c r="CA262" i="4"/>
  <c r="CB262" i="4"/>
  <c r="CC262" i="4"/>
  <c r="CD262" i="4"/>
  <c r="CE262" i="4"/>
  <c r="CF262" i="4"/>
  <c r="CG262" i="4"/>
  <c r="CH262" i="4"/>
  <c r="CI262" i="4"/>
  <c r="P263" i="4"/>
  <c r="Q263" i="4"/>
  <c r="R263" i="4"/>
  <c r="S263" i="4"/>
  <c r="T263" i="4"/>
  <c r="U263" i="4"/>
  <c r="V263" i="4"/>
  <c r="W263" i="4"/>
  <c r="X263" i="4"/>
  <c r="Y263" i="4"/>
  <c r="Z263" i="4"/>
  <c r="AA263" i="4"/>
  <c r="AB263" i="4"/>
  <c r="AC263" i="4"/>
  <c r="AD263" i="4"/>
  <c r="AE263" i="4"/>
  <c r="AF263" i="4"/>
  <c r="AG263" i="4"/>
  <c r="AH263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BA263" i="4"/>
  <c r="BB263" i="4"/>
  <c r="BC263" i="4"/>
  <c r="BD263" i="4"/>
  <c r="BE263" i="4"/>
  <c r="BF263" i="4"/>
  <c r="BG263" i="4"/>
  <c r="BH263" i="4"/>
  <c r="BI263" i="4"/>
  <c r="BJ263" i="4"/>
  <c r="BK263" i="4"/>
  <c r="BL263" i="4"/>
  <c r="BM263" i="4"/>
  <c r="BN263" i="4"/>
  <c r="BO263" i="4"/>
  <c r="BP263" i="4"/>
  <c r="BQ263" i="4"/>
  <c r="BR263" i="4"/>
  <c r="BS263" i="4"/>
  <c r="BT263" i="4"/>
  <c r="BU263" i="4"/>
  <c r="BV263" i="4"/>
  <c r="BW263" i="4"/>
  <c r="BX263" i="4"/>
  <c r="BY263" i="4"/>
  <c r="BZ263" i="4"/>
  <c r="CA263" i="4"/>
  <c r="CB263" i="4"/>
  <c r="CC263" i="4"/>
  <c r="CD263" i="4"/>
  <c r="CE263" i="4"/>
  <c r="CF263" i="4"/>
  <c r="CG263" i="4"/>
  <c r="CH263" i="4"/>
  <c r="CI263" i="4"/>
  <c r="P264" i="4"/>
  <c r="Q264" i="4"/>
  <c r="R264" i="4"/>
  <c r="S264" i="4"/>
  <c r="T264" i="4"/>
  <c r="U264" i="4"/>
  <c r="V264" i="4"/>
  <c r="W264" i="4"/>
  <c r="X264" i="4"/>
  <c r="Y264" i="4"/>
  <c r="Z264" i="4"/>
  <c r="AA264" i="4"/>
  <c r="AB264" i="4"/>
  <c r="AC264" i="4"/>
  <c r="AD264" i="4"/>
  <c r="AE264" i="4"/>
  <c r="AF264" i="4"/>
  <c r="AG264" i="4"/>
  <c r="AH264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BA264" i="4"/>
  <c r="BB264" i="4"/>
  <c r="BC264" i="4"/>
  <c r="BD264" i="4"/>
  <c r="BE264" i="4"/>
  <c r="BF264" i="4"/>
  <c r="BG264" i="4"/>
  <c r="BH264" i="4"/>
  <c r="BI264" i="4"/>
  <c r="BJ264" i="4"/>
  <c r="BK264" i="4"/>
  <c r="BL264" i="4"/>
  <c r="BM264" i="4"/>
  <c r="BN264" i="4"/>
  <c r="BO264" i="4"/>
  <c r="BP264" i="4"/>
  <c r="BQ264" i="4"/>
  <c r="BR264" i="4"/>
  <c r="BS264" i="4"/>
  <c r="BT264" i="4"/>
  <c r="BU264" i="4"/>
  <c r="BV264" i="4"/>
  <c r="BW264" i="4"/>
  <c r="BX264" i="4"/>
  <c r="BY264" i="4"/>
  <c r="BZ264" i="4"/>
  <c r="CA264" i="4"/>
  <c r="CB264" i="4"/>
  <c r="CC264" i="4"/>
  <c r="CD264" i="4"/>
  <c r="CE264" i="4"/>
  <c r="CF264" i="4"/>
  <c r="CG264" i="4"/>
  <c r="CH264" i="4"/>
  <c r="CI264" i="4"/>
  <c r="P265" i="4"/>
  <c r="Q265" i="4"/>
  <c r="R265" i="4"/>
  <c r="S265" i="4"/>
  <c r="T265" i="4"/>
  <c r="U265" i="4"/>
  <c r="V265" i="4"/>
  <c r="W265" i="4"/>
  <c r="X265" i="4"/>
  <c r="Y265" i="4"/>
  <c r="Z265" i="4"/>
  <c r="AA265" i="4"/>
  <c r="AB265" i="4"/>
  <c r="AC265" i="4"/>
  <c r="AD265" i="4"/>
  <c r="AE265" i="4"/>
  <c r="AF265" i="4"/>
  <c r="AG265" i="4"/>
  <c r="AH265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BA265" i="4"/>
  <c r="BB265" i="4"/>
  <c r="BC265" i="4"/>
  <c r="BD265" i="4"/>
  <c r="BE265" i="4"/>
  <c r="BF265" i="4"/>
  <c r="BG265" i="4"/>
  <c r="BH265" i="4"/>
  <c r="BI265" i="4"/>
  <c r="BJ265" i="4"/>
  <c r="BK265" i="4"/>
  <c r="BL265" i="4"/>
  <c r="BM265" i="4"/>
  <c r="BN265" i="4"/>
  <c r="BO265" i="4"/>
  <c r="BP265" i="4"/>
  <c r="BQ265" i="4"/>
  <c r="BR265" i="4"/>
  <c r="BS265" i="4"/>
  <c r="BT265" i="4"/>
  <c r="BU265" i="4"/>
  <c r="BV265" i="4"/>
  <c r="BW265" i="4"/>
  <c r="BX265" i="4"/>
  <c r="BY265" i="4"/>
  <c r="BZ265" i="4"/>
  <c r="CA265" i="4"/>
  <c r="CB265" i="4"/>
  <c r="CC265" i="4"/>
  <c r="CD265" i="4"/>
  <c r="CE265" i="4"/>
  <c r="CF265" i="4"/>
  <c r="CG265" i="4"/>
  <c r="CH265" i="4"/>
  <c r="CI265" i="4"/>
  <c r="P266" i="4"/>
  <c r="Q266" i="4"/>
  <c r="R266" i="4"/>
  <c r="S266" i="4"/>
  <c r="T266" i="4"/>
  <c r="U266" i="4"/>
  <c r="V266" i="4"/>
  <c r="W266" i="4"/>
  <c r="X266" i="4"/>
  <c r="Y266" i="4"/>
  <c r="Z266" i="4"/>
  <c r="AA266" i="4"/>
  <c r="AB266" i="4"/>
  <c r="AC266" i="4"/>
  <c r="AD266" i="4"/>
  <c r="AE266" i="4"/>
  <c r="AF266" i="4"/>
  <c r="AG266" i="4"/>
  <c r="AH266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BA266" i="4"/>
  <c r="BB266" i="4"/>
  <c r="BC266" i="4"/>
  <c r="BD266" i="4"/>
  <c r="BE266" i="4"/>
  <c r="BF266" i="4"/>
  <c r="BG266" i="4"/>
  <c r="BH266" i="4"/>
  <c r="BI266" i="4"/>
  <c r="BJ266" i="4"/>
  <c r="BK266" i="4"/>
  <c r="BL266" i="4"/>
  <c r="BM266" i="4"/>
  <c r="BN266" i="4"/>
  <c r="BO266" i="4"/>
  <c r="BP266" i="4"/>
  <c r="BQ266" i="4"/>
  <c r="BR266" i="4"/>
  <c r="BS266" i="4"/>
  <c r="BT266" i="4"/>
  <c r="BU266" i="4"/>
  <c r="BV266" i="4"/>
  <c r="BW266" i="4"/>
  <c r="BX266" i="4"/>
  <c r="BY266" i="4"/>
  <c r="BZ266" i="4"/>
  <c r="CA266" i="4"/>
  <c r="CB266" i="4"/>
  <c r="CC266" i="4"/>
  <c r="CD266" i="4"/>
  <c r="CE266" i="4"/>
  <c r="CF266" i="4"/>
  <c r="CG266" i="4"/>
  <c r="CH266" i="4"/>
  <c r="CI266" i="4"/>
  <c r="P267" i="4"/>
  <c r="Q267" i="4"/>
  <c r="R267" i="4"/>
  <c r="S267" i="4"/>
  <c r="T267" i="4"/>
  <c r="U267" i="4"/>
  <c r="V267" i="4"/>
  <c r="W267" i="4"/>
  <c r="X267" i="4"/>
  <c r="Y267" i="4"/>
  <c r="Z267" i="4"/>
  <c r="AA267" i="4"/>
  <c r="AB267" i="4"/>
  <c r="AC267" i="4"/>
  <c r="AD267" i="4"/>
  <c r="AE267" i="4"/>
  <c r="AF267" i="4"/>
  <c r="AG267" i="4"/>
  <c r="AH267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BA267" i="4"/>
  <c r="BB267" i="4"/>
  <c r="BC267" i="4"/>
  <c r="BD267" i="4"/>
  <c r="BE267" i="4"/>
  <c r="BF267" i="4"/>
  <c r="BG267" i="4"/>
  <c r="BH267" i="4"/>
  <c r="BI267" i="4"/>
  <c r="BJ267" i="4"/>
  <c r="BK267" i="4"/>
  <c r="BL267" i="4"/>
  <c r="BM267" i="4"/>
  <c r="BN267" i="4"/>
  <c r="BO267" i="4"/>
  <c r="BP267" i="4"/>
  <c r="BQ267" i="4"/>
  <c r="BR267" i="4"/>
  <c r="BS267" i="4"/>
  <c r="BT267" i="4"/>
  <c r="BU267" i="4"/>
  <c r="BV267" i="4"/>
  <c r="BW267" i="4"/>
  <c r="BX267" i="4"/>
  <c r="BY267" i="4"/>
  <c r="BZ267" i="4"/>
  <c r="CA267" i="4"/>
  <c r="CB267" i="4"/>
  <c r="CC267" i="4"/>
  <c r="CD267" i="4"/>
  <c r="CE267" i="4"/>
  <c r="CF267" i="4"/>
  <c r="CG267" i="4"/>
  <c r="CH267" i="4"/>
  <c r="CI267" i="4"/>
  <c r="P268" i="4"/>
  <c r="Q268" i="4"/>
  <c r="R268" i="4"/>
  <c r="S268" i="4"/>
  <c r="T268" i="4"/>
  <c r="U268" i="4"/>
  <c r="V268" i="4"/>
  <c r="W268" i="4"/>
  <c r="X268" i="4"/>
  <c r="Y268" i="4"/>
  <c r="Z268" i="4"/>
  <c r="AA268" i="4"/>
  <c r="AB268" i="4"/>
  <c r="AC268" i="4"/>
  <c r="AD268" i="4"/>
  <c r="AE268" i="4"/>
  <c r="AF268" i="4"/>
  <c r="AG268" i="4"/>
  <c r="AH268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BA268" i="4"/>
  <c r="BB268" i="4"/>
  <c r="BC268" i="4"/>
  <c r="BD268" i="4"/>
  <c r="BE268" i="4"/>
  <c r="BF268" i="4"/>
  <c r="BG268" i="4"/>
  <c r="BH268" i="4"/>
  <c r="BI268" i="4"/>
  <c r="BJ268" i="4"/>
  <c r="BK268" i="4"/>
  <c r="BL268" i="4"/>
  <c r="BM268" i="4"/>
  <c r="BN268" i="4"/>
  <c r="BO268" i="4"/>
  <c r="BP268" i="4"/>
  <c r="BQ268" i="4"/>
  <c r="BR268" i="4"/>
  <c r="BS268" i="4"/>
  <c r="BT268" i="4"/>
  <c r="BU268" i="4"/>
  <c r="BV268" i="4"/>
  <c r="BW268" i="4"/>
  <c r="BX268" i="4"/>
  <c r="BY268" i="4"/>
  <c r="BZ268" i="4"/>
  <c r="CA268" i="4"/>
  <c r="CB268" i="4"/>
  <c r="CC268" i="4"/>
  <c r="CD268" i="4"/>
  <c r="CE268" i="4"/>
  <c r="CF268" i="4"/>
  <c r="CG268" i="4"/>
  <c r="CH268" i="4"/>
  <c r="CI268" i="4"/>
  <c r="P269" i="4"/>
  <c r="Q269" i="4"/>
  <c r="R269" i="4"/>
  <c r="S269" i="4"/>
  <c r="T269" i="4"/>
  <c r="U269" i="4"/>
  <c r="V269" i="4"/>
  <c r="W269" i="4"/>
  <c r="X269" i="4"/>
  <c r="Y269" i="4"/>
  <c r="Z269" i="4"/>
  <c r="AA269" i="4"/>
  <c r="AB269" i="4"/>
  <c r="AC269" i="4"/>
  <c r="AD269" i="4"/>
  <c r="AE269" i="4"/>
  <c r="AF269" i="4"/>
  <c r="AG269" i="4"/>
  <c r="AH269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BA269" i="4"/>
  <c r="BB269" i="4"/>
  <c r="BC269" i="4"/>
  <c r="BD269" i="4"/>
  <c r="BE269" i="4"/>
  <c r="BF269" i="4"/>
  <c r="BG269" i="4"/>
  <c r="BH269" i="4"/>
  <c r="BI269" i="4"/>
  <c r="BJ269" i="4"/>
  <c r="BK269" i="4"/>
  <c r="BL269" i="4"/>
  <c r="BM269" i="4"/>
  <c r="BN269" i="4"/>
  <c r="BO269" i="4"/>
  <c r="BP269" i="4"/>
  <c r="BQ269" i="4"/>
  <c r="BR269" i="4"/>
  <c r="BS269" i="4"/>
  <c r="BT269" i="4"/>
  <c r="BU269" i="4"/>
  <c r="BV269" i="4"/>
  <c r="BW269" i="4"/>
  <c r="BX269" i="4"/>
  <c r="BY269" i="4"/>
  <c r="BZ269" i="4"/>
  <c r="CA269" i="4"/>
  <c r="CB269" i="4"/>
  <c r="CC269" i="4"/>
  <c r="CD269" i="4"/>
  <c r="CE269" i="4"/>
  <c r="CF269" i="4"/>
  <c r="CG269" i="4"/>
  <c r="CH269" i="4"/>
  <c r="CI269" i="4"/>
  <c r="P270" i="4"/>
  <c r="Q270" i="4"/>
  <c r="R270" i="4"/>
  <c r="S270" i="4"/>
  <c r="T270" i="4"/>
  <c r="U270" i="4"/>
  <c r="V270" i="4"/>
  <c r="W270" i="4"/>
  <c r="X270" i="4"/>
  <c r="Y270" i="4"/>
  <c r="Z270" i="4"/>
  <c r="AA270" i="4"/>
  <c r="AB270" i="4"/>
  <c r="AC270" i="4"/>
  <c r="AD270" i="4"/>
  <c r="AE270" i="4"/>
  <c r="AF270" i="4"/>
  <c r="AG270" i="4"/>
  <c r="AH270" i="4"/>
  <c r="AI270" i="4"/>
  <c r="AJ270" i="4"/>
  <c r="AK270" i="4"/>
  <c r="AL270" i="4"/>
  <c r="AM270" i="4"/>
  <c r="AN270" i="4"/>
  <c r="AO270" i="4"/>
  <c r="AP270" i="4"/>
  <c r="AQ270" i="4"/>
  <c r="AR270" i="4"/>
  <c r="AS270" i="4"/>
  <c r="AT270" i="4"/>
  <c r="AU270" i="4"/>
  <c r="AV270" i="4"/>
  <c r="AW270" i="4"/>
  <c r="AX270" i="4"/>
  <c r="AY270" i="4"/>
  <c r="AZ270" i="4"/>
  <c r="BA270" i="4"/>
  <c r="BB270" i="4"/>
  <c r="BC270" i="4"/>
  <c r="BD270" i="4"/>
  <c r="BE270" i="4"/>
  <c r="BF270" i="4"/>
  <c r="BG270" i="4"/>
  <c r="BH270" i="4"/>
  <c r="BI270" i="4"/>
  <c r="BJ270" i="4"/>
  <c r="BK270" i="4"/>
  <c r="BL270" i="4"/>
  <c r="BM270" i="4"/>
  <c r="BN270" i="4"/>
  <c r="BO270" i="4"/>
  <c r="BP270" i="4"/>
  <c r="BQ270" i="4"/>
  <c r="BR270" i="4"/>
  <c r="BS270" i="4"/>
  <c r="BT270" i="4"/>
  <c r="BU270" i="4"/>
  <c r="BV270" i="4"/>
  <c r="BW270" i="4"/>
  <c r="BX270" i="4"/>
  <c r="BY270" i="4"/>
  <c r="BZ270" i="4"/>
  <c r="CA270" i="4"/>
  <c r="CB270" i="4"/>
  <c r="CC270" i="4"/>
  <c r="CD270" i="4"/>
  <c r="CE270" i="4"/>
  <c r="CF270" i="4"/>
  <c r="CG270" i="4"/>
  <c r="CH270" i="4"/>
  <c r="CI270" i="4"/>
  <c r="P271" i="4"/>
  <c r="Q271" i="4"/>
  <c r="R271" i="4"/>
  <c r="S271" i="4"/>
  <c r="T271" i="4"/>
  <c r="U271" i="4"/>
  <c r="V271" i="4"/>
  <c r="W271" i="4"/>
  <c r="X271" i="4"/>
  <c r="Y271" i="4"/>
  <c r="Z271" i="4"/>
  <c r="AA271" i="4"/>
  <c r="AB271" i="4"/>
  <c r="AC271" i="4"/>
  <c r="AD271" i="4"/>
  <c r="AE271" i="4"/>
  <c r="AF271" i="4"/>
  <c r="AG271" i="4"/>
  <c r="AH271" i="4"/>
  <c r="AI271" i="4"/>
  <c r="AJ271" i="4"/>
  <c r="AK271" i="4"/>
  <c r="AL271" i="4"/>
  <c r="AM271" i="4"/>
  <c r="AN271" i="4"/>
  <c r="AO271" i="4"/>
  <c r="AP271" i="4"/>
  <c r="AQ271" i="4"/>
  <c r="AR271" i="4"/>
  <c r="AS271" i="4"/>
  <c r="AT271" i="4"/>
  <c r="AU271" i="4"/>
  <c r="AV271" i="4"/>
  <c r="AW271" i="4"/>
  <c r="AX271" i="4"/>
  <c r="AY271" i="4"/>
  <c r="AZ271" i="4"/>
  <c r="BA271" i="4"/>
  <c r="BB271" i="4"/>
  <c r="BC271" i="4"/>
  <c r="BD271" i="4"/>
  <c r="BE271" i="4"/>
  <c r="BF271" i="4"/>
  <c r="BG271" i="4"/>
  <c r="BH271" i="4"/>
  <c r="BI271" i="4"/>
  <c r="BJ271" i="4"/>
  <c r="BK271" i="4"/>
  <c r="BL271" i="4"/>
  <c r="BM271" i="4"/>
  <c r="BN271" i="4"/>
  <c r="BO271" i="4"/>
  <c r="BP271" i="4"/>
  <c r="BQ271" i="4"/>
  <c r="BR271" i="4"/>
  <c r="BS271" i="4"/>
  <c r="BT271" i="4"/>
  <c r="BU271" i="4"/>
  <c r="BV271" i="4"/>
  <c r="BW271" i="4"/>
  <c r="BX271" i="4"/>
  <c r="BY271" i="4"/>
  <c r="BZ271" i="4"/>
  <c r="CA271" i="4"/>
  <c r="CB271" i="4"/>
  <c r="CC271" i="4"/>
  <c r="CD271" i="4"/>
  <c r="CE271" i="4"/>
  <c r="CF271" i="4"/>
  <c r="CG271" i="4"/>
  <c r="CH271" i="4"/>
  <c r="CI271" i="4"/>
  <c r="P272" i="4"/>
  <c r="Q272" i="4"/>
  <c r="R272" i="4"/>
  <c r="S272" i="4"/>
  <c r="T272" i="4"/>
  <c r="U272" i="4"/>
  <c r="V272" i="4"/>
  <c r="W272" i="4"/>
  <c r="X272" i="4"/>
  <c r="Y272" i="4"/>
  <c r="Z272" i="4"/>
  <c r="AA272" i="4"/>
  <c r="AB272" i="4"/>
  <c r="AC272" i="4"/>
  <c r="AD272" i="4"/>
  <c r="AE272" i="4"/>
  <c r="AF272" i="4"/>
  <c r="AG272" i="4"/>
  <c r="AH272" i="4"/>
  <c r="AI272" i="4"/>
  <c r="AJ272" i="4"/>
  <c r="AK272" i="4"/>
  <c r="AL272" i="4"/>
  <c r="AM272" i="4"/>
  <c r="AN272" i="4"/>
  <c r="AO272" i="4"/>
  <c r="AP272" i="4"/>
  <c r="AQ272" i="4"/>
  <c r="AR272" i="4"/>
  <c r="AS272" i="4"/>
  <c r="AT272" i="4"/>
  <c r="AU272" i="4"/>
  <c r="AV272" i="4"/>
  <c r="AW272" i="4"/>
  <c r="AX272" i="4"/>
  <c r="AY272" i="4"/>
  <c r="AZ272" i="4"/>
  <c r="BA272" i="4"/>
  <c r="BB272" i="4"/>
  <c r="BC272" i="4"/>
  <c r="BD272" i="4"/>
  <c r="BE272" i="4"/>
  <c r="BF272" i="4"/>
  <c r="BG272" i="4"/>
  <c r="BH272" i="4"/>
  <c r="BI272" i="4"/>
  <c r="BJ272" i="4"/>
  <c r="BK272" i="4"/>
  <c r="BL272" i="4"/>
  <c r="BM272" i="4"/>
  <c r="BN272" i="4"/>
  <c r="BO272" i="4"/>
  <c r="BP272" i="4"/>
  <c r="BQ272" i="4"/>
  <c r="BR272" i="4"/>
  <c r="BS272" i="4"/>
  <c r="BT272" i="4"/>
  <c r="BU272" i="4"/>
  <c r="BV272" i="4"/>
  <c r="BW272" i="4"/>
  <c r="BX272" i="4"/>
  <c r="BY272" i="4"/>
  <c r="BZ272" i="4"/>
  <c r="CA272" i="4"/>
  <c r="CB272" i="4"/>
  <c r="CC272" i="4"/>
  <c r="CD272" i="4"/>
  <c r="CE272" i="4"/>
  <c r="CF272" i="4"/>
  <c r="CG272" i="4"/>
  <c r="CH272" i="4"/>
  <c r="CI272" i="4"/>
  <c r="P273" i="4"/>
  <c r="Q273" i="4"/>
  <c r="R273" i="4"/>
  <c r="S273" i="4"/>
  <c r="T273" i="4"/>
  <c r="U273" i="4"/>
  <c r="V273" i="4"/>
  <c r="W273" i="4"/>
  <c r="X273" i="4"/>
  <c r="Y273" i="4"/>
  <c r="Z273" i="4"/>
  <c r="AA273" i="4"/>
  <c r="AB273" i="4"/>
  <c r="AC273" i="4"/>
  <c r="AD273" i="4"/>
  <c r="AE273" i="4"/>
  <c r="AF273" i="4"/>
  <c r="AG273" i="4"/>
  <c r="AH273" i="4"/>
  <c r="AI273" i="4"/>
  <c r="AJ273" i="4"/>
  <c r="AK273" i="4"/>
  <c r="AL273" i="4"/>
  <c r="AM273" i="4"/>
  <c r="AN273" i="4"/>
  <c r="AO273" i="4"/>
  <c r="AP273" i="4"/>
  <c r="AQ273" i="4"/>
  <c r="AR273" i="4"/>
  <c r="AS273" i="4"/>
  <c r="AT273" i="4"/>
  <c r="AU273" i="4"/>
  <c r="AV273" i="4"/>
  <c r="AW273" i="4"/>
  <c r="AX273" i="4"/>
  <c r="AY273" i="4"/>
  <c r="AZ273" i="4"/>
  <c r="BA273" i="4"/>
  <c r="BB273" i="4"/>
  <c r="BC273" i="4"/>
  <c r="BD273" i="4"/>
  <c r="BE273" i="4"/>
  <c r="BF273" i="4"/>
  <c r="BG273" i="4"/>
  <c r="BH273" i="4"/>
  <c r="BI273" i="4"/>
  <c r="BJ273" i="4"/>
  <c r="BK273" i="4"/>
  <c r="BL273" i="4"/>
  <c r="BM273" i="4"/>
  <c r="BN273" i="4"/>
  <c r="BO273" i="4"/>
  <c r="BP273" i="4"/>
  <c r="BQ273" i="4"/>
  <c r="BR273" i="4"/>
  <c r="BS273" i="4"/>
  <c r="BT273" i="4"/>
  <c r="BU273" i="4"/>
  <c r="BV273" i="4"/>
  <c r="BW273" i="4"/>
  <c r="BX273" i="4"/>
  <c r="BY273" i="4"/>
  <c r="BZ273" i="4"/>
  <c r="CA273" i="4"/>
  <c r="CB273" i="4"/>
  <c r="CC273" i="4"/>
  <c r="CD273" i="4"/>
  <c r="CE273" i="4"/>
  <c r="CF273" i="4"/>
  <c r="CG273" i="4"/>
  <c r="CH273" i="4"/>
  <c r="CI273" i="4"/>
  <c r="P274" i="4"/>
  <c r="Q274" i="4"/>
  <c r="R274" i="4"/>
  <c r="S274" i="4"/>
  <c r="T274" i="4"/>
  <c r="U274" i="4"/>
  <c r="V274" i="4"/>
  <c r="W274" i="4"/>
  <c r="X274" i="4"/>
  <c r="Y274" i="4"/>
  <c r="Z274" i="4"/>
  <c r="AA274" i="4"/>
  <c r="AB274" i="4"/>
  <c r="AC274" i="4"/>
  <c r="AD274" i="4"/>
  <c r="AE274" i="4"/>
  <c r="AF274" i="4"/>
  <c r="AG274" i="4"/>
  <c r="AH274" i="4"/>
  <c r="AI274" i="4"/>
  <c r="AJ274" i="4"/>
  <c r="AK274" i="4"/>
  <c r="AL274" i="4"/>
  <c r="AM274" i="4"/>
  <c r="AN274" i="4"/>
  <c r="AO274" i="4"/>
  <c r="AP274" i="4"/>
  <c r="AQ274" i="4"/>
  <c r="AR274" i="4"/>
  <c r="AS274" i="4"/>
  <c r="AT274" i="4"/>
  <c r="AU274" i="4"/>
  <c r="AV274" i="4"/>
  <c r="AW274" i="4"/>
  <c r="AX274" i="4"/>
  <c r="AY274" i="4"/>
  <c r="AZ274" i="4"/>
  <c r="BA274" i="4"/>
  <c r="BB274" i="4"/>
  <c r="BC274" i="4"/>
  <c r="BD274" i="4"/>
  <c r="BE274" i="4"/>
  <c r="BF274" i="4"/>
  <c r="BG274" i="4"/>
  <c r="BH274" i="4"/>
  <c r="BI274" i="4"/>
  <c r="BJ274" i="4"/>
  <c r="BK274" i="4"/>
  <c r="BL274" i="4"/>
  <c r="BM274" i="4"/>
  <c r="BN274" i="4"/>
  <c r="BO274" i="4"/>
  <c r="BP274" i="4"/>
  <c r="BQ274" i="4"/>
  <c r="BR274" i="4"/>
  <c r="BS274" i="4"/>
  <c r="BT274" i="4"/>
  <c r="BU274" i="4"/>
  <c r="BV274" i="4"/>
  <c r="BW274" i="4"/>
  <c r="BX274" i="4"/>
  <c r="BY274" i="4"/>
  <c r="BZ274" i="4"/>
  <c r="CA274" i="4"/>
  <c r="CB274" i="4"/>
  <c r="CC274" i="4"/>
  <c r="CD274" i="4"/>
  <c r="CE274" i="4"/>
  <c r="CF274" i="4"/>
  <c r="CG274" i="4"/>
  <c r="CH274" i="4"/>
  <c r="CI274" i="4"/>
  <c r="P275" i="4"/>
  <c r="Q275" i="4"/>
  <c r="R275" i="4"/>
  <c r="S275" i="4"/>
  <c r="T275" i="4"/>
  <c r="U275" i="4"/>
  <c r="V275" i="4"/>
  <c r="W275" i="4"/>
  <c r="X275" i="4"/>
  <c r="Y275" i="4"/>
  <c r="Z275" i="4"/>
  <c r="AA275" i="4"/>
  <c r="AB275" i="4"/>
  <c r="AC275" i="4"/>
  <c r="AD275" i="4"/>
  <c r="AE275" i="4"/>
  <c r="AF275" i="4"/>
  <c r="AG275" i="4"/>
  <c r="AH275" i="4"/>
  <c r="AI275" i="4"/>
  <c r="AJ275" i="4"/>
  <c r="AK275" i="4"/>
  <c r="AL275" i="4"/>
  <c r="AM275" i="4"/>
  <c r="AN275" i="4"/>
  <c r="AO275" i="4"/>
  <c r="AP275" i="4"/>
  <c r="AQ275" i="4"/>
  <c r="AR275" i="4"/>
  <c r="AS275" i="4"/>
  <c r="AT275" i="4"/>
  <c r="AU275" i="4"/>
  <c r="AV275" i="4"/>
  <c r="AW275" i="4"/>
  <c r="AX275" i="4"/>
  <c r="AY275" i="4"/>
  <c r="AZ275" i="4"/>
  <c r="BA275" i="4"/>
  <c r="BB275" i="4"/>
  <c r="BC275" i="4"/>
  <c r="BD275" i="4"/>
  <c r="BE275" i="4"/>
  <c r="BF275" i="4"/>
  <c r="BG275" i="4"/>
  <c r="BH275" i="4"/>
  <c r="BI275" i="4"/>
  <c r="BJ275" i="4"/>
  <c r="BK275" i="4"/>
  <c r="BL275" i="4"/>
  <c r="BM275" i="4"/>
  <c r="BN275" i="4"/>
  <c r="BO275" i="4"/>
  <c r="BP275" i="4"/>
  <c r="BQ275" i="4"/>
  <c r="BR275" i="4"/>
  <c r="BS275" i="4"/>
  <c r="BT275" i="4"/>
  <c r="BU275" i="4"/>
  <c r="BV275" i="4"/>
  <c r="BW275" i="4"/>
  <c r="BX275" i="4"/>
  <c r="BY275" i="4"/>
  <c r="BZ275" i="4"/>
  <c r="CA275" i="4"/>
  <c r="CB275" i="4"/>
  <c r="CC275" i="4"/>
  <c r="CD275" i="4"/>
  <c r="CE275" i="4"/>
  <c r="CF275" i="4"/>
  <c r="CG275" i="4"/>
  <c r="CH275" i="4"/>
  <c r="CI275" i="4"/>
  <c r="P276" i="4"/>
  <c r="Q276" i="4"/>
  <c r="R276" i="4"/>
  <c r="S276" i="4"/>
  <c r="T276" i="4"/>
  <c r="U276" i="4"/>
  <c r="V276" i="4"/>
  <c r="W276" i="4"/>
  <c r="X276" i="4"/>
  <c r="Y276" i="4"/>
  <c r="Z276" i="4"/>
  <c r="AA276" i="4"/>
  <c r="AB276" i="4"/>
  <c r="AC276" i="4"/>
  <c r="AD276" i="4"/>
  <c r="AE276" i="4"/>
  <c r="AF276" i="4"/>
  <c r="AG276" i="4"/>
  <c r="AH276" i="4"/>
  <c r="AI276" i="4"/>
  <c r="AJ276" i="4"/>
  <c r="AK276" i="4"/>
  <c r="AL276" i="4"/>
  <c r="AM276" i="4"/>
  <c r="AN276" i="4"/>
  <c r="AO276" i="4"/>
  <c r="AP276" i="4"/>
  <c r="AQ276" i="4"/>
  <c r="AR276" i="4"/>
  <c r="AS276" i="4"/>
  <c r="AT276" i="4"/>
  <c r="AU276" i="4"/>
  <c r="AV276" i="4"/>
  <c r="AW276" i="4"/>
  <c r="AX276" i="4"/>
  <c r="AY276" i="4"/>
  <c r="AZ276" i="4"/>
  <c r="BA276" i="4"/>
  <c r="BB276" i="4"/>
  <c r="BC276" i="4"/>
  <c r="BD276" i="4"/>
  <c r="BE276" i="4"/>
  <c r="BF276" i="4"/>
  <c r="BG276" i="4"/>
  <c r="BH276" i="4"/>
  <c r="BI276" i="4"/>
  <c r="BJ276" i="4"/>
  <c r="BK276" i="4"/>
  <c r="BL276" i="4"/>
  <c r="BM276" i="4"/>
  <c r="BN276" i="4"/>
  <c r="BO276" i="4"/>
  <c r="BP276" i="4"/>
  <c r="BQ276" i="4"/>
  <c r="BR276" i="4"/>
  <c r="BS276" i="4"/>
  <c r="BT276" i="4"/>
  <c r="BU276" i="4"/>
  <c r="BV276" i="4"/>
  <c r="BW276" i="4"/>
  <c r="BX276" i="4"/>
  <c r="BY276" i="4"/>
  <c r="BZ276" i="4"/>
  <c r="CA276" i="4"/>
  <c r="CB276" i="4"/>
  <c r="CC276" i="4"/>
  <c r="CD276" i="4"/>
  <c r="CE276" i="4"/>
  <c r="CF276" i="4"/>
  <c r="CG276" i="4"/>
  <c r="CH276" i="4"/>
  <c r="CI276" i="4"/>
  <c r="P277" i="4"/>
  <c r="Q277" i="4"/>
  <c r="R277" i="4"/>
  <c r="S277" i="4"/>
  <c r="T277" i="4"/>
  <c r="U277" i="4"/>
  <c r="V277" i="4"/>
  <c r="W277" i="4"/>
  <c r="X277" i="4"/>
  <c r="Y277" i="4"/>
  <c r="Z277" i="4"/>
  <c r="AA277" i="4"/>
  <c r="AB277" i="4"/>
  <c r="AC277" i="4"/>
  <c r="AD277" i="4"/>
  <c r="AE277" i="4"/>
  <c r="AF277" i="4"/>
  <c r="AG277" i="4"/>
  <c r="AH277" i="4"/>
  <c r="AI277" i="4"/>
  <c r="AJ277" i="4"/>
  <c r="AK277" i="4"/>
  <c r="AL277" i="4"/>
  <c r="AM277" i="4"/>
  <c r="AN277" i="4"/>
  <c r="AO277" i="4"/>
  <c r="AP277" i="4"/>
  <c r="AQ277" i="4"/>
  <c r="AR277" i="4"/>
  <c r="AS277" i="4"/>
  <c r="AT277" i="4"/>
  <c r="AU277" i="4"/>
  <c r="AV277" i="4"/>
  <c r="AW277" i="4"/>
  <c r="AX277" i="4"/>
  <c r="AY277" i="4"/>
  <c r="AZ277" i="4"/>
  <c r="BA277" i="4"/>
  <c r="BB277" i="4"/>
  <c r="BC277" i="4"/>
  <c r="BD277" i="4"/>
  <c r="BE277" i="4"/>
  <c r="BF277" i="4"/>
  <c r="BG277" i="4"/>
  <c r="BH277" i="4"/>
  <c r="BI277" i="4"/>
  <c r="BJ277" i="4"/>
  <c r="BK277" i="4"/>
  <c r="BL277" i="4"/>
  <c r="BM277" i="4"/>
  <c r="BN277" i="4"/>
  <c r="BO277" i="4"/>
  <c r="BP277" i="4"/>
  <c r="BQ277" i="4"/>
  <c r="BR277" i="4"/>
  <c r="BS277" i="4"/>
  <c r="BT277" i="4"/>
  <c r="BU277" i="4"/>
  <c r="BV277" i="4"/>
  <c r="BW277" i="4"/>
  <c r="BX277" i="4"/>
  <c r="BY277" i="4"/>
  <c r="BZ277" i="4"/>
  <c r="CA277" i="4"/>
  <c r="CB277" i="4"/>
  <c r="CC277" i="4"/>
  <c r="CD277" i="4"/>
  <c r="CE277" i="4"/>
  <c r="CF277" i="4"/>
  <c r="CG277" i="4"/>
  <c r="CH277" i="4"/>
  <c r="CI277" i="4"/>
  <c r="P278" i="4"/>
  <c r="Q278" i="4"/>
  <c r="R278" i="4"/>
  <c r="S278" i="4"/>
  <c r="T278" i="4"/>
  <c r="U278" i="4"/>
  <c r="V278" i="4"/>
  <c r="W278" i="4"/>
  <c r="X278" i="4"/>
  <c r="Y278" i="4"/>
  <c r="Z278" i="4"/>
  <c r="AA278" i="4"/>
  <c r="AB278" i="4"/>
  <c r="AC278" i="4"/>
  <c r="AD278" i="4"/>
  <c r="AE278" i="4"/>
  <c r="AF278" i="4"/>
  <c r="AG278" i="4"/>
  <c r="AH278" i="4"/>
  <c r="AI278" i="4"/>
  <c r="AJ278" i="4"/>
  <c r="AK278" i="4"/>
  <c r="AL278" i="4"/>
  <c r="AM278" i="4"/>
  <c r="AN278" i="4"/>
  <c r="AO278" i="4"/>
  <c r="AP278" i="4"/>
  <c r="AQ278" i="4"/>
  <c r="AR278" i="4"/>
  <c r="AS278" i="4"/>
  <c r="AT278" i="4"/>
  <c r="AU278" i="4"/>
  <c r="AV278" i="4"/>
  <c r="AW278" i="4"/>
  <c r="AX278" i="4"/>
  <c r="AY278" i="4"/>
  <c r="AZ278" i="4"/>
  <c r="BA278" i="4"/>
  <c r="BB278" i="4"/>
  <c r="BC278" i="4"/>
  <c r="BD278" i="4"/>
  <c r="BE278" i="4"/>
  <c r="BF278" i="4"/>
  <c r="BG278" i="4"/>
  <c r="BH278" i="4"/>
  <c r="BI278" i="4"/>
  <c r="BJ278" i="4"/>
  <c r="BK278" i="4"/>
  <c r="BL278" i="4"/>
  <c r="BM278" i="4"/>
  <c r="BN278" i="4"/>
  <c r="BO278" i="4"/>
  <c r="BP278" i="4"/>
  <c r="BQ278" i="4"/>
  <c r="BR278" i="4"/>
  <c r="BS278" i="4"/>
  <c r="BT278" i="4"/>
  <c r="BU278" i="4"/>
  <c r="BV278" i="4"/>
  <c r="BW278" i="4"/>
  <c r="BX278" i="4"/>
  <c r="BY278" i="4"/>
  <c r="BZ278" i="4"/>
  <c r="CA278" i="4"/>
  <c r="CB278" i="4"/>
  <c r="CC278" i="4"/>
  <c r="CD278" i="4"/>
  <c r="CE278" i="4"/>
  <c r="CF278" i="4"/>
  <c r="CG278" i="4"/>
  <c r="CH278" i="4"/>
  <c r="CI278" i="4"/>
  <c r="P279" i="4"/>
  <c r="Q279" i="4"/>
  <c r="R279" i="4"/>
  <c r="S279" i="4"/>
  <c r="T279" i="4"/>
  <c r="U279" i="4"/>
  <c r="V279" i="4"/>
  <c r="W279" i="4"/>
  <c r="X279" i="4"/>
  <c r="Y279" i="4"/>
  <c r="Z279" i="4"/>
  <c r="AA279" i="4"/>
  <c r="AB279" i="4"/>
  <c r="AC279" i="4"/>
  <c r="AD279" i="4"/>
  <c r="AE279" i="4"/>
  <c r="AF279" i="4"/>
  <c r="AG279" i="4"/>
  <c r="AH279" i="4"/>
  <c r="AI279" i="4"/>
  <c r="AJ279" i="4"/>
  <c r="AK279" i="4"/>
  <c r="AL279" i="4"/>
  <c r="AM279" i="4"/>
  <c r="AN279" i="4"/>
  <c r="AO279" i="4"/>
  <c r="AP279" i="4"/>
  <c r="AQ279" i="4"/>
  <c r="AR279" i="4"/>
  <c r="AS279" i="4"/>
  <c r="AT279" i="4"/>
  <c r="AU279" i="4"/>
  <c r="AV279" i="4"/>
  <c r="AW279" i="4"/>
  <c r="AX279" i="4"/>
  <c r="AY279" i="4"/>
  <c r="AZ279" i="4"/>
  <c r="BA279" i="4"/>
  <c r="BB279" i="4"/>
  <c r="BC279" i="4"/>
  <c r="BD279" i="4"/>
  <c r="BE279" i="4"/>
  <c r="BF279" i="4"/>
  <c r="BG279" i="4"/>
  <c r="BH279" i="4"/>
  <c r="BI279" i="4"/>
  <c r="BJ279" i="4"/>
  <c r="BK279" i="4"/>
  <c r="BL279" i="4"/>
  <c r="BM279" i="4"/>
  <c r="BN279" i="4"/>
  <c r="BO279" i="4"/>
  <c r="BP279" i="4"/>
  <c r="BQ279" i="4"/>
  <c r="BR279" i="4"/>
  <c r="BS279" i="4"/>
  <c r="BT279" i="4"/>
  <c r="BU279" i="4"/>
  <c r="BV279" i="4"/>
  <c r="BW279" i="4"/>
  <c r="BX279" i="4"/>
  <c r="BY279" i="4"/>
  <c r="BZ279" i="4"/>
  <c r="CA279" i="4"/>
  <c r="CB279" i="4"/>
  <c r="CC279" i="4"/>
  <c r="CD279" i="4"/>
  <c r="CE279" i="4"/>
  <c r="CF279" i="4"/>
  <c r="CG279" i="4"/>
  <c r="CH279" i="4"/>
  <c r="CI279" i="4"/>
  <c r="P280" i="4"/>
  <c r="Q280" i="4"/>
  <c r="R280" i="4"/>
  <c r="S280" i="4"/>
  <c r="T280" i="4"/>
  <c r="U280" i="4"/>
  <c r="V280" i="4"/>
  <c r="W280" i="4"/>
  <c r="X280" i="4"/>
  <c r="Y280" i="4"/>
  <c r="Z280" i="4"/>
  <c r="AA280" i="4"/>
  <c r="AB280" i="4"/>
  <c r="AC280" i="4"/>
  <c r="AD280" i="4"/>
  <c r="AE280" i="4"/>
  <c r="AF280" i="4"/>
  <c r="AG280" i="4"/>
  <c r="AH280" i="4"/>
  <c r="AI280" i="4"/>
  <c r="AJ280" i="4"/>
  <c r="AK280" i="4"/>
  <c r="AL280" i="4"/>
  <c r="AM280" i="4"/>
  <c r="AN280" i="4"/>
  <c r="AO280" i="4"/>
  <c r="AP280" i="4"/>
  <c r="AQ280" i="4"/>
  <c r="AR280" i="4"/>
  <c r="AS280" i="4"/>
  <c r="AT280" i="4"/>
  <c r="AU280" i="4"/>
  <c r="AV280" i="4"/>
  <c r="AW280" i="4"/>
  <c r="AX280" i="4"/>
  <c r="AY280" i="4"/>
  <c r="AZ280" i="4"/>
  <c r="BA280" i="4"/>
  <c r="BB280" i="4"/>
  <c r="BC280" i="4"/>
  <c r="BD280" i="4"/>
  <c r="BE280" i="4"/>
  <c r="BF280" i="4"/>
  <c r="BG280" i="4"/>
  <c r="BH280" i="4"/>
  <c r="BI280" i="4"/>
  <c r="BJ280" i="4"/>
  <c r="BK280" i="4"/>
  <c r="BL280" i="4"/>
  <c r="BM280" i="4"/>
  <c r="BN280" i="4"/>
  <c r="BO280" i="4"/>
  <c r="BP280" i="4"/>
  <c r="BQ280" i="4"/>
  <c r="BR280" i="4"/>
  <c r="BS280" i="4"/>
  <c r="BT280" i="4"/>
  <c r="BU280" i="4"/>
  <c r="BV280" i="4"/>
  <c r="BW280" i="4"/>
  <c r="BX280" i="4"/>
  <c r="BY280" i="4"/>
  <c r="BZ280" i="4"/>
  <c r="CA280" i="4"/>
  <c r="CB280" i="4"/>
  <c r="CC280" i="4"/>
  <c r="CD280" i="4"/>
  <c r="CE280" i="4"/>
  <c r="CF280" i="4"/>
  <c r="CG280" i="4"/>
  <c r="CH280" i="4"/>
  <c r="CI280" i="4"/>
  <c r="P281" i="4"/>
  <c r="Q281" i="4"/>
  <c r="R281" i="4"/>
  <c r="S281" i="4"/>
  <c r="T281" i="4"/>
  <c r="U281" i="4"/>
  <c r="V281" i="4"/>
  <c r="W281" i="4"/>
  <c r="X281" i="4"/>
  <c r="Y281" i="4"/>
  <c r="Z281" i="4"/>
  <c r="AA281" i="4"/>
  <c r="AB281" i="4"/>
  <c r="AC281" i="4"/>
  <c r="AD281" i="4"/>
  <c r="AE281" i="4"/>
  <c r="AF281" i="4"/>
  <c r="AG281" i="4"/>
  <c r="AH281" i="4"/>
  <c r="AI281" i="4"/>
  <c r="AJ281" i="4"/>
  <c r="AK281" i="4"/>
  <c r="AL281" i="4"/>
  <c r="AM281" i="4"/>
  <c r="AN281" i="4"/>
  <c r="AO281" i="4"/>
  <c r="AP281" i="4"/>
  <c r="AQ281" i="4"/>
  <c r="AR281" i="4"/>
  <c r="AS281" i="4"/>
  <c r="AT281" i="4"/>
  <c r="AU281" i="4"/>
  <c r="AV281" i="4"/>
  <c r="AW281" i="4"/>
  <c r="AX281" i="4"/>
  <c r="AY281" i="4"/>
  <c r="AZ281" i="4"/>
  <c r="BA281" i="4"/>
  <c r="BB281" i="4"/>
  <c r="BC281" i="4"/>
  <c r="BD281" i="4"/>
  <c r="BE281" i="4"/>
  <c r="BF281" i="4"/>
  <c r="BG281" i="4"/>
  <c r="BH281" i="4"/>
  <c r="BI281" i="4"/>
  <c r="BJ281" i="4"/>
  <c r="BK281" i="4"/>
  <c r="BL281" i="4"/>
  <c r="BM281" i="4"/>
  <c r="BN281" i="4"/>
  <c r="BO281" i="4"/>
  <c r="BP281" i="4"/>
  <c r="BQ281" i="4"/>
  <c r="BR281" i="4"/>
  <c r="BS281" i="4"/>
  <c r="BT281" i="4"/>
  <c r="BU281" i="4"/>
  <c r="BV281" i="4"/>
  <c r="BW281" i="4"/>
  <c r="BX281" i="4"/>
  <c r="BY281" i="4"/>
  <c r="BZ281" i="4"/>
  <c r="CA281" i="4"/>
  <c r="CB281" i="4"/>
  <c r="CC281" i="4"/>
  <c r="CD281" i="4"/>
  <c r="CE281" i="4"/>
  <c r="CF281" i="4"/>
  <c r="CG281" i="4"/>
  <c r="CH281" i="4"/>
  <c r="CI281" i="4"/>
  <c r="P282" i="4"/>
  <c r="Q282" i="4"/>
  <c r="R282" i="4"/>
  <c r="S282" i="4"/>
  <c r="T282" i="4"/>
  <c r="U282" i="4"/>
  <c r="V282" i="4"/>
  <c r="W282" i="4"/>
  <c r="X282" i="4"/>
  <c r="Y282" i="4"/>
  <c r="Z282" i="4"/>
  <c r="AA282" i="4"/>
  <c r="AB282" i="4"/>
  <c r="AC282" i="4"/>
  <c r="AD282" i="4"/>
  <c r="AE282" i="4"/>
  <c r="AF282" i="4"/>
  <c r="AG282" i="4"/>
  <c r="AH282" i="4"/>
  <c r="AI282" i="4"/>
  <c r="AJ282" i="4"/>
  <c r="AK282" i="4"/>
  <c r="AL282" i="4"/>
  <c r="AM282" i="4"/>
  <c r="AN282" i="4"/>
  <c r="AO282" i="4"/>
  <c r="AP282" i="4"/>
  <c r="AQ282" i="4"/>
  <c r="AR282" i="4"/>
  <c r="AS282" i="4"/>
  <c r="AT282" i="4"/>
  <c r="AU282" i="4"/>
  <c r="AV282" i="4"/>
  <c r="AW282" i="4"/>
  <c r="AX282" i="4"/>
  <c r="AY282" i="4"/>
  <c r="AZ282" i="4"/>
  <c r="BA282" i="4"/>
  <c r="BB282" i="4"/>
  <c r="BC282" i="4"/>
  <c r="BD282" i="4"/>
  <c r="BE282" i="4"/>
  <c r="BF282" i="4"/>
  <c r="BG282" i="4"/>
  <c r="BH282" i="4"/>
  <c r="BI282" i="4"/>
  <c r="BJ282" i="4"/>
  <c r="BK282" i="4"/>
  <c r="BL282" i="4"/>
  <c r="BM282" i="4"/>
  <c r="BN282" i="4"/>
  <c r="BO282" i="4"/>
  <c r="BP282" i="4"/>
  <c r="BQ282" i="4"/>
  <c r="BR282" i="4"/>
  <c r="BS282" i="4"/>
  <c r="BT282" i="4"/>
  <c r="BU282" i="4"/>
  <c r="BV282" i="4"/>
  <c r="BW282" i="4"/>
  <c r="BX282" i="4"/>
  <c r="BY282" i="4"/>
  <c r="BZ282" i="4"/>
  <c r="CA282" i="4"/>
  <c r="CB282" i="4"/>
  <c r="CC282" i="4"/>
  <c r="CD282" i="4"/>
  <c r="CE282" i="4"/>
  <c r="CF282" i="4"/>
  <c r="CG282" i="4"/>
  <c r="CH282" i="4"/>
  <c r="CI282" i="4"/>
  <c r="P283" i="4"/>
  <c r="Q283" i="4"/>
  <c r="R283" i="4"/>
  <c r="S283" i="4"/>
  <c r="T283" i="4"/>
  <c r="U283" i="4"/>
  <c r="V283" i="4"/>
  <c r="W283" i="4"/>
  <c r="X283" i="4"/>
  <c r="Y283" i="4"/>
  <c r="Z283" i="4"/>
  <c r="AA283" i="4"/>
  <c r="AB283" i="4"/>
  <c r="AC283" i="4"/>
  <c r="AD283" i="4"/>
  <c r="AE283" i="4"/>
  <c r="AF283" i="4"/>
  <c r="AG283" i="4"/>
  <c r="AH283" i="4"/>
  <c r="AI283" i="4"/>
  <c r="AJ283" i="4"/>
  <c r="AK283" i="4"/>
  <c r="AL283" i="4"/>
  <c r="AM283" i="4"/>
  <c r="AN283" i="4"/>
  <c r="AO283" i="4"/>
  <c r="AP283" i="4"/>
  <c r="AQ283" i="4"/>
  <c r="AR283" i="4"/>
  <c r="AS283" i="4"/>
  <c r="AT283" i="4"/>
  <c r="AU283" i="4"/>
  <c r="AV283" i="4"/>
  <c r="AW283" i="4"/>
  <c r="AX283" i="4"/>
  <c r="AY283" i="4"/>
  <c r="AZ283" i="4"/>
  <c r="BA283" i="4"/>
  <c r="BB283" i="4"/>
  <c r="BC283" i="4"/>
  <c r="BD283" i="4"/>
  <c r="BE283" i="4"/>
  <c r="BF283" i="4"/>
  <c r="BG283" i="4"/>
  <c r="BH283" i="4"/>
  <c r="BI283" i="4"/>
  <c r="BJ283" i="4"/>
  <c r="BK283" i="4"/>
  <c r="BL283" i="4"/>
  <c r="BM283" i="4"/>
  <c r="BN283" i="4"/>
  <c r="BO283" i="4"/>
  <c r="BP283" i="4"/>
  <c r="BQ283" i="4"/>
  <c r="BR283" i="4"/>
  <c r="BS283" i="4"/>
  <c r="BT283" i="4"/>
  <c r="BU283" i="4"/>
  <c r="BV283" i="4"/>
  <c r="BW283" i="4"/>
  <c r="BX283" i="4"/>
  <c r="BY283" i="4"/>
  <c r="BZ283" i="4"/>
  <c r="CA283" i="4"/>
  <c r="CB283" i="4"/>
  <c r="CC283" i="4"/>
  <c r="CD283" i="4"/>
  <c r="CE283" i="4"/>
  <c r="CF283" i="4"/>
  <c r="CG283" i="4"/>
  <c r="CH283" i="4"/>
  <c r="CI283" i="4"/>
  <c r="P284" i="4"/>
  <c r="Q284" i="4"/>
  <c r="R284" i="4"/>
  <c r="S284" i="4"/>
  <c r="T284" i="4"/>
  <c r="U284" i="4"/>
  <c r="V284" i="4"/>
  <c r="W284" i="4"/>
  <c r="X284" i="4"/>
  <c r="Y284" i="4"/>
  <c r="Z284" i="4"/>
  <c r="AA284" i="4"/>
  <c r="AB284" i="4"/>
  <c r="AC284" i="4"/>
  <c r="AD284" i="4"/>
  <c r="AE284" i="4"/>
  <c r="AF284" i="4"/>
  <c r="AG284" i="4"/>
  <c r="AH284" i="4"/>
  <c r="AI284" i="4"/>
  <c r="AJ284" i="4"/>
  <c r="AK284" i="4"/>
  <c r="AL284" i="4"/>
  <c r="AM284" i="4"/>
  <c r="AN284" i="4"/>
  <c r="AO284" i="4"/>
  <c r="AP284" i="4"/>
  <c r="AQ284" i="4"/>
  <c r="AR284" i="4"/>
  <c r="AS284" i="4"/>
  <c r="AT284" i="4"/>
  <c r="AU284" i="4"/>
  <c r="AV284" i="4"/>
  <c r="AW284" i="4"/>
  <c r="AX284" i="4"/>
  <c r="AY284" i="4"/>
  <c r="AZ284" i="4"/>
  <c r="BA284" i="4"/>
  <c r="BB284" i="4"/>
  <c r="BC284" i="4"/>
  <c r="BD284" i="4"/>
  <c r="BE284" i="4"/>
  <c r="BF284" i="4"/>
  <c r="BG284" i="4"/>
  <c r="BH284" i="4"/>
  <c r="BI284" i="4"/>
  <c r="BJ284" i="4"/>
  <c r="BK284" i="4"/>
  <c r="BL284" i="4"/>
  <c r="BM284" i="4"/>
  <c r="BN284" i="4"/>
  <c r="BO284" i="4"/>
  <c r="BP284" i="4"/>
  <c r="BQ284" i="4"/>
  <c r="BR284" i="4"/>
  <c r="BS284" i="4"/>
  <c r="BT284" i="4"/>
  <c r="BU284" i="4"/>
  <c r="BV284" i="4"/>
  <c r="BW284" i="4"/>
  <c r="BX284" i="4"/>
  <c r="BY284" i="4"/>
  <c r="BZ284" i="4"/>
  <c r="CA284" i="4"/>
  <c r="CB284" i="4"/>
  <c r="CC284" i="4"/>
  <c r="CD284" i="4"/>
  <c r="CE284" i="4"/>
  <c r="CF284" i="4"/>
  <c r="CG284" i="4"/>
  <c r="CH284" i="4"/>
  <c r="CI284" i="4"/>
  <c r="P285" i="4"/>
  <c r="Q285" i="4"/>
  <c r="R285" i="4"/>
  <c r="S285" i="4"/>
  <c r="T285" i="4"/>
  <c r="U285" i="4"/>
  <c r="V285" i="4"/>
  <c r="W285" i="4"/>
  <c r="X285" i="4"/>
  <c r="Y285" i="4"/>
  <c r="Z285" i="4"/>
  <c r="AA285" i="4"/>
  <c r="AB285" i="4"/>
  <c r="AC285" i="4"/>
  <c r="AD285" i="4"/>
  <c r="AE285" i="4"/>
  <c r="AF285" i="4"/>
  <c r="AG285" i="4"/>
  <c r="AH285" i="4"/>
  <c r="AI285" i="4"/>
  <c r="AJ285" i="4"/>
  <c r="AK285" i="4"/>
  <c r="AL285" i="4"/>
  <c r="AM285" i="4"/>
  <c r="AN285" i="4"/>
  <c r="AO285" i="4"/>
  <c r="AP285" i="4"/>
  <c r="AQ285" i="4"/>
  <c r="AR285" i="4"/>
  <c r="AS285" i="4"/>
  <c r="AT285" i="4"/>
  <c r="AU285" i="4"/>
  <c r="AV285" i="4"/>
  <c r="AW285" i="4"/>
  <c r="AX285" i="4"/>
  <c r="AY285" i="4"/>
  <c r="AZ285" i="4"/>
  <c r="BA285" i="4"/>
  <c r="BB285" i="4"/>
  <c r="BC285" i="4"/>
  <c r="BD285" i="4"/>
  <c r="BE285" i="4"/>
  <c r="BF285" i="4"/>
  <c r="BG285" i="4"/>
  <c r="BH285" i="4"/>
  <c r="BI285" i="4"/>
  <c r="BJ285" i="4"/>
  <c r="BK285" i="4"/>
  <c r="BL285" i="4"/>
  <c r="BM285" i="4"/>
  <c r="BN285" i="4"/>
  <c r="BO285" i="4"/>
  <c r="BP285" i="4"/>
  <c r="BQ285" i="4"/>
  <c r="BR285" i="4"/>
  <c r="BS285" i="4"/>
  <c r="BT285" i="4"/>
  <c r="BU285" i="4"/>
  <c r="BV285" i="4"/>
  <c r="BW285" i="4"/>
  <c r="BX285" i="4"/>
  <c r="BY285" i="4"/>
  <c r="BZ285" i="4"/>
  <c r="CA285" i="4"/>
  <c r="CB285" i="4"/>
  <c r="CC285" i="4"/>
  <c r="CD285" i="4"/>
  <c r="CE285" i="4"/>
  <c r="CF285" i="4"/>
  <c r="CG285" i="4"/>
  <c r="CH285" i="4"/>
  <c r="CI285" i="4"/>
  <c r="P286" i="4"/>
  <c r="Q286" i="4"/>
  <c r="R286" i="4"/>
  <c r="S286" i="4"/>
  <c r="T286" i="4"/>
  <c r="U286" i="4"/>
  <c r="V286" i="4"/>
  <c r="W286" i="4"/>
  <c r="X286" i="4"/>
  <c r="Y286" i="4"/>
  <c r="Z286" i="4"/>
  <c r="AA286" i="4"/>
  <c r="AB286" i="4"/>
  <c r="AC286" i="4"/>
  <c r="AD286" i="4"/>
  <c r="AE286" i="4"/>
  <c r="AF286" i="4"/>
  <c r="AG286" i="4"/>
  <c r="AH286" i="4"/>
  <c r="AI286" i="4"/>
  <c r="AJ286" i="4"/>
  <c r="AK286" i="4"/>
  <c r="AL286" i="4"/>
  <c r="AM286" i="4"/>
  <c r="AN286" i="4"/>
  <c r="AO286" i="4"/>
  <c r="AP286" i="4"/>
  <c r="AQ286" i="4"/>
  <c r="AR286" i="4"/>
  <c r="AS286" i="4"/>
  <c r="AT286" i="4"/>
  <c r="AU286" i="4"/>
  <c r="AV286" i="4"/>
  <c r="AW286" i="4"/>
  <c r="AX286" i="4"/>
  <c r="AY286" i="4"/>
  <c r="AZ286" i="4"/>
  <c r="BA286" i="4"/>
  <c r="BB286" i="4"/>
  <c r="BC286" i="4"/>
  <c r="BD286" i="4"/>
  <c r="BE286" i="4"/>
  <c r="BF286" i="4"/>
  <c r="BG286" i="4"/>
  <c r="BH286" i="4"/>
  <c r="BI286" i="4"/>
  <c r="BJ286" i="4"/>
  <c r="BK286" i="4"/>
  <c r="BL286" i="4"/>
  <c r="BM286" i="4"/>
  <c r="BN286" i="4"/>
  <c r="BO286" i="4"/>
  <c r="BP286" i="4"/>
  <c r="BQ286" i="4"/>
  <c r="BR286" i="4"/>
  <c r="BS286" i="4"/>
  <c r="BT286" i="4"/>
  <c r="BU286" i="4"/>
  <c r="BV286" i="4"/>
  <c r="BW286" i="4"/>
  <c r="BX286" i="4"/>
  <c r="BY286" i="4"/>
  <c r="BZ286" i="4"/>
  <c r="CA286" i="4"/>
  <c r="CB286" i="4"/>
  <c r="CC286" i="4"/>
  <c r="CD286" i="4"/>
  <c r="CE286" i="4"/>
  <c r="CF286" i="4"/>
  <c r="CG286" i="4"/>
  <c r="CH286" i="4"/>
  <c r="CI286" i="4"/>
  <c r="P287" i="4"/>
  <c r="Q287" i="4"/>
  <c r="R287" i="4"/>
  <c r="S287" i="4"/>
  <c r="T287" i="4"/>
  <c r="U287" i="4"/>
  <c r="V287" i="4"/>
  <c r="W287" i="4"/>
  <c r="X287" i="4"/>
  <c r="Y287" i="4"/>
  <c r="Z287" i="4"/>
  <c r="AA287" i="4"/>
  <c r="AB287" i="4"/>
  <c r="AC287" i="4"/>
  <c r="AD287" i="4"/>
  <c r="AE287" i="4"/>
  <c r="AF287" i="4"/>
  <c r="AG287" i="4"/>
  <c r="AH287" i="4"/>
  <c r="AI287" i="4"/>
  <c r="AJ287" i="4"/>
  <c r="AK287" i="4"/>
  <c r="AL287" i="4"/>
  <c r="AM287" i="4"/>
  <c r="AN287" i="4"/>
  <c r="AO287" i="4"/>
  <c r="AP287" i="4"/>
  <c r="AQ287" i="4"/>
  <c r="AR287" i="4"/>
  <c r="AS287" i="4"/>
  <c r="AT287" i="4"/>
  <c r="AU287" i="4"/>
  <c r="AV287" i="4"/>
  <c r="AW287" i="4"/>
  <c r="AX287" i="4"/>
  <c r="AY287" i="4"/>
  <c r="AZ287" i="4"/>
  <c r="BA287" i="4"/>
  <c r="BB287" i="4"/>
  <c r="BC287" i="4"/>
  <c r="BD287" i="4"/>
  <c r="BE287" i="4"/>
  <c r="BF287" i="4"/>
  <c r="BG287" i="4"/>
  <c r="BH287" i="4"/>
  <c r="BI287" i="4"/>
  <c r="BJ287" i="4"/>
  <c r="BK287" i="4"/>
  <c r="BL287" i="4"/>
  <c r="BM287" i="4"/>
  <c r="BN287" i="4"/>
  <c r="BO287" i="4"/>
  <c r="BP287" i="4"/>
  <c r="BQ287" i="4"/>
  <c r="BR287" i="4"/>
  <c r="BS287" i="4"/>
  <c r="BT287" i="4"/>
  <c r="BU287" i="4"/>
  <c r="BV287" i="4"/>
  <c r="BW287" i="4"/>
  <c r="BX287" i="4"/>
  <c r="BY287" i="4"/>
  <c r="BZ287" i="4"/>
  <c r="CA287" i="4"/>
  <c r="CB287" i="4"/>
  <c r="CC287" i="4"/>
  <c r="CD287" i="4"/>
  <c r="CE287" i="4"/>
  <c r="CF287" i="4"/>
  <c r="CG287" i="4"/>
  <c r="CH287" i="4"/>
  <c r="CI287" i="4"/>
  <c r="P288" i="4"/>
  <c r="Q288" i="4"/>
  <c r="R288" i="4"/>
  <c r="S288" i="4"/>
  <c r="T288" i="4"/>
  <c r="U288" i="4"/>
  <c r="V288" i="4"/>
  <c r="W288" i="4"/>
  <c r="X288" i="4"/>
  <c r="Y288" i="4"/>
  <c r="Z288" i="4"/>
  <c r="AA288" i="4"/>
  <c r="AB288" i="4"/>
  <c r="AC288" i="4"/>
  <c r="AD288" i="4"/>
  <c r="AE288" i="4"/>
  <c r="AF288" i="4"/>
  <c r="AG288" i="4"/>
  <c r="AH288" i="4"/>
  <c r="AI288" i="4"/>
  <c r="AJ288" i="4"/>
  <c r="AK288" i="4"/>
  <c r="AL288" i="4"/>
  <c r="AM288" i="4"/>
  <c r="AN288" i="4"/>
  <c r="AO288" i="4"/>
  <c r="AP288" i="4"/>
  <c r="AQ288" i="4"/>
  <c r="AR288" i="4"/>
  <c r="AS288" i="4"/>
  <c r="AT288" i="4"/>
  <c r="AU288" i="4"/>
  <c r="AV288" i="4"/>
  <c r="AW288" i="4"/>
  <c r="AX288" i="4"/>
  <c r="AY288" i="4"/>
  <c r="AZ288" i="4"/>
  <c r="BA288" i="4"/>
  <c r="BB288" i="4"/>
  <c r="BC288" i="4"/>
  <c r="BD288" i="4"/>
  <c r="BE288" i="4"/>
  <c r="BF288" i="4"/>
  <c r="BG288" i="4"/>
  <c r="BH288" i="4"/>
  <c r="BI288" i="4"/>
  <c r="BJ288" i="4"/>
  <c r="BK288" i="4"/>
  <c r="BL288" i="4"/>
  <c r="BM288" i="4"/>
  <c r="BN288" i="4"/>
  <c r="BO288" i="4"/>
  <c r="BP288" i="4"/>
  <c r="BQ288" i="4"/>
  <c r="BR288" i="4"/>
  <c r="BS288" i="4"/>
  <c r="BT288" i="4"/>
  <c r="BU288" i="4"/>
  <c r="BV288" i="4"/>
  <c r="BW288" i="4"/>
  <c r="BX288" i="4"/>
  <c r="BY288" i="4"/>
  <c r="BZ288" i="4"/>
  <c r="CA288" i="4"/>
  <c r="CB288" i="4"/>
  <c r="CC288" i="4"/>
  <c r="CD288" i="4"/>
  <c r="CE288" i="4"/>
  <c r="CF288" i="4"/>
  <c r="CG288" i="4"/>
  <c r="CH288" i="4"/>
  <c r="CI288" i="4"/>
  <c r="P289" i="4"/>
  <c r="Q289" i="4"/>
  <c r="R289" i="4"/>
  <c r="S289" i="4"/>
  <c r="T289" i="4"/>
  <c r="U289" i="4"/>
  <c r="V289" i="4"/>
  <c r="W289" i="4"/>
  <c r="X289" i="4"/>
  <c r="Y289" i="4"/>
  <c r="Z289" i="4"/>
  <c r="AA289" i="4"/>
  <c r="AB289" i="4"/>
  <c r="AC289" i="4"/>
  <c r="AD289" i="4"/>
  <c r="AE289" i="4"/>
  <c r="AF289" i="4"/>
  <c r="AG289" i="4"/>
  <c r="AH289" i="4"/>
  <c r="AI289" i="4"/>
  <c r="AJ289" i="4"/>
  <c r="AK289" i="4"/>
  <c r="AL289" i="4"/>
  <c r="AM289" i="4"/>
  <c r="AN289" i="4"/>
  <c r="AO289" i="4"/>
  <c r="AP289" i="4"/>
  <c r="AQ289" i="4"/>
  <c r="AR289" i="4"/>
  <c r="AS289" i="4"/>
  <c r="AT289" i="4"/>
  <c r="AU289" i="4"/>
  <c r="AV289" i="4"/>
  <c r="AW289" i="4"/>
  <c r="AX289" i="4"/>
  <c r="AY289" i="4"/>
  <c r="AZ289" i="4"/>
  <c r="BA289" i="4"/>
  <c r="BB289" i="4"/>
  <c r="BC289" i="4"/>
  <c r="BD289" i="4"/>
  <c r="BE289" i="4"/>
  <c r="BF289" i="4"/>
  <c r="BG289" i="4"/>
  <c r="BH289" i="4"/>
  <c r="BI289" i="4"/>
  <c r="BJ289" i="4"/>
  <c r="BK289" i="4"/>
  <c r="BL289" i="4"/>
  <c r="BM289" i="4"/>
  <c r="BN289" i="4"/>
  <c r="BO289" i="4"/>
  <c r="BP289" i="4"/>
  <c r="BQ289" i="4"/>
  <c r="BR289" i="4"/>
  <c r="BS289" i="4"/>
  <c r="BT289" i="4"/>
  <c r="BU289" i="4"/>
  <c r="BV289" i="4"/>
  <c r="BW289" i="4"/>
  <c r="BX289" i="4"/>
  <c r="BY289" i="4"/>
  <c r="BZ289" i="4"/>
  <c r="CA289" i="4"/>
  <c r="CB289" i="4"/>
  <c r="CC289" i="4"/>
  <c r="CD289" i="4"/>
  <c r="CE289" i="4"/>
  <c r="CF289" i="4"/>
  <c r="CG289" i="4"/>
  <c r="CH289" i="4"/>
  <c r="CI289" i="4"/>
  <c r="P290" i="4"/>
  <c r="Q290" i="4"/>
  <c r="R290" i="4"/>
  <c r="S290" i="4"/>
  <c r="T290" i="4"/>
  <c r="U290" i="4"/>
  <c r="V290" i="4"/>
  <c r="W290" i="4"/>
  <c r="X290" i="4"/>
  <c r="Y290" i="4"/>
  <c r="Z290" i="4"/>
  <c r="AA290" i="4"/>
  <c r="AB290" i="4"/>
  <c r="AC290" i="4"/>
  <c r="AD290" i="4"/>
  <c r="AE290" i="4"/>
  <c r="AF290" i="4"/>
  <c r="AG290" i="4"/>
  <c r="AH290" i="4"/>
  <c r="AI290" i="4"/>
  <c r="AJ290" i="4"/>
  <c r="AK290" i="4"/>
  <c r="AL290" i="4"/>
  <c r="AM290" i="4"/>
  <c r="AN290" i="4"/>
  <c r="AO290" i="4"/>
  <c r="AP290" i="4"/>
  <c r="AQ290" i="4"/>
  <c r="AR290" i="4"/>
  <c r="AS290" i="4"/>
  <c r="AT290" i="4"/>
  <c r="AU290" i="4"/>
  <c r="AV290" i="4"/>
  <c r="AW290" i="4"/>
  <c r="AX290" i="4"/>
  <c r="AY290" i="4"/>
  <c r="AZ290" i="4"/>
  <c r="BA290" i="4"/>
  <c r="BB290" i="4"/>
  <c r="BC290" i="4"/>
  <c r="BD290" i="4"/>
  <c r="BE290" i="4"/>
  <c r="BF290" i="4"/>
  <c r="BG290" i="4"/>
  <c r="BH290" i="4"/>
  <c r="BI290" i="4"/>
  <c r="BJ290" i="4"/>
  <c r="BK290" i="4"/>
  <c r="BL290" i="4"/>
  <c r="BM290" i="4"/>
  <c r="BN290" i="4"/>
  <c r="BO290" i="4"/>
  <c r="BP290" i="4"/>
  <c r="BQ290" i="4"/>
  <c r="BR290" i="4"/>
  <c r="BS290" i="4"/>
  <c r="BT290" i="4"/>
  <c r="BU290" i="4"/>
  <c r="BV290" i="4"/>
  <c r="BW290" i="4"/>
  <c r="BX290" i="4"/>
  <c r="BY290" i="4"/>
  <c r="BZ290" i="4"/>
  <c r="CA290" i="4"/>
  <c r="CB290" i="4"/>
  <c r="CC290" i="4"/>
  <c r="CD290" i="4"/>
  <c r="CE290" i="4"/>
  <c r="CF290" i="4"/>
  <c r="CG290" i="4"/>
  <c r="CH290" i="4"/>
  <c r="CI290" i="4"/>
  <c r="P291" i="4"/>
  <c r="Q291" i="4"/>
  <c r="R291" i="4"/>
  <c r="S291" i="4"/>
  <c r="T291" i="4"/>
  <c r="U291" i="4"/>
  <c r="V291" i="4"/>
  <c r="W291" i="4"/>
  <c r="X291" i="4"/>
  <c r="Y291" i="4"/>
  <c r="Z291" i="4"/>
  <c r="AA291" i="4"/>
  <c r="AB291" i="4"/>
  <c r="AC291" i="4"/>
  <c r="AD291" i="4"/>
  <c r="AE291" i="4"/>
  <c r="AF291" i="4"/>
  <c r="AG291" i="4"/>
  <c r="AH291" i="4"/>
  <c r="AI291" i="4"/>
  <c r="AJ291" i="4"/>
  <c r="AK291" i="4"/>
  <c r="AL291" i="4"/>
  <c r="AM291" i="4"/>
  <c r="AN291" i="4"/>
  <c r="AO291" i="4"/>
  <c r="AP291" i="4"/>
  <c r="AQ291" i="4"/>
  <c r="AR291" i="4"/>
  <c r="AS291" i="4"/>
  <c r="AT291" i="4"/>
  <c r="AU291" i="4"/>
  <c r="AV291" i="4"/>
  <c r="AW291" i="4"/>
  <c r="AX291" i="4"/>
  <c r="AY291" i="4"/>
  <c r="AZ291" i="4"/>
  <c r="BA291" i="4"/>
  <c r="BB291" i="4"/>
  <c r="BC291" i="4"/>
  <c r="BD291" i="4"/>
  <c r="BE291" i="4"/>
  <c r="BF291" i="4"/>
  <c r="BG291" i="4"/>
  <c r="BH291" i="4"/>
  <c r="BI291" i="4"/>
  <c r="BJ291" i="4"/>
  <c r="BK291" i="4"/>
  <c r="BL291" i="4"/>
  <c r="BM291" i="4"/>
  <c r="BN291" i="4"/>
  <c r="BO291" i="4"/>
  <c r="BP291" i="4"/>
  <c r="BQ291" i="4"/>
  <c r="BR291" i="4"/>
  <c r="BS291" i="4"/>
  <c r="BT291" i="4"/>
  <c r="BU291" i="4"/>
  <c r="BV291" i="4"/>
  <c r="BW291" i="4"/>
  <c r="BX291" i="4"/>
  <c r="BY291" i="4"/>
  <c r="BZ291" i="4"/>
  <c r="CA291" i="4"/>
  <c r="CB291" i="4"/>
  <c r="CC291" i="4"/>
  <c r="CD291" i="4"/>
  <c r="CE291" i="4"/>
  <c r="CF291" i="4"/>
  <c r="CG291" i="4"/>
  <c r="CH291" i="4"/>
  <c r="CI291" i="4"/>
  <c r="P292" i="4"/>
  <c r="Q292" i="4"/>
  <c r="R292" i="4"/>
  <c r="S292" i="4"/>
  <c r="T292" i="4"/>
  <c r="U292" i="4"/>
  <c r="V292" i="4"/>
  <c r="W292" i="4"/>
  <c r="X292" i="4"/>
  <c r="Y292" i="4"/>
  <c r="Z292" i="4"/>
  <c r="AA292" i="4"/>
  <c r="AB292" i="4"/>
  <c r="AC292" i="4"/>
  <c r="AD292" i="4"/>
  <c r="AE292" i="4"/>
  <c r="AF292" i="4"/>
  <c r="AG292" i="4"/>
  <c r="AH292" i="4"/>
  <c r="AI292" i="4"/>
  <c r="AJ292" i="4"/>
  <c r="AK292" i="4"/>
  <c r="AL292" i="4"/>
  <c r="AM292" i="4"/>
  <c r="AN292" i="4"/>
  <c r="AO292" i="4"/>
  <c r="AP292" i="4"/>
  <c r="AQ292" i="4"/>
  <c r="AR292" i="4"/>
  <c r="AS292" i="4"/>
  <c r="AT292" i="4"/>
  <c r="AU292" i="4"/>
  <c r="AV292" i="4"/>
  <c r="AW292" i="4"/>
  <c r="AX292" i="4"/>
  <c r="AY292" i="4"/>
  <c r="AZ292" i="4"/>
  <c r="BA292" i="4"/>
  <c r="BB292" i="4"/>
  <c r="BC292" i="4"/>
  <c r="BD292" i="4"/>
  <c r="BE292" i="4"/>
  <c r="BF292" i="4"/>
  <c r="BG292" i="4"/>
  <c r="BH292" i="4"/>
  <c r="BI292" i="4"/>
  <c r="BJ292" i="4"/>
  <c r="BK292" i="4"/>
  <c r="BL292" i="4"/>
  <c r="BM292" i="4"/>
  <c r="BN292" i="4"/>
  <c r="BO292" i="4"/>
  <c r="BP292" i="4"/>
  <c r="BQ292" i="4"/>
  <c r="BR292" i="4"/>
  <c r="BS292" i="4"/>
  <c r="BT292" i="4"/>
  <c r="BU292" i="4"/>
  <c r="BV292" i="4"/>
  <c r="BW292" i="4"/>
  <c r="BX292" i="4"/>
  <c r="BY292" i="4"/>
  <c r="BZ292" i="4"/>
  <c r="CA292" i="4"/>
  <c r="CB292" i="4"/>
  <c r="CC292" i="4"/>
  <c r="CD292" i="4"/>
  <c r="CE292" i="4"/>
  <c r="CF292" i="4"/>
  <c r="CG292" i="4"/>
  <c r="CH292" i="4"/>
  <c r="CI292" i="4"/>
  <c r="P293" i="4"/>
  <c r="Q293" i="4"/>
  <c r="R293" i="4"/>
  <c r="S293" i="4"/>
  <c r="T293" i="4"/>
  <c r="U293" i="4"/>
  <c r="V293" i="4"/>
  <c r="W293" i="4"/>
  <c r="X293" i="4"/>
  <c r="Y293" i="4"/>
  <c r="Z293" i="4"/>
  <c r="AA293" i="4"/>
  <c r="AB293" i="4"/>
  <c r="AC293" i="4"/>
  <c r="AD293" i="4"/>
  <c r="AE293" i="4"/>
  <c r="AF293" i="4"/>
  <c r="AG293" i="4"/>
  <c r="AH293" i="4"/>
  <c r="AI293" i="4"/>
  <c r="AJ293" i="4"/>
  <c r="AK293" i="4"/>
  <c r="AL293" i="4"/>
  <c r="AM293" i="4"/>
  <c r="AN293" i="4"/>
  <c r="AO293" i="4"/>
  <c r="AP293" i="4"/>
  <c r="AQ293" i="4"/>
  <c r="AR293" i="4"/>
  <c r="AS293" i="4"/>
  <c r="AT293" i="4"/>
  <c r="AU293" i="4"/>
  <c r="AV293" i="4"/>
  <c r="AW293" i="4"/>
  <c r="AX293" i="4"/>
  <c r="AY293" i="4"/>
  <c r="AZ293" i="4"/>
  <c r="BA293" i="4"/>
  <c r="BB293" i="4"/>
  <c r="BC293" i="4"/>
  <c r="BD293" i="4"/>
  <c r="BE293" i="4"/>
  <c r="BF293" i="4"/>
  <c r="BG293" i="4"/>
  <c r="BH293" i="4"/>
  <c r="BI293" i="4"/>
  <c r="BJ293" i="4"/>
  <c r="BK293" i="4"/>
  <c r="BL293" i="4"/>
  <c r="BM293" i="4"/>
  <c r="BN293" i="4"/>
  <c r="BO293" i="4"/>
  <c r="BP293" i="4"/>
  <c r="BQ293" i="4"/>
  <c r="BR293" i="4"/>
  <c r="BS293" i="4"/>
  <c r="BT293" i="4"/>
  <c r="BU293" i="4"/>
  <c r="BV293" i="4"/>
  <c r="BW293" i="4"/>
  <c r="BX293" i="4"/>
  <c r="BY293" i="4"/>
  <c r="BZ293" i="4"/>
  <c r="CA293" i="4"/>
  <c r="CB293" i="4"/>
  <c r="CC293" i="4"/>
  <c r="CD293" i="4"/>
  <c r="CE293" i="4"/>
  <c r="CF293" i="4"/>
  <c r="CG293" i="4"/>
  <c r="CH293" i="4"/>
  <c r="CI293" i="4"/>
  <c r="P294" i="4"/>
  <c r="Q294" i="4"/>
  <c r="R294" i="4"/>
  <c r="S294" i="4"/>
  <c r="T294" i="4"/>
  <c r="U294" i="4"/>
  <c r="V294" i="4"/>
  <c r="W294" i="4"/>
  <c r="X294" i="4"/>
  <c r="Y294" i="4"/>
  <c r="Z294" i="4"/>
  <c r="AA294" i="4"/>
  <c r="AB294" i="4"/>
  <c r="AC294" i="4"/>
  <c r="AD294" i="4"/>
  <c r="AE294" i="4"/>
  <c r="AF294" i="4"/>
  <c r="AG294" i="4"/>
  <c r="AH294" i="4"/>
  <c r="AI294" i="4"/>
  <c r="AJ294" i="4"/>
  <c r="AK294" i="4"/>
  <c r="AL294" i="4"/>
  <c r="AM294" i="4"/>
  <c r="AN294" i="4"/>
  <c r="AO294" i="4"/>
  <c r="AP294" i="4"/>
  <c r="AQ294" i="4"/>
  <c r="AR294" i="4"/>
  <c r="AS294" i="4"/>
  <c r="AT294" i="4"/>
  <c r="AU294" i="4"/>
  <c r="AV294" i="4"/>
  <c r="AW294" i="4"/>
  <c r="AX294" i="4"/>
  <c r="AY294" i="4"/>
  <c r="AZ294" i="4"/>
  <c r="BA294" i="4"/>
  <c r="BB294" i="4"/>
  <c r="BC294" i="4"/>
  <c r="BD294" i="4"/>
  <c r="BE294" i="4"/>
  <c r="BF294" i="4"/>
  <c r="BG294" i="4"/>
  <c r="BH294" i="4"/>
  <c r="BI294" i="4"/>
  <c r="BJ294" i="4"/>
  <c r="BK294" i="4"/>
  <c r="BL294" i="4"/>
  <c r="BM294" i="4"/>
  <c r="BN294" i="4"/>
  <c r="BO294" i="4"/>
  <c r="BP294" i="4"/>
  <c r="BQ294" i="4"/>
  <c r="BR294" i="4"/>
  <c r="BS294" i="4"/>
  <c r="BT294" i="4"/>
  <c r="BU294" i="4"/>
  <c r="BV294" i="4"/>
  <c r="BW294" i="4"/>
  <c r="BX294" i="4"/>
  <c r="BY294" i="4"/>
  <c r="BZ294" i="4"/>
  <c r="CA294" i="4"/>
  <c r="CB294" i="4"/>
  <c r="CC294" i="4"/>
  <c r="CD294" i="4"/>
  <c r="CE294" i="4"/>
  <c r="CF294" i="4"/>
  <c r="CG294" i="4"/>
  <c r="CH294" i="4"/>
  <c r="CI294" i="4"/>
  <c r="P295" i="4"/>
  <c r="Q295" i="4"/>
  <c r="R295" i="4"/>
  <c r="S295" i="4"/>
  <c r="T295" i="4"/>
  <c r="U295" i="4"/>
  <c r="V295" i="4"/>
  <c r="W295" i="4"/>
  <c r="X295" i="4"/>
  <c r="Y295" i="4"/>
  <c r="Z295" i="4"/>
  <c r="AA295" i="4"/>
  <c r="AB295" i="4"/>
  <c r="AC295" i="4"/>
  <c r="AD295" i="4"/>
  <c r="AE295" i="4"/>
  <c r="AF295" i="4"/>
  <c r="AG295" i="4"/>
  <c r="AH295" i="4"/>
  <c r="AI295" i="4"/>
  <c r="AJ295" i="4"/>
  <c r="AK295" i="4"/>
  <c r="AL295" i="4"/>
  <c r="AM295" i="4"/>
  <c r="AN295" i="4"/>
  <c r="AO295" i="4"/>
  <c r="AP295" i="4"/>
  <c r="AQ295" i="4"/>
  <c r="AR295" i="4"/>
  <c r="AS295" i="4"/>
  <c r="AT295" i="4"/>
  <c r="AU295" i="4"/>
  <c r="AV295" i="4"/>
  <c r="AW295" i="4"/>
  <c r="AX295" i="4"/>
  <c r="AY295" i="4"/>
  <c r="AZ295" i="4"/>
  <c r="BA295" i="4"/>
  <c r="BB295" i="4"/>
  <c r="BC295" i="4"/>
  <c r="BD295" i="4"/>
  <c r="BE295" i="4"/>
  <c r="BF295" i="4"/>
  <c r="BG295" i="4"/>
  <c r="BH295" i="4"/>
  <c r="BI295" i="4"/>
  <c r="BJ295" i="4"/>
  <c r="BK295" i="4"/>
  <c r="BL295" i="4"/>
  <c r="BM295" i="4"/>
  <c r="BN295" i="4"/>
  <c r="BO295" i="4"/>
  <c r="BP295" i="4"/>
  <c r="BQ295" i="4"/>
  <c r="BR295" i="4"/>
  <c r="BS295" i="4"/>
  <c r="BT295" i="4"/>
  <c r="BU295" i="4"/>
  <c r="BV295" i="4"/>
  <c r="BW295" i="4"/>
  <c r="BX295" i="4"/>
  <c r="BY295" i="4"/>
  <c r="BZ295" i="4"/>
  <c r="CA295" i="4"/>
  <c r="CB295" i="4"/>
  <c r="CC295" i="4"/>
  <c r="CD295" i="4"/>
  <c r="CE295" i="4"/>
  <c r="CF295" i="4"/>
  <c r="CG295" i="4"/>
  <c r="CH295" i="4"/>
  <c r="CI295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M4" i="4"/>
  <c r="N4" i="4"/>
  <c r="O4" i="4"/>
  <c r="M5" i="4"/>
  <c r="N5" i="4"/>
  <c r="O5" i="4"/>
  <c r="M6" i="4"/>
  <c r="N6" i="4"/>
  <c r="O6" i="4"/>
  <c r="M7" i="4"/>
  <c r="N7" i="4"/>
  <c r="O7" i="4"/>
  <c r="M8" i="4"/>
  <c r="N8" i="4"/>
  <c r="O8" i="4"/>
  <c r="M9" i="4"/>
  <c r="N9" i="4"/>
  <c r="O9" i="4"/>
  <c r="M10" i="4"/>
  <c r="N10" i="4"/>
  <c r="O10" i="4"/>
  <c r="M11" i="4"/>
  <c r="N11" i="4"/>
  <c r="O11" i="4"/>
  <c r="M12" i="4"/>
  <c r="N12" i="4"/>
  <c r="O12" i="4"/>
  <c r="M13" i="4"/>
  <c r="N13" i="4"/>
  <c r="O13" i="4"/>
  <c r="M14" i="4"/>
  <c r="N14" i="4"/>
  <c r="O14" i="4"/>
  <c r="M15" i="4"/>
  <c r="N15" i="4"/>
  <c r="O15" i="4"/>
  <c r="M16" i="4"/>
  <c r="N16" i="4"/>
  <c r="O16" i="4"/>
  <c r="M17" i="4"/>
  <c r="N17" i="4"/>
  <c r="O17" i="4"/>
  <c r="M18" i="4"/>
  <c r="N18" i="4"/>
  <c r="O18" i="4"/>
  <c r="M19" i="4"/>
  <c r="N19" i="4"/>
  <c r="O19" i="4"/>
  <c r="M20" i="4"/>
  <c r="N20" i="4"/>
  <c r="O20" i="4"/>
  <c r="M21" i="4"/>
  <c r="N21" i="4"/>
  <c r="O21" i="4"/>
  <c r="M22" i="4"/>
  <c r="N22" i="4"/>
  <c r="O22" i="4"/>
  <c r="M23" i="4"/>
  <c r="N23" i="4"/>
  <c r="O23" i="4"/>
  <c r="M24" i="4"/>
  <c r="N24" i="4"/>
  <c r="O24" i="4"/>
  <c r="M25" i="4"/>
  <c r="N25" i="4"/>
  <c r="O25" i="4"/>
  <c r="M26" i="4"/>
  <c r="N26" i="4"/>
  <c r="O26" i="4"/>
  <c r="M27" i="4"/>
  <c r="N27" i="4"/>
  <c r="O27" i="4"/>
  <c r="M28" i="4"/>
  <c r="N28" i="4"/>
  <c r="O28" i="4"/>
  <c r="M29" i="4"/>
  <c r="N29" i="4"/>
  <c r="O29" i="4"/>
  <c r="M30" i="4"/>
  <c r="N30" i="4"/>
  <c r="O30" i="4"/>
  <c r="M31" i="4"/>
  <c r="N31" i="4"/>
  <c r="O31" i="4"/>
  <c r="M32" i="4"/>
  <c r="N32" i="4"/>
  <c r="O32" i="4"/>
  <c r="M33" i="4"/>
  <c r="N33" i="4"/>
  <c r="O33" i="4"/>
  <c r="M34" i="4"/>
  <c r="N34" i="4"/>
  <c r="O34" i="4"/>
  <c r="M35" i="4"/>
  <c r="N35" i="4"/>
  <c r="O35" i="4"/>
  <c r="M36" i="4"/>
  <c r="N36" i="4"/>
  <c r="O36" i="4"/>
  <c r="M37" i="4"/>
  <c r="N37" i="4"/>
  <c r="O37" i="4"/>
  <c r="M38" i="4"/>
  <c r="N38" i="4"/>
  <c r="O38" i="4"/>
  <c r="M39" i="4"/>
  <c r="N39" i="4"/>
  <c r="O39" i="4"/>
  <c r="M40" i="4"/>
  <c r="N40" i="4"/>
  <c r="O40" i="4"/>
  <c r="M41" i="4"/>
  <c r="N41" i="4"/>
  <c r="O41" i="4"/>
  <c r="M42" i="4"/>
  <c r="N42" i="4"/>
  <c r="O42" i="4"/>
  <c r="M43" i="4"/>
  <c r="N43" i="4"/>
  <c r="O43" i="4"/>
  <c r="M44" i="4"/>
  <c r="N44" i="4"/>
  <c r="O44" i="4"/>
  <c r="M45" i="4"/>
  <c r="N45" i="4"/>
  <c r="O45" i="4"/>
  <c r="M46" i="4"/>
  <c r="N46" i="4"/>
  <c r="O46" i="4"/>
  <c r="M47" i="4"/>
  <c r="N47" i="4"/>
  <c r="O47" i="4"/>
  <c r="M48" i="4"/>
  <c r="N48" i="4"/>
  <c r="O48" i="4"/>
  <c r="M49" i="4"/>
  <c r="N49" i="4"/>
  <c r="O49" i="4"/>
  <c r="M50" i="4"/>
  <c r="N50" i="4"/>
  <c r="O50" i="4"/>
  <c r="M51" i="4"/>
  <c r="N51" i="4"/>
  <c r="O51" i="4"/>
  <c r="M52" i="4"/>
  <c r="N52" i="4"/>
  <c r="O52" i="4"/>
  <c r="M53" i="4"/>
  <c r="N53" i="4"/>
  <c r="O53" i="4"/>
  <c r="M54" i="4"/>
  <c r="N54" i="4"/>
  <c r="O54" i="4"/>
  <c r="M55" i="4"/>
  <c r="N55" i="4"/>
  <c r="O55" i="4"/>
  <c r="N56" i="4"/>
  <c r="O56" i="4"/>
  <c r="M57" i="4"/>
  <c r="N57" i="4"/>
  <c r="O57" i="4"/>
  <c r="M58" i="4"/>
  <c r="N58" i="4"/>
  <c r="O58" i="4"/>
  <c r="M59" i="4"/>
  <c r="N59" i="4"/>
  <c r="O59" i="4"/>
  <c r="M60" i="4"/>
  <c r="N60" i="4"/>
  <c r="O60" i="4"/>
  <c r="M61" i="4"/>
  <c r="N61" i="4"/>
  <c r="O61" i="4"/>
  <c r="M62" i="4"/>
  <c r="N62" i="4"/>
  <c r="O62" i="4"/>
  <c r="M63" i="4"/>
  <c r="N63" i="4"/>
  <c r="O63" i="4"/>
  <c r="M64" i="4"/>
  <c r="N64" i="4"/>
  <c r="O64" i="4"/>
  <c r="M65" i="4"/>
  <c r="N65" i="4"/>
  <c r="O65" i="4"/>
  <c r="M66" i="4"/>
  <c r="N66" i="4"/>
  <c r="O66" i="4"/>
  <c r="M67" i="4"/>
  <c r="N67" i="4"/>
  <c r="O67" i="4"/>
  <c r="M68" i="4"/>
  <c r="N68" i="4"/>
  <c r="O68" i="4"/>
  <c r="M69" i="4"/>
  <c r="N69" i="4"/>
  <c r="O69" i="4"/>
  <c r="M70" i="4"/>
  <c r="N70" i="4"/>
  <c r="O70" i="4"/>
  <c r="M71" i="4"/>
  <c r="N71" i="4"/>
  <c r="O71" i="4"/>
  <c r="M72" i="4"/>
  <c r="N72" i="4"/>
  <c r="O72" i="4"/>
  <c r="M73" i="4"/>
  <c r="N73" i="4"/>
  <c r="O73" i="4"/>
  <c r="M74" i="4"/>
  <c r="N74" i="4"/>
  <c r="O74" i="4"/>
  <c r="M75" i="4"/>
  <c r="N75" i="4"/>
  <c r="O75" i="4"/>
  <c r="M76" i="4"/>
  <c r="N76" i="4"/>
  <c r="O76" i="4"/>
  <c r="M77" i="4"/>
  <c r="N77" i="4"/>
  <c r="O77" i="4"/>
  <c r="M78" i="4"/>
  <c r="N78" i="4"/>
  <c r="O78" i="4"/>
  <c r="M79" i="4"/>
  <c r="N79" i="4"/>
  <c r="O79" i="4"/>
  <c r="M80" i="4"/>
  <c r="N80" i="4"/>
  <c r="O80" i="4"/>
  <c r="M81" i="4"/>
  <c r="N81" i="4"/>
  <c r="O81" i="4"/>
  <c r="M82" i="4"/>
  <c r="N82" i="4"/>
  <c r="O82" i="4"/>
  <c r="M83" i="4"/>
  <c r="N83" i="4"/>
  <c r="O83" i="4"/>
  <c r="M84" i="4"/>
  <c r="N84" i="4"/>
  <c r="O84" i="4"/>
  <c r="M85" i="4"/>
  <c r="N85" i="4"/>
  <c r="O85" i="4"/>
  <c r="M86" i="4"/>
  <c r="N86" i="4"/>
  <c r="O86" i="4"/>
  <c r="M87" i="4"/>
  <c r="N87" i="4"/>
  <c r="O87" i="4"/>
  <c r="M88" i="4"/>
  <c r="N88" i="4"/>
  <c r="O88" i="4"/>
  <c r="M89" i="4"/>
  <c r="N89" i="4"/>
  <c r="O89" i="4"/>
  <c r="M90" i="4"/>
  <c r="N90" i="4"/>
  <c r="O90" i="4"/>
  <c r="M91" i="4"/>
  <c r="N91" i="4"/>
  <c r="O91" i="4"/>
  <c r="M92" i="4"/>
  <c r="N92" i="4"/>
  <c r="O92" i="4"/>
  <c r="M93" i="4"/>
  <c r="N93" i="4"/>
  <c r="O93" i="4"/>
  <c r="M94" i="4"/>
  <c r="N94" i="4"/>
  <c r="O94" i="4"/>
  <c r="M95" i="4"/>
  <c r="N95" i="4"/>
  <c r="O95" i="4"/>
  <c r="M96" i="4"/>
  <c r="N96" i="4"/>
  <c r="O96" i="4"/>
  <c r="M97" i="4"/>
  <c r="N97" i="4"/>
  <c r="O97" i="4"/>
  <c r="M98" i="4"/>
  <c r="N98" i="4"/>
  <c r="O98" i="4"/>
  <c r="M99" i="4"/>
  <c r="N99" i="4"/>
  <c r="O99" i="4"/>
  <c r="M100" i="4"/>
  <c r="N100" i="4"/>
  <c r="O100" i="4"/>
  <c r="M101" i="4"/>
  <c r="N101" i="4"/>
  <c r="O101" i="4"/>
  <c r="M102" i="4"/>
  <c r="N102" i="4"/>
  <c r="O102" i="4"/>
  <c r="M103" i="4"/>
  <c r="N103" i="4"/>
  <c r="O103" i="4"/>
  <c r="M104" i="4"/>
  <c r="N104" i="4"/>
  <c r="O104" i="4"/>
  <c r="M105" i="4"/>
  <c r="N105" i="4"/>
  <c r="O105" i="4"/>
  <c r="M106" i="4"/>
  <c r="N106" i="4"/>
  <c r="O106" i="4"/>
  <c r="M107" i="4"/>
  <c r="N107" i="4"/>
  <c r="O107" i="4"/>
  <c r="M108" i="4"/>
  <c r="N108" i="4"/>
  <c r="O108" i="4"/>
  <c r="M109" i="4"/>
  <c r="N109" i="4"/>
  <c r="O109" i="4"/>
  <c r="M110" i="4"/>
  <c r="N110" i="4"/>
  <c r="O110" i="4"/>
  <c r="M111" i="4"/>
  <c r="N111" i="4"/>
  <c r="O111" i="4"/>
  <c r="M112" i="4"/>
  <c r="N112" i="4"/>
  <c r="O112" i="4"/>
  <c r="M113" i="4"/>
  <c r="N113" i="4"/>
  <c r="O113" i="4"/>
  <c r="M114" i="4"/>
  <c r="N114" i="4"/>
  <c r="O114" i="4"/>
  <c r="M115" i="4"/>
  <c r="N115" i="4"/>
  <c r="O115" i="4"/>
  <c r="M116" i="4"/>
  <c r="N116" i="4"/>
  <c r="O116" i="4"/>
  <c r="M117" i="4"/>
  <c r="N117" i="4"/>
  <c r="O117" i="4"/>
  <c r="M118" i="4"/>
  <c r="N118" i="4"/>
  <c r="O118" i="4"/>
  <c r="M119" i="4"/>
  <c r="N119" i="4"/>
  <c r="O119" i="4"/>
  <c r="M120" i="4"/>
  <c r="N120" i="4"/>
  <c r="O120" i="4"/>
  <c r="M121" i="4"/>
  <c r="N121" i="4"/>
  <c r="O121" i="4"/>
  <c r="M122" i="4"/>
  <c r="N122" i="4"/>
  <c r="O122" i="4"/>
  <c r="M123" i="4"/>
  <c r="N123" i="4"/>
  <c r="O123" i="4"/>
  <c r="M124" i="4"/>
  <c r="N124" i="4"/>
  <c r="O124" i="4"/>
  <c r="M125" i="4"/>
  <c r="N125" i="4"/>
  <c r="O125" i="4"/>
  <c r="M126" i="4"/>
  <c r="N126" i="4"/>
  <c r="O126" i="4"/>
  <c r="M127" i="4"/>
  <c r="N127" i="4"/>
  <c r="O127" i="4"/>
  <c r="M128" i="4"/>
  <c r="N128" i="4"/>
  <c r="O128" i="4"/>
  <c r="M129" i="4"/>
  <c r="N129" i="4"/>
  <c r="O129" i="4"/>
  <c r="M130" i="4"/>
  <c r="N130" i="4"/>
  <c r="O130" i="4"/>
  <c r="M131" i="4"/>
  <c r="N131" i="4"/>
  <c r="O131" i="4"/>
  <c r="M132" i="4"/>
  <c r="N132" i="4"/>
  <c r="O132" i="4"/>
  <c r="M133" i="4"/>
  <c r="N133" i="4"/>
  <c r="O133" i="4"/>
  <c r="M134" i="4"/>
  <c r="N134" i="4"/>
  <c r="O134" i="4"/>
  <c r="M135" i="4"/>
  <c r="N135" i="4"/>
  <c r="O135" i="4"/>
  <c r="M136" i="4"/>
  <c r="N136" i="4"/>
  <c r="O136" i="4"/>
  <c r="M137" i="4"/>
  <c r="N137" i="4"/>
  <c r="O137" i="4"/>
  <c r="M138" i="4"/>
  <c r="N138" i="4"/>
  <c r="O138" i="4"/>
  <c r="M139" i="4"/>
  <c r="N139" i="4"/>
  <c r="O139" i="4"/>
  <c r="M140" i="4"/>
  <c r="N140" i="4"/>
  <c r="O140" i="4"/>
  <c r="M141" i="4"/>
  <c r="N141" i="4"/>
  <c r="O141" i="4"/>
  <c r="M142" i="4"/>
  <c r="N142" i="4"/>
  <c r="O142" i="4"/>
  <c r="M143" i="4"/>
  <c r="N143" i="4"/>
  <c r="O143" i="4"/>
  <c r="M144" i="4"/>
  <c r="N144" i="4"/>
  <c r="O144" i="4"/>
  <c r="M145" i="4"/>
  <c r="N145" i="4"/>
  <c r="O145" i="4"/>
  <c r="M146" i="4"/>
  <c r="N146" i="4"/>
  <c r="O146" i="4"/>
  <c r="M147" i="4"/>
  <c r="N147" i="4"/>
  <c r="O147" i="4"/>
  <c r="M148" i="4"/>
  <c r="N148" i="4"/>
  <c r="O148" i="4"/>
  <c r="M149" i="4"/>
  <c r="N149" i="4"/>
  <c r="O149" i="4"/>
  <c r="M150" i="4"/>
  <c r="N150" i="4"/>
  <c r="O150" i="4"/>
  <c r="M151" i="4"/>
  <c r="N151" i="4"/>
  <c r="O151" i="4"/>
  <c r="M152" i="4"/>
  <c r="N152" i="4"/>
  <c r="O152" i="4"/>
  <c r="M153" i="4"/>
  <c r="N153" i="4"/>
  <c r="O153" i="4"/>
  <c r="M154" i="4"/>
  <c r="N154" i="4"/>
  <c r="O154" i="4"/>
  <c r="M155" i="4"/>
  <c r="N155" i="4"/>
  <c r="O155" i="4"/>
  <c r="M156" i="4"/>
  <c r="N156" i="4"/>
  <c r="O156" i="4"/>
  <c r="M157" i="4"/>
  <c r="N157" i="4"/>
  <c r="O157" i="4"/>
  <c r="M158" i="4"/>
  <c r="N158" i="4"/>
  <c r="O158" i="4"/>
  <c r="M159" i="4"/>
  <c r="N159" i="4"/>
  <c r="O159" i="4"/>
  <c r="M160" i="4"/>
  <c r="N160" i="4"/>
  <c r="O160" i="4"/>
  <c r="M161" i="4"/>
  <c r="N161" i="4"/>
  <c r="O161" i="4"/>
  <c r="M162" i="4"/>
  <c r="N162" i="4"/>
  <c r="O162" i="4"/>
  <c r="M163" i="4"/>
  <c r="N163" i="4"/>
  <c r="O163" i="4"/>
  <c r="M164" i="4"/>
  <c r="N164" i="4"/>
  <c r="O164" i="4"/>
  <c r="M165" i="4"/>
  <c r="N165" i="4"/>
  <c r="O165" i="4"/>
  <c r="M166" i="4"/>
  <c r="N166" i="4"/>
  <c r="O166" i="4"/>
  <c r="M167" i="4"/>
  <c r="N167" i="4"/>
  <c r="O167" i="4"/>
  <c r="M168" i="4"/>
  <c r="N168" i="4"/>
  <c r="O168" i="4"/>
  <c r="M169" i="4"/>
  <c r="N169" i="4"/>
  <c r="O169" i="4"/>
  <c r="M170" i="4"/>
  <c r="N170" i="4"/>
  <c r="O170" i="4"/>
  <c r="M171" i="4"/>
  <c r="N171" i="4"/>
  <c r="O171" i="4"/>
  <c r="M172" i="4"/>
  <c r="N172" i="4"/>
  <c r="O172" i="4"/>
  <c r="M173" i="4"/>
  <c r="N173" i="4"/>
  <c r="O173" i="4"/>
  <c r="M174" i="4"/>
  <c r="N174" i="4"/>
  <c r="O174" i="4"/>
  <c r="M175" i="4"/>
  <c r="N175" i="4"/>
  <c r="O175" i="4"/>
  <c r="M176" i="4"/>
  <c r="N176" i="4"/>
  <c r="O176" i="4"/>
  <c r="M177" i="4"/>
  <c r="N177" i="4"/>
  <c r="O177" i="4"/>
  <c r="M178" i="4"/>
  <c r="N178" i="4"/>
  <c r="O178" i="4"/>
  <c r="M179" i="4"/>
  <c r="N179" i="4"/>
  <c r="O179" i="4"/>
  <c r="M180" i="4"/>
  <c r="N180" i="4"/>
  <c r="O180" i="4"/>
  <c r="M181" i="4"/>
  <c r="N181" i="4"/>
  <c r="O181" i="4"/>
  <c r="M182" i="4"/>
  <c r="N182" i="4"/>
  <c r="O182" i="4"/>
  <c r="M183" i="4"/>
  <c r="N183" i="4"/>
  <c r="O183" i="4"/>
  <c r="M184" i="4"/>
  <c r="N184" i="4"/>
  <c r="O184" i="4"/>
  <c r="M185" i="4"/>
  <c r="N185" i="4"/>
  <c r="O185" i="4"/>
  <c r="M186" i="4"/>
  <c r="N186" i="4"/>
  <c r="O186" i="4"/>
  <c r="M187" i="4"/>
  <c r="N187" i="4"/>
  <c r="O187" i="4"/>
  <c r="M188" i="4"/>
  <c r="N188" i="4"/>
  <c r="O188" i="4"/>
  <c r="M189" i="4"/>
  <c r="N189" i="4"/>
  <c r="O189" i="4"/>
  <c r="M190" i="4"/>
  <c r="N190" i="4"/>
  <c r="O190" i="4"/>
  <c r="M191" i="4"/>
  <c r="N191" i="4"/>
  <c r="O191" i="4"/>
  <c r="M192" i="4"/>
  <c r="N192" i="4"/>
  <c r="O192" i="4"/>
  <c r="M193" i="4"/>
  <c r="N193" i="4"/>
  <c r="O193" i="4"/>
  <c r="M194" i="4"/>
  <c r="N194" i="4"/>
  <c r="O194" i="4"/>
  <c r="M195" i="4"/>
  <c r="N195" i="4"/>
  <c r="O195" i="4"/>
  <c r="M196" i="4"/>
  <c r="N196" i="4"/>
  <c r="O196" i="4"/>
  <c r="M197" i="4"/>
  <c r="N197" i="4"/>
  <c r="O197" i="4"/>
  <c r="M198" i="4"/>
  <c r="N198" i="4"/>
  <c r="O198" i="4"/>
  <c r="M199" i="4"/>
  <c r="N199" i="4"/>
  <c r="O199" i="4"/>
  <c r="M200" i="4"/>
  <c r="N200" i="4"/>
  <c r="O200" i="4"/>
  <c r="M201" i="4"/>
  <c r="N201" i="4"/>
  <c r="O201" i="4"/>
  <c r="M202" i="4"/>
  <c r="N202" i="4"/>
  <c r="O202" i="4"/>
  <c r="M203" i="4"/>
  <c r="N203" i="4"/>
  <c r="O203" i="4"/>
  <c r="M204" i="4"/>
  <c r="N204" i="4"/>
  <c r="O204" i="4"/>
  <c r="M205" i="4"/>
  <c r="N205" i="4"/>
  <c r="O205" i="4"/>
  <c r="M206" i="4"/>
  <c r="N206" i="4"/>
  <c r="O206" i="4"/>
  <c r="M207" i="4"/>
  <c r="N207" i="4"/>
  <c r="O207" i="4"/>
  <c r="M208" i="4"/>
  <c r="N208" i="4"/>
  <c r="O208" i="4"/>
  <c r="M209" i="4"/>
  <c r="N209" i="4"/>
  <c r="O209" i="4"/>
  <c r="M210" i="4"/>
  <c r="N210" i="4"/>
  <c r="O210" i="4"/>
  <c r="M211" i="4"/>
  <c r="N211" i="4"/>
  <c r="O211" i="4"/>
  <c r="M212" i="4"/>
  <c r="N212" i="4"/>
  <c r="O212" i="4"/>
  <c r="M213" i="4"/>
  <c r="N213" i="4"/>
  <c r="O213" i="4"/>
  <c r="M214" i="4"/>
  <c r="N214" i="4"/>
  <c r="O214" i="4"/>
  <c r="M215" i="4"/>
  <c r="N215" i="4"/>
  <c r="O215" i="4"/>
  <c r="M216" i="4"/>
  <c r="N216" i="4"/>
  <c r="O216" i="4"/>
  <c r="M217" i="4"/>
  <c r="N217" i="4"/>
  <c r="O217" i="4"/>
  <c r="M218" i="4"/>
  <c r="N218" i="4"/>
  <c r="O218" i="4"/>
  <c r="M219" i="4"/>
  <c r="N219" i="4"/>
  <c r="O219" i="4"/>
  <c r="M220" i="4"/>
  <c r="N220" i="4"/>
  <c r="O220" i="4"/>
  <c r="M221" i="4"/>
  <c r="N221" i="4"/>
  <c r="O221" i="4"/>
  <c r="M222" i="4"/>
  <c r="N222" i="4"/>
  <c r="O222" i="4"/>
  <c r="M223" i="4"/>
  <c r="N223" i="4"/>
  <c r="O223" i="4"/>
  <c r="M224" i="4"/>
  <c r="N224" i="4"/>
  <c r="O224" i="4"/>
  <c r="M225" i="4"/>
  <c r="N225" i="4"/>
  <c r="O225" i="4"/>
  <c r="M226" i="4"/>
  <c r="N226" i="4"/>
  <c r="O226" i="4"/>
  <c r="M227" i="4"/>
  <c r="N227" i="4"/>
  <c r="O227" i="4"/>
  <c r="M228" i="4"/>
  <c r="N228" i="4"/>
  <c r="O228" i="4"/>
  <c r="M229" i="4"/>
  <c r="N229" i="4"/>
  <c r="O229" i="4"/>
  <c r="M230" i="4"/>
  <c r="N230" i="4"/>
  <c r="O230" i="4"/>
  <c r="M231" i="4"/>
  <c r="N231" i="4"/>
  <c r="O231" i="4"/>
  <c r="M232" i="4"/>
  <c r="N232" i="4"/>
  <c r="O232" i="4"/>
  <c r="M233" i="4"/>
  <c r="N233" i="4"/>
  <c r="O233" i="4"/>
  <c r="M234" i="4"/>
  <c r="N234" i="4"/>
  <c r="O234" i="4"/>
  <c r="M235" i="4"/>
  <c r="N235" i="4"/>
  <c r="O235" i="4"/>
  <c r="M236" i="4"/>
  <c r="N236" i="4"/>
  <c r="O236" i="4"/>
  <c r="M237" i="4"/>
  <c r="N237" i="4"/>
  <c r="O237" i="4"/>
  <c r="M238" i="4"/>
  <c r="N238" i="4"/>
  <c r="O238" i="4"/>
  <c r="M239" i="4"/>
  <c r="N239" i="4"/>
  <c r="O239" i="4"/>
  <c r="M240" i="4"/>
  <c r="N240" i="4"/>
  <c r="O240" i="4"/>
  <c r="M241" i="4"/>
  <c r="N241" i="4"/>
  <c r="O241" i="4"/>
  <c r="M242" i="4"/>
  <c r="N242" i="4"/>
  <c r="O242" i="4"/>
  <c r="M243" i="4"/>
  <c r="N243" i="4"/>
  <c r="O243" i="4"/>
  <c r="M244" i="4"/>
  <c r="N244" i="4"/>
  <c r="O244" i="4"/>
  <c r="M245" i="4"/>
  <c r="N245" i="4"/>
  <c r="O245" i="4"/>
  <c r="M246" i="4"/>
  <c r="N246" i="4"/>
  <c r="O246" i="4"/>
  <c r="M247" i="4"/>
  <c r="N247" i="4"/>
  <c r="O247" i="4"/>
  <c r="M248" i="4"/>
  <c r="N248" i="4"/>
  <c r="O248" i="4"/>
  <c r="M249" i="4"/>
  <c r="N249" i="4"/>
  <c r="O249" i="4"/>
  <c r="M250" i="4"/>
  <c r="N250" i="4"/>
  <c r="O250" i="4"/>
  <c r="M251" i="4"/>
  <c r="N251" i="4"/>
  <c r="O251" i="4"/>
  <c r="M252" i="4"/>
  <c r="N252" i="4"/>
  <c r="O252" i="4"/>
  <c r="M253" i="4"/>
  <c r="N253" i="4"/>
  <c r="O253" i="4"/>
  <c r="M254" i="4"/>
  <c r="N254" i="4"/>
  <c r="O254" i="4"/>
  <c r="M255" i="4"/>
  <c r="N255" i="4"/>
  <c r="O255" i="4"/>
  <c r="M256" i="4"/>
  <c r="N256" i="4"/>
  <c r="O256" i="4"/>
  <c r="M257" i="4"/>
  <c r="N257" i="4"/>
  <c r="O257" i="4"/>
  <c r="M258" i="4"/>
  <c r="N258" i="4"/>
  <c r="O258" i="4"/>
  <c r="M259" i="4"/>
  <c r="N259" i="4"/>
  <c r="O259" i="4"/>
  <c r="M260" i="4"/>
  <c r="N260" i="4"/>
  <c r="O260" i="4"/>
  <c r="M261" i="4"/>
  <c r="N261" i="4"/>
  <c r="O261" i="4"/>
  <c r="M262" i="4"/>
  <c r="N262" i="4"/>
  <c r="O262" i="4"/>
  <c r="M263" i="4"/>
  <c r="N263" i="4"/>
  <c r="O263" i="4"/>
  <c r="M264" i="4"/>
  <c r="N264" i="4"/>
  <c r="O264" i="4"/>
  <c r="M265" i="4"/>
  <c r="N265" i="4"/>
  <c r="O265" i="4"/>
  <c r="M266" i="4"/>
  <c r="N266" i="4"/>
  <c r="O266" i="4"/>
  <c r="M267" i="4"/>
  <c r="N267" i="4"/>
  <c r="O267" i="4"/>
  <c r="M268" i="4"/>
  <c r="N268" i="4"/>
  <c r="O268" i="4"/>
  <c r="M269" i="4"/>
  <c r="N269" i="4"/>
  <c r="O269" i="4"/>
  <c r="M270" i="4"/>
  <c r="N270" i="4"/>
  <c r="O270" i="4"/>
  <c r="M271" i="4"/>
  <c r="N271" i="4"/>
  <c r="O271" i="4"/>
  <c r="M272" i="4"/>
  <c r="N272" i="4"/>
  <c r="O272" i="4"/>
  <c r="M273" i="4"/>
  <c r="N273" i="4"/>
  <c r="O273" i="4"/>
  <c r="M274" i="4"/>
  <c r="N274" i="4"/>
  <c r="O274" i="4"/>
  <c r="M275" i="4"/>
  <c r="N275" i="4"/>
  <c r="O275" i="4"/>
  <c r="M276" i="4"/>
  <c r="N276" i="4"/>
  <c r="O276" i="4"/>
  <c r="M277" i="4"/>
  <c r="N277" i="4"/>
  <c r="O277" i="4"/>
  <c r="M278" i="4"/>
  <c r="N278" i="4"/>
  <c r="O278" i="4"/>
  <c r="M279" i="4"/>
  <c r="N279" i="4"/>
  <c r="O279" i="4"/>
  <c r="M280" i="4"/>
  <c r="N280" i="4"/>
  <c r="O280" i="4"/>
  <c r="M281" i="4"/>
  <c r="N281" i="4"/>
  <c r="O281" i="4"/>
  <c r="M282" i="4"/>
  <c r="N282" i="4"/>
  <c r="O282" i="4"/>
  <c r="M283" i="4"/>
  <c r="N283" i="4"/>
  <c r="O283" i="4"/>
  <c r="M284" i="4"/>
  <c r="N284" i="4"/>
  <c r="O284" i="4"/>
  <c r="M285" i="4"/>
  <c r="N285" i="4"/>
  <c r="O285" i="4"/>
  <c r="M286" i="4"/>
  <c r="N286" i="4"/>
  <c r="O286" i="4"/>
  <c r="M287" i="4"/>
  <c r="N287" i="4"/>
  <c r="O287" i="4"/>
  <c r="M288" i="4"/>
  <c r="N288" i="4"/>
  <c r="O288" i="4"/>
  <c r="M289" i="4"/>
  <c r="N289" i="4"/>
  <c r="O289" i="4"/>
  <c r="M290" i="4"/>
  <c r="N290" i="4"/>
  <c r="O290" i="4"/>
  <c r="M291" i="4"/>
  <c r="N291" i="4"/>
  <c r="O291" i="4"/>
  <c r="M292" i="4"/>
  <c r="N292" i="4"/>
  <c r="O292" i="4"/>
  <c r="M293" i="4"/>
  <c r="N293" i="4"/>
  <c r="O293" i="4"/>
  <c r="M294" i="4"/>
  <c r="N294" i="4"/>
  <c r="O294" i="4"/>
  <c r="M295" i="4"/>
  <c r="N295" i="4"/>
  <c r="O295" i="4"/>
  <c r="O3" i="4"/>
  <c r="N3" i="4"/>
  <c r="M3" i="4"/>
  <c r="J4" i="4"/>
  <c r="K4" i="4"/>
  <c r="L4" i="4"/>
  <c r="J5" i="4"/>
  <c r="K5" i="4"/>
  <c r="L5" i="4"/>
  <c r="J6" i="4"/>
  <c r="K6" i="4"/>
  <c r="L6" i="4"/>
  <c r="J7" i="4"/>
  <c r="K7" i="4"/>
  <c r="L7" i="4"/>
  <c r="J8" i="4"/>
  <c r="K8" i="4"/>
  <c r="L8" i="4"/>
  <c r="J9" i="4"/>
  <c r="K9" i="4"/>
  <c r="L9" i="4"/>
  <c r="J10" i="4"/>
  <c r="K10" i="4"/>
  <c r="L10" i="4"/>
  <c r="J11" i="4"/>
  <c r="K11" i="4"/>
  <c r="L11" i="4"/>
  <c r="J12" i="4"/>
  <c r="K12" i="4"/>
  <c r="L12" i="4"/>
  <c r="J13" i="4"/>
  <c r="K13" i="4"/>
  <c r="L13" i="4"/>
  <c r="J14" i="4"/>
  <c r="K14" i="4"/>
  <c r="L14" i="4"/>
  <c r="J15" i="4"/>
  <c r="K15" i="4"/>
  <c r="L15" i="4"/>
  <c r="J16" i="4"/>
  <c r="K16" i="4"/>
  <c r="L16" i="4"/>
  <c r="J17" i="4"/>
  <c r="K17" i="4"/>
  <c r="L17" i="4"/>
  <c r="J18" i="4"/>
  <c r="K18" i="4"/>
  <c r="L18" i="4"/>
  <c r="J19" i="4"/>
  <c r="K19" i="4"/>
  <c r="L19" i="4"/>
  <c r="J20" i="4"/>
  <c r="K20" i="4"/>
  <c r="L20" i="4"/>
  <c r="J21" i="4"/>
  <c r="K21" i="4"/>
  <c r="L21" i="4"/>
  <c r="J22" i="4"/>
  <c r="K22" i="4"/>
  <c r="L22" i="4"/>
  <c r="J23" i="4"/>
  <c r="K23" i="4"/>
  <c r="L23" i="4"/>
  <c r="J24" i="4"/>
  <c r="K24" i="4"/>
  <c r="L24" i="4"/>
  <c r="J25" i="4"/>
  <c r="K25" i="4"/>
  <c r="L25" i="4"/>
  <c r="J26" i="4"/>
  <c r="K26" i="4"/>
  <c r="L26" i="4"/>
  <c r="J27" i="4"/>
  <c r="K27" i="4"/>
  <c r="L27" i="4"/>
  <c r="J28" i="4"/>
  <c r="K28" i="4"/>
  <c r="L28" i="4"/>
  <c r="J29" i="4"/>
  <c r="K29" i="4"/>
  <c r="L29" i="4"/>
  <c r="J30" i="4"/>
  <c r="K30" i="4"/>
  <c r="L30" i="4"/>
  <c r="J31" i="4"/>
  <c r="K31" i="4"/>
  <c r="L31" i="4"/>
  <c r="J32" i="4"/>
  <c r="K32" i="4"/>
  <c r="L32" i="4"/>
  <c r="J33" i="4"/>
  <c r="K33" i="4"/>
  <c r="L33" i="4"/>
  <c r="J34" i="4"/>
  <c r="K34" i="4"/>
  <c r="L34" i="4"/>
  <c r="J35" i="4"/>
  <c r="K35" i="4"/>
  <c r="L35" i="4"/>
  <c r="J36" i="4"/>
  <c r="K36" i="4"/>
  <c r="L36" i="4"/>
  <c r="J37" i="4"/>
  <c r="K37" i="4"/>
  <c r="L37" i="4"/>
  <c r="J38" i="4"/>
  <c r="K38" i="4"/>
  <c r="L38" i="4"/>
  <c r="J39" i="4"/>
  <c r="K39" i="4"/>
  <c r="L39" i="4"/>
  <c r="J40" i="4"/>
  <c r="K40" i="4"/>
  <c r="L40" i="4"/>
  <c r="J41" i="4"/>
  <c r="K41" i="4"/>
  <c r="L41" i="4"/>
  <c r="J42" i="4"/>
  <c r="K42" i="4"/>
  <c r="L42" i="4"/>
  <c r="J43" i="4"/>
  <c r="K43" i="4"/>
  <c r="L43" i="4"/>
  <c r="J44" i="4"/>
  <c r="K44" i="4"/>
  <c r="L44" i="4"/>
  <c r="J45" i="4"/>
  <c r="K45" i="4"/>
  <c r="L45" i="4"/>
  <c r="J46" i="4"/>
  <c r="K46" i="4"/>
  <c r="L46" i="4"/>
  <c r="J47" i="4"/>
  <c r="K47" i="4"/>
  <c r="L47" i="4"/>
  <c r="J48" i="4"/>
  <c r="K48" i="4"/>
  <c r="L48" i="4"/>
  <c r="J49" i="4"/>
  <c r="K49" i="4"/>
  <c r="L49" i="4"/>
  <c r="J50" i="4"/>
  <c r="K50" i="4"/>
  <c r="L50" i="4"/>
  <c r="J51" i="4"/>
  <c r="K51" i="4"/>
  <c r="L51" i="4"/>
  <c r="J52" i="4"/>
  <c r="K52" i="4"/>
  <c r="L52" i="4"/>
  <c r="J53" i="4"/>
  <c r="K53" i="4"/>
  <c r="L53" i="4"/>
  <c r="J54" i="4"/>
  <c r="K54" i="4"/>
  <c r="L54" i="4"/>
  <c r="J55" i="4"/>
  <c r="K55" i="4"/>
  <c r="L55" i="4"/>
  <c r="J56" i="4"/>
  <c r="L56" i="4"/>
  <c r="J57" i="4"/>
  <c r="K57" i="4"/>
  <c r="L57" i="4"/>
  <c r="J58" i="4"/>
  <c r="K58" i="4"/>
  <c r="L58" i="4"/>
  <c r="J59" i="4"/>
  <c r="K59" i="4"/>
  <c r="L59" i="4"/>
  <c r="J60" i="4"/>
  <c r="K60" i="4"/>
  <c r="L60" i="4"/>
  <c r="J61" i="4"/>
  <c r="K61" i="4"/>
  <c r="L61" i="4"/>
  <c r="J62" i="4"/>
  <c r="K62" i="4"/>
  <c r="L62" i="4"/>
  <c r="J63" i="4"/>
  <c r="K63" i="4"/>
  <c r="L63" i="4"/>
  <c r="J64" i="4"/>
  <c r="K64" i="4"/>
  <c r="L64" i="4"/>
  <c r="J65" i="4"/>
  <c r="K65" i="4"/>
  <c r="L65" i="4"/>
  <c r="J66" i="4"/>
  <c r="K66" i="4"/>
  <c r="L66" i="4"/>
  <c r="J67" i="4"/>
  <c r="K67" i="4"/>
  <c r="L67" i="4"/>
  <c r="J68" i="4"/>
  <c r="K68" i="4"/>
  <c r="L68" i="4"/>
  <c r="J69" i="4"/>
  <c r="K69" i="4"/>
  <c r="L69" i="4"/>
  <c r="J70" i="4"/>
  <c r="K70" i="4"/>
  <c r="L70" i="4"/>
  <c r="J71" i="4"/>
  <c r="K71" i="4"/>
  <c r="L71" i="4"/>
  <c r="J72" i="4"/>
  <c r="K72" i="4"/>
  <c r="L72" i="4"/>
  <c r="J73" i="4"/>
  <c r="K73" i="4"/>
  <c r="L73" i="4"/>
  <c r="J74" i="4"/>
  <c r="K74" i="4"/>
  <c r="L74" i="4"/>
  <c r="J75" i="4"/>
  <c r="K75" i="4"/>
  <c r="L75" i="4"/>
  <c r="J76" i="4"/>
  <c r="K76" i="4"/>
  <c r="L76" i="4"/>
  <c r="J77" i="4"/>
  <c r="K77" i="4"/>
  <c r="L77" i="4"/>
  <c r="J78" i="4"/>
  <c r="K78" i="4"/>
  <c r="L78" i="4"/>
  <c r="J79" i="4"/>
  <c r="K79" i="4"/>
  <c r="L79" i="4"/>
  <c r="J80" i="4"/>
  <c r="K80" i="4"/>
  <c r="L80" i="4"/>
  <c r="J81" i="4"/>
  <c r="K81" i="4"/>
  <c r="L81" i="4"/>
  <c r="J82" i="4"/>
  <c r="K82" i="4"/>
  <c r="L82" i="4"/>
  <c r="J83" i="4"/>
  <c r="K83" i="4"/>
  <c r="L83" i="4"/>
  <c r="J84" i="4"/>
  <c r="K84" i="4"/>
  <c r="L84" i="4"/>
  <c r="J85" i="4"/>
  <c r="K85" i="4"/>
  <c r="L85" i="4"/>
  <c r="J86" i="4"/>
  <c r="K86" i="4"/>
  <c r="L86" i="4"/>
  <c r="J87" i="4"/>
  <c r="K87" i="4"/>
  <c r="L87" i="4"/>
  <c r="J88" i="4"/>
  <c r="K88" i="4"/>
  <c r="L88" i="4"/>
  <c r="J89" i="4"/>
  <c r="K89" i="4"/>
  <c r="L89" i="4"/>
  <c r="J90" i="4"/>
  <c r="K90" i="4"/>
  <c r="L90" i="4"/>
  <c r="J91" i="4"/>
  <c r="K91" i="4"/>
  <c r="L91" i="4"/>
  <c r="J92" i="4"/>
  <c r="K92" i="4"/>
  <c r="L92" i="4"/>
  <c r="J93" i="4"/>
  <c r="K93" i="4"/>
  <c r="L93" i="4"/>
  <c r="J94" i="4"/>
  <c r="K94" i="4"/>
  <c r="L94" i="4"/>
  <c r="J95" i="4"/>
  <c r="K95" i="4"/>
  <c r="L95" i="4"/>
  <c r="J96" i="4"/>
  <c r="K96" i="4"/>
  <c r="L96" i="4"/>
  <c r="J97" i="4"/>
  <c r="K97" i="4"/>
  <c r="L97" i="4"/>
  <c r="J98" i="4"/>
  <c r="K98" i="4"/>
  <c r="L98" i="4"/>
  <c r="J99" i="4"/>
  <c r="K99" i="4"/>
  <c r="L99" i="4"/>
  <c r="J100" i="4"/>
  <c r="K100" i="4"/>
  <c r="L100" i="4"/>
  <c r="J101" i="4"/>
  <c r="K101" i="4"/>
  <c r="L101" i="4"/>
  <c r="J102" i="4"/>
  <c r="K102" i="4"/>
  <c r="L102" i="4"/>
  <c r="J103" i="4"/>
  <c r="K103" i="4"/>
  <c r="L103" i="4"/>
  <c r="J104" i="4"/>
  <c r="K104" i="4"/>
  <c r="L104" i="4"/>
  <c r="J105" i="4"/>
  <c r="K105" i="4"/>
  <c r="L105" i="4"/>
  <c r="J106" i="4"/>
  <c r="K106" i="4"/>
  <c r="L106" i="4"/>
  <c r="J107" i="4"/>
  <c r="K107" i="4"/>
  <c r="L107" i="4"/>
  <c r="J108" i="4"/>
  <c r="K108" i="4"/>
  <c r="L108" i="4"/>
  <c r="J109" i="4"/>
  <c r="K109" i="4"/>
  <c r="L109" i="4"/>
  <c r="J110" i="4"/>
  <c r="K110" i="4"/>
  <c r="L110" i="4"/>
  <c r="J111" i="4"/>
  <c r="K111" i="4"/>
  <c r="L111" i="4"/>
  <c r="J112" i="4"/>
  <c r="K112" i="4"/>
  <c r="L112" i="4"/>
  <c r="J113" i="4"/>
  <c r="K113" i="4"/>
  <c r="L113" i="4"/>
  <c r="J114" i="4"/>
  <c r="K114" i="4"/>
  <c r="L114" i="4"/>
  <c r="J115" i="4"/>
  <c r="K115" i="4"/>
  <c r="L115" i="4"/>
  <c r="J116" i="4"/>
  <c r="K116" i="4"/>
  <c r="L116" i="4"/>
  <c r="J117" i="4"/>
  <c r="K117" i="4"/>
  <c r="L117" i="4"/>
  <c r="J118" i="4"/>
  <c r="K118" i="4"/>
  <c r="L118" i="4"/>
  <c r="J119" i="4"/>
  <c r="K119" i="4"/>
  <c r="L119" i="4"/>
  <c r="J120" i="4"/>
  <c r="K120" i="4"/>
  <c r="L120" i="4"/>
  <c r="J121" i="4"/>
  <c r="K121" i="4"/>
  <c r="L121" i="4"/>
  <c r="J122" i="4"/>
  <c r="K122" i="4"/>
  <c r="L122" i="4"/>
  <c r="J123" i="4"/>
  <c r="K123" i="4"/>
  <c r="L123" i="4"/>
  <c r="J124" i="4"/>
  <c r="K124" i="4"/>
  <c r="L124" i="4"/>
  <c r="J125" i="4"/>
  <c r="K125" i="4"/>
  <c r="L125" i="4"/>
  <c r="J126" i="4"/>
  <c r="K126" i="4"/>
  <c r="L126" i="4"/>
  <c r="J127" i="4"/>
  <c r="K127" i="4"/>
  <c r="L127" i="4"/>
  <c r="J128" i="4"/>
  <c r="K128" i="4"/>
  <c r="L128" i="4"/>
  <c r="J129" i="4"/>
  <c r="K129" i="4"/>
  <c r="L129" i="4"/>
  <c r="J130" i="4"/>
  <c r="K130" i="4"/>
  <c r="L130" i="4"/>
  <c r="J131" i="4"/>
  <c r="K131" i="4"/>
  <c r="L131" i="4"/>
  <c r="J132" i="4"/>
  <c r="K132" i="4"/>
  <c r="L132" i="4"/>
  <c r="J133" i="4"/>
  <c r="K133" i="4"/>
  <c r="L133" i="4"/>
  <c r="J134" i="4"/>
  <c r="K134" i="4"/>
  <c r="L134" i="4"/>
  <c r="J135" i="4"/>
  <c r="K135" i="4"/>
  <c r="L135" i="4"/>
  <c r="J136" i="4"/>
  <c r="K136" i="4"/>
  <c r="L136" i="4"/>
  <c r="J137" i="4"/>
  <c r="K137" i="4"/>
  <c r="L137" i="4"/>
  <c r="J138" i="4"/>
  <c r="K138" i="4"/>
  <c r="L138" i="4"/>
  <c r="J139" i="4"/>
  <c r="K139" i="4"/>
  <c r="L139" i="4"/>
  <c r="J140" i="4"/>
  <c r="K140" i="4"/>
  <c r="L140" i="4"/>
  <c r="J141" i="4"/>
  <c r="K141" i="4"/>
  <c r="L141" i="4"/>
  <c r="J142" i="4"/>
  <c r="K142" i="4"/>
  <c r="L142" i="4"/>
  <c r="J143" i="4"/>
  <c r="K143" i="4"/>
  <c r="L143" i="4"/>
  <c r="J144" i="4"/>
  <c r="K144" i="4"/>
  <c r="L144" i="4"/>
  <c r="J145" i="4"/>
  <c r="K145" i="4"/>
  <c r="L145" i="4"/>
  <c r="J146" i="4"/>
  <c r="K146" i="4"/>
  <c r="L146" i="4"/>
  <c r="J147" i="4"/>
  <c r="K147" i="4"/>
  <c r="L147" i="4"/>
  <c r="J148" i="4"/>
  <c r="K148" i="4"/>
  <c r="L148" i="4"/>
  <c r="J149" i="4"/>
  <c r="K149" i="4"/>
  <c r="L149" i="4"/>
  <c r="J150" i="4"/>
  <c r="K150" i="4"/>
  <c r="L150" i="4"/>
  <c r="J151" i="4"/>
  <c r="K151" i="4"/>
  <c r="L151" i="4"/>
  <c r="J152" i="4"/>
  <c r="K152" i="4"/>
  <c r="L152" i="4"/>
  <c r="J153" i="4"/>
  <c r="K153" i="4"/>
  <c r="L153" i="4"/>
  <c r="J154" i="4"/>
  <c r="K154" i="4"/>
  <c r="L154" i="4"/>
  <c r="J155" i="4"/>
  <c r="K155" i="4"/>
  <c r="L155" i="4"/>
  <c r="J156" i="4"/>
  <c r="K156" i="4"/>
  <c r="L156" i="4"/>
  <c r="J157" i="4"/>
  <c r="K157" i="4"/>
  <c r="L157" i="4"/>
  <c r="J158" i="4"/>
  <c r="K158" i="4"/>
  <c r="L158" i="4"/>
  <c r="J159" i="4"/>
  <c r="K159" i="4"/>
  <c r="L159" i="4"/>
  <c r="J160" i="4"/>
  <c r="K160" i="4"/>
  <c r="L160" i="4"/>
  <c r="J161" i="4"/>
  <c r="K161" i="4"/>
  <c r="L161" i="4"/>
  <c r="J162" i="4"/>
  <c r="K162" i="4"/>
  <c r="L162" i="4"/>
  <c r="J163" i="4"/>
  <c r="K163" i="4"/>
  <c r="L163" i="4"/>
  <c r="J164" i="4"/>
  <c r="K164" i="4"/>
  <c r="L164" i="4"/>
  <c r="J165" i="4"/>
  <c r="K165" i="4"/>
  <c r="L165" i="4"/>
  <c r="J166" i="4"/>
  <c r="K166" i="4"/>
  <c r="L166" i="4"/>
  <c r="J167" i="4"/>
  <c r="K167" i="4"/>
  <c r="L167" i="4"/>
  <c r="J168" i="4"/>
  <c r="K168" i="4"/>
  <c r="L168" i="4"/>
  <c r="J169" i="4"/>
  <c r="K169" i="4"/>
  <c r="L169" i="4"/>
  <c r="J170" i="4"/>
  <c r="K170" i="4"/>
  <c r="L170" i="4"/>
  <c r="J171" i="4"/>
  <c r="K171" i="4"/>
  <c r="L171" i="4"/>
  <c r="J172" i="4"/>
  <c r="K172" i="4"/>
  <c r="L172" i="4"/>
  <c r="J173" i="4"/>
  <c r="K173" i="4"/>
  <c r="L173" i="4"/>
  <c r="J174" i="4"/>
  <c r="K174" i="4"/>
  <c r="L174" i="4"/>
  <c r="J175" i="4"/>
  <c r="K175" i="4"/>
  <c r="L175" i="4"/>
  <c r="J176" i="4"/>
  <c r="K176" i="4"/>
  <c r="L176" i="4"/>
  <c r="J177" i="4"/>
  <c r="K177" i="4"/>
  <c r="L177" i="4"/>
  <c r="J178" i="4"/>
  <c r="K178" i="4"/>
  <c r="L178" i="4"/>
  <c r="J179" i="4"/>
  <c r="K179" i="4"/>
  <c r="L179" i="4"/>
  <c r="J180" i="4"/>
  <c r="K180" i="4"/>
  <c r="L180" i="4"/>
  <c r="J181" i="4"/>
  <c r="K181" i="4"/>
  <c r="L181" i="4"/>
  <c r="J182" i="4"/>
  <c r="K182" i="4"/>
  <c r="L182" i="4"/>
  <c r="J183" i="4"/>
  <c r="K183" i="4"/>
  <c r="L183" i="4"/>
  <c r="J184" i="4"/>
  <c r="K184" i="4"/>
  <c r="L184" i="4"/>
  <c r="J185" i="4"/>
  <c r="K185" i="4"/>
  <c r="L185" i="4"/>
  <c r="J186" i="4"/>
  <c r="K186" i="4"/>
  <c r="L186" i="4"/>
  <c r="J187" i="4"/>
  <c r="K187" i="4"/>
  <c r="L187" i="4"/>
  <c r="J188" i="4"/>
  <c r="K188" i="4"/>
  <c r="L188" i="4"/>
  <c r="J189" i="4"/>
  <c r="K189" i="4"/>
  <c r="L189" i="4"/>
  <c r="J190" i="4"/>
  <c r="K190" i="4"/>
  <c r="L190" i="4"/>
  <c r="J191" i="4"/>
  <c r="K191" i="4"/>
  <c r="L191" i="4"/>
  <c r="J192" i="4"/>
  <c r="K192" i="4"/>
  <c r="L192" i="4"/>
  <c r="J193" i="4"/>
  <c r="K193" i="4"/>
  <c r="L193" i="4"/>
  <c r="J194" i="4"/>
  <c r="K194" i="4"/>
  <c r="L194" i="4"/>
  <c r="J195" i="4"/>
  <c r="K195" i="4"/>
  <c r="L195" i="4"/>
  <c r="J196" i="4"/>
  <c r="K196" i="4"/>
  <c r="L196" i="4"/>
  <c r="J197" i="4"/>
  <c r="K197" i="4"/>
  <c r="L197" i="4"/>
  <c r="J198" i="4"/>
  <c r="K198" i="4"/>
  <c r="L198" i="4"/>
  <c r="J199" i="4"/>
  <c r="K199" i="4"/>
  <c r="L199" i="4"/>
  <c r="J200" i="4"/>
  <c r="K200" i="4"/>
  <c r="L200" i="4"/>
  <c r="J201" i="4"/>
  <c r="K201" i="4"/>
  <c r="L201" i="4"/>
  <c r="J202" i="4"/>
  <c r="K202" i="4"/>
  <c r="L202" i="4"/>
  <c r="J203" i="4"/>
  <c r="K203" i="4"/>
  <c r="L203" i="4"/>
  <c r="J204" i="4"/>
  <c r="K204" i="4"/>
  <c r="L204" i="4"/>
  <c r="J205" i="4"/>
  <c r="K205" i="4"/>
  <c r="L205" i="4"/>
  <c r="J206" i="4"/>
  <c r="K206" i="4"/>
  <c r="L206" i="4"/>
  <c r="J207" i="4"/>
  <c r="K207" i="4"/>
  <c r="L207" i="4"/>
  <c r="J208" i="4"/>
  <c r="K208" i="4"/>
  <c r="L208" i="4"/>
  <c r="J209" i="4"/>
  <c r="K209" i="4"/>
  <c r="L209" i="4"/>
  <c r="J210" i="4"/>
  <c r="K210" i="4"/>
  <c r="L210" i="4"/>
  <c r="J211" i="4"/>
  <c r="K211" i="4"/>
  <c r="L211" i="4"/>
  <c r="J212" i="4"/>
  <c r="K212" i="4"/>
  <c r="L212" i="4"/>
  <c r="J213" i="4"/>
  <c r="K213" i="4"/>
  <c r="L213" i="4"/>
  <c r="J214" i="4"/>
  <c r="K214" i="4"/>
  <c r="L214" i="4"/>
  <c r="J215" i="4"/>
  <c r="K215" i="4"/>
  <c r="L215" i="4"/>
  <c r="J216" i="4"/>
  <c r="K216" i="4"/>
  <c r="L216" i="4"/>
  <c r="J217" i="4"/>
  <c r="K217" i="4"/>
  <c r="L217" i="4"/>
  <c r="J218" i="4"/>
  <c r="K218" i="4"/>
  <c r="L218" i="4"/>
  <c r="J219" i="4"/>
  <c r="K219" i="4"/>
  <c r="L219" i="4"/>
  <c r="J220" i="4"/>
  <c r="K220" i="4"/>
  <c r="L220" i="4"/>
  <c r="J221" i="4"/>
  <c r="K221" i="4"/>
  <c r="L221" i="4"/>
  <c r="J222" i="4"/>
  <c r="K222" i="4"/>
  <c r="L222" i="4"/>
  <c r="J223" i="4"/>
  <c r="K223" i="4"/>
  <c r="L223" i="4"/>
  <c r="J224" i="4"/>
  <c r="K224" i="4"/>
  <c r="L224" i="4"/>
  <c r="J225" i="4"/>
  <c r="K225" i="4"/>
  <c r="L225" i="4"/>
  <c r="J226" i="4"/>
  <c r="K226" i="4"/>
  <c r="L226" i="4"/>
  <c r="J227" i="4"/>
  <c r="K227" i="4"/>
  <c r="L227" i="4"/>
  <c r="J228" i="4"/>
  <c r="K228" i="4"/>
  <c r="L228" i="4"/>
  <c r="J229" i="4"/>
  <c r="K229" i="4"/>
  <c r="L229" i="4"/>
  <c r="J230" i="4"/>
  <c r="K230" i="4"/>
  <c r="L230" i="4"/>
  <c r="J231" i="4"/>
  <c r="K231" i="4"/>
  <c r="L231" i="4"/>
  <c r="J232" i="4"/>
  <c r="K232" i="4"/>
  <c r="L232" i="4"/>
  <c r="J233" i="4"/>
  <c r="K233" i="4"/>
  <c r="L233" i="4"/>
  <c r="J234" i="4"/>
  <c r="K234" i="4"/>
  <c r="L234" i="4"/>
  <c r="J235" i="4"/>
  <c r="K235" i="4"/>
  <c r="L235" i="4"/>
  <c r="J236" i="4"/>
  <c r="K236" i="4"/>
  <c r="L236" i="4"/>
  <c r="J237" i="4"/>
  <c r="K237" i="4"/>
  <c r="L237" i="4"/>
  <c r="J238" i="4"/>
  <c r="K238" i="4"/>
  <c r="L238" i="4"/>
  <c r="J239" i="4"/>
  <c r="K239" i="4"/>
  <c r="L239" i="4"/>
  <c r="J240" i="4"/>
  <c r="K240" i="4"/>
  <c r="L240" i="4"/>
  <c r="J241" i="4"/>
  <c r="K241" i="4"/>
  <c r="L241" i="4"/>
  <c r="J242" i="4"/>
  <c r="K242" i="4"/>
  <c r="L242" i="4"/>
  <c r="J243" i="4"/>
  <c r="K243" i="4"/>
  <c r="L243" i="4"/>
  <c r="J244" i="4"/>
  <c r="K244" i="4"/>
  <c r="L244" i="4"/>
  <c r="J245" i="4"/>
  <c r="K245" i="4"/>
  <c r="L245" i="4"/>
  <c r="J246" i="4"/>
  <c r="K246" i="4"/>
  <c r="L246" i="4"/>
  <c r="J247" i="4"/>
  <c r="K247" i="4"/>
  <c r="L247" i="4"/>
  <c r="J248" i="4"/>
  <c r="K248" i="4"/>
  <c r="L248" i="4"/>
  <c r="J249" i="4"/>
  <c r="K249" i="4"/>
  <c r="L249" i="4"/>
  <c r="J250" i="4"/>
  <c r="K250" i="4"/>
  <c r="L250" i="4"/>
  <c r="J251" i="4"/>
  <c r="K251" i="4"/>
  <c r="L251" i="4"/>
  <c r="J252" i="4"/>
  <c r="K252" i="4"/>
  <c r="L252" i="4"/>
  <c r="J253" i="4"/>
  <c r="K253" i="4"/>
  <c r="L253" i="4"/>
  <c r="J254" i="4"/>
  <c r="K254" i="4"/>
  <c r="L254" i="4"/>
  <c r="J255" i="4"/>
  <c r="K255" i="4"/>
  <c r="L255" i="4"/>
  <c r="J256" i="4"/>
  <c r="K256" i="4"/>
  <c r="L256" i="4"/>
  <c r="J257" i="4"/>
  <c r="K257" i="4"/>
  <c r="L257" i="4"/>
  <c r="J258" i="4"/>
  <c r="K258" i="4"/>
  <c r="L258" i="4"/>
  <c r="J259" i="4"/>
  <c r="K259" i="4"/>
  <c r="L259" i="4"/>
  <c r="J260" i="4"/>
  <c r="K260" i="4"/>
  <c r="L260" i="4"/>
  <c r="J261" i="4"/>
  <c r="K261" i="4"/>
  <c r="L261" i="4"/>
  <c r="J262" i="4"/>
  <c r="K262" i="4"/>
  <c r="L262" i="4"/>
  <c r="J263" i="4"/>
  <c r="K263" i="4"/>
  <c r="L263" i="4"/>
  <c r="J264" i="4"/>
  <c r="K264" i="4"/>
  <c r="L264" i="4"/>
  <c r="J265" i="4"/>
  <c r="K265" i="4"/>
  <c r="L265" i="4"/>
  <c r="J266" i="4"/>
  <c r="K266" i="4"/>
  <c r="L266" i="4"/>
  <c r="J267" i="4"/>
  <c r="K267" i="4"/>
  <c r="L267" i="4"/>
  <c r="J268" i="4"/>
  <c r="K268" i="4"/>
  <c r="L268" i="4"/>
  <c r="J269" i="4"/>
  <c r="K269" i="4"/>
  <c r="L269" i="4"/>
  <c r="J270" i="4"/>
  <c r="K270" i="4"/>
  <c r="L270" i="4"/>
  <c r="J271" i="4"/>
  <c r="K271" i="4"/>
  <c r="L271" i="4"/>
  <c r="J272" i="4"/>
  <c r="K272" i="4"/>
  <c r="L272" i="4"/>
  <c r="J273" i="4"/>
  <c r="K273" i="4"/>
  <c r="L273" i="4"/>
  <c r="J274" i="4"/>
  <c r="K274" i="4"/>
  <c r="L274" i="4"/>
  <c r="J275" i="4"/>
  <c r="K275" i="4"/>
  <c r="L275" i="4"/>
  <c r="J276" i="4"/>
  <c r="K276" i="4"/>
  <c r="L276" i="4"/>
  <c r="J277" i="4"/>
  <c r="K277" i="4"/>
  <c r="L277" i="4"/>
  <c r="J278" i="4"/>
  <c r="K278" i="4"/>
  <c r="L278" i="4"/>
  <c r="J279" i="4"/>
  <c r="K279" i="4"/>
  <c r="L279" i="4"/>
  <c r="J280" i="4"/>
  <c r="K280" i="4"/>
  <c r="L280" i="4"/>
  <c r="J281" i="4"/>
  <c r="K281" i="4"/>
  <c r="L281" i="4"/>
  <c r="J282" i="4"/>
  <c r="K282" i="4"/>
  <c r="L282" i="4"/>
  <c r="J283" i="4"/>
  <c r="K283" i="4"/>
  <c r="L283" i="4"/>
  <c r="J284" i="4"/>
  <c r="K284" i="4"/>
  <c r="L284" i="4"/>
  <c r="J285" i="4"/>
  <c r="K285" i="4"/>
  <c r="L285" i="4"/>
  <c r="J286" i="4"/>
  <c r="K286" i="4"/>
  <c r="L286" i="4"/>
  <c r="J287" i="4"/>
  <c r="K287" i="4"/>
  <c r="L287" i="4"/>
  <c r="J288" i="4"/>
  <c r="K288" i="4"/>
  <c r="L288" i="4"/>
  <c r="J289" i="4"/>
  <c r="K289" i="4"/>
  <c r="L289" i="4"/>
  <c r="J290" i="4"/>
  <c r="K290" i="4"/>
  <c r="L290" i="4"/>
  <c r="J291" i="4"/>
  <c r="K291" i="4"/>
  <c r="L291" i="4"/>
  <c r="J292" i="4"/>
  <c r="K292" i="4"/>
  <c r="L292" i="4"/>
  <c r="J293" i="4"/>
  <c r="K293" i="4"/>
  <c r="L293" i="4"/>
  <c r="J294" i="4"/>
  <c r="K294" i="4"/>
  <c r="L294" i="4"/>
  <c r="J295" i="4"/>
  <c r="K295" i="4"/>
  <c r="L295" i="4"/>
  <c r="L3" i="4"/>
  <c r="K3" i="4"/>
  <c r="J3" i="4"/>
  <c r="G4" i="4"/>
  <c r="H4" i="4"/>
  <c r="I4" i="4"/>
  <c r="G5" i="4"/>
  <c r="H5" i="4"/>
  <c r="I5" i="4"/>
  <c r="G6" i="4"/>
  <c r="H6" i="4"/>
  <c r="I6" i="4"/>
  <c r="G7" i="4"/>
  <c r="H7" i="4"/>
  <c r="I7" i="4"/>
  <c r="G8" i="4"/>
  <c r="H8" i="4"/>
  <c r="I8" i="4"/>
  <c r="G9" i="4"/>
  <c r="H9" i="4"/>
  <c r="I9" i="4"/>
  <c r="G10" i="4"/>
  <c r="H10" i="4"/>
  <c r="I10" i="4"/>
  <c r="G11" i="4"/>
  <c r="H11" i="4"/>
  <c r="I11" i="4"/>
  <c r="G12" i="4"/>
  <c r="H12" i="4"/>
  <c r="I12" i="4"/>
  <c r="G13" i="4"/>
  <c r="H13" i="4"/>
  <c r="I13" i="4"/>
  <c r="G14" i="4"/>
  <c r="H14" i="4"/>
  <c r="I14" i="4"/>
  <c r="G15" i="4"/>
  <c r="H15" i="4"/>
  <c r="I15" i="4"/>
  <c r="G16" i="4"/>
  <c r="H16" i="4"/>
  <c r="I16" i="4"/>
  <c r="G17" i="4"/>
  <c r="H17" i="4"/>
  <c r="I17" i="4"/>
  <c r="G18" i="4"/>
  <c r="H18" i="4"/>
  <c r="I18" i="4"/>
  <c r="G19" i="4"/>
  <c r="H19" i="4"/>
  <c r="I19" i="4"/>
  <c r="G20" i="4"/>
  <c r="H20" i="4"/>
  <c r="I20" i="4"/>
  <c r="G21" i="4"/>
  <c r="H21" i="4"/>
  <c r="I21" i="4"/>
  <c r="G22" i="4"/>
  <c r="H22" i="4"/>
  <c r="I22" i="4"/>
  <c r="G23" i="4"/>
  <c r="H23" i="4"/>
  <c r="I23" i="4"/>
  <c r="G24" i="4"/>
  <c r="H24" i="4"/>
  <c r="I24" i="4"/>
  <c r="G25" i="4"/>
  <c r="H25" i="4"/>
  <c r="I25" i="4"/>
  <c r="G26" i="4"/>
  <c r="H26" i="4"/>
  <c r="I26" i="4"/>
  <c r="G27" i="4"/>
  <c r="H27" i="4"/>
  <c r="I27" i="4"/>
  <c r="G28" i="4"/>
  <c r="H28" i="4"/>
  <c r="I28" i="4"/>
  <c r="G29" i="4"/>
  <c r="H29" i="4"/>
  <c r="I29" i="4"/>
  <c r="G30" i="4"/>
  <c r="H30" i="4"/>
  <c r="I30" i="4"/>
  <c r="G31" i="4"/>
  <c r="H31" i="4"/>
  <c r="I31" i="4"/>
  <c r="G32" i="4"/>
  <c r="H32" i="4"/>
  <c r="I32" i="4"/>
  <c r="G33" i="4"/>
  <c r="H33" i="4"/>
  <c r="I33" i="4"/>
  <c r="G34" i="4"/>
  <c r="H34" i="4"/>
  <c r="I34" i="4"/>
  <c r="G35" i="4"/>
  <c r="H35" i="4"/>
  <c r="I35" i="4"/>
  <c r="G36" i="4"/>
  <c r="H36" i="4"/>
  <c r="I36" i="4"/>
  <c r="G37" i="4"/>
  <c r="H37" i="4"/>
  <c r="I37" i="4"/>
  <c r="G38" i="4"/>
  <c r="H38" i="4"/>
  <c r="I38" i="4"/>
  <c r="G39" i="4"/>
  <c r="H39" i="4"/>
  <c r="I39" i="4"/>
  <c r="G40" i="4"/>
  <c r="H40" i="4"/>
  <c r="I40" i="4"/>
  <c r="G41" i="4"/>
  <c r="H41" i="4"/>
  <c r="I41" i="4"/>
  <c r="G42" i="4"/>
  <c r="H42" i="4"/>
  <c r="I42" i="4"/>
  <c r="G43" i="4"/>
  <c r="H43" i="4"/>
  <c r="I43" i="4"/>
  <c r="G44" i="4"/>
  <c r="H44" i="4"/>
  <c r="I44" i="4"/>
  <c r="G45" i="4"/>
  <c r="H45" i="4"/>
  <c r="I45" i="4"/>
  <c r="G46" i="4"/>
  <c r="H46" i="4"/>
  <c r="I46" i="4"/>
  <c r="G47" i="4"/>
  <c r="H47" i="4"/>
  <c r="I47" i="4"/>
  <c r="G48" i="4"/>
  <c r="H48" i="4"/>
  <c r="I48" i="4"/>
  <c r="G49" i="4"/>
  <c r="H49" i="4"/>
  <c r="I49" i="4"/>
  <c r="G50" i="4"/>
  <c r="H50" i="4"/>
  <c r="I50" i="4"/>
  <c r="G51" i="4"/>
  <c r="H51" i="4"/>
  <c r="I51" i="4"/>
  <c r="G52" i="4"/>
  <c r="H52" i="4"/>
  <c r="I52" i="4"/>
  <c r="G53" i="4"/>
  <c r="H53" i="4"/>
  <c r="I53" i="4"/>
  <c r="G54" i="4"/>
  <c r="H54" i="4"/>
  <c r="I54" i="4"/>
  <c r="G55" i="4"/>
  <c r="H55" i="4"/>
  <c r="I55" i="4"/>
  <c r="G56" i="4"/>
  <c r="H56" i="4"/>
  <c r="I56" i="4"/>
  <c r="G57" i="4"/>
  <c r="H57" i="4"/>
  <c r="I57" i="4"/>
  <c r="G58" i="4"/>
  <c r="H58" i="4"/>
  <c r="I58" i="4"/>
  <c r="G59" i="4"/>
  <c r="H59" i="4"/>
  <c r="I59" i="4"/>
  <c r="G60" i="4"/>
  <c r="H60" i="4"/>
  <c r="I60" i="4"/>
  <c r="G61" i="4"/>
  <c r="H61" i="4"/>
  <c r="I61" i="4"/>
  <c r="G62" i="4"/>
  <c r="H62" i="4"/>
  <c r="I62" i="4"/>
  <c r="G63" i="4"/>
  <c r="H63" i="4"/>
  <c r="I63" i="4"/>
  <c r="G64" i="4"/>
  <c r="H64" i="4"/>
  <c r="I64" i="4"/>
  <c r="G65" i="4"/>
  <c r="H65" i="4"/>
  <c r="I65" i="4"/>
  <c r="G66" i="4"/>
  <c r="H66" i="4"/>
  <c r="I66" i="4"/>
  <c r="G67" i="4"/>
  <c r="H67" i="4"/>
  <c r="I67" i="4"/>
  <c r="G68" i="4"/>
  <c r="H68" i="4"/>
  <c r="I68" i="4"/>
  <c r="G69" i="4"/>
  <c r="H69" i="4"/>
  <c r="I69" i="4"/>
  <c r="G70" i="4"/>
  <c r="H70" i="4"/>
  <c r="I70" i="4"/>
  <c r="G71" i="4"/>
  <c r="H71" i="4"/>
  <c r="I71" i="4"/>
  <c r="G72" i="4"/>
  <c r="H72" i="4"/>
  <c r="I72" i="4"/>
  <c r="G73" i="4"/>
  <c r="H73" i="4"/>
  <c r="I73" i="4"/>
  <c r="G74" i="4"/>
  <c r="H74" i="4"/>
  <c r="I74" i="4"/>
  <c r="G75" i="4"/>
  <c r="H75" i="4"/>
  <c r="I75" i="4"/>
  <c r="G76" i="4"/>
  <c r="H76" i="4"/>
  <c r="I76" i="4"/>
  <c r="G77" i="4"/>
  <c r="H77" i="4"/>
  <c r="I77" i="4"/>
  <c r="G78" i="4"/>
  <c r="H78" i="4"/>
  <c r="I78" i="4"/>
  <c r="G79" i="4"/>
  <c r="H79" i="4"/>
  <c r="I79" i="4"/>
  <c r="G80" i="4"/>
  <c r="H80" i="4"/>
  <c r="I80" i="4"/>
  <c r="G81" i="4"/>
  <c r="H81" i="4"/>
  <c r="I81" i="4"/>
  <c r="G82" i="4"/>
  <c r="H82" i="4"/>
  <c r="I82" i="4"/>
  <c r="G83" i="4"/>
  <c r="H83" i="4"/>
  <c r="I83" i="4"/>
  <c r="G84" i="4"/>
  <c r="H84" i="4"/>
  <c r="I84" i="4"/>
  <c r="G85" i="4"/>
  <c r="H85" i="4"/>
  <c r="I85" i="4"/>
  <c r="G86" i="4"/>
  <c r="H86" i="4"/>
  <c r="I86" i="4"/>
  <c r="G87" i="4"/>
  <c r="H87" i="4"/>
  <c r="I87" i="4"/>
  <c r="G88" i="4"/>
  <c r="H88" i="4"/>
  <c r="I88" i="4"/>
  <c r="G89" i="4"/>
  <c r="H89" i="4"/>
  <c r="I89" i="4"/>
  <c r="G90" i="4"/>
  <c r="H90" i="4"/>
  <c r="I90" i="4"/>
  <c r="G91" i="4"/>
  <c r="H91" i="4"/>
  <c r="I91" i="4"/>
  <c r="G92" i="4"/>
  <c r="H92" i="4"/>
  <c r="I92" i="4"/>
  <c r="G93" i="4"/>
  <c r="H93" i="4"/>
  <c r="I93" i="4"/>
  <c r="G94" i="4"/>
  <c r="H94" i="4"/>
  <c r="I94" i="4"/>
  <c r="G95" i="4"/>
  <c r="H95" i="4"/>
  <c r="I95" i="4"/>
  <c r="G96" i="4"/>
  <c r="H96" i="4"/>
  <c r="I96" i="4"/>
  <c r="G97" i="4"/>
  <c r="H97" i="4"/>
  <c r="I97" i="4"/>
  <c r="G98" i="4"/>
  <c r="H98" i="4"/>
  <c r="I98" i="4"/>
  <c r="G99" i="4"/>
  <c r="H99" i="4"/>
  <c r="I99" i="4"/>
  <c r="G100" i="4"/>
  <c r="H100" i="4"/>
  <c r="I100" i="4"/>
  <c r="G101" i="4"/>
  <c r="H101" i="4"/>
  <c r="I101" i="4"/>
  <c r="G102" i="4"/>
  <c r="H102" i="4"/>
  <c r="I102" i="4"/>
  <c r="G103" i="4"/>
  <c r="H103" i="4"/>
  <c r="I103" i="4"/>
  <c r="G104" i="4"/>
  <c r="H104" i="4"/>
  <c r="I104" i="4"/>
  <c r="G105" i="4"/>
  <c r="H105" i="4"/>
  <c r="I105" i="4"/>
  <c r="G106" i="4"/>
  <c r="H106" i="4"/>
  <c r="I106" i="4"/>
  <c r="G107" i="4"/>
  <c r="H107" i="4"/>
  <c r="I107" i="4"/>
  <c r="G108" i="4"/>
  <c r="H108" i="4"/>
  <c r="I108" i="4"/>
  <c r="G109" i="4"/>
  <c r="H109" i="4"/>
  <c r="I109" i="4"/>
  <c r="G110" i="4"/>
  <c r="H110" i="4"/>
  <c r="I110" i="4"/>
  <c r="G111" i="4"/>
  <c r="H111" i="4"/>
  <c r="I111" i="4"/>
  <c r="G112" i="4"/>
  <c r="H112" i="4"/>
  <c r="I112" i="4"/>
  <c r="G113" i="4"/>
  <c r="H113" i="4"/>
  <c r="I113" i="4"/>
  <c r="G114" i="4"/>
  <c r="H114" i="4"/>
  <c r="I114" i="4"/>
  <c r="G115" i="4"/>
  <c r="H115" i="4"/>
  <c r="I115" i="4"/>
  <c r="G116" i="4"/>
  <c r="H116" i="4"/>
  <c r="I116" i="4"/>
  <c r="G117" i="4"/>
  <c r="H117" i="4"/>
  <c r="I117" i="4"/>
  <c r="G118" i="4"/>
  <c r="H118" i="4"/>
  <c r="I118" i="4"/>
  <c r="G119" i="4"/>
  <c r="H119" i="4"/>
  <c r="I119" i="4"/>
  <c r="G120" i="4"/>
  <c r="H120" i="4"/>
  <c r="I120" i="4"/>
  <c r="G121" i="4"/>
  <c r="H121" i="4"/>
  <c r="I121" i="4"/>
  <c r="G122" i="4"/>
  <c r="H122" i="4"/>
  <c r="I122" i="4"/>
  <c r="G123" i="4"/>
  <c r="H123" i="4"/>
  <c r="I123" i="4"/>
  <c r="G124" i="4"/>
  <c r="H124" i="4"/>
  <c r="I124" i="4"/>
  <c r="G125" i="4"/>
  <c r="H125" i="4"/>
  <c r="I125" i="4"/>
  <c r="G126" i="4"/>
  <c r="H126" i="4"/>
  <c r="I126" i="4"/>
  <c r="G127" i="4"/>
  <c r="H127" i="4"/>
  <c r="I127" i="4"/>
  <c r="G128" i="4"/>
  <c r="H128" i="4"/>
  <c r="I128" i="4"/>
  <c r="G129" i="4"/>
  <c r="H129" i="4"/>
  <c r="I129" i="4"/>
  <c r="G130" i="4"/>
  <c r="H130" i="4"/>
  <c r="I130" i="4"/>
  <c r="G131" i="4"/>
  <c r="H131" i="4"/>
  <c r="I131" i="4"/>
  <c r="G132" i="4"/>
  <c r="H132" i="4"/>
  <c r="I132" i="4"/>
  <c r="G133" i="4"/>
  <c r="H133" i="4"/>
  <c r="I133" i="4"/>
  <c r="G134" i="4"/>
  <c r="H134" i="4"/>
  <c r="I134" i="4"/>
  <c r="G135" i="4"/>
  <c r="H135" i="4"/>
  <c r="I135" i="4"/>
  <c r="G136" i="4"/>
  <c r="H136" i="4"/>
  <c r="I136" i="4"/>
  <c r="G137" i="4"/>
  <c r="H137" i="4"/>
  <c r="I137" i="4"/>
  <c r="G138" i="4"/>
  <c r="H138" i="4"/>
  <c r="I138" i="4"/>
  <c r="G139" i="4"/>
  <c r="H139" i="4"/>
  <c r="I139" i="4"/>
  <c r="G140" i="4"/>
  <c r="H140" i="4"/>
  <c r="I140" i="4"/>
  <c r="G141" i="4"/>
  <c r="H141" i="4"/>
  <c r="I141" i="4"/>
  <c r="G142" i="4"/>
  <c r="H142" i="4"/>
  <c r="I142" i="4"/>
  <c r="G143" i="4"/>
  <c r="H143" i="4"/>
  <c r="I143" i="4"/>
  <c r="G144" i="4"/>
  <c r="H144" i="4"/>
  <c r="I144" i="4"/>
  <c r="G145" i="4"/>
  <c r="H145" i="4"/>
  <c r="I145" i="4"/>
  <c r="G146" i="4"/>
  <c r="H146" i="4"/>
  <c r="I146" i="4"/>
  <c r="G147" i="4"/>
  <c r="H147" i="4"/>
  <c r="I147" i="4"/>
  <c r="G148" i="4"/>
  <c r="H148" i="4"/>
  <c r="I148" i="4"/>
  <c r="G149" i="4"/>
  <c r="H149" i="4"/>
  <c r="I149" i="4"/>
  <c r="G150" i="4"/>
  <c r="H150" i="4"/>
  <c r="I150" i="4"/>
  <c r="G151" i="4"/>
  <c r="H151" i="4"/>
  <c r="I151" i="4"/>
  <c r="G152" i="4"/>
  <c r="H152" i="4"/>
  <c r="I152" i="4"/>
  <c r="G153" i="4"/>
  <c r="H153" i="4"/>
  <c r="I153" i="4"/>
  <c r="G154" i="4"/>
  <c r="H154" i="4"/>
  <c r="I154" i="4"/>
  <c r="G155" i="4"/>
  <c r="H155" i="4"/>
  <c r="I155" i="4"/>
  <c r="G156" i="4"/>
  <c r="H156" i="4"/>
  <c r="I156" i="4"/>
  <c r="G157" i="4"/>
  <c r="H157" i="4"/>
  <c r="I157" i="4"/>
  <c r="G158" i="4"/>
  <c r="H158" i="4"/>
  <c r="I158" i="4"/>
  <c r="G159" i="4"/>
  <c r="H159" i="4"/>
  <c r="I159" i="4"/>
  <c r="G160" i="4"/>
  <c r="H160" i="4"/>
  <c r="I160" i="4"/>
  <c r="G161" i="4"/>
  <c r="H161" i="4"/>
  <c r="I161" i="4"/>
  <c r="G162" i="4"/>
  <c r="H162" i="4"/>
  <c r="I162" i="4"/>
  <c r="G163" i="4"/>
  <c r="H163" i="4"/>
  <c r="I163" i="4"/>
  <c r="G164" i="4"/>
  <c r="H164" i="4"/>
  <c r="I164" i="4"/>
  <c r="G165" i="4"/>
  <c r="H165" i="4"/>
  <c r="I165" i="4"/>
  <c r="G166" i="4"/>
  <c r="H166" i="4"/>
  <c r="I166" i="4"/>
  <c r="G167" i="4"/>
  <c r="H167" i="4"/>
  <c r="I167" i="4"/>
  <c r="G168" i="4"/>
  <c r="H168" i="4"/>
  <c r="I168" i="4"/>
  <c r="G169" i="4"/>
  <c r="H169" i="4"/>
  <c r="I169" i="4"/>
  <c r="G170" i="4"/>
  <c r="H170" i="4"/>
  <c r="I170" i="4"/>
  <c r="G171" i="4"/>
  <c r="H171" i="4"/>
  <c r="I171" i="4"/>
  <c r="G172" i="4"/>
  <c r="H172" i="4"/>
  <c r="I172" i="4"/>
  <c r="G173" i="4"/>
  <c r="H173" i="4"/>
  <c r="I173" i="4"/>
  <c r="G174" i="4"/>
  <c r="H174" i="4"/>
  <c r="I174" i="4"/>
  <c r="G175" i="4"/>
  <c r="H175" i="4"/>
  <c r="I175" i="4"/>
  <c r="G176" i="4"/>
  <c r="H176" i="4"/>
  <c r="I176" i="4"/>
  <c r="G177" i="4"/>
  <c r="H177" i="4"/>
  <c r="I177" i="4"/>
  <c r="G178" i="4"/>
  <c r="H178" i="4"/>
  <c r="I178" i="4"/>
  <c r="G179" i="4"/>
  <c r="H179" i="4"/>
  <c r="I179" i="4"/>
  <c r="G180" i="4"/>
  <c r="H180" i="4"/>
  <c r="I180" i="4"/>
  <c r="G181" i="4"/>
  <c r="H181" i="4"/>
  <c r="I181" i="4"/>
  <c r="G182" i="4"/>
  <c r="H182" i="4"/>
  <c r="I182" i="4"/>
  <c r="G183" i="4"/>
  <c r="H183" i="4"/>
  <c r="I183" i="4"/>
  <c r="G184" i="4"/>
  <c r="H184" i="4"/>
  <c r="I184" i="4"/>
  <c r="G185" i="4"/>
  <c r="H185" i="4"/>
  <c r="I185" i="4"/>
  <c r="G186" i="4"/>
  <c r="H186" i="4"/>
  <c r="I186" i="4"/>
  <c r="G187" i="4"/>
  <c r="H187" i="4"/>
  <c r="I187" i="4"/>
  <c r="G188" i="4"/>
  <c r="H188" i="4"/>
  <c r="I188" i="4"/>
  <c r="G189" i="4"/>
  <c r="H189" i="4"/>
  <c r="I189" i="4"/>
  <c r="G190" i="4"/>
  <c r="H190" i="4"/>
  <c r="I190" i="4"/>
  <c r="G191" i="4"/>
  <c r="H191" i="4"/>
  <c r="I191" i="4"/>
  <c r="G192" i="4"/>
  <c r="H192" i="4"/>
  <c r="I192" i="4"/>
  <c r="G193" i="4"/>
  <c r="H193" i="4"/>
  <c r="I193" i="4"/>
  <c r="G194" i="4"/>
  <c r="H194" i="4"/>
  <c r="I194" i="4"/>
  <c r="G195" i="4"/>
  <c r="H195" i="4"/>
  <c r="I195" i="4"/>
  <c r="G196" i="4"/>
  <c r="H196" i="4"/>
  <c r="I196" i="4"/>
  <c r="G197" i="4"/>
  <c r="H197" i="4"/>
  <c r="I197" i="4"/>
  <c r="G198" i="4"/>
  <c r="H198" i="4"/>
  <c r="I198" i="4"/>
  <c r="G199" i="4"/>
  <c r="H199" i="4"/>
  <c r="I199" i="4"/>
  <c r="G200" i="4"/>
  <c r="H200" i="4"/>
  <c r="I200" i="4"/>
  <c r="G201" i="4"/>
  <c r="H201" i="4"/>
  <c r="I201" i="4"/>
  <c r="G202" i="4"/>
  <c r="H202" i="4"/>
  <c r="I202" i="4"/>
  <c r="G203" i="4"/>
  <c r="H203" i="4"/>
  <c r="I203" i="4"/>
  <c r="G204" i="4"/>
  <c r="H204" i="4"/>
  <c r="I204" i="4"/>
  <c r="G205" i="4"/>
  <c r="H205" i="4"/>
  <c r="I205" i="4"/>
  <c r="G206" i="4"/>
  <c r="H206" i="4"/>
  <c r="I206" i="4"/>
  <c r="G207" i="4"/>
  <c r="H207" i="4"/>
  <c r="I207" i="4"/>
  <c r="G208" i="4"/>
  <c r="H208" i="4"/>
  <c r="I208" i="4"/>
  <c r="G209" i="4"/>
  <c r="H209" i="4"/>
  <c r="I209" i="4"/>
  <c r="G210" i="4"/>
  <c r="H210" i="4"/>
  <c r="I210" i="4"/>
  <c r="G211" i="4"/>
  <c r="H211" i="4"/>
  <c r="I211" i="4"/>
  <c r="G212" i="4"/>
  <c r="H212" i="4"/>
  <c r="I212" i="4"/>
  <c r="G213" i="4"/>
  <c r="H213" i="4"/>
  <c r="I213" i="4"/>
  <c r="G214" i="4"/>
  <c r="H214" i="4"/>
  <c r="I214" i="4"/>
  <c r="G215" i="4"/>
  <c r="H215" i="4"/>
  <c r="I215" i="4"/>
  <c r="G216" i="4"/>
  <c r="H216" i="4"/>
  <c r="I216" i="4"/>
  <c r="G217" i="4"/>
  <c r="H217" i="4"/>
  <c r="I217" i="4"/>
  <c r="G218" i="4"/>
  <c r="H218" i="4"/>
  <c r="I218" i="4"/>
  <c r="G219" i="4"/>
  <c r="H219" i="4"/>
  <c r="I219" i="4"/>
  <c r="G220" i="4"/>
  <c r="H220" i="4"/>
  <c r="I220" i="4"/>
  <c r="G221" i="4"/>
  <c r="H221" i="4"/>
  <c r="I221" i="4"/>
  <c r="G222" i="4"/>
  <c r="H222" i="4"/>
  <c r="I222" i="4"/>
  <c r="G223" i="4"/>
  <c r="H223" i="4"/>
  <c r="I223" i="4"/>
  <c r="G224" i="4"/>
  <c r="H224" i="4"/>
  <c r="I224" i="4"/>
  <c r="G225" i="4"/>
  <c r="H225" i="4"/>
  <c r="I225" i="4"/>
  <c r="G226" i="4"/>
  <c r="H226" i="4"/>
  <c r="I226" i="4"/>
  <c r="G227" i="4"/>
  <c r="H227" i="4"/>
  <c r="I227" i="4"/>
  <c r="G228" i="4"/>
  <c r="H228" i="4"/>
  <c r="I228" i="4"/>
  <c r="G229" i="4"/>
  <c r="H229" i="4"/>
  <c r="I229" i="4"/>
  <c r="G230" i="4"/>
  <c r="H230" i="4"/>
  <c r="I230" i="4"/>
  <c r="G231" i="4"/>
  <c r="H231" i="4"/>
  <c r="I231" i="4"/>
  <c r="G232" i="4"/>
  <c r="H232" i="4"/>
  <c r="I232" i="4"/>
  <c r="G233" i="4"/>
  <c r="H233" i="4"/>
  <c r="I233" i="4"/>
  <c r="G234" i="4"/>
  <c r="H234" i="4"/>
  <c r="I234" i="4"/>
  <c r="G235" i="4"/>
  <c r="H235" i="4"/>
  <c r="I235" i="4"/>
  <c r="G236" i="4"/>
  <c r="H236" i="4"/>
  <c r="I236" i="4"/>
  <c r="G237" i="4"/>
  <c r="H237" i="4"/>
  <c r="I237" i="4"/>
  <c r="G238" i="4"/>
  <c r="H238" i="4"/>
  <c r="I238" i="4"/>
  <c r="G239" i="4"/>
  <c r="H239" i="4"/>
  <c r="I239" i="4"/>
  <c r="G240" i="4"/>
  <c r="H240" i="4"/>
  <c r="I240" i="4"/>
  <c r="G241" i="4"/>
  <c r="H241" i="4"/>
  <c r="I241" i="4"/>
  <c r="G242" i="4"/>
  <c r="H242" i="4"/>
  <c r="I242" i="4"/>
  <c r="G243" i="4"/>
  <c r="H243" i="4"/>
  <c r="I243" i="4"/>
  <c r="G244" i="4"/>
  <c r="H244" i="4"/>
  <c r="I244" i="4"/>
  <c r="G245" i="4"/>
  <c r="H245" i="4"/>
  <c r="I245" i="4"/>
  <c r="G246" i="4"/>
  <c r="H246" i="4"/>
  <c r="I246" i="4"/>
  <c r="G247" i="4"/>
  <c r="H247" i="4"/>
  <c r="I247" i="4"/>
  <c r="G248" i="4"/>
  <c r="H248" i="4"/>
  <c r="I248" i="4"/>
  <c r="G249" i="4"/>
  <c r="H249" i="4"/>
  <c r="I249" i="4"/>
  <c r="G250" i="4"/>
  <c r="H250" i="4"/>
  <c r="I250" i="4"/>
  <c r="G251" i="4"/>
  <c r="H251" i="4"/>
  <c r="I251" i="4"/>
  <c r="G252" i="4"/>
  <c r="H252" i="4"/>
  <c r="I252" i="4"/>
  <c r="G253" i="4"/>
  <c r="H253" i="4"/>
  <c r="I253" i="4"/>
  <c r="G254" i="4"/>
  <c r="H254" i="4"/>
  <c r="I254" i="4"/>
  <c r="G255" i="4"/>
  <c r="H255" i="4"/>
  <c r="I255" i="4"/>
  <c r="G256" i="4"/>
  <c r="H256" i="4"/>
  <c r="I256" i="4"/>
  <c r="G257" i="4"/>
  <c r="H257" i="4"/>
  <c r="I257" i="4"/>
  <c r="G258" i="4"/>
  <c r="H258" i="4"/>
  <c r="I258" i="4"/>
  <c r="G259" i="4"/>
  <c r="H259" i="4"/>
  <c r="I259" i="4"/>
  <c r="G260" i="4"/>
  <c r="H260" i="4"/>
  <c r="I260" i="4"/>
  <c r="G261" i="4"/>
  <c r="H261" i="4"/>
  <c r="I261" i="4"/>
  <c r="G262" i="4"/>
  <c r="H262" i="4"/>
  <c r="I262" i="4"/>
  <c r="G263" i="4"/>
  <c r="H263" i="4"/>
  <c r="I263" i="4"/>
  <c r="G264" i="4"/>
  <c r="H264" i="4"/>
  <c r="I264" i="4"/>
  <c r="G265" i="4"/>
  <c r="H265" i="4"/>
  <c r="I265" i="4"/>
  <c r="G266" i="4"/>
  <c r="H266" i="4"/>
  <c r="I266" i="4"/>
  <c r="G267" i="4"/>
  <c r="H267" i="4"/>
  <c r="I267" i="4"/>
  <c r="G268" i="4"/>
  <c r="H268" i="4"/>
  <c r="I268" i="4"/>
  <c r="G269" i="4"/>
  <c r="H269" i="4"/>
  <c r="I269" i="4"/>
  <c r="G270" i="4"/>
  <c r="H270" i="4"/>
  <c r="I270" i="4"/>
  <c r="G271" i="4"/>
  <c r="H271" i="4"/>
  <c r="I271" i="4"/>
  <c r="G272" i="4"/>
  <c r="H272" i="4"/>
  <c r="I272" i="4"/>
  <c r="G273" i="4"/>
  <c r="H273" i="4"/>
  <c r="I273" i="4"/>
  <c r="G274" i="4"/>
  <c r="H274" i="4"/>
  <c r="I274" i="4"/>
  <c r="G275" i="4"/>
  <c r="H275" i="4"/>
  <c r="I275" i="4"/>
  <c r="G276" i="4"/>
  <c r="H276" i="4"/>
  <c r="I276" i="4"/>
  <c r="G277" i="4"/>
  <c r="H277" i="4"/>
  <c r="I277" i="4"/>
  <c r="G278" i="4"/>
  <c r="H278" i="4"/>
  <c r="I278" i="4"/>
  <c r="G279" i="4"/>
  <c r="H279" i="4"/>
  <c r="I279" i="4"/>
  <c r="G280" i="4"/>
  <c r="H280" i="4"/>
  <c r="I280" i="4"/>
  <c r="G281" i="4"/>
  <c r="H281" i="4"/>
  <c r="I281" i="4"/>
  <c r="G282" i="4"/>
  <c r="H282" i="4"/>
  <c r="I282" i="4"/>
  <c r="G283" i="4"/>
  <c r="H283" i="4"/>
  <c r="I283" i="4"/>
  <c r="G284" i="4"/>
  <c r="H284" i="4"/>
  <c r="I284" i="4"/>
  <c r="G285" i="4"/>
  <c r="H285" i="4"/>
  <c r="I285" i="4"/>
  <c r="G286" i="4"/>
  <c r="H286" i="4"/>
  <c r="I286" i="4"/>
  <c r="G287" i="4"/>
  <c r="H287" i="4"/>
  <c r="I287" i="4"/>
  <c r="G288" i="4"/>
  <c r="H288" i="4"/>
  <c r="I288" i="4"/>
  <c r="G289" i="4"/>
  <c r="H289" i="4"/>
  <c r="I289" i="4"/>
  <c r="G290" i="4"/>
  <c r="H290" i="4"/>
  <c r="I290" i="4"/>
  <c r="G291" i="4"/>
  <c r="H291" i="4"/>
  <c r="I291" i="4"/>
  <c r="G292" i="4"/>
  <c r="H292" i="4"/>
  <c r="I292" i="4"/>
  <c r="G293" i="4"/>
  <c r="H293" i="4"/>
  <c r="I293" i="4"/>
  <c r="G294" i="4"/>
  <c r="H294" i="4"/>
  <c r="I294" i="4"/>
  <c r="G295" i="4"/>
  <c r="H295" i="4"/>
  <c r="I295" i="4"/>
  <c r="I3" i="4"/>
  <c r="H3" i="4"/>
  <c r="G3" i="4"/>
  <c r="E4" i="4"/>
  <c r="F4" i="4"/>
  <c r="E5" i="4"/>
  <c r="F5" i="4"/>
  <c r="E6" i="4"/>
  <c r="F6" i="4"/>
  <c r="E7" i="4"/>
  <c r="F7" i="4"/>
  <c r="E8" i="4"/>
  <c r="F8" i="4"/>
  <c r="E9" i="4"/>
  <c r="F9" i="4"/>
  <c r="E10" i="4"/>
  <c r="F10" i="4"/>
  <c r="E11" i="4"/>
  <c r="F11" i="4"/>
  <c r="E12" i="4"/>
  <c r="F12" i="4"/>
  <c r="E13" i="4"/>
  <c r="F13" i="4"/>
  <c r="E14" i="4"/>
  <c r="F14" i="4"/>
  <c r="E15" i="4"/>
  <c r="F15" i="4"/>
  <c r="E16" i="4"/>
  <c r="F16" i="4"/>
  <c r="E17" i="4"/>
  <c r="F17" i="4"/>
  <c r="E18" i="4"/>
  <c r="F18" i="4"/>
  <c r="E19" i="4"/>
  <c r="F19" i="4"/>
  <c r="E20" i="4"/>
  <c r="F20" i="4"/>
  <c r="E21" i="4"/>
  <c r="F21" i="4"/>
  <c r="E22" i="4"/>
  <c r="F22" i="4"/>
  <c r="E23" i="4"/>
  <c r="F23" i="4"/>
  <c r="E24" i="4"/>
  <c r="F24" i="4"/>
  <c r="E25" i="4"/>
  <c r="F25" i="4"/>
  <c r="E26" i="4"/>
  <c r="F26" i="4"/>
  <c r="E27" i="4"/>
  <c r="F27" i="4"/>
  <c r="E28" i="4"/>
  <c r="F28" i="4"/>
  <c r="E29" i="4"/>
  <c r="F29" i="4"/>
  <c r="E30" i="4"/>
  <c r="F30" i="4"/>
  <c r="E31" i="4"/>
  <c r="F31" i="4"/>
  <c r="E32" i="4"/>
  <c r="F32" i="4"/>
  <c r="E33" i="4"/>
  <c r="F33" i="4"/>
  <c r="E34" i="4"/>
  <c r="F34" i="4"/>
  <c r="E35" i="4"/>
  <c r="F35" i="4"/>
  <c r="E36" i="4"/>
  <c r="F36" i="4"/>
  <c r="E37" i="4"/>
  <c r="F37" i="4"/>
  <c r="E38" i="4"/>
  <c r="F38" i="4"/>
  <c r="E39" i="4"/>
  <c r="F39" i="4"/>
  <c r="E40" i="4"/>
  <c r="F40" i="4"/>
  <c r="E41" i="4"/>
  <c r="F41" i="4"/>
  <c r="E42" i="4"/>
  <c r="F42" i="4"/>
  <c r="E43" i="4"/>
  <c r="F43" i="4"/>
  <c r="E44" i="4"/>
  <c r="F44" i="4"/>
  <c r="E45" i="4"/>
  <c r="F45" i="4"/>
  <c r="E46" i="4"/>
  <c r="F46" i="4"/>
  <c r="E47" i="4"/>
  <c r="F47" i="4"/>
  <c r="E48" i="4"/>
  <c r="F48" i="4"/>
  <c r="E49" i="4"/>
  <c r="F49" i="4"/>
  <c r="E50" i="4"/>
  <c r="F50" i="4"/>
  <c r="E51" i="4"/>
  <c r="F51" i="4"/>
  <c r="E52" i="4"/>
  <c r="F52" i="4"/>
  <c r="E53" i="4"/>
  <c r="F53" i="4"/>
  <c r="E54" i="4"/>
  <c r="F54" i="4"/>
  <c r="E55" i="4"/>
  <c r="F55" i="4"/>
  <c r="E56" i="4"/>
  <c r="F56" i="4"/>
  <c r="E57" i="4"/>
  <c r="F57" i="4"/>
  <c r="E58" i="4"/>
  <c r="F58" i="4"/>
  <c r="E59" i="4"/>
  <c r="F59" i="4"/>
  <c r="E60" i="4"/>
  <c r="F60" i="4"/>
  <c r="E61" i="4"/>
  <c r="F61" i="4"/>
  <c r="E62" i="4"/>
  <c r="F62" i="4"/>
  <c r="E63" i="4"/>
  <c r="F63" i="4"/>
  <c r="E64" i="4"/>
  <c r="F64" i="4"/>
  <c r="E65" i="4"/>
  <c r="F65" i="4"/>
  <c r="E66" i="4"/>
  <c r="F66" i="4"/>
  <c r="E67" i="4"/>
  <c r="F67" i="4"/>
  <c r="E68" i="4"/>
  <c r="F68" i="4"/>
  <c r="E69" i="4"/>
  <c r="F69" i="4"/>
  <c r="E70" i="4"/>
  <c r="F70" i="4"/>
  <c r="E71" i="4"/>
  <c r="F71" i="4"/>
  <c r="E72" i="4"/>
  <c r="F72" i="4"/>
  <c r="E73" i="4"/>
  <c r="F73" i="4"/>
  <c r="E74" i="4"/>
  <c r="F74" i="4"/>
  <c r="E75" i="4"/>
  <c r="F75" i="4"/>
  <c r="E76" i="4"/>
  <c r="F76" i="4"/>
  <c r="E77" i="4"/>
  <c r="F77" i="4"/>
  <c r="E78" i="4"/>
  <c r="F78" i="4"/>
  <c r="E79" i="4"/>
  <c r="F79" i="4"/>
  <c r="E80" i="4"/>
  <c r="F80" i="4"/>
  <c r="E81" i="4"/>
  <c r="F81" i="4"/>
  <c r="E82" i="4"/>
  <c r="F82" i="4"/>
  <c r="E83" i="4"/>
  <c r="F83" i="4"/>
  <c r="E84" i="4"/>
  <c r="F84" i="4"/>
  <c r="E85" i="4"/>
  <c r="F85" i="4"/>
  <c r="E86" i="4"/>
  <c r="F86" i="4"/>
  <c r="E87" i="4"/>
  <c r="F87" i="4"/>
  <c r="E88" i="4"/>
  <c r="F88" i="4"/>
  <c r="E89" i="4"/>
  <c r="F89" i="4"/>
  <c r="E90" i="4"/>
  <c r="F90" i="4"/>
  <c r="E91" i="4"/>
  <c r="F91" i="4"/>
  <c r="E92" i="4"/>
  <c r="F92" i="4"/>
  <c r="E93" i="4"/>
  <c r="F93" i="4"/>
  <c r="E94" i="4"/>
  <c r="F94" i="4"/>
  <c r="E95" i="4"/>
  <c r="F95" i="4"/>
  <c r="E96" i="4"/>
  <c r="F96" i="4"/>
  <c r="E97" i="4"/>
  <c r="F97" i="4"/>
  <c r="E98" i="4"/>
  <c r="F98" i="4"/>
  <c r="E99" i="4"/>
  <c r="F99" i="4"/>
  <c r="E100" i="4"/>
  <c r="F100" i="4"/>
  <c r="E101" i="4"/>
  <c r="F101" i="4"/>
  <c r="E102" i="4"/>
  <c r="F102" i="4"/>
  <c r="E103" i="4"/>
  <c r="F103" i="4"/>
  <c r="E104" i="4"/>
  <c r="F104" i="4"/>
  <c r="E105" i="4"/>
  <c r="F105" i="4"/>
  <c r="E106" i="4"/>
  <c r="F106" i="4"/>
  <c r="E107" i="4"/>
  <c r="F107" i="4"/>
  <c r="E108" i="4"/>
  <c r="F108" i="4"/>
  <c r="E109" i="4"/>
  <c r="F109" i="4"/>
  <c r="E110" i="4"/>
  <c r="F110" i="4"/>
  <c r="E111" i="4"/>
  <c r="F111" i="4"/>
  <c r="E112" i="4"/>
  <c r="F112" i="4"/>
  <c r="E113" i="4"/>
  <c r="F113" i="4"/>
  <c r="E114" i="4"/>
  <c r="F114" i="4"/>
  <c r="E115" i="4"/>
  <c r="F115" i="4"/>
  <c r="E116" i="4"/>
  <c r="F116" i="4"/>
  <c r="E117" i="4"/>
  <c r="F117" i="4"/>
  <c r="E118" i="4"/>
  <c r="F118" i="4"/>
  <c r="E119" i="4"/>
  <c r="F119" i="4"/>
  <c r="E120" i="4"/>
  <c r="F120" i="4"/>
  <c r="E121" i="4"/>
  <c r="F121" i="4"/>
  <c r="E122" i="4"/>
  <c r="F122" i="4"/>
  <c r="E123" i="4"/>
  <c r="F123" i="4"/>
  <c r="E124" i="4"/>
  <c r="F124" i="4"/>
  <c r="E125" i="4"/>
  <c r="F125" i="4"/>
  <c r="E126" i="4"/>
  <c r="F126" i="4"/>
  <c r="E127" i="4"/>
  <c r="F127" i="4"/>
  <c r="E128" i="4"/>
  <c r="F128" i="4"/>
  <c r="E129" i="4"/>
  <c r="F129" i="4"/>
  <c r="E130" i="4"/>
  <c r="F130" i="4"/>
  <c r="E131" i="4"/>
  <c r="F131" i="4"/>
  <c r="E132" i="4"/>
  <c r="F132" i="4"/>
  <c r="E133" i="4"/>
  <c r="F133" i="4"/>
  <c r="E134" i="4"/>
  <c r="F134" i="4"/>
  <c r="E135" i="4"/>
  <c r="F135" i="4"/>
  <c r="E136" i="4"/>
  <c r="F136" i="4"/>
  <c r="E137" i="4"/>
  <c r="F137" i="4"/>
  <c r="E138" i="4"/>
  <c r="F138" i="4"/>
  <c r="E139" i="4"/>
  <c r="F139" i="4"/>
  <c r="E140" i="4"/>
  <c r="F140" i="4"/>
  <c r="E141" i="4"/>
  <c r="F141" i="4"/>
  <c r="E142" i="4"/>
  <c r="F142" i="4"/>
  <c r="E143" i="4"/>
  <c r="F143" i="4"/>
  <c r="E144" i="4"/>
  <c r="F144" i="4"/>
  <c r="E145" i="4"/>
  <c r="F145" i="4"/>
  <c r="E146" i="4"/>
  <c r="F146" i="4"/>
  <c r="E147" i="4"/>
  <c r="F147" i="4"/>
  <c r="E148" i="4"/>
  <c r="F148" i="4"/>
  <c r="E149" i="4"/>
  <c r="F149" i="4"/>
  <c r="E150" i="4"/>
  <c r="F150" i="4"/>
  <c r="E151" i="4"/>
  <c r="F151" i="4"/>
  <c r="E152" i="4"/>
  <c r="F152" i="4"/>
  <c r="E153" i="4"/>
  <c r="F153" i="4"/>
  <c r="E154" i="4"/>
  <c r="F154" i="4"/>
  <c r="E155" i="4"/>
  <c r="F155" i="4"/>
  <c r="E156" i="4"/>
  <c r="F156" i="4"/>
  <c r="E157" i="4"/>
  <c r="F157" i="4"/>
  <c r="E158" i="4"/>
  <c r="F158" i="4"/>
  <c r="E159" i="4"/>
  <c r="F159" i="4"/>
  <c r="E160" i="4"/>
  <c r="F160" i="4"/>
  <c r="E161" i="4"/>
  <c r="F161" i="4"/>
  <c r="E162" i="4"/>
  <c r="F162" i="4"/>
  <c r="E163" i="4"/>
  <c r="F163" i="4"/>
  <c r="E164" i="4"/>
  <c r="F164" i="4"/>
  <c r="E165" i="4"/>
  <c r="F165" i="4"/>
  <c r="E166" i="4"/>
  <c r="F166" i="4"/>
  <c r="E167" i="4"/>
  <c r="F167" i="4"/>
  <c r="E168" i="4"/>
  <c r="F168" i="4"/>
  <c r="E169" i="4"/>
  <c r="F169" i="4"/>
  <c r="E170" i="4"/>
  <c r="F170" i="4"/>
  <c r="E171" i="4"/>
  <c r="F171" i="4"/>
  <c r="E172" i="4"/>
  <c r="F172" i="4"/>
  <c r="E173" i="4"/>
  <c r="F173" i="4"/>
  <c r="E174" i="4"/>
  <c r="F174" i="4"/>
  <c r="E175" i="4"/>
  <c r="F175" i="4"/>
  <c r="E176" i="4"/>
  <c r="F176" i="4"/>
  <c r="E177" i="4"/>
  <c r="F177" i="4"/>
  <c r="E178" i="4"/>
  <c r="F178" i="4"/>
  <c r="E179" i="4"/>
  <c r="F179" i="4"/>
  <c r="E180" i="4"/>
  <c r="F180" i="4"/>
  <c r="E181" i="4"/>
  <c r="F181" i="4"/>
  <c r="E182" i="4"/>
  <c r="F182" i="4"/>
  <c r="E183" i="4"/>
  <c r="F183" i="4"/>
  <c r="E184" i="4"/>
  <c r="F184" i="4"/>
  <c r="E185" i="4"/>
  <c r="F185" i="4"/>
  <c r="E186" i="4"/>
  <c r="F186" i="4"/>
  <c r="E187" i="4"/>
  <c r="F187" i="4"/>
  <c r="E188" i="4"/>
  <c r="F188" i="4"/>
  <c r="E189" i="4"/>
  <c r="F189" i="4"/>
  <c r="E190" i="4"/>
  <c r="F190" i="4"/>
  <c r="E191" i="4"/>
  <c r="F191" i="4"/>
  <c r="E192" i="4"/>
  <c r="F192" i="4"/>
  <c r="E193" i="4"/>
  <c r="F193" i="4"/>
  <c r="E194" i="4"/>
  <c r="F194" i="4"/>
  <c r="E195" i="4"/>
  <c r="F195" i="4"/>
  <c r="E196" i="4"/>
  <c r="F196" i="4"/>
  <c r="E197" i="4"/>
  <c r="F197" i="4"/>
  <c r="E198" i="4"/>
  <c r="F198" i="4"/>
  <c r="E199" i="4"/>
  <c r="F199" i="4"/>
  <c r="E200" i="4"/>
  <c r="F200" i="4"/>
  <c r="E201" i="4"/>
  <c r="F201" i="4"/>
  <c r="E202" i="4"/>
  <c r="F202" i="4"/>
  <c r="E203" i="4"/>
  <c r="F203" i="4"/>
  <c r="E204" i="4"/>
  <c r="F204" i="4"/>
  <c r="E205" i="4"/>
  <c r="F205" i="4"/>
  <c r="E206" i="4"/>
  <c r="F206" i="4"/>
  <c r="E207" i="4"/>
  <c r="F207" i="4"/>
  <c r="E208" i="4"/>
  <c r="F208" i="4"/>
  <c r="E209" i="4"/>
  <c r="F209" i="4"/>
  <c r="E210" i="4"/>
  <c r="F210" i="4"/>
  <c r="E211" i="4"/>
  <c r="F211" i="4"/>
  <c r="E212" i="4"/>
  <c r="F212" i="4"/>
  <c r="E213" i="4"/>
  <c r="F213" i="4"/>
  <c r="E214" i="4"/>
  <c r="F214" i="4"/>
  <c r="E215" i="4"/>
  <c r="F215" i="4"/>
  <c r="E216" i="4"/>
  <c r="F216" i="4"/>
  <c r="E217" i="4"/>
  <c r="F217" i="4"/>
  <c r="E218" i="4"/>
  <c r="F218" i="4"/>
  <c r="E219" i="4"/>
  <c r="F219" i="4"/>
  <c r="E220" i="4"/>
  <c r="F220" i="4"/>
  <c r="E221" i="4"/>
  <c r="F221" i="4"/>
  <c r="E222" i="4"/>
  <c r="F222" i="4"/>
  <c r="E223" i="4"/>
  <c r="F223" i="4"/>
  <c r="E224" i="4"/>
  <c r="F224" i="4"/>
  <c r="E225" i="4"/>
  <c r="F225" i="4"/>
  <c r="E226" i="4"/>
  <c r="F226" i="4"/>
  <c r="E227" i="4"/>
  <c r="F227" i="4"/>
  <c r="E228" i="4"/>
  <c r="F228" i="4"/>
  <c r="E229" i="4"/>
  <c r="F229" i="4"/>
  <c r="E230" i="4"/>
  <c r="F230" i="4"/>
  <c r="E231" i="4"/>
  <c r="F231" i="4"/>
  <c r="E232" i="4"/>
  <c r="F232" i="4"/>
  <c r="E233" i="4"/>
  <c r="F233" i="4"/>
  <c r="E234" i="4"/>
  <c r="F234" i="4"/>
  <c r="E235" i="4"/>
  <c r="F235" i="4"/>
  <c r="E236" i="4"/>
  <c r="F236" i="4"/>
  <c r="E237" i="4"/>
  <c r="F237" i="4"/>
  <c r="E238" i="4"/>
  <c r="F238" i="4"/>
  <c r="E239" i="4"/>
  <c r="F239" i="4"/>
  <c r="E240" i="4"/>
  <c r="F240" i="4"/>
  <c r="E241" i="4"/>
  <c r="F241" i="4"/>
  <c r="E242" i="4"/>
  <c r="F242" i="4"/>
  <c r="E243" i="4"/>
  <c r="F243" i="4"/>
  <c r="E244" i="4"/>
  <c r="F244" i="4"/>
  <c r="E245" i="4"/>
  <c r="F245" i="4"/>
  <c r="E246" i="4"/>
  <c r="F246" i="4"/>
  <c r="E247" i="4"/>
  <c r="F247" i="4"/>
  <c r="E248" i="4"/>
  <c r="F248" i="4"/>
  <c r="E249" i="4"/>
  <c r="F249" i="4"/>
  <c r="E250" i="4"/>
  <c r="F250" i="4"/>
  <c r="E251" i="4"/>
  <c r="F251" i="4"/>
  <c r="E252" i="4"/>
  <c r="F252" i="4"/>
  <c r="E253" i="4"/>
  <c r="F253" i="4"/>
  <c r="E254" i="4"/>
  <c r="F254" i="4"/>
  <c r="E255" i="4"/>
  <c r="F255" i="4"/>
  <c r="E256" i="4"/>
  <c r="F256" i="4"/>
  <c r="E257" i="4"/>
  <c r="F257" i="4"/>
  <c r="E258" i="4"/>
  <c r="F258" i="4"/>
  <c r="E259" i="4"/>
  <c r="F259" i="4"/>
  <c r="E260" i="4"/>
  <c r="F260" i="4"/>
  <c r="E261" i="4"/>
  <c r="F261" i="4"/>
  <c r="E262" i="4"/>
  <c r="F262" i="4"/>
  <c r="E263" i="4"/>
  <c r="F263" i="4"/>
  <c r="E264" i="4"/>
  <c r="F264" i="4"/>
  <c r="E265" i="4"/>
  <c r="F265" i="4"/>
  <c r="E266" i="4"/>
  <c r="F266" i="4"/>
  <c r="E267" i="4"/>
  <c r="F267" i="4"/>
  <c r="E268" i="4"/>
  <c r="F268" i="4"/>
  <c r="E269" i="4"/>
  <c r="F269" i="4"/>
  <c r="E270" i="4"/>
  <c r="F270" i="4"/>
  <c r="E271" i="4"/>
  <c r="F271" i="4"/>
  <c r="E272" i="4"/>
  <c r="F272" i="4"/>
  <c r="E273" i="4"/>
  <c r="F273" i="4"/>
  <c r="E274" i="4"/>
  <c r="F274" i="4"/>
  <c r="E275" i="4"/>
  <c r="F275" i="4"/>
  <c r="E276" i="4"/>
  <c r="F276" i="4"/>
  <c r="E277" i="4"/>
  <c r="F277" i="4"/>
  <c r="E278" i="4"/>
  <c r="F278" i="4"/>
  <c r="E279" i="4"/>
  <c r="F279" i="4"/>
  <c r="E280" i="4"/>
  <c r="F280" i="4"/>
  <c r="E281" i="4"/>
  <c r="F281" i="4"/>
  <c r="E282" i="4"/>
  <c r="F282" i="4"/>
  <c r="E283" i="4"/>
  <c r="F283" i="4"/>
  <c r="E284" i="4"/>
  <c r="F284" i="4"/>
  <c r="E285" i="4"/>
  <c r="F285" i="4"/>
  <c r="E286" i="4"/>
  <c r="F286" i="4"/>
  <c r="E287" i="4"/>
  <c r="F287" i="4"/>
  <c r="E288" i="4"/>
  <c r="F288" i="4"/>
  <c r="E289" i="4"/>
  <c r="F289" i="4"/>
  <c r="E290" i="4"/>
  <c r="F290" i="4"/>
  <c r="E291" i="4"/>
  <c r="F291" i="4"/>
  <c r="E292" i="4"/>
  <c r="F292" i="4"/>
  <c r="E293" i="4"/>
  <c r="F293" i="4"/>
  <c r="E294" i="4"/>
  <c r="F294" i="4"/>
  <c r="E295" i="4"/>
  <c r="F295" i="4"/>
  <c r="F3" i="4"/>
  <c r="E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3" i="4"/>
  <c r="AE18" i="1" l="1"/>
  <c r="L36" i="1" s="1"/>
  <c r="AE11" i="1"/>
  <c r="D35" i="1" s="1"/>
  <c r="AE17" i="1"/>
  <c r="L35" i="1" s="1"/>
  <c r="AE10" i="1"/>
  <c r="AE24" i="1"/>
  <c r="D57" i="1" s="1"/>
  <c r="AE5" i="1"/>
  <c r="D18" i="1" s="1"/>
  <c r="AE23" i="1"/>
  <c r="D56" i="1" s="1"/>
  <c r="AK24" i="1"/>
  <c r="AK11" i="1"/>
  <c r="AK16" i="1"/>
  <c r="Q37" i="1" s="1"/>
  <c r="AJ24" i="1"/>
  <c r="AJ11" i="1"/>
  <c r="AJ16" i="1"/>
  <c r="P37" i="1" s="1"/>
  <c r="AI23" i="1"/>
  <c r="AI11" i="1"/>
  <c r="AI16" i="1"/>
  <c r="O37" i="1" s="1"/>
  <c r="AH24" i="1"/>
  <c r="AH11" i="1"/>
  <c r="AH16" i="1"/>
  <c r="N37" i="1" s="1"/>
  <c r="AE16" i="1"/>
  <c r="AE4" i="1"/>
  <c r="AE6" i="1"/>
  <c r="D19" i="1" s="1"/>
  <c r="AE12" i="1"/>
  <c r="D36" i="1" s="1"/>
  <c r="AE22" i="1"/>
  <c r="AK23" i="1"/>
  <c r="AK6" i="1"/>
  <c r="AJ23" i="1"/>
  <c r="AJ10" i="1"/>
  <c r="H37" i="1" s="1"/>
  <c r="AJ6" i="1"/>
  <c r="AI10" i="1"/>
  <c r="G37" i="1" s="1"/>
  <c r="AI6" i="1"/>
  <c r="AH23" i="1"/>
  <c r="AH10" i="1"/>
  <c r="F37" i="1" s="1"/>
  <c r="AH6" i="1"/>
  <c r="AK22" i="1"/>
  <c r="I58" i="1" s="1"/>
  <c r="AK17" i="1"/>
  <c r="AK5" i="1"/>
  <c r="AJ22" i="1"/>
  <c r="H58" i="1" s="1"/>
  <c r="AJ18" i="1"/>
  <c r="AJ5" i="1"/>
  <c r="AI22" i="1"/>
  <c r="G58" i="1" s="1"/>
  <c r="AI18" i="1"/>
  <c r="AI5" i="1"/>
  <c r="AH22" i="1"/>
  <c r="F58" i="1" s="1"/>
  <c r="AH18" i="1"/>
  <c r="AH5" i="1"/>
  <c r="AK12" i="1"/>
  <c r="AK4" i="1"/>
  <c r="I20" i="1" s="1"/>
  <c r="AJ12" i="1"/>
  <c r="AJ17" i="1"/>
  <c r="AI12" i="1"/>
  <c r="AI17" i="1"/>
  <c r="AI4" i="1"/>
  <c r="G20" i="1" s="1"/>
  <c r="AH12" i="1"/>
  <c r="AH17" i="1"/>
  <c r="AH4" i="1"/>
  <c r="F20" i="1" s="1"/>
  <c r="AF12" i="1"/>
  <c r="AF4" i="1"/>
  <c r="AF16" i="1"/>
  <c r="L37" i="1" s="1"/>
  <c r="AF17" i="1"/>
  <c r="AF11" i="1"/>
  <c r="AF23" i="1"/>
  <c r="AF10" i="1"/>
  <c r="D37" i="1" s="1"/>
  <c r="AF6" i="1"/>
  <c r="AF22" i="1"/>
  <c r="D58" i="1" s="1"/>
  <c r="AF18" i="1"/>
  <c r="AF5" i="1"/>
  <c r="AG18" i="1"/>
  <c r="AG11" i="1"/>
  <c r="AG24" i="1"/>
  <c r="AG16" i="1"/>
  <c r="M37" i="1" s="1"/>
  <c r="AG23" i="1"/>
  <c r="AG10" i="1"/>
  <c r="E37" i="1" s="1"/>
  <c r="AG6" i="1"/>
  <c r="AG5" i="1"/>
  <c r="AG17" i="1"/>
  <c r="AG4" i="1"/>
  <c r="E20" i="1" s="1"/>
  <c r="D20" i="1"/>
  <c r="AK18" i="1"/>
  <c r="AK10" i="1"/>
  <c r="I37" i="1" s="1"/>
  <c r="AI24" i="1"/>
  <c r="AJ4" i="1"/>
  <c r="H20" i="1" s="1"/>
  <c r="AG12" i="1"/>
  <c r="AG22" i="1"/>
  <c r="E58" i="1" s="1"/>
  <c r="O14" i="23"/>
  <c r="G250" i="23" s="1"/>
  <c r="H250" i="23" s="1"/>
  <c r="I250" i="23" s="1"/>
  <c r="O13" i="23"/>
  <c r="G226" i="23" s="1"/>
  <c r="H226" i="23" s="1"/>
  <c r="I226" i="23" s="1"/>
  <c r="O12" i="23"/>
  <c r="G170" i="23" s="1"/>
  <c r="H170" i="23" s="1"/>
  <c r="I170" i="23" s="1"/>
  <c r="O11" i="23"/>
  <c r="G122" i="23" s="1"/>
  <c r="H122" i="23" s="1"/>
  <c r="I122" i="23" s="1"/>
  <c r="O10" i="23"/>
  <c r="G89" i="23" s="1"/>
  <c r="H89" i="23" s="1"/>
  <c r="I89" i="23" s="1"/>
  <c r="O9" i="23"/>
  <c r="G56" i="23" s="1"/>
  <c r="H56" i="23" s="1"/>
  <c r="I56" i="23" s="1"/>
  <c r="O8" i="23"/>
  <c r="G12" i="23" s="1"/>
  <c r="H12" i="23" s="1"/>
  <c r="I12" i="23" s="1"/>
  <c r="M36" i="1" l="1"/>
  <c r="N36" i="1" s="1"/>
  <c r="O36" i="1" s="1"/>
  <c r="P36" i="1" s="1"/>
  <c r="Q36" i="1" s="1"/>
  <c r="M35" i="1"/>
  <c r="N35" i="1" s="1"/>
  <c r="O35" i="1" s="1"/>
  <c r="P35" i="1" s="1"/>
  <c r="Q35" i="1" s="1"/>
  <c r="E56" i="1"/>
  <c r="F56" i="1" s="1"/>
  <c r="G56" i="1" s="1"/>
  <c r="H56" i="1" s="1"/>
  <c r="I56" i="1" s="1"/>
  <c r="E57" i="1"/>
  <c r="F57" i="1" s="1"/>
  <c r="G57" i="1" s="1"/>
  <c r="H57" i="1" s="1"/>
  <c r="I57" i="1" s="1"/>
  <c r="E18" i="1"/>
  <c r="F18" i="1" s="1"/>
  <c r="E19" i="1"/>
  <c r="F19" i="1" s="1"/>
  <c r="E36" i="1"/>
  <c r="F36" i="1" s="1"/>
  <c r="G36" i="1" s="1"/>
  <c r="H36" i="1" s="1"/>
  <c r="I36" i="1" s="1"/>
  <c r="E35" i="1"/>
  <c r="F35" i="1" s="1"/>
  <c r="G35" i="1" s="1"/>
  <c r="H35" i="1" s="1"/>
  <c r="I35" i="1" s="1"/>
  <c r="G94" i="23"/>
  <c r="H94" i="23" s="1"/>
  <c r="I94" i="23" s="1"/>
  <c r="G98" i="23"/>
  <c r="H98" i="23" s="1"/>
  <c r="I98" i="23" s="1"/>
  <c r="G158" i="23"/>
  <c r="H158" i="23" s="1"/>
  <c r="I158" i="23" s="1"/>
  <c r="G11" i="23"/>
  <c r="H11" i="23" s="1"/>
  <c r="I11" i="23" s="1"/>
  <c r="G118" i="23"/>
  <c r="H118" i="23" s="1"/>
  <c r="I118" i="23" s="1"/>
  <c r="G230" i="23"/>
  <c r="H230" i="23" s="1"/>
  <c r="I230" i="23" s="1"/>
  <c r="G150" i="23"/>
  <c r="H150" i="23" s="1"/>
  <c r="I150" i="23" s="1"/>
  <c r="G19" i="23"/>
  <c r="H19" i="23" s="1"/>
  <c r="I19" i="23" s="1"/>
  <c r="G126" i="23"/>
  <c r="H126" i="23" s="1"/>
  <c r="I126" i="23" s="1"/>
  <c r="G83" i="23"/>
  <c r="H83" i="23" s="1"/>
  <c r="I83" i="23" s="1"/>
  <c r="G77" i="23"/>
  <c r="H77" i="23" s="1"/>
  <c r="I77" i="23" s="1"/>
  <c r="G86" i="23"/>
  <c r="H86" i="23" s="1"/>
  <c r="I86" i="23" s="1"/>
  <c r="G238" i="23"/>
  <c r="H238" i="23" s="1"/>
  <c r="I238" i="23" s="1"/>
  <c r="G15" i="23"/>
  <c r="H15" i="23" s="1"/>
  <c r="I15" i="23" s="1"/>
  <c r="G71" i="23"/>
  <c r="H71" i="23" s="1"/>
  <c r="I71" i="23" s="1"/>
  <c r="G79" i="23"/>
  <c r="H79" i="23" s="1"/>
  <c r="I79" i="23" s="1"/>
  <c r="G87" i="23"/>
  <c r="H87" i="23" s="1"/>
  <c r="I87" i="23" s="1"/>
  <c r="G102" i="23"/>
  <c r="H102" i="23" s="1"/>
  <c r="I102" i="23" s="1"/>
  <c r="G134" i="23"/>
  <c r="H134" i="23" s="1"/>
  <c r="I134" i="23" s="1"/>
  <c r="G166" i="23"/>
  <c r="H166" i="23" s="1"/>
  <c r="I166" i="23" s="1"/>
  <c r="G246" i="23"/>
  <c r="H246" i="23" s="1"/>
  <c r="I246" i="23" s="1"/>
  <c r="G75" i="23"/>
  <c r="H75" i="23" s="1"/>
  <c r="I75" i="23" s="1"/>
  <c r="G69" i="23"/>
  <c r="H69" i="23" s="1"/>
  <c r="I69" i="23" s="1"/>
  <c r="G17" i="23"/>
  <c r="H17" i="23" s="1"/>
  <c r="I17" i="23" s="1"/>
  <c r="G73" i="23"/>
  <c r="H73" i="23" s="1"/>
  <c r="I73" i="23" s="1"/>
  <c r="G81" i="23"/>
  <c r="H81" i="23" s="1"/>
  <c r="I81" i="23" s="1"/>
  <c r="G90" i="23"/>
  <c r="H90" i="23" s="1"/>
  <c r="I90" i="23" s="1"/>
  <c r="G110" i="23"/>
  <c r="H110" i="23" s="1"/>
  <c r="I110" i="23" s="1"/>
  <c r="G142" i="23"/>
  <c r="H142" i="23" s="1"/>
  <c r="I142" i="23" s="1"/>
  <c r="G174" i="23"/>
  <c r="H174" i="23" s="1"/>
  <c r="I174" i="23" s="1"/>
  <c r="G21" i="23"/>
  <c r="H21" i="23" s="1"/>
  <c r="I21" i="23" s="1"/>
  <c r="G25" i="23"/>
  <c r="H25" i="23" s="1"/>
  <c r="I25" i="23" s="1"/>
  <c r="G29" i="23"/>
  <c r="H29" i="23" s="1"/>
  <c r="I29" i="23" s="1"/>
  <c r="G37" i="23"/>
  <c r="H37" i="23" s="1"/>
  <c r="I37" i="23" s="1"/>
  <c r="G41" i="23"/>
  <c r="H41" i="23" s="1"/>
  <c r="I41" i="23" s="1"/>
  <c r="G47" i="23"/>
  <c r="H47" i="23" s="1"/>
  <c r="I47" i="23" s="1"/>
  <c r="G55" i="23"/>
  <c r="H55" i="23" s="1"/>
  <c r="I55" i="23" s="1"/>
  <c r="G61" i="23"/>
  <c r="H61" i="23" s="1"/>
  <c r="I61" i="23" s="1"/>
  <c r="G67" i="23"/>
  <c r="H67" i="23" s="1"/>
  <c r="I67" i="23" s="1"/>
  <c r="G182" i="23"/>
  <c r="H182" i="23" s="1"/>
  <c r="I182" i="23" s="1"/>
  <c r="G198" i="23"/>
  <c r="H198" i="23" s="1"/>
  <c r="I198" i="23" s="1"/>
  <c r="G214" i="23"/>
  <c r="H214" i="23" s="1"/>
  <c r="I214" i="23" s="1"/>
  <c r="G3" i="23"/>
  <c r="H3" i="23" s="1"/>
  <c r="I3" i="23" s="1"/>
  <c r="G5" i="23"/>
  <c r="H5" i="23" s="1"/>
  <c r="I5" i="23" s="1"/>
  <c r="G7" i="23"/>
  <c r="H7" i="23" s="1"/>
  <c r="I7" i="23" s="1"/>
  <c r="G10" i="23"/>
  <c r="H10" i="23" s="1"/>
  <c r="I10" i="23" s="1"/>
  <c r="G91" i="23"/>
  <c r="H91" i="23" s="1"/>
  <c r="I91" i="23" s="1"/>
  <c r="G95" i="23"/>
  <c r="H95" i="23" s="1"/>
  <c r="I95" i="23" s="1"/>
  <c r="G99" i="23"/>
  <c r="H99" i="23" s="1"/>
  <c r="I99" i="23" s="1"/>
  <c r="G104" i="23"/>
  <c r="H104" i="23" s="1"/>
  <c r="I104" i="23" s="1"/>
  <c r="G112" i="23"/>
  <c r="H112" i="23" s="1"/>
  <c r="I112" i="23" s="1"/>
  <c r="G120" i="23"/>
  <c r="H120" i="23" s="1"/>
  <c r="I120" i="23" s="1"/>
  <c r="G128" i="23"/>
  <c r="H128" i="23" s="1"/>
  <c r="I128" i="23" s="1"/>
  <c r="G136" i="23"/>
  <c r="H136" i="23" s="1"/>
  <c r="I136" i="23" s="1"/>
  <c r="G144" i="23"/>
  <c r="H144" i="23" s="1"/>
  <c r="I144" i="23" s="1"/>
  <c r="G152" i="23"/>
  <c r="H152" i="23" s="1"/>
  <c r="I152" i="23" s="1"/>
  <c r="G160" i="23"/>
  <c r="H160" i="23" s="1"/>
  <c r="I160" i="23" s="1"/>
  <c r="G168" i="23"/>
  <c r="H168" i="23" s="1"/>
  <c r="I168" i="23" s="1"/>
  <c r="G176" i="23"/>
  <c r="H176" i="23" s="1"/>
  <c r="I176" i="23" s="1"/>
  <c r="G184" i="23"/>
  <c r="H184" i="23" s="1"/>
  <c r="I184" i="23" s="1"/>
  <c r="G192" i="23"/>
  <c r="H192" i="23" s="1"/>
  <c r="I192" i="23" s="1"/>
  <c r="G200" i="23"/>
  <c r="H200" i="23" s="1"/>
  <c r="I200" i="23" s="1"/>
  <c r="G208" i="23"/>
  <c r="H208" i="23" s="1"/>
  <c r="I208" i="23" s="1"/>
  <c r="G216" i="23"/>
  <c r="H216" i="23" s="1"/>
  <c r="I216" i="23" s="1"/>
  <c r="G224" i="23"/>
  <c r="H224" i="23" s="1"/>
  <c r="I224" i="23" s="1"/>
  <c r="G232" i="23"/>
  <c r="H232" i="23" s="1"/>
  <c r="I232" i="23" s="1"/>
  <c r="G240" i="23"/>
  <c r="H240" i="23" s="1"/>
  <c r="I240" i="23" s="1"/>
  <c r="G248" i="23"/>
  <c r="H248" i="23" s="1"/>
  <c r="I248" i="23" s="1"/>
  <c r="G27" i="23"/>
  <c r="H27" i="23" s="1"/>
  <c r="I27" i="23" s="1"/>
  <c r="G33" i="23"/>
  <c r="H33" i="23" s="1"/>
  <c r="I33" i="23" s="1"/>
  <c r="G39" i="23"/>
  <c r="H39" i="23" s="1"/>
  <c r="I39" i="23" s="1"/>
  <c r="G45" i="23"/>
  <c r="H45" i="23" s="1"/>
  <c r="I45" i="23" s="1"/>
  <c r="G51" i="23"/>
  <c r="H51" i="23" s="1"/>
  <c r="I51" i="23" s="1"/>
  <c r="G57" i="23"/>
  <c r="H57" i="23" s="1"/>
  <c r="I57" i="23" s="1"/>
  <c r="G63" i="23"/>
  <c r="H63" i="23" s="1"/>
  <c r="I63" i="23" s="1"/>
  <c r="G14" i="23"/>
  <c r="H14" i="23" s="1"/>
  <c r="I14" i="23" s="1"/>
  <c r="G9" i="23"/>
  <c r="H9" i="23" s="1"/>
  <c r="I9" i="23" s="1"/>
  <c r="G18" i="23"/>
  <c r="H18" i="23" s="1"/>
  <c r="I18" i="23" s="1"/>
  <c r="G22" i="23"/>
  <c r="H22" i="23" s="1"/>
  <c r="I22" i="23" s="1"/>
  <c r="G28" i="23"/>
  <c r="H28" i="23" s="1"/>
  <c r="I28" i="23" s="1"/>
  <c r="G32" i="23"/>
  <c r="H32" i="23" s="1"/>
  <c r="I32" i="23" s="1"/>
  <c r="G38" i="23"/>
  <c r="H38" i="23" s="1"/>
  <c r="I38" i="23" s="1"/>
  <c r="G42" i="23"/>
  <c r="H42" i="23" s="1"/>
  <c r="I42" i="23" s="1"/>
  <c r="G48" i="23"/>
  <c r="H48" i="23" s="1"/>
  <c r="I48" i="23" s="1"/>
  <c r="G52" i="23"/>
  <c r="H52" i="23" s="1"/>
  <c r="I52" i="23" s="1"/>
  <c r="G54" i="23"/>
  <c r="H54" i="23" s="1"/>
  <c r="I54" i="23" s="1"/>
  <c r="G58" i="23"/>
  <c r="H58" i="23" s="1"/>
  <c r="I58" i="23" s="1"/>
  <c r="G60" i="23"/>
  <c r="H60" i="23" s="1"/>
  <c r="I60" i="23" s="1"/>
  <c r="G62" i="23"/>
  <c r="H62" i="23" s="1"/>
  <c r="I62" i="23" s="1"/>
  <c r="G64" i="23"/>
  <c r="H64" i="23" s="1"/>
  <c r="I64" i="23" s="1"/>
  <c r="G66" i="23"/>
  <c r="H66" i="23" s="1"/>
  <c r="I66" i="23" s="1"/>
  <c r="G68" i="23"/>
  <c r="H68" i="23" s="1"/>
  <c r="I68" i="23" s="1"/>
  <c r="G70" i="23"/>
  <c r="H70" i="23" s="1"/>
  <c r="I70" i="23" s="1"/>
  <c r="G72" i="23"/>
  <c r="H72" i="23" s="1"/>
  <c r="I72" i="23" s="1"/>
  <c r="G74" i="23"/>
  <c r="H74" i="23" s="1"/>
  <c r="I74" i="23" s="1"/>
  <c r="G76" i="23"/>
  <c r="H76" i="23" s="1"/>
  <c r="I76" i="23" s="1"/>
  <c r="G78" i="23"/>
  <c r="H78" i="23" s="1"/>
  <c r="I78" i="23" s="1"/>
  <c r="G80" i="23"/>
  <c r="H80" i="23" s="1"/>
  <c r="I80" i="23" s="1"/>
  <c r="G82" i="23"/>
  <c r="H82" i="23" s="1"/>
  <c r="I82" i="23" s="1"/>
  <c r="G84" i="23"/>
  <c r="H84" i="23" s="1"/>
  <c r="I84" i="23" s="1"/>
  <c r="G88" i="23"/>
  <c r="H88" i="23" s="1"/>
  <c r="I88" i="23" s="1"/>
  <c r="G92" i="23"/>
  <c r="H92" i="23" s="1"/>
  <c r="I92" i="23" s="1"/>
  <c r="G96" i="23"/>
  <c r="H96" i="23" s="1"/>
  <c r="I96" i="23" s="1"/>
  <c r="G100" i="23"/>
  <c r="H100" i="23" s="1"/>
  <c r="I100" i="23" s="1"/>
  <c r="G106" i="23"/>
  <c r="H106" i="23" s="1"/>
  <c r="I106" i="23" s="1"/>
  <c r="G114" i="23"/>
  <c r="H114" i="23" s="1"/>
  <c r="I114" i="23" s="1"/>
  <c r="G130" i="23"/>
  <c r="H130" i="23" s="1"/>
  <c r="I130" i="23" s="1"/>
  <c r="G138" i="23"/>
  <c r="H138" i="23" s="1"/>
  <c r="I138" i="23" s="1"/>
  <c r="G146" i="23"/>
  <c r="H146" i="23" s="1"/>
  <c r="I146" i="23" s="1"/>
  <c r="G154" i="23"/>
  <c r="H154" i="23" s="1"/>
  <c r="I154" i="23" s="1"/>
  <c r="G162" i="23"/>
  <c r="H162" i="23" s="1"/>
  <c r="I162" i="23" s="1"/>
  <c r="G178" i="23"/>
  <c r="H178" i="23" s="1"/>
  <c r="I178" i="23" s="1"/>
  <c r="G186" i="23"/>
  <c r="H186" i="23" s="1"/>
  <c r="I186" i="23" s="1"/>
  <c r="G194" i="23"/>
  <c r="H194" i="23" s="1"/>
  <c r="I194" i="23" s="1"/>
  <c r="G202" i="23"/>
  <c r="H202" i="23" s="1"/>
  <c r="I202" i="23" s="1"/>
  <c r="G210" i="23"/>
  <c r="H210" i="23" s="1"/>
  <c r="I210" i="23" s="1"/>
  <c r="G218" i="23"/>
  <c r="H218" i="23" s="1"/>
  <c r="I218" i="23" s="1"/>
  <c r="G234" i="23"/>
  <c r="H234" i="23" s="1"/>
  <c r="I234" i="23" s="1"/>
  <c r="G242" i="23"/>
  <c r="H242" i="23" s="1"/>
  <c r="I242" i="23" s="1"/>
  <c r="G227" i="23"/>
  <c r="H227" i="23" s="1"/>
  <c r="I227" i="23" s="1"/>
  <c r="G225" i="23"/>
  <c r="H225" i="23" s="1"/>
  <c r="I225" i="23" s="1"/>
  <c r="G223" i="23"/>
  <c r="H223" i="23" s="1"/>
  <c r="I223" i="23" s="1"/>
  <c r="G221" i="23"/>
  <c r="H221" i="23" s="1"/>
  <c r="I221" i="23" s="1"/>
  <c r="G219" i="23"/>
  <c r="H219" i="23" s="1"/>
  <c r="I219" i="23" s="1"/>
  <c r="G217" i="23"/>
  <c r="H217" i="23" s="1"/>
  <c r="I217" i="23" s="1"/>
  <c r="G215" i="23"/>
  <c r="H215" i="23" s="1"/>
  <c r="I215" i="23" s="1"/>
  <c r="G213" i="23"/>
  <c r="H213" i="23" s="1"/>
  <c r="I213" i="23" s="1"/>
  <c r="G211" i="23"/>
  <c r="H211" i="23" s="1"/>
  <c r="I211" i="23" s="1"/>
  <c r="G209" i="23"/>
  <c r="H209" i="23" s="1"/>
  <c r="I209" i="23" s="1"/>
  <c r="G207" i="23"/>
  <c r="H207" i="23" s="1"/>
  <c r="I207" i="23" s="1"/>
  <c r="G205" i="23"/>
  <c r="H205" i="23" s="1"/>
  <c r="I205" i="23" s="1"/>
  <c r="G203" i="23"/>
  <c r="H203" i="23" s="1"/>
  <c r="I203" i="23" s="1"/>
  <c r="G201" i="23"/>
  <c r="H201" i="23" s="1"/>
  <c r="I201" i="23" s="1"/>
  <c r="G199" i="23"/>
  <c r="H199" i="23" s="1"/>
  <c r="I199" i="23" s="1"/>
  <c r="G197" i="23"/>
  <c r="H197" i="23" s="1"/>
  <c r="I197" i="23" s="1"/>
  <c r="G195" i="23"/>
  <c r="H195" i="23" s="1"/>
  <c r="I195" i="23" s="1"/>
  <c r="G193" i="23"/>
  <c r="H193" i="23" s="1"/>
  <c r="I193" i="23" s="1"/>
  <c r="G191" i="23"/>
  <c r="H191" i="23" s="1"/>
  <c r="I191" i="23" s="1"/>
  <c r="G189" i="23"/>
  <c r="H189" i="23" s="1"/>
  <c r="I189" i="23" s="1"/>
  <c r="G187" i="23"/>
  <c r="H187" i="23" s="1"/>
  <c r="I187" i="23" s="1"/>
  <c r="G185" i="23"/>
  <c r="H185" i="23" s="1"/>
  <c r="I185" i="23" s="1"/>
  <c r="G183" i="23"/>
  <c r="H183" i="23" s="1"/>
  <c r="I183" i="23" s="1"/>
  <c r="G181" i="23"/>
  <c r="H181" i="23" s="1"/>
  <c r="I181" i="23" s="1"/>
  <c r="G179" i="23"/>
  <c r="H179" i="23" s="1"/>
  <c r="I179" i="23" s="1"/>
  <c r="G177" i="23"/>
  <c r="H177" i="23" s="1"/>
  <c r="I177" i="23" s="1"/>
  <c r="G23" i="23"/>
  <c r="H23" i="23" s="1"/>
  <c r="I23" i="23" s="1"/>
  <c r="G31" i="23"/>
  <c r="H31" i="23" s="1"/>
  <c r="I31" i="23" s="1"/>
  <c r="G35" i="23"/>
  <c r="H35" i="23" s="1"/>
  <c r="I35" i="23" s="1"/>
  <c r="G43" i="23"/>
  <c r="H43" i="23" s="1"/>
  <c r="I43" i="23" s="1"/>
  <c r="G49" i="23"/>
  <c r="H49" i="23" s="1"/>
  <c r="I49" i="23" s="1"/>
  <c r="G53" i="23"/>
  <c r="H53" i="23" s="1"/>
  <c r="I53" i="23" s="1"/>
  <c r="G59" i="23"/>
  <c r="H59" i="23" s="1"/>
  <c r="I59" i="23" s="1"/>
  <c r="G65" i="23"/>
  <c r="H65" i="23" s="1"/>
  <c r="I65" i="23" s="1"/>
  <c r="G190" i="23"/>
  <c r="H190" i="23" s="1"/>
  <c r="I190" i="23" s="1"/>
  <c r="G206" i="23"/>
  <c r="H206" i="23" s="1"/>
  <c r="I206" i="23" s="1"/>
  <c r="G222" i="23"/>
  <c r="H222" i="23" s="1"/>
  <c r="I222" i="23" s="1"/>
  <c r="G175" i="23"/>
  <c r="H175" i="23" s="1"/>
  <c r="I175" i="23" s="1"/>
  <c r="G173" i="23"/>
  <c r="H173" i="23" s="1"/>
  <c r="I173" i="23" s="1"/>
  <c r="G171" i="23"/>
  <c r="H171" i="23" s="1"/>
  <c r="I171" i="23" s="1"/>
  <c r="G169" i="23"/>
  <c r="H169" i="23" s="1"/>
  <c r="I169" i="23" s="1"/>
  <c r="G167" i="23"/>
  <c r="H167" i="23" s="1"/>
  <c r="I167" i="23" s="1"/>
  <c r="G165" i="23"/>
  <c r="H165" i="23" s="1"/>
  <c r="I165" i="23" s="1"/>
  <c r="G163" i="23"/>
  <c r="H163" i="23" s="1"/>
  <c r="I163" i="23" s="1"/>
  <c r="G161" i="23"/>
  <c r="H161" i="23" s="1"/>
  <c r="I161" i="23" s="1"/>
  <c r="G159" i="23"/>
  <c r="H159" i="23" s="1"/>
  <c r="I159" i="23" s="1"/>
  <c r="G157" i="23"/>
  <c r="H157" i="23" s="1"/>
  <c r="I157" i="23" s="1"/>
  <c r="G155" i="23"/>
  <c r="H155" i="23" s="1"/>
  <c r="I155" i="23" s="1"/>
  <c r="G153" i="23"/>
  <c r="H153" i="23" s="1"/>
  <c r="I153" i="23" s="1"/>
  <c r="G151" i="23"/>
  <c r="H151" i="23" s="1"/>
  <c r="I151" i="23" s="1"/>
  <c r="G149" i="23"/>
  <c r="H149" i="23" s="1"/>
  <c r="I149" i="23" s="1"/>
  <c r="G147" i="23"/>
  <c r="H147" i="23" s="1"/>
  <c r="I147" i="23" s="1"/>
  <c r="G145" i="23"/>
  <c r="H145" i="23" s="1"/>
  <c r="I145" i="23" s="1"/>
  <c r="G143" i="23"/>
  <c r="H143" i="23" s="1"/>
  <c r="I143" i="23" s="1"/>
  <c r="G141" i="23"/>
  <c r="H141" i="23" s="1"/>
  <c r="I141" i="23" s="1"/>
  <c r="G139" i="23"/>
  <c r="H139" i="23" s="1"/>
  <c r="I139" i="23" s="1"/>
  <c r="G137" i="23"/>
  <c r="H137" i="23" s="1"/>
  <c r="I137" i="23" s="1"/>
  <c r="G135" i="23"/>
  <c r="H135" i="23" s="1"/>
  <c r="I135" i="23" s="1"/>
  <c r="G133" i="23"/>
  <c r="H133" i="23" s="1"/>
  <c r="I133" i="23" s="1"/>
  <c r="G131" i="23"/>
  <c r="H131" i="23" s="1"/>
  <c r="I131" i="23" s="1"/>
  <c r="G129" i="23"/>
  <c r="H129" i="23" s="1"/>
  <c r="I129" i="23" s="1"/>
  <c r="G127" i="23"/>
  <c r="H127" i="23" s="1"/>
  <c r="I127" i="23" s="1"/>
  <c r="G125" i="23"/>
  <c r="H125" i="23" s="1"/>
  <c r="I125" i="23" s="1"/>
  <c r="G123" i="23"/>
  <c r="H123" i="23" s="1"/>
  <c r="I123" i="23" s="1"/>
  <c r="G121" i="23"/>
  <c r="H121" i="23" s="1"/>
  <c r="I121" i="23" s="1"/>
  <c r="G119" i="23"/>
  <c r="H119" i="23" s="1"/>
  <c r="I119" i="23" s="1"/>
  <c r="G117" i="23"/>
  <c r="H117" i="23" s="1"/>
  <c r="I117" i="23" s="1"/>
  <c r="G115" i="23"/>
  <c r="H115" i="23" s="1"/>
  <c r="I115" i="23" s="1"/>
  <c r="G113" i="23"/>
  <c r="H113" i="23" s="1"/>
  <c r="I113" i="23" s="1"/>
  <c r="G111" i="23"/>
  <c r="H111" i="23" s="1"/>
  <c r="I111" i="23" s="1"/>
  <c r="G109" i="23"/>
  <c r="H109" i="23" s="1"/>
  <c r="I109" i="23" s="1"/>
  <c r="G107" i="23"/>
  <c r="H107" i="23" s="1"/>
  <c r="I107" i="23" s="1"/>
  <c r="G105" i="23"/>
  <c r="H105" i="23" s="1"/>
  <c r="I105" i="23" s="1"/>
  <c r="G103" i="23"/>
  <c r="H103" i="23" s="1"/>
  <c r="I103" i="23" s="1"/>
  <c r="G13" i="23"/>
  <c r="H13" i="23" s="1"/>
  <c r="I13" i="23" s="1"/>
  <c r="G16" i="23"/>
  <c r="H16" i="23" s="1"/>
  <c r="I16" i="23" s="1"/>
  <c r="G20" i="23"/>
  <c r="H20" i="23" s="1"/>
  <c r="I20" i="23" s="1"/>
  <c r="G24" i="23"/>
  <c r="H24" i="23" s="1"/>
  <c r="I24" i="23" s="1"/>
  <c r="G26" i="23"/>
  <c r="H26" i="23" s="1"/>
  <c r="I26" i="23" s="1"/>
  <c r="G30" i="23"/>
  <c r="H30" i="23" s="1"/>
  <c r="I30" i="23" s="1"/>
  <c r="G34" i="23"/>
  <c r="H34" i="23" s="1"/>
  <c r="I34" i="23" s="1"/>
  <c r="G36" i="23"/>
  <c r="H36" i="23" s="1"/>
  <c r="I36" i="23" s="1"/>
  <c r="G40" i="23"/>
  <c r="H40" i="23" s="1"/>
  <c r="I40" i="23" s="1"/>
  <c r="G44" i="23"/>
  <c r="H44" i="23" s="1"/>
  <c r="I44" i="23" s="1"/>
  <c r="G46" i="23"/>
  <c r="H46" i="23" s="1"/>
  <c r="I46" i="23" s="1"/>
  <c r="G50" i="23"/>
  <c r="H50" i="23" s="1"/>
  <c r="I50" i="23" s="1"/>
  <c r="G2" i="23"/>
  <c r="H2" i="23" s="1"/>
  <c r="I2" i="23" s="1"/>
  <c r="G4" i="23"/>
  <c r="H4" i="23" s="1"/>
  <c r="I4" i="23" s="1"/>
  <c r="G6" i="23"/>
  <c r="H6" i="23" s="1"/>
  <c r="I6" i="23" s="1"/>
  <c r="G8" i="23"/>
  <c r="H8" i="23" s="1"/>
  <c r="I8" i="23" s="1"/>
  <c r="G253" i="23"/>
  <c r="H253" i="23" s="1"/>
  <c r="I253" i="23" s="1"/>
  <c r="G251" i="23"/>
  <c r="H251" i="23" s="1"/>
  <c r="I251" i="23" s="1"/>
  <c r="G249" i="23"/>
  <c r="H249" i="23" s="1"/>
  <c r="I249" i="23" s="1"/>
  <c r="G247" i="23"/>
  <c r="H247" i="23" s="1"/>
  <c r="I247" i="23" s="1"/>
  <c r="G245" i="23"/>
  <c r="H245" i="23" s="1"/>
  <c r="I245" i="23" s="1"/>
  <c r="G243" i="23"/>
  <c r="H243" i="23" s="1"/>
  <c r="I243" i="23" s="1"/>
  <c r="G241" i="23"/>
  <c r="H241" i="23" s="1"/>
  <c r="I241" i="23" s="1"/>
  <c r="G239" i="23"/>
  <c r="H239" i="23" s="1"/>
  <c r="I239" i="23" s="1"/>
  <c r="G237" i="23"/>
  <c r="H237" i="23" s="1"/>
  <c r="I237" i="23" s="1"/>
  <c r="G235" i="23"/>
  <c r="H235" i="23" s="1"/>
  <c r="I235" i="23" s="1"/>
  <c r="G233" i="23"/>
  <c r="H233" i="23" s="1"/>
  <c r="I233" i="23" s="1"/>
  <c r="G231" i="23"/>
  <c r="H231" i="23" s="1"/>
  <c r="I231" i="23" s="1"/>
  <c r="G229" i="23"/>
  <c r="H229" i="23" s="1"/>
  <c r="I229" i="23" s="1"/>
  <c r="G85" i="23"/>
  <c r="H85" i="23" s="1"/>
  <c r="I85" i="23" s="1"/>
  <c r="G93" i="23"/>
  <c r="H93" i="23" s="1"/>
  <c r="I93" i="23" s="1"/>
  <c r="G97" i="23"/>
  <c r="H97" i="23" s="1"/>
  <c r="I97" i="23" s="1"/>
  <c r="G101" i="23"/>
  <c r="H101" i="23" s="1"/>
  <c r="I101" i="23" s="1"/>
  <c r="G108" i="23"/>
  <c r="H108" i="23" s="1"/>
  <c r="I108" i="23" s="1"/>
  <c r="G116" i="23"/>
  <c r="H116" i="23" s="1"/>
  <c r="I116" i="23" s="1"/>
  <c r="G124" i="23"/>
  <c r="H124" i="23" s="1"/>
  <c r="I124" i="23" s="1"/>
  <c r="G132" i="23"/>
  <c r="H132" i="23" s="1"/>
  <c r="I132" i="23" s="1"/>
  <c r="G140" i="23"/>
  <c r="H140" i="23" s="1"/>
  <c r="I140" i="23" s="1"/>
  <c r="G148" i="23"/>
  <c r="H148" i="23" s="1"/>
  <c r="I148" i="23" s="1"/>
  <c r="G156" i="23"/>
  <c r="H156" i="23" s="1"/>
  <c r="I156" i="23" s="1"/>
  <c r="G164" i="23"/>
  <c r="H164" i="23" s="1"/>
  <c r="I164" i="23" s="1"/>
  <c r="G172" i="23"/>
  <c r="H172" i="23" s="1"/>
  <c r="I172" i="23" s="1"/>
  <c r="G180" i="23"/>
  <c r="H180" i="23" s="1"/>
  <c r="I180" i="23" s="1"/>
  <c r="G188" i="23"/>
  <c r="H188" i="23" s="1"/>
  <c r="I188" i="23" s="1"/>
  <c r="G196" i="23"/>
  <c r="H196" i="23" s="1"/>
  <c r="I196" i="23" s="1"/>
  <c r="G204" i="23"/>
  <c r="H204" i="23" s="1"/>
  <c r="I204" i="23" s="1"/>
  <c r="G212" i="23"/>
  <c r="H212" i="23" s="1"/>
  <c r="I212" i="23" s="1"/>
  <c r="G220" i="23"/>
  <c r="H220" i="23" s="1"/>
  <c r="I220" i="23" s="1"/>
  <c r="G228" i="23"/>
  <c r="H228" i="23" s="1"/>
  <c r="I228" i="23" s="1"/>
  <c r="G236" i="23"/>
  <c r="H236" i="23" s="1"/>
  <c r="I236" i="23" s="1"/>
  <c r="G244" i="23"/>
  <c r="H244" i="23" s="1"/>
  <c r="I244" i="23" s="1"/>
  <c r="G252" i="23"/>
  <c r="H252" i="23" s="1"/>
  <c r="I252" i="23" s="1"/>
  <c r="Z25" i="1" l="1"/>
  <c r="Z22" i="1"/>
  <c r="Z19" i="1"/>
  <c r="Z16" i="1"/>
  <c r="Z14" i="1"/>
  <c r="Z18" i="1" l="1"/>
  <c r="Z21" i="1"/>
  <c r="Z24" i="1"/>
  <c r="Z27" i="1"/>
  <c r="C51" i="1"/>
  <c r="K31" i="1"/>
  <c r="C31" i="1"/>
  <c r="C14" i="1"/>
  <c r="F207" i="22" l="1"/>
  <c r="F184" i="22"/>
  <c r="G166" i="22" l="1"/>
  <c r="G226" i="22" l="1"/>
  <c r="G148" i="22"/>
  <c r="G3" i="22"/>
  <c r="G261" i="22"/>
  <c r="G80" i="22"/>
  <c r="G23" i="22"/>
  <c r="G295" i="22"/>
  <c r="G101" i="22"/>
  <c r="G27" i="22"/>
  <c r="G241" i="22"/>
  <c r="G234" i="22"/>
  <c r="G54" i="22"/>
  <c r="G169" i="22"/>
  <c r="G170" i="22"/>
  <c r="G194" i="22"/>
  <c r="G220" i="22"/>
  <c r="G121" i="22"/>
  <c r="G296" i="22"/>
  <c r="G219" i="22"/>
  <c r="G7" i="22"/>
  <c r="G218" i="22"/>
  <c r="G128" i="22"/>
  <c r="G191" i="22"/>
  <c r="G172" i="22"/>
  <c r="G293" i="22"/>
  <c r="G122" i="22"/>
  <c r="G89" i="22"/>
  <c r="G243" i="22"/>
  <c r="G225" i="22"/>
  <c r="G111" i="22"/>
  <c r="G173" i="22"/>
  <c r="G181" i="22"/>
  <c r="G119" i="22"/>
  <c r="G75" i="22"/>
  <c r="G74" i="22"/>
  <c r="G4" i="22"/>
  <c r="G16" i="22"/>
  <c r="G42" i="22"/>
  <c r="G15" i="22"/>
  <c r="G257" i="22"/>
  <c r="G250" i="22"/>
  <c r="G248" i="22"/>
  <c r="G258" i="22"/>
  <c r="G254" i="22"/>
  <c r="G256" i="22"/>
  <c r="G251" i="22"/>
  <c r="G252" i="22"/>
  <c r="G259" i="22"/>
  <c r="G247" i="22"/>
  <c r="G255" i="22"/>
  <c r="G253" i="22"/>
  <c r="G249" i="22"/>
  <c r="G87" i="22"/>
  <c r="G189" i="22"/>
  <c r="G203" i="22"/>
  <c r="G171" i="22"/>
  <c r="G278" i="22"/>
  <c r="G130" i="22"/>
  <c r="G146" i="22"/>
  <c r="G224" i="22"/>
  <c r="G174" i="22"/>
  <c r="G17" i="22"/>
  <c r="G291" i="22"/>
  <c r="G190" i="22"/>
  <c r="G161" i="22"/>
  <c r="G36" i="22"/>
  <c r="G39" i="22"/>
  <c r="G145" i="22"/>
  <c r="G70" i="22"/>
  <c r="G284" i="22"/>
  <c r="G94" i="22"/>
  <c r="G20" i="22"/>
  <c r="G137" i="22"/>
  <c r="G100" i="22"/>
  <c r="G120" i="22"/>
  <c r="G25" i="22"/>
  <c r="G244" i="22"/>
  <c r="G21" i="22"/>
  <c r="G41" i="22"/>
  <c r="G294" i="22"/>
  <c r="G10" i="22"/>
  <c r="G14" i="22"/>
  <c r="G117" i="22"/>
  <c r="G123" i="22"/>
  <c r="G49" i="22"/>
  <c r="G193" i="22"/>
  <c r="G184" i="22"/>
  <c r="G242" i="22"/>
  <c r="G18" i="22"/>
  <c r="G114" i="22"/>
  <c r="G86" i="22"/>
  <c r="G43" i="22"/>
  <c r="G272" i="22"/>
  <c r="G118" i="22"/>
  <c r="G53" i="22"/>
  <c r="G264" i="22"/>
  <c r="G263" i="22"/>
  <c r="G185" i="22"/>
  <c r="G115" i="22"/>
  <c r="G104" i="22"/>
  <c r="G30" i="22"/>
  <c r="G159" i="22"/>
  <c r="G113" i="22"/>
  <c r="G112" i="22"/>
  <c r="G48" i="22"/>
  <c r="G273" i="22"/>
  <c r="G24" i="22"/>
  <c r="G103" i="22"/>
  <c r="G98" i="22"/>
  <c r="G240" i="22"/>
  <c r="G116" i="22"/>
  <c r="G57" i="22"/>
  <c r="G299" i="22"/>
  <c r="G12" i="22"/>
  <c r="G183" i="22"/>
  <c r="G44" i="22"/>
  <c r="G195" i="22"/>
  <c r="G11" i="22"/>
  <c r="G275" i="22"/>
  <c r="G228" i="22"/>
  <c r="G200" i="22"/>
  <c r="G149" i="22"/>
  <c r="G78" i="22"/>
  <c r="G246" i="22"/>
  <c r="G105" i="22"/>
  <c r="G38" i="22"/>
  <c r="G5" i="22"/>
  <c r="G99" i="22"/>
  <c r="G83" i="22"/>
  <c r="G69" i="22"/>
  <c r="G238" i="22"/>
  <c r="G222" i="22"/>
  <c r="G144" i="22"/>
  <c r="G143" i="22"/>
  <c r="G73" i="22"/>
  <c r="G165" i="22"/>
  <c r="G162" i="22"/>
  <c r="G147" i="22"/>
  <c r="G29" i="22"/>
  <c r="G213" i="22"/>
  <c r="G157" i="22"/>
  <c r="G156" i="22"/>
  <c r="G232" i="22"/>
  <c r="G158" i="22"/>
  <c r="G47" i="22"/>
  <c r="G297" i="22"/>
  <c r="G155" i="22"/>
  <c r="G154" i="22"/>
  <c r="G152" i="22"/>
  <c r="G151" i="22"/>
  <c r="G153" i="22"/>
  <c r="G150" i="22"/>
  <c r="G50" i="22"/>
  <c r="G280" i="22"/>
  <c r="G279" i="22"/>
  <c r="G96" i="22"/>
  <c r="G245" i="22"/>
  <c r="G163" i="22"/>
  <c r="G287" i="22"/>
  <c r="G140" i="22"/>
  <c r="G139" i="22"/>
  <c r="G138" i="22"/>
  <c r="G277" i="22"/>
  <c r="G236" i="22"/>
  <c r="G76" i="22"/>
  <c r="G216" i="22"/>
  <c r="G136" i="22"/>
  <c r="G33" i="22"/>
  <c r="G285" i="22"/>
  <c r="G180" i="22"/>
  <c r="G132" i="22"/>
  <c r="G133" i="22"/>
  <c r="G62" i="22"/>
  <c r="G283" i="22"/>
  <c r="G267" i="22"/>
  <c r="G58" i="22"/>
  <c r="G141" i="22"/>
  <c r="G199" i="22"/>
  <c r="G198" i="22"/>
  <c r="G197" i="22"/>
  <c r="G192" i="22"/>
  <c r="G107" i="22"/>
  <c r="G82" i="22"/>
  <c r="G126" i="22"/>
  <c r="G124" i="22"/>
  <c r="G52" i="22"/>
  <c r="G276" i="22"/>
  <c r="G237" i="22"/>
  <c r="G175" i="22"/>
  <c r="G125" i="22"/>
  <c r="G84" i="22"/>
  <c r="G179" i="22"/>
  <c r="G178" i="22"/>
  <c r="G177" i="22"/>
  <c r="G176" i="22"/>
  <c r="G266" i="22"/>
  <c r="G235" i="22"/>
  <c r="G95" i="22"/>
  <c r="G142" i="22"/>
  <c r="G46" i="22"/>
  <c r="G45" i="22"/>
  <c r="G37" i="22"/>
  <c r="G32" i="22"/>
  <c r="G6" i="22"/>
  <c r="G229" i="22"/>
  <c r="G106" i="22"/>
  <c r="G22" i="22"/>
  <c r="G202" i="22"/>
  <c r="G201" i="22"/>
  <c r="G168" i="22"/>
  <c r="G274" i="22"/>
  <c r="G134" i="22"/>
  <c r="G108" i="22"/>
  <c r="G77" i="22"/>
  <c r="G55" i="22"/>
  <c r="G289" i="22"/>
  <c r="G182" i="22"/>
  <c r="G81" i="22"/>
  <c r="G298" i="22"/>
  <c r="G214" i="22"/>
  <c r="G135" i="22"/>
  <c r="G88" i="22"/>
  <c r="G262" i="22"/>
  <c r="G188" i="22"/>
  <c r="G160" i="22"/>
  <c r="G68" i="22"/>
  <c r="G110" i="22"/>
  <c r="G92" i="22"/>
  <c r="G93" i="22"/>
  <c r="G91" i="22"/>
  <c r="G63" i="22"/>
  <c r="G271" i="22"/>
  <c r="G129" i="22"/>
  <c r="G268" i="22"/>
  <c r="G270" i="22"/>
  <c r="G26" i="22"/>
  <c r="G9" i="22"/>
  <c r="G233" i="22"/>
  <c r="G269" i="22"/>
  <c r="G227" i="22"/>
  <c r="G223" i="22"/>
  <c r="G187" i="22"/>
  <c r="G28" i="22"/>
  <c r="G35" i="22"/>
  <c r="G51" i="22"/>
  <c r="G34" i="22"/>
  <c r="G231" i="22"/>
  <c r="G230" i="22"/>
  <c r="G186" i="22"/>
  <c r="G2" i="22"/>
  <c r="G59" i="22"/>
  <c r="G131" i="22"/>
  <c r="G127" i="22"/>
  <c r="G292" i="22"/>
  <c r="G72" i="22"/>
  <c r="G71" i="22"/>
  <c r="G265" i="22"/>
  <c r="G102" i="22"/>
  <c r="G207" i="22"/>
  <c r="G40" i="22"/>
  <c r="G212" i="22"/>
  <c r="G209" i="22"/>
  <c r="G206" i="22"/>
  <c r="G210" i="22"/>
  <c r="G208" i="22"/>
  <c r="G204" i="22"/>
  <c r="G211" i="22"/>
  <c r="G205" i="22"/>
  <c r="G90" i="22"/>
  <c r="G79" i="22"/>
  <c r="G31" i="22"/>
  <c r="G85" i="22"/>
  <c r="G196" i="22"/>
  <c r="G282" i="22"/>
  <c r="G286" i="22"/>
  <c r="G65" i="22"/>
  <c r="G66" i="22"/>
  <c r="G67" i="22"/>
  <c r="G64" i="22"/>
  <c r="G167" i="22"/>
  <c r="G56" i="22"/>
  <c r="G19" i="22"/>
  <c r="G217" i="22"/>
  <c r="G221" i="22"/>
  <c r="G109" i="22"/>
  <c r="G215" i="22"/>
  <c r="G290" i="22"/>
  <c r="G288" i="22"/>
  <c r="G8" i="22"/>
  <c r="G239" i="22"/>
  <c r="G281" i="22"/>
  <c r="G164" i="22"/>
  <c r="G13" i="22"/>
  <c r="G260" i="22"/>
  <c r="G60" i="22"/>
  <c r="G97" i="22"/>
  <c r="G61" i="22"/>
  <c r="K58" i="1" l="1"/>
  <c r="M58" i="1" l="1"/>
  <c r="Y3" i="1" l="1"/>
  <c r="N64" i="1" l="1"/>
  <c r="N48" i="1"/>
  <c r="O20" i="1"/>
  <c r="Q20" i="1" s="1"/>
  <c r="N19" i="1"/>
  <c r="N12" i="1"/>
  <c r="O13" i="1"/>
  <c r="Q13" i="1" s="1"/>
  <c r="O58" i="1"/>
  <c r="Q58" i="1" s="1"/>
  <c r="N57" i="1"/>
  <c r="Q49" i="1"/>
  <c r="O65" i="1"/>
  <c r="Q65" i="1" s="1"/>
  <c r="Y4" i="1" l="1"/>
  <c r="G19" i="1" l="1"/>
  <c r="H19" i="1" s="1"/>
  <c r="I19" i="1" s="1"/>
  <c r="G18" i="1"/>
  <c r="H18" i="1" s="1"/>
  <c r="I1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A6703043</author>
  </authors>
  <commentList>
    <comment ref="G1" authorId="0" shapeId="0" xr:uid="{65902C7F-3D68-4286-961E-CF0C5C4F5C34}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Ajout prod de Reichshoffen et Gundershoffen à Niederbronn</t>
        </r>
      </text>
    </comment>
    <comment ref="H1" authorId="0" shapeId="0" xr:uid="{2AB8E34B-288F-4E9A-9DF1-E2937DFF70E7}">
      <text>
        <r>
          <rPr>
            <b/>
            <sz val="9"/>
            <color indexed="81"/>
            <rFont val="Tahoma"/>
            <charset val="1"/>
          </rPr>
          <t>A6703043:</t>
        </r>
        <r>
          <rPr>
            <sz val="9"/>
            <color indexed="81"/>
            <rFont val="Tahoma"/>
            <charset val="1"/>
          </rPr>
          <t xml:space="preserve">
Faire rech V avec le fichier de suivi GEDEL de Fabien</t>
        </r>
      </text>
    </comment>
  </commentList>
</comments>
</file>

<file path=xl/sharedStrings.xml><?xml version="1.0" encoding="utf-8"?>
<sst xmlns="http://schemas.openxmlformats.org/spreadsheetml/2006/main" count="11058" uniqueCount="652">
  <si>
    <t>CHAUMONT</t>
  </si>
  <si>
    <t>REGION</t>
  </si>
  <si>
    <t>TERRITOIRE</t>
  </si>
  <si>
    <t>AGENCE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</si>
  <si>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</si>
  <si>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</si>
  <si>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</si>
  <si>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</si>
  <si>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</si>
  <si>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</si>
  <si>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</si>
  <si>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</si>
  <si>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</si>
  <si>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</si>
  <si>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</si>
  <si>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</si>
  <si>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</si>
  <si>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</si>
  <si>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</si>
  <si>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</si>
  <si>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</si>
  <si>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</si>
  <si>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</si>
  <si>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</si>
  <si>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</si>
  <si>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</si>
  <si>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</si>
  <si>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</si>
  <si>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</si>
  <si>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</si>
  <si>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</si>
  <si>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Forf</t>
  </si>
  <si>
    <t>Taux trait. RPM</t>
  </si>
  <si>
    <t>info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</si>
  <si>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</si>
  <si>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</si>
  <si>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</si>
  <si>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</si>
  <si>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</si>
  <si>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</si>
  <si>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</si>
  <si>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</si>
  <si>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</si>
  <si>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</si>
  <si>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</si>
  <si>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</si>
  <si>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</si>
  <si>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</si>
  <si>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</si>
  <si>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</si>
  <si>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</si>
  <si>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</si>
  <si>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</si>
  <si>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</si>
  <si>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</si>
  <si>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</si>
  <si>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</si>
  <si>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</si>
  <si>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</si>
  <si>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</si>
  <si>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</si>
  <si>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</si>
  <si>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</si>
  <si>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</si>
  <si>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</si>
  <si>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</si>
  <si>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</si>
  <si>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</si>
  <si>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</si>
  <si>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</si>
  <si>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</si>
  <si>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</si>
  <si>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</si>
  <si>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</si>
  <si>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</si>
  <si>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</si>
  <si>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</si>
  <si>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</si>
  <si>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</si>
  <si>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</si>
  <si>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</si>
  <si>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</si>
  <si>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</si>
  <si>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</si>
  <si>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</si>
  <si>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</si>
  <si>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</si>
  <si>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</si>
  <si>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</si>
  <si>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</si>
  <si>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</si>
  <si>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</si>
  <si>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</si>
  <si>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</si>
  <si>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</si>
  <si>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</si>
  <si>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</si>
  <si>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</si>
  <si>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</si>
  <si>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</si>
  <si>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</si>
  <si>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</si>
  <si>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</si>
  <si>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</si>
  <si>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</si>
  <si>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</si>
  <si>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</si>
  <si>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</si>
  <si>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</si>
  <si>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</si>
  <si>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</si>
  <si>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</si>
  <si>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</si>
  <si>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</si>
  <si>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</si>
  <si>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</si>
  <si>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COLMAR</t>
  </si>
  <si>
    <t>COLMAR MARAICHERS</t>
  </si>
  <si>
    <t>COLMAR REPUBLIQUE</t>
  </si>
  <si>
    <t>COLMAR SAINTE MARIE</t>
  </si>
  <si>
    <t>COLMAR SAINT JOSEPH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</si>
  <si>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</si>
  <si>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</si>
  <si>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</si>
  <si>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</si>
  <si>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</si>
  <si>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</si>
  <si>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</si>
  <si>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</si>
  <si>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</si>
  <si>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</si>
  <si>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</si>
  <si>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</si>
  <si>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</si>
  <si>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</si>
  <si>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</si>
  <si>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</si>
  <si>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</si>
  <si>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</si>
  <si>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</si>
  <si>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</si>
  <si>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</si>
  <si>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</si>
  <si>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</si>
  <si>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</si>
  <si>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</si>
  <si>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</si>
  <si>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</si>
  <si>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</si>
  <si>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</si>
  <si>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</si>
  <si>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</si>
  <si>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</si>
  <si>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</si>
  <si>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</si>
  <si>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</si>
  <si>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</si>
  <si>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</si>
  <si>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</si>
  <si>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</si>
  <si>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</si>
  <si>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</si>
  <si>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</si>
  <si>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</si>
  <si>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</si>
  <si>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</si>
  <si>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</si>
  <si>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</si>
  <si>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</si>
  <si>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</si>
  <si>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</si>
  <si>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</si>
  <si>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</si>
  <si>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</si>
  <si>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</si>
  <si>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</si>
  <si>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</si>
  <si>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</si>
  <si>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</si>
  <si>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</si>
  <si>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</si>
  <si>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</si>
  <si>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</si>
  <si>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</si>
  <si>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</si>
  <si>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</si>
  <si>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</si>
  <si>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</si>
  <si>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</si>
  <si>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</si>
  <si>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</si>
  <si>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</si>
  <si>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</si>
  <si>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</si>
  <si>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</si>
  <si>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</si>
  <si>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</si>
  <si>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</si>
  <si>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</si>
  <si>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</si>
  <si>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</si>
  <si>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</si>
  <si>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</si>
  <si>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</si>
  <si>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</si>
  <si>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</si>
  <si>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</si>
  <si>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</si>
  <si>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</si>
  <si>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</si>
  <si>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</si>
  <si>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</si>
  <si>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</si>
  <si>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</si>
  <si>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</si>
  <si>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</si>
  <si>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</si>
  <si>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</si>
  <si>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</si>
  <si>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</si>
  <si>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</si>
  <si>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</si>
  <si>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</si>
  <si>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</si>
  <si>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</si>
  <si>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</si>
  <si>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</si>
  <si>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</si>
  <si>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</si>
  <si>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</si>
  <si>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</si>
  <si>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</si>
  <si>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</si>
  <si>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</si>
  <si>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</si>
  <si>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</si>
  <si>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</si>
  <si>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</si>
  <si>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</si>
  <si>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</si>
  <si>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</si>
  <si>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</si>
  <si>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</si>
  <si>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</si>
  <si>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</si>
  <si>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</si>
  <si>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</si>
  <si>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</si>
  <si>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</si>
  <si>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</si>
  <si>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</si>
  <si>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</si>
  <si>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</si>
  <si>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</si>
  <si>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</si>
  <si>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</si>
  <si>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</si>
  <si>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</si>
  <si>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</si>
  <si>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</si>
  <si>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</si>
  <si>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</si>
  <si>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</si>
  <si>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</si>
  <si>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</si>
  <si>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</si>
  <si>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</si>
  <si>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</si>
  <si>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</si>
  <si>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</si>
  <si>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</si>
  <si>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</si>
  <si>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</si>
  <si>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</si>
  <si>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</si>
  <si>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</si>
  <si>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</si>
  <si>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</si>
  <si>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</si>
  <si>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</si>
  <si>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</si>
  <si>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</si>
  <si>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</si>
  <si>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</si>
  <si>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</si>
  <si>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</si>
  <si>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</si>
  <si>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</si>
  <si>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</si>
  <si>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</si>
  <si>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</si>
  <si>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</si>
  <si>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</si>
  <si>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</si>
  <si>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</si>
  <si>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</si>
  <si>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</si>
  <si>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</si>
  <si>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</si>
  <si>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</si>
  <si>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</si>
  <si>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</si>
  <si>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</si>
  <si>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</si>
  <si>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</si>
  <si>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</si>
  <si>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</si>
  <si>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</si>
  <si>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</si>
  <si>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</si>
  <si>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</si>
  <si>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</si>
  <si>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</si>
  <si>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</si>
  <si>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</si>
  <si>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</si>
  <si>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</si>
  <si>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</si>
  <si>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</si>
  <si>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</si>
  <si>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</si>
  <si>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</si>
  <si>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</si>
  <si>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</si>
  <si>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</si>
  <si>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</si>
  <si>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</si>
  <si>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</si>
  <si>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</si>
  <si>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</si>
  <si>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</si>
  <si>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</si>
  <si>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</si>
  <si>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</si>
  <si>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</si>
  <si>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</si>
  <si>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</si>
  <si>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</si>
  <si>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</si>
  <si>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</si>
  <si>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</si>
  <si>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</si>
  <si>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</si>
  <si>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part invisible</t>
  </si>
  <si>
    <t>Jauge</t>
  </si>
  <si>
    <t>S0 RAF IARD 100%</t>
  </si>
  <si>
    <t>S0 RAF IARD 120%</t>
  </si>
  <si>
    <t>S0 RAF CONSO 100%</t>
  </si>
  <si>
    <t>S0 RAF CONSO 120%</t>
  </si>
  <si>
    <t>S45 RAF IARD 100%</t>
  </si>
  <si>
    <t>S45 RAF IARD 120%</t>
  </si>
  <si>
    <t>S45 RAF CONSO 100%</t>
  </si>
  <si>
    <t>S45 RAF CONSO 120%</t>
  </si>
  <si>
    <t>S46 RAF IARD 100%</t>
  </si>
  <si>
    <t>S46 RAF IARD 120%</t>
  </si>
  <si>
    <t>S46 RAF CONSO 100%</t>
  </si>
  <si>
    <t>S46 RAF CONSO 120%</t>
  </si>
  <si>
    <t>S47 RAF IARD 100%</t>
  </si>
  <si>
    <t>S47 RAF IARD 120%</t>
  </si>
  <si>
    <t>S47 RAF CONSO 100%</t>
  </si>
  <si>
    <t>S47 RAF CONSO 120%</t>
  </si>
  <si>
    <t>S48 RAF IARD 100%</t>
  </si>
  <si>
    <t>S48 RAF IARD 120%</t>
  </si>
  <si>
    <t>S48 RAF CONSO 100%</t>
  </si>
  <si>
    <t>S48 RAF CONSO 120%</t>
  </si>
  <si>
    <t>S49 RAF IARD 100%</t>
  </si>
  <si>
    <t>S49 RAF IARD 120%</t>
  </si>
  <si>
    <t>S49 RAF CONSO 100%</t>
  </si>
  <si>
    <t>S49 RAF CONSO 120%</t>
  </si>
  <si>
    <t>S50 RAF IARD 100%</t>
  </si>
  <si>
    <t>S50 RAF IARD 120%</t>
  </si>
  <si>
    <t>S50 RAF CONSO 100%</t>
  </si>
  <si>
    <t>S50 RAF CONSO 120%</t>
  </si>
  <si>
    <t>EDS</t>
  </si>
  <si>
    <t>ETP_SUIVI</t>
  </si>
  <si>
    <t>MOSELLE_EST</t>
  </si>
  <si>
    <t>MOSELLE_NORD</t>
  </si>
  <si>
    <t>SAINT_DIE</t>
  </si>
  <si>
    <t>AUBE_HAUTE_MARNE</t>
  </si>
  <si>
    <t>MON_AGENCE</t>
  </si>
  <si>
    <t>MON AGENCE</t>
  </si>
  <si>
    <t>MON_BANQUIER_EN_LIGNE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</si>
  <si>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</si>
  <si>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</si>
  <si>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</si>
  <si>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</si>
  <si>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</si>
  <si>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</si>
  <si>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</si>
  <si>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</si>
  <si>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t>Agence</t>
  </si>
  <si>
    <t>CHATENOIS</t>
  </si>
  <si>
    <t>Code EDS</t>
  </si>
  <si>
    <t>Nb semaines restantes :</t>
  </si>
  <si>
    <t>Semaine en cours :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</si>
  <si>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</si>
  <si>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</si>
  <si>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</si>
  <si>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</si>
  <si>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</si>
  <si>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</si>
  <si>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</si>
  <si>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</si>
  <si>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</si>
  <si>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</si>
  <si>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</si>
  <si>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</si>
  <si>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</si>
  <si>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</si>
  <si>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</si>
  <si>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</si>
  <si>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</si>
  <si>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</si>
  <si>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</si>
  <si>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</si>
  <si>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</si>
  <si>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</si>
  <si>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</si>
  <si>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</si>
  <si>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</si>
  <si>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</si>
  <si>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</si>
  <si>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</si>
  <si>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</si>
  <si>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</si>
  <si>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</si>
  <si>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</si>
  <si>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</si>
  <si>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</si>
  <si>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</si>
  <si>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</si>
  <si>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</si>
  <si>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</si>
  <si>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</si>
  <si>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</si>
  <si>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</si>
  <si>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</si>
  <si>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</si>
  <si>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</si>
  <si>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EXPERTS DIRECT</t>
  </si>
  <si>
    <t>Meilleure perf Conso</t>
  </si>
  <si>
    <t>Meilleure perf IARD</t>
  </si>
  <si>
    <t>Meilleure perf Banca</t>
  </si>
  <si>
    <t>RESTE A FAIRE HEBDO</t>
  </si>
  <si>
    <t xml:space="preserve">S0 PROD IARD </t>
  </si>
  <si>
    <t xml:space="preserve">S0 PROD CONSO </t>
  </si>
  <si>
    <t xml:space="preserve">S45 PROD IARD </t>
  </si>
  <si>
    <t xml:space="preserve">S45 PROD CONSO </t>
  </si>
  <si>
    <t xml:space="preserve">S46 PROD IARD </t>
  </si>
  <si>
    <t xml:space="preserve">S46 PROD CONSO </t>
  </si>
  <si>
    <t xml:space="preserve">S47 PROD IARD </t>
  </si>
  <si>
    <t xml:space="preserve">S47 PROD CONSO </t>
  </si>
  <si>
    <t xml:space="preserve">S48 PROD IARD </t>
  </si>
  <si>
    <t xml:space="preserve">S48 PROD CONSO </t>
  </si>
  <si>
    <t xml:space="preserve">S49 PROD IARD </t>
  </si>
  <si>
    <t xml:space="preserve">S49 PROD CONSO </t>
  </si>
  <si>
    <t xml:space="preserve">S50 PROD IARD </t>
  </si>
  <si>
    <t xml:space="preserve">S50 PROD CONSO </t>
  </si>
  <si>
    <t>Elle sera mise à jour chaque lundi et mardi matin pour vous offrir la vision la plus complète de la production de la semaine précédente et du reste à faire.</t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</si>
  <si>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</si>
  <si>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</si>
  <si>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</si>
  <si>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</si>
  <si>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</si>
  <si>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</si>
  <si>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</si>
  <si>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</si>
  <si>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</si>
  <si>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</si>
  <si>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</si>
  <si>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</si>
  <si>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t>A modifier manuellement</t>
  </si>
  <si>
    <t>MEILLEURE PERFORMANCE HEBDO EN 2021 :</t>
  </si>
  <si>
    <t>% SAIS.</t>
  </si>
  <si>
    <t>REAL DEPUIS LE 12/10</t>
  </si>
  <si>
    <t>REAL DEPUIS LE 01/09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</si>
  <si>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</si>
  <si>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 (K€)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</si>
  <si>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 (K€)</t>
    </r>
  </si>
  <si>
    <t>%</t>
  </si>
  <si>
    <t>RESTE A FAIRE</t>
  </si>
  <si>
    <t>LAXOU BOUFFLERS</t>
  </si>
  <si>
    <t>AUTO 5</t>
  </si>
  <si>
    <t>PREVOYANCE</t>
  </si>
  <si>
    <t>PERI</t>
  </si>
  <si>
    <t>/</t>
  </si>
  <si>
    <t>EXPERTS ONLINE</t>
  </si>
  <si>
    <t>Direction Régionale</t>
  </si>
  <si>
    <t>Direction Territoriale</t>
  </si>
  <si>
    <t>EDS PDV</t>
  </si>
  <si>
    <t>REALISATION EN MONTANT</t>
  </si>
  <si>
    <t>SAINT-LOUIS</t>
  </si>
  <si>
    <t>RECH V REALISATION EN MONTANT</t>
  </si>
  <si>
    <t xml:space="preserve">REAL DEPUIS LE 01/09 </t>
  </si>
  <si>
    <t>Satisfaction - TS- I Facilité à Joindre</t>
  </si>
  <si>
    <t>Ventes brutes Forfaits hors Transformations depuis le 01/01</t>
  </si>
  <si>
    <t>VB Epargne</t>
  </si>
  <si>
    <t>CA Assurance Vie (en K€)</t>
  </si>
  <si>
    <t>Engagements nets Crédit Conso depuis le 01/01 (en K€)</t>
  </si>
  <si>
    <t>IARD &amp; Prévoyance</t>
  </si>
  <si>
    <t>Evolution nette Top CC</t>
  </si>
  <si>
    <t>RPM</t>
  </si>
  <si>
    <t>Données arrêtées au 30/09/21 - Tx PV max : 2%</t>
  </si>
  <si>
    <t>Au 24/10/21  -  Saisonnalité attendue : 89,2%  -  Tx PV max : 0,75%</t>
  </si>
  <si>
    <t>Données arrêtées à fin 09/2021 -  Tx PV max : 0,25%</t>
  </si>
  <si>
    <t>Tendance 20 dern. rép. au 02/11</t>
  </si>
  <si>
    <t>TS-I moyenne mens.</t>
  </si>
  <si>
    <t>Obj.</t>
  </si>
  <si>
    <t>VB Epargne Pondérées</t>
  </si>
  <si>
    <t>Chiffre d'Affaires</t>
  </si>
  <si>
    <t>VB Iard Prev Pondérées</t>
  </si>
  <si>
    <t>Evol. CC Verts</t>
  </si>
  <si>
    <t>Taux trait. Risques Maj.</t>
  </si>
  <si>
    <t>Taux pondéré</t>
  </si>
  <si>
    <t>Obj</t>
  </si>
  <si>
    <t>Au 09/21</t>
  </si>
  <si>
    <t>70%</t>
  </si>
  <si>
    <t>36</t>
  </si>
  <si>
    <t>200</t>
  </si>
  <si>
    <t>720</t>
  </si>
  <si>
    <t>573</t>
  </si>
  <si>
    <t>65</t>
  </si>
  <si>
    <t>78</t>
  </si>
  <si>
    <t>90%</t>
  </si>
  <si>
    <t>aiguille IARD</t>
  </si>
  <si>
    <t>largeur</t>
  </si>
  <si>
    <t>aiguille CONSO</t>
  </si>
  <si>
    <t>aiguille BANCA</t>
  </si>
  <si>
    <t>REAL DEPUIS LE 01/11</t>
  </si>
  <si>
    <t>ATTENDU : 0,5 VB / ETP / SEMAINE 
DU 1ER SEPTEMBRE AU 18 DECEMBRE</t>
  </si>
  <si>
    <t>ATTENDU : 0,5 VB / ETP / SEMAINE 
DU 12 OCTOBRE AU 18 DECEMBRE</t>
  </si>
  <si>
    <t>ATTENDU : 1,5 VB / ETP 
DU 1ER SEPTEMBRE AU 18 DECEMBRE</t>
  </si>
  <si>
    <t>aiguille ASS VIE</t>
  </si>
  <si>
    <t>MEILLEURE PERFORMANCE HEBDO EN 2021:</t>
  </si>
  <si>
    <t>OBJECTIF GEDEL</t>
  </si>
  <si>
    <t>GRAND EST EUROPE</t>
  </si>
  <si>
    <t>Contingent (en K€)</t>
  </si>
  <si>
    <t>DIRECTION REGIONAL AUBE HAUTE MARNE</t>
  </si>
  <si>
    <t>DIRECTION REGIONAL BAS RHIN</t>
  </si>
  <si>
    <t>DIRECTION REGIONAL HAUT RHIN</t>
  </si>
  <si>
    <t>DIRECTION REGIONAL MARNE ARDENNES</t>
  </si>
  <si>
    <t>DIRECTION REGIONAL MEURTHE ET MOSELLE MEUSE</t>
  </si>
  <si>
    <t>DIRECTION REGIONAL MOSELLE</t>
  </si>
  <si>
    <t>DIRECTION REGIONAL VOSGES</t>
  </si>
  <si>
    <t>ETP</t>
  </si>
  <si>
    <t>OBJ PARTS SOCIALES</t>
  </si>
  <si>
    <t>QUOTE PART</t>
  </si>
  <si>
    <t>DU 1ER NOVEMBRE AU 31 DECEMBRE</t>
  </si>
  <si>
    <t>ATTENDU</t>
  </si>
  <si>
    <t>OBJ PARTS SOCIALES K€</t>
  </si>
  <si>
    <t xml:space="preserve">S0 PROD BANCA </t>
  </si>
  <si>
    <t>S0 RAF BANCA 100%</t>
  </si>
  <si>
    <t>S0 RAF BANCA 120%</t>
  </si>
  <si>
    <t xml:space="preserve">S45 PROD BANCA </t>
  </si>
  <si>
    <t>S45 RAF BANCA 100%</t>
  </si>
  <si>
    <t>S45 RAF BANCA 120%</t>
  </si>
  <si>
    <t xml:space="preserve">S46 PROD BANCA </t>
  </si>
  <si>
    <t>S46 RAF BANCA 100%</t>
  </si>
  <si>
    <t>S46 RAF BANCA 120%</t>
  </si>
  <si>
    <t xml:space="preserve">S47 PROD BANCA </t>
  </si>
  <si>
    <t>S47 RAF BANCA 100%</t>
  </si>
  <si>
    <t>S47 RAF BANCA 120%</t>
  </si>
  <si>
    <t xml:space="preserve">S48 PROD BANCA </t>
  </si>
  <si>
    <t>S48 RAF BANCA 100%</t>
  </si>
  <si>
    <t>S48 RAF BANCA 120%</t>
  </si>
  <si>
    <t xml:space="preserve">S49 PROD BANCA </t>
  </si>
  <si>
    <t>S49 RAF BANCA 100%</t>
  </si>
  <si>
    <t>S49 RAF BANA 120%</t>
  </si>
  <si>
    <t xml:space="preserve">S50 PROD BANCA </t>
  </si>
  <si>
    <t>S50 RAF BANCA 100%</t>
  </si>
  <si>
    <t>S50 RAF BANCA 120%</t>
  </si>
  <si>
    <t xml:space="preserve">S0 PROD ASS VIE </t>
  </si>
  <si>
    <t>S0 RAF ASS VIE 100%</t>
  </si>
  <si>
    <t>S0 RAF ASS VIE 120%</t>
  </si>
  <si>
    <t xml:space="preserve">S45 PROD ASS VIE </t>
  </si>
  <si>
    <t>S45 RAF ASS VIE 100%</t>
  </si>
  <si>
    <t>S45 RAF ASS VIE 120%</t>
  </si>
  <si>
    <t xml:space="preserve">S46 PROD ASS VIE </t>
  </si>
  <si>
    <t>S46 RAF ASS VIE 100%</t>
  </si>
  <si>
    <t>S46 RAF ASS VIE 120%</t>
  </si>
  <si>
    <t xml:space="preserve">S47 PROD ASS VIE </t>
  </si>
  <si>
    <t>S47 RAF ASS VIE 100%</t>
  </si>
  <si>
    <t>S47 RAF ASS VIE 120%</t>
  </si>
  <si>
    <t xml:space="preserve">S48 PROD ASS VIE </t>
  </si>
  <si>
    <t>S48 RAF ASS VIE 100%</t>
  </si>
  <si>
    <t>S48 RAF ASS VIE 120%</t>
  </si>
  <si>
    <t xml:space="preserve">S49 PROD ASS VIE </t>
  </si>
  <si>
    <t>S49 RAF ASS VIE 100%</t>
  </si>
  <si>
    <t>S49 RAF ASS VIE 120%</t>
  </si>
  <si>
    <t xml:space="preserve">S50 PROD ASS VIE </t>
  </si>
  <si>
    <t>S50 RAF ASS VIE 100%</t>
  </si>
  <si>
    <t>S50 RAF ASS VIE 120%</t>
  </si>
  <si>
    <t>NUMR_AGENCE</t>
  </si>
  <si>
    <t>MONTANTS PARTS SOCIALES</t>
  </si>
  <si>
    <t>BANQUE_DIGITALE</t>
  </si>
  <si>
    <t>EXPERTS_DIRECT</t>
  </si>
  <si>
    <t>EXPERTS_ONLINE</t>
  </si>
  <si>
    <t>ENTITE</t>
  </si>
  <si>
    <t>OBJ GEDEL</t>
  </si>
  <si>
    <t>VB IARD</t>
  </si>
  <si>
    <t>OBJ TOTAL</t>
  </si>
  <si>
    <t>VB BANCA</t>
  </si>
  <si>
    <t>CA ASS VIE</t>
  </si>
  <si>
    <t>S0</t>
  </si>
  <si>
    <t>PROD</t>
  </si>
  <si>
    <t>IARD PREVOYANCE</t>
  </si>
  <si>
    <t>BANCA</t>
  </si>
  <si>
    <t>CONSO</t>
  </si>
  <si>
    <t>ASS VIE</t>
  </si>
  <si>
    <t>RAF 100%</t>
  </si>
  <si>
    <t>RAF 120%</t>
  </si>
  <si>
    <t>EDS_AGENCE</t>
  </si>
  <si>
    <t>Mon Agence</t>
  </si>
  <si>
    <t>Mon banquier en ligne</t>
  </si>
  <si>
    <t>ETP_MOY_ANNUEL</t>
  </si>
  <si>
    <t>NB_CARTES</t>
  </si>
  <si>
    <t>NB_HDG</t>
  </si>
  <si>
    <t>NB_DD</t>
  </si>
  <si>
    <t>TAUX HDG</t>
  </si>
  <si>
    <t>TAUX DD</t>
  </si>
  <si>
    <t>CALCUL_HDG</t>
  </si>
  <si>
    <t>CALCUL_DD</t>
  </si>
  <si>
    <t>DECILE HDG</t>
  </si>
  <si>
    <t>DECILE DD</t>
  </si>
  <si>
    <t>Au 06/11/21  -  Saisonnalité attendue : 93,5%   -  Tx PV max : 1%</t>
  </si>
  <si>
    <t>Au 05/11/21  -  Saisonnalité attendue : 93,5%   -  Tx PV max : 1%</t>
  </si>
  <si>
    <t>Au 05/11/21  -  Saisonnalité attendue : 93,3%   -  Tx PV max : 1,5%</t>
  </si>
  <si>
    <t>Au 06/11/21  -  Saisonnalité attendue : 93,5%   -  Tx PV max : 1,5%</t>
  </si>
  <si>
    <t>Le rôle de la fiche Agence "Vers la Part Variable 2021" est de vous aider à piloter les principaux items de la Part Variable 2021 sur les 2 derniers mois de l'année. Les indicateurs vous permettent d'avoir une vision hebdomadaire et par ETP des performances à réaliser pour atteindre vos objectifs.</t>
  </si>
  <si>
    <t>Ce suivi n'a pas vocation à figer vos résultats et les taux de Part Variable, ces derniers le seront lors de la réalisation des arrêtés définitifs début 2022.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</si>
  <si>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2021</t>
    </r>
  </si>
  <si>
    <t>LEXIQUE FICHE AGENCE "VERS LA PV 2021"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</si>
  <si>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2021 (avant S44) rapportée à l'ETP moyen annuel</t>
    </r>
  </si>
  <si>
    <t>OBJ ASS VIE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</si>
  <si>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1er décile AGENCE CEGEE : </t>
    </r>
    <r>
      <rPr>
        <sz val="11"/>
        <color rgb="FF000000"/>
        <rFont val="Calibri"/>
        <family val="2"/>
        <scheme val="minor"/>
      </rPr>
      <t>il s'agit du premier décile toutes agence de la CEGEE confondues.</t>
    </r>
  </si>
  <si>
    <t>Il faut lire : 10% des agences de la CEGEE ont un taux supérieur à X%.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</si>
  <si>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PERFORMANCE</t>
    </r>
    <r>
      <rPr>
        <b/>
        <sz val="11"/>
        <color rgb="FF000000"/>
        <rFont val="Calibri"/>
        <family val="2"/>
        <scheme val="minor"/>
      </rPr>
      <t xml:space="preserve"> MOYEN</t>
    </r>
  </si>
  <si>
    <t>IARD_PREV</t>
  </si>
  <si>
    <t>FORFAITS</t>
  </si>
  <si>
    <t>Meilleure perf Ass vie</t>
  </si>
  <si>
    <t>MEILLEURES PERF 2021 AGENCES</t>
  </si>
  <si>
    <t>MEILLEURES PERF 2021 TERRI REGI</t>
  </si>
  <si>
    <t>DU 1ER SEPTEMBRE AU 18 DECEMBRE</t>
  </si>
  <si>
    <t>RECHERCHEV(E2;'[11 08 _ Suivi des contingents GEDEL et Ambition Durable 4.xlsx]SUIVI AMBIT_DURBL GEDEL PDV'!$F:$J;5;FAUX)</t>
  </si>
  <si>
    <t>0</t>
  </si>
  <si>
    <t>BANQUE DU DIRIGEANT</t>
  </si>
  <si>
    <t>Au 15/11/21  -  Saisonnalité attendue : 95,2%   -  Tx PV max : 1%</t>
  </si>
  <si>
    <t>Au 13/11/21  -  Saisonnalité attendue : 95,2%   -  Tx PV max : 1%</t>
  </si>
  <si>
    <t>Au 13/11/21  -  Saisonnalité attendue : 95,2%   -  Tx PV max : 1,5%</t>
  </si>
  <si>
    <t>Au 14/11/21  -  Saisonnalité attendue : 95,2%   -  Tx PV max : 1,5%</t>
  </si>
  <si>
    <t>Au 14/11/21  -  Saisonnalité attendue : 95,2%  -  Tx PV max : 0,75%</t>
  </si>
  <si>
    <t>Tendance 20 dern. rép. au 15/11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</si>
</sst>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  <numFmt numFmtId="177" formatCode="#,##0.00;\-#,##0.00;0"/>
    <numFmt numFmtId="178" formatCode="0.0%"/>
    <numFmt numFmtId="179" formatCode="#,##0.00\ &quot;€&quot;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FBD2D2"/>
      <name val="Arial"/>
    </font>
    <font>
      <b/>
      <sz val="9"/>
      <color rgb="FFFFCC99"/>
      <name val="Arial"/>
    </font>
    <font>
      <b/>
      <sz val="9"/>
      <color rgb="FFCCFFFF"/>
      <name val="Arial"/>
    </font>
    <font>
      <b/>
      <sz val="9"/>
      <color rgb="FF99CC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  <font>
      <sz val="6"/>
      <color rgb="FF000000"/>
      <name val="Arial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DDDDD"/>
        <bgColor rgb="FFFFFFFF"/>
      </patternFill>
    </fill>
    <fill>
      <patternFill patternType="solid">
        <fgColor rgb="FFD9D9D9"/>
        <bgColor indexed="64"/>
      </patternFill>
    </fill>
    <fill>
      <patternFill patternType="solid">
        <fgColor rgb="FF7030A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2" tint="-0.249977111117893"/>
      </left>
      <right/>
      <top style="hair">
        <color theme="2" tint="-0.249977111117893"/>
      </top>
      <bottom/>
      <diagonal/>
    </border>
    <border>
      <left/>
      <right/>
      <top style="hair">
        <color theme="2" tint="-0.249977111117893"/>
      </top>
      <bottom/>
      <diagonal/>
    </border>
    <border>
      <left/>
      <right style="hair">
        <color theme="2" tint="-0.249977111117893"/>
      </right>
      <top style="hair">
        <color theme="2" tint="-0.249977111117893"/>
      </top>
      <bottom/>
      <diagonal/>
    </border>
    <border>
      <left style="hair">
        <color theme="2" tint="-0.249977111117893"/>
      </left>
      <right/>
      <top/>
      <bottom/>
      <diagonal/>
    </border>
    <border>
      <left/>
      <right style="hair">
        <color theme="2" tint="-0.249977111117893"/>
      </right>
      <top/>
      <bottom/>
      <diagonal/>
    </border>
    <border>
      <left style="hair">
        <color theme="2" tint="-0.249977111117893"/>
      </left>
      <right/>
      <top/>
      <bottom style="hair">
        <color theme="2" tint="-0.249977111117893"/>
      </bottom>
      <diagonal/>
    </border>
    <border>
      <left/>
      <right/>
      <top/>
      <bottom style="hair">
        <color theme="2" tint="-0.249977111117893"/>
      </bottom>
      <diagonal/>
    </border>
    <border>
      <left/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 style="hair">
        <color theme="2" tint="-0.249977111117893"/>
      </right>
      <top/>
      <bottom/>
      <diagonal/>
    </border>
    <border>
      <left style="hair">
        <color theme="2" tint="-0.249977111117893"/>
      </left>
      <right style="hair">
        <color theme="2" tint="-0.249977111117893"/>
      </right>
      <top/>
      <bottom style="hair">
        <color theme="2" tint="-0.249977111117893"/>
      </bottom>
      <diagonal/>
    </border>
    <border>
      <left style="hair">
        <color theme="2" tint="-0.249977111117893"/>
      </left>
      <right/>
      <top style="hair">
        <color theme="2" tint="-0.249977111117893"/>
      </top>
      <bottom style="hair">
        <color theme="2" tint="-0.249977111117893"/>
      </bottom>
      <diagonal/>
    </border>
    <border>
      <left/>
      <right/>
      <top style="hair">
        <color theme="2" tint="-0.249977111117893"/>
      </top>
      <bottom style="hair">
        <color theme="2" tint="-0.249977111117893"/>
      </bottom>
      <diagonal/>
    </border>
    <border>
      <left/>
      <right style="hair">
        <color theme="2" tint="-0.249977111117893"/>
      </right>
      <top style="hair">
        <color theme="2" tint="-0.249977111117893"/>
      </top>
      <bottom style="hair">
        <color theme="2" tint="-0.249977111117893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DDDDDD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/>
    <xf numFmtId="0" fontId="28" fillId="0" borderId="0" applyNumberFormat="0" applyFill="0" applyBorder="0" applyAlignment="0" applyProtection="0"/>
    <xf numFmtId="0" fontId="1" fillId="26" borderId="53" applyNumberFormat="0" applyFont="0" applyAlignment="0" applyProtection="0"/>
  </cellStyleXfs>
  <cellXfs count="317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top" wrapText="1"/>
    </xf>
    <xf numFmtId="1" fontId="8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9" fontId="10" fillId="0" borderId="0" xfId="0" applyNumberFormat="1" applyFont="1" applyBorder="1" applyAlignment="1">
      <alignment vertical="center" wrapText="1"/>
    </xf>
    <xf numFmtId="0" fontId="7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0" fillId="0" borderId="18" xfId="0" applyBorder="1"/>
    <xf numFmtId="1" fontId="0" fillId="0" borderId="19" xfId="0" applyNumberForma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0" fontId="14" fillId="0" borderId="0" xfId="0" applyFont="1"/>
    <xf numFmtId="49" fontId="15" fillId="5" borderId="14" xfId="0" applyNumberFormat="1" applyFont="1" applyFill="1" applyBorder="1" applyAlignment="1">
      <alignment horizontal="center" vertical="center"/>
    </xf>
    <xf numFmtId="2" fontId="15" fillId="5" borderId="14" xfId="0" applyNumberFormat="1" applyFont="1" applyFill="1" applyBorder="1" applyAlignment="1">
      <alignment horizontal="center" vertical="center"/>
    </xf>
    <xf numFmtId="49" fontId="12" fillId="6" borderId="14" xfId="0" applyNumberFormat="1" applyFont="1" applyFill="1" applyBorder="1" applyAlignment="1">
      <alignment horizontal="center" vertical="center" wrapText="1"/>
    </xf>
    <xf numFmtId="2" fontId="12" fillId="13" borderId="14" xfId="0" applyNumberFormat="1" applyFont="1" applyFill="1" applyBorder="1" applyAlignment="1">
      <alignment horizontal="center" vertical="center" wrapText="1"/>
    </xf>
    <xf numFmtId="2" fontId="12" fillId="11" borderId="14" xfId="0" applyNumberFormat="1" applyFont="1" applyFill="1" applyBorder="1" applyAlignment="1">
      <alignment horizontal="center" vertical="center" wrapText="1"/>
    </xf>
    <xf numFmtId="2" fontId="12" fillId="12" borderId="14" xfId="0" applyNumberFormat="1" applyFont="1" applyFill="1" applyBorder="1" applyAlignment="1">
      <alignment horizontal="center" vertical="center" wrapText="1"/>
    </xf>
    <xf numFmtId="0" fontId="14" fillId="0" borderId="0" xfId="0" applyFont="1" applyAlignment="1"/>
    <xf numFmtId="0" fontId="14" fillId="0" borderId="0" xfId="0" applyFont="1" applyAlignment="1">
      <alignment horizontal="center" wrapText="1"/>
    </xf>
    <xf numFmtId="2" fontId="15" fillId="0" borderId="0" xfId="0" applyNumberFormat="1" applyFont="1" applyAlignment="1">
      <alignment horizontal="center"/>
    </xf>
    <xf numFmtId="2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3" fillId="5" borderId="0" xfId="0" applyFont="1" applyFill="1" applyAlignment="1">
      <alignment horizontal="center"/>
    </xf>
    <xf numFmtId="2" fontId="13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15" borderId="0" xfId="0" applyFill="1"/>
    <xf numFmtId="0" fontId="4" fillId="0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4" fillId="4" borderId="0" xfId="0" applyFont="1" applyFill="1" applyBorder="1"/>
    <xf numFmtId="0" fontId="14" fillId="4" borderId="0" xfId="0" applyFont="1" applyFill="1"/>
    <xf numFmtId="0" fontId="22" fillId="0" borderId="0" xfId="0" applyFont="1"/>
    <xf numFmtId="0" fontId="14" fillId="0" borderId="0" xfId="0" applyFont="1" applyBorder="1"/>
    <xf numFmtId="0" fontId="4" fillId="17" borderId="0" xfId="0" applyNumberFormat="1" applyFont="1" applyFill="1" applyAlignment="1">
      <alignment horizontal="center" vertical="center"/>
    </xf>
    <xf numFmtId="2" fontId="23" fillId="0" borderId="0" xfId="0" applyNumberFormat="1" applyFont="1" applyAlignment="1">
      <alignment horizontal="center"/>
    </xf>
    <xf numFmtId="170" fontId="0" fillId="0" borderId="1" xfId="0" applyNumberForma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26" fillId="0" borderId="0" xfId="0" quotePrefix="1" applyFont="1" applyBorder="1"/>
    <xf numFmtId="0" fontId="26" fillId="0" borderId="0" xfId="0" quotePrefix="1" applyFont="1" applyBorder="1" applyAlignment="1">
      <alignment horizontal="left" wrapText="1"/>
    </xf>
    <xf numFmtId="0" fontId="26" fillId="0" borderId="0" xfId="0" quotePrefix="1" applyFont="1" applyBorder="1" applyAlignment="1">
      <alignment horizontal="left"/>
    </xf>
    <xf numFmtId="0" fontId="26" fillId="0" borderId="0" xfId="0" quotePrefix="1" applyFont="1" applyBorder="1" applyAlignment="1"/>
    <xf numFmtId="0" fontId="27" fillId="0" borderId="0" xfId="0" quotePrefix="1" applyFont="1" applyBorder="1"/>
    <xf numFmtId="0" fontId="5" fillId="0" borderId="0" xfId="0" applyFont="1" applyBorder="1" applyAlignment="1">
      <alignment horizontal="center" vertical="center" wrapText="1"/>
    </xf>
    <xf numFmtId="0" fontId="4" fillId="21" borderId="0" xfId="0" applyFont="1" applyFill="1" applyAlignment="1">
      <alignment horizontal="center" vertical="center"/>
    </xf>
    <xf numFmtId="0" fontId="7" fillId="0" borderId="26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19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173" fontId="10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42" xfId="0" applyFont="1" applyBorder="1" applyAlignment="1">
      <alignment horizontal="center" vertical="center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5" fillId="0" borderId="42" xfId="0" applyFont="1" applyBorder="1" applyAlignment="1">
      <alignment horizontal="center" vertical="center" wrapText="1"/>
    </xf>
    <xf numFmtId="0" fontId="22" fillId="0" borderId="0" xfId="0" applyFont="1" applyFill="1"/>
    <xf numFmtId="0" fontId="18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0" fillId="5" borderId="0" xfId="0" applyFont="1" applyFill="1" applyAlignment="1">
      <alignment horizontal="left"/>
    </xf>
    <xf numFmtId="1" fontId="4" fillId="18" borderId="0" xfId="0" applyNumberFormat="1" applyFont="1" applyFill="1" applyAlignment="1">
      <alignment horizontal="center" vertical="center"/>
    </xf>
    <xf numFmtId="0" fontId="16" fillId="4" borderId="44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174" fontId="16" fillId="4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/>
    <xf numFmtId="0" fontId="14" fillId="3" borderId="1" xfId="0" applyFont="1" applyFill="1" applyBorder="1"/>
    <xf numFmtId="0" fontId="14" fillId="0" borderId="46" xfId="0" applyFont="1" applyBorder="1" applyAlignment="1">
      <alignment horizontal="center"/>
    </xf>
    <xf numFmtId="174" fontId="0" fillId="0" borderId="1" xfId="0" applyNumberFormat="1" applyBorder="1"/>
    <xf numFmtId="0" fontId="14" fillId="3" borderId="46" xfId="0" applyFont="1" applyFill="1" applyBorder="1" applyAlignment="1">
      <alignment horizontal="center"/>
    </xf>
    <xf numFmtId="174" fontId="0" fillId="0" borderId="0" xfId="0" applyNumberFormat="1"/>
    <xf numFmtId="174" fontId="16" fillId="14" borderId="1" xfId="0" applyNumberFormat="1" applyFont="1" applyFill="1" applyBorder="1" applyAlignment="1">
      <alignment horizontal="center" vertical="center" wrapText="1"/>
    </xf>
    <xf numFmtId="174" fontId="0" fillId="14" borderId="1" xfId="0" applyNumberFormat="1" applyFill="1" applyBorder="1"/>
    <xf numFmtId="0" fontId="31" fillId="5" borderId="0" xfId="0" applyFont="1" applyFill="1" applyAlignment="1">
      <alignment horizontal="center" vertical="center"/>
    </xf>
    <xf numFmtId="0" fontId="31" fillId="5" borderId="0" xfId="0" applyFont="1" applyFill="1" applyAlignment="1">
      <alignment horizontal="center" vertical="center" wrapText="1"/>
    </xf>
    <xf numFmtId="0" fontId="34" fillId="5" borderId="0" xfId="0" applyFont="1" applyFill="1" applyAlignment="1">
      <alignment horizontal="center" vertical="center" wrapText="1"/>
    </xf>
    <xf numFmtId="0" fontId="36" fillId="20" borderId="0" xfId="0" applyFont="1" applyFill="1" applyAlignment="1">
      <alignment horizontal="center" vertical="center" wrapText="1"/>
    </xf>
    <xf numFmtId="0" fontId="36" fillId="5" borderId="0" xfId="0" applyFont="1" applyFill="1" applyAlignment="1">
      <alignment horizontal="center" vertical="center" wrapText="1"/>
    </xf>
    <xf numFmtId="0" fontId="37" fillId="5" borderId="0" xfId="0" applyFont="1" applyFill="1" applyAlignment="1">
      <alignment horizontal="center" vertical="center" wrapText="1"/>
    </xf>
    <xf numFmtId="0" fontId="38" fillId="5" borderId="0" xfId="0" applyFont="1" applyFill="1" applyAlignment="1">
      <alignment horizontal="center" vertical="center" wrapText="1"/>
    </xf>
    <xf numFmtId="49" fontId="31" fillId="6" borderId="0" xfId="0" applyNumberFormat="1" applyFont="1" applyFill="1" applyAlignment="1">
      <alignment horizontal="center" vertical="center"/>
    </xf>
    <xf numFmtId="0" fontId="39" fillId="6" borderId="13" xfId="0" applyFont="1" applyFill="1" applyBorder="1" applyAlignment="1">
      <alignment horizontal="center" vertical="center" wrapText="1"/>
    </xf>
    <xf numFmtId="0" fontId="39" fillId="6" borderId="0" xfId="0" applyFont="1" applyFill="1" applyAlignment="1">
      <alignment horizontal="center" vertical="center" wrapText="1"/>
    </xf>
    <xf numFmtId="49" fontId="39" fillId="6" borderId="13" xfId="0" applyNumberFormat="1" applyFont="1" applyFill="1" applyBorder="1" applyAlignment="1">
      <alignment horizontal="center" vertical="center" wrapText="1"/>
    </xf>
    <xf numFmtId="49" fontId="30" fillId="5" borderId="14" xfId="0" applyNumberFormat="1" applyFont="1" applyFill="1" applyBorder="1" applyAlignment="1">
      <alignment horizontal="center" vertical="center"/>
    </xf>
    <xf numFmtId="164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/>
    </xf>
    <xf numFmtId="165" fontId="30" fillId="5" borderId="14" xfId="0" applyNumberFormat="1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66" fontId="30" fillId="5" borderId="14" xfId="0" applyNumberFormat="1" applyFont="1" applyFill="1" applyBorder="1" applyAlignment="1">
      <alignment horizontal="center" vertical="center"/>
    </xf>
    <xf numFmtId="172" fontId="40" fillId="8" borderId="14" xfId="0" applyNumberFormat="1" applyFont="1" applyFill="1" applyBorder="1" applyAlignment="1">
      <alignment horizontal="center" vertical="center"/>
    </xf>
    <xf numFmtId="167" fontId="40" fillId="8" borderId="14" xfId="0" applyNumberFormat="1" applyFont="1" applyFill="1" applyBorder="1" applyAlignment="1">
      <alignment horizontal="center" vertical="center"/>
    </xf>
    <xf numFmtId="172" fontId="30" fillId="7" borderId="14" xfId="0" applyNumberFormat="1" applyFont="1" applyFill="1" applyBorder="1" applyAlignment="1">
      <alignment horizontal="center" vertical="center"/>
    </xf>
    <xf numFmtId="167" fontId="30" fillId="5" borderId="14" xfId="0" applyNumberFormat="1" applyFont="1" applyFill="1" applyBorder="1" applyAlignment="1">
      <alignment horizontal="center" vertical="center"/>
    </xf>
    <xf numFmtId="0" fontId="30" fillId="5" borderId="14" xfId="0" applyFont="1" applyFill="1" applyBorder="1" applyAlignment="1">
      <alignment horizontal="center" vertical="center"/>
    </xf>
    <xf numFmtId="170" fontId="30" fillId="5" borderId="14" xfId="0" applyNumberFormat="1" applyFont="1" applyFill="1" applyBorder="1" applyAlignment="1">
      <alignment horizontal="center" vertical="center"/>
    </xf>
    <xf numFmtId="166" fontId="30" fillId="7" borderId="14" xfId="0" applyNumberFormat="1" applyFont="1" applyFill="1" applyBorder="1" applyAlignment="1">
      <alignment horizontal="center" vertical="center"/>
    </xf>
    <xf numFmtId="167" fontId="40" fillId="9" borderId="14" xfId="0" applyNumberFormat="1" applyFont="1" applyFill="1" applyBorder="1" applyAlignment="1">
      <alignment horizontal="center" vertical="center"/>
    </xf>
    <xf numFmtId="3" fontId="40" fillId="9" borderId="14" xfId="0" applyNumberFormat="1" applyFont="1" applyFill="1" applyBorder="1" applyAlignment="1">
      <alignment horizontal="center" vertical="center"/>
    </xf>
    <xf numFmtId="171" fontId="30" fillId="5" borderId="14" xfId="0" applyNumberFormat="1" applyFont="1" applyFill="1" applyBorder="1" applyAlignment="1">
      <alignment horizontal="center" vertical="center"/>
    </xf>
    <xf numFmtId="169" fontId="30" fillId="5" borderId="14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40" fillId="8" borderId="14" xfId="0" applyNumberFormat="1" applyFont="1" applyFill="1" applyBorder="1" applyAlignment="1">
      <alignment horizontal="center" vertical="center"/>
    </xf>
    <xf numFmtId="168" fontId="30" fillId="5" borderId="14" xfId="0" applyNumberFormat="1" applyFont="1" applyFill="1" applyBorder="1" applyAlignment="1">
      <alignment horizontal="center" vertical="center"/>
    </xf>
    <xf numFmtId="170" fontId="30" fillId="7" borderId="14" xfId="0" applyNumberFormat="1" applyFont="1" applyFill="1" applyBorder="1" applyAlignment="1">
      <alignment horizontal="center" vertical="center"/>
    </xf>
    <xf numFmtId="170" fontId="40" fillId="9" borderId="14" xfId="0" applyNumberFormat="1" applyFont="1" applyFill="1" applyBorder="1" applyAlignment="1">
      <alignment horizontal="center" vertical="center"/>
    </xf>
    <xf numFmtId="3" fontId="30" fillId="7" borderId="14" xfId="0" applyNumberFormat="1" applyFont="1" applyFill="1" applyBorder="1" applyAlignment="1">
      <alignment horizontal="center" vertical="center"/>
    </xf>
    <xf numFmtId="0" fontId="30" fillId="7" borderId="14" xfId="0" applyFont="1" applyFill="1" applyBorder="1" applyAlignment="1">
      <alignment horizontal="center" vertical="center"/>
    </xf>
    <xf numFmtId="167" fontId="40" fillId="10" borderId="14" xfId="0" applyNumberFormat="1" applyFont="1" applyFill="1" applyBorder="1" applyAlignment="1">
      <alignment horizontal="center" vertical="center"/>
    </xf>
    <xf numFmtId="3" fontId="40" fillId="10" borderId="14" xfId="0" applyNumberFormat="1" applyFont="1" applyFill="1" applyBorder="1" applyAlignment="1">
      <alignment horizontal="center" vertical="center"/>
    </xf>
    <xf numFmtId="172" fontId="40" fillId="9" borderId="14" xfId="0" applyNumberFormat="1" applyFont="1" applyFill="1" applyBorder="1" applyAlignment="1">
      <alignment horizontal="center" vertical="center"/>
    </xf>
    <xf numFmtId="172" fontId="40" fillId="10" borderId="14" xfId="0" applyNumberFormat="1" applyFont="1" applyFill="1" applyBorder="1" applyAlignment="1">
      <alignment horizontal="center" vertical="center"/>
    </xf>
    <xf numFmtId="170" fontId="40" fillId="10" borderId="14" xfId="0" applyNumberFormat="1" applyFont="1" applyFill="1" applyBorder="1" applyAlignment="1">
      <alignment horizontal="center" vertical="center"/>
    </xf>
    <xf numFmtId="172" fontId="30" fillId="5" borderId="14" xfId="0" applyNumberFormat="1" applyFont="1" applyFill="1" applyBorder="1" applyAlignment="1">
      <alignment horizontal="center" vertical="center"/>
    </xf>
    <xf numFmtId="170" fontId="40" fillId="8" borderId="14" xfId="0" applyNumberFormat="1" applyFont="1" applyFill="1" applyBorder="1" applyAlignment="1">
      <alignment horizontal="center" vertical="center"/>
    </xf>
    <xf numFmtId="0" fontId="41" fillId="5" borderId="15" xfId="0" applyFont="1" applyFill="1" applyBorder="1" applyAlignment="1">
      <alignment horizontal="center" vertical="center"/>
    </xf>
    <xf numFmtId="49" fontId="41" fillId="5" borderId="15" xfId="0" applyNumberFormat="1" applyFont="1" applyFill="1" applyBorder="1" applyAlignment="1">
      <alignment horizontal="center" vertical="center"/>
    </xf>
    <xf numFmtId="170" fontId="41" fillId="5" borderId="15" xfId="0" applyNumberFormat="1" applyFont="1" applyFill="1" applyBorder="1" applyAlignment="1">
      <alignment horizontal="center" vertical="center"/>
    </xf>
    <xf numFmtId="0" fontId="41" fillId="5" borderId="0" xfId="0" applyFont="1" applyFill="1" applyAlignment="1">
      <alignment horizontal="center"/>
    </xf>
    <xf numFmtId="0" fontId="41" fillId="5" borderId="0" xfId="0" applyFont="1" applyFill="1" applyAlignment="1">
      <alignment horizontal="center" vertical="center"/>
    </xf>
    <xf numFmtId="172" fontId="41" fillId="5" borderId="15" xfId="0" applyNumberFormat="1" applyFont="1" applyFill="1" applyBorder="1" applyAlignment="1">
      <alignment horizontal="center" vertical="center"/>
    </xf>
    <xf numFmtId="167" fontId="41" fillId="5" borderId="15" xfId="0" applyNumberFormat="1" applyFont="1" applyFill="1" applyBorder="1" applyAlignment="1">
      <alignment horizontal="center" vertical="center"/>
    </xf>
    <xf numFmtId="49" fontId="41" fillId="7" borderId="14" xfId="0" applyNumberFormat="1" applyFont="1" applyFill="1" applyBorder="1" applyAlignment="1">
      <alignment horizontal="center" vertical="center"/>
    </xf>
    <xf numFmtId="0" fontId="41" fillId="5" borderId="14" xfId="0" applyFont="1" applyFill="1" applyBorder="1" applyAlignment="1">
      <alignment horizontal="center" vertical="center"/>
    </xf>
    <xf numFmtId="164" fontId="41" fillId="5" borderId="15" xfId="0" applyNumberFormat="1" applyFont="1" applyFill="1" applyBorder="1" applyAlignment="1">
      <alignment horizontal="center" vertical="center"/>
    </xf>
    <xf numFmtId="49" fontId="41" fillId="7" borderId="15" xfId="0" applyNumberFormat="1" applyFont="1" applyFill="1" applyBorder="1" applyAlignment="1">
      <alignment horizontal="center" vertical="center"/>
    </xf>
    <xf numFmtId="167" fontId="41" fillId="5" borderId="14" xfId="0" applyNumberFormat="1" applyFont="1" applyFill="1" applyBorder="1" applyAlignment="1">
      <alignment horizontal="center" vertical="center"/>
    </xf>
    <xf numFmtId="3" fontId="41" fillId="5" borderId="14" xfId="0" applyNumberFormat="1" applyFont="1" applyFill="1" applyBorder="1" applyAlignment="1">
      <alignment horizontal="center" vertical="center"/>
    </xf>
    <xf numFmtId="169" fontId="41" fillId="5" borderId="14" xfId="0" applyNumberFormat="1" applyFont="1" applyFill="1" applyBorder="1" applyAlignment="1">
      <alignment horizontal="center" vertical="center"/>
    </xf>
    <xf numFmtId="3" fontId="41" fillId="5" borderId="15" xfId="0" applyNumberFormat="1" applyFont="1" applyFill="1" applyBorder="1" applyAlignment="1">
      <alignment horizontal="center" vertical="center"/>
    </xf>
    <xf numFmtId="168" fontId="41" fillId="5" borderId="15" xfId="0" applyNumberFormat="1" applyFont="1" applyFill="1" applyBorder="1" applyAlignment="1">
      <alignment horizontal="center" vertical="center"/>
    </xf>
    <xf numFmtId="169" fontId="41" fillId="5" borderId="15" xfId="0" applyNumberFormat="1" applyFont="1" applyFill="1" applyBorder="1" applyAlignment="1">
      <alignment horizontal="center" vertical="center"/>
    </xf>
    <xf numFmtId="170" fontId="41" fillId="5" borderId="14" xfId="0" applyNumberFormat="1" applyFont="1" applyFill="1" applyBorder="1" applyAlignment="1">
      <alignment horizontal="center" vertical="center"/>
    </xf>
    <xf numFmtId="49" fontId="41" fillId="5" borderId="14" xfId="0" applyNumberFormat="1" applyFont="1" applyFill="1" applyBorder="1" applyAlignment="1">
      <alignment horizontal="center" vertical="center"/>
    </xf>
    <xf numFmtId="164" fontId="41" fillId="5" borderId="14" xfId="0" applyNumberFormat="1" applyFont="1" applyFill="1" applyBorder="1" applyAlignment="1">
      <alignment horizontal="center" vertical="center"/>
    </xf>
    <xf numFmtId="49" fontId="41" fillId="22" borderId="14" xfId="0" applyNumberFormat="1" applyFont="1" applyFill="1" applyBorder="1" applyAlignment="1">
      <alignment horizontal="center" vertical="center"/>
    </xf>
    <xf numFmtId="172" fontId="41" fillId="5" borderId="14" xfId="0" applyNumberFormat="1" applyFont="1" applyFill="1" applyBorder="1" applyAlignment="1">
      <alignment horizontal="center" vertical="center"/>
    </xf>
    <xf numFmtId="0" fontId="42" fillId="5" borderId="14" xfId="0" applyFont="1" applyFill="1" applyBorder="1" applyAlignment="1">
      <alignment horizontal="center" vertical="center"/>
    </xf>
    <xf numFmtId="0" fontId="4" fillId="0" borderId="18" xfId="0" applyFont="1" applyBorder="1"/>
    <xf numFmtId="173" fontId="4" fillId="0" borderId="19" xfId="1" applyNumberFormat="1" applyFont="1" applyBorder="1" applyAlignment="1">
      <alignment horizontal="center"/>
    </xf>
    <xf numFmtId="173" fontId="0" fillId="0" borderId="19" xfId="0" applyNumberFormat="1" applyBorder="1" applyAlignment="1">
      <alignment horizontal="center"/>
    </xf>
    <xf numFmtId="173" fontId="0" fillId="0" borderId="21" xfId="0" applyNumberFormat="1" applyBorder="1" applyAlignment="1">
      <alignment horizontal="center"/>
    </xf>
    <xf numFmtId="173" fontId="0" fillId="0" borderId="0" xfId="0" applyNumberFormat="1"/>
    <xf numFmtId="0" fontId="45" fillId="23" borderId="48" xfId="0" applyFont="1" applyFill="1" applyBorder="1" applyAlignment="1">
      <alignment vertical="center"/>
    </xf>
    <xf numFmtId="0" fontId="46" fillId="16" borderId="49" xfId="0" applyFont="1" applyFill="1" applyBorder="1" applyAlignment="1">
      <alignment horizontal="center" vertical="center"/>
    </xf>
    <xf numFmtId="0" fontId="47" fillId="0" borderId="50" xfId="0" applyFont="1" applyBorder="1" applyAlignment="1">
      <alignment vertical="center"/>
    </xf>
    <xf numFmtId="3" fontId="46" fillId="0" borderId="51" xfId="0" applyNumberFormat="1" applyFont="1" applyBorder="1" applyAlignment="1">
      <alignment horizontal="right" vertical="center"/>
    </xf>
    <xf numFmtId="4" fontId="46" fillId="0" borderId="51" xfId="0" applyNumberFormat="1" applyFont="1" applyBorder="1" applyAlignment="1">
      <alignment horizontal="right" vertical="center"/>
    </xf>
    <xf numFmtId="9" fontId="0" fillId="0" borderId="0" xfId="1" applyFont="1"/>
    <xf numFmtId="2" fontId="0" fillId="0" borderId="0" xfId="0" applyNumberFormat="1"/>
    <xf numFmtId="0" fontId="19" fillId="0" borderId="0" xfId="0" applyFont="1" applyBorder="1" applyAlignment="1">
      <alignment vertical="center" wrapText="1"/>
    </xf>
    <xf numFmtId="174" fontId="18" fillId="4" borderId="0" xfId="0" applyNumberFormat="1" applyFont="1" applyFill="1" applyAlignment="1">
      <alignment horizontal="center"/>
    </xf>
    <xf numFmtId="174" fontId="5" fillId="0" borderId="0" xfId="0" applyNumberFormat="1" applyFont="1" applyBorder="1" applyAlignment="1">
      <alignment vertical="center" wrapText="1"/>
    </xf>
    <xf numFmtId="2" fontId="12" fillId="24" borderId="14" xfId="0" applyNumberFormat="1" applyFont="1" applyFill="1" applyBorder="1" applyAlignment="1">
      <alignment horizontal="center" vertical="center" wrapText="1"/>
    </xf>
    <xf numFmtId="49" fontId="30" fillId="20" borderId="14" xfId="0" applyNumberFormat="1" applyFont="1" applyFill="1" applyBorder="1" applyAlignment="1">
      <alignment horizontal="left"/>
    </xf>
    <xf numFmtId="49" fontId="30" fillId="5" borderId="14" xfId="0" applyNumberFormat="1" applyFont="1" applyFill="1" applyBorder="1" applyAlignment="1">
      <alignment horizontal="left"/>
    </xf>
    <xf numFmtId="175" fontId="30" fillId="5" borderId="14" xfId="0" applyNumberFormat="1" applyFont="1" applyFill="1" applyBorder="1" applyAlignment="1">
      <alignment horizontal="right"/>
    </xf>
    <xf numFmtId="176" fontId="30" fillId="5" borderId="14" xfId="0" applyNumberFormat="1" applyFont="1" applyFill="1" applyBorder="1" applyAlignment="1">
      <alignment horizontal="right"/>
    </xf>
    <xf numFmtId="177" fontId="30" fillId="5" borderId="14" xfId="0" applyNumberFormat="1" applyFont="1" applyFill="1" applyBorder="1" applyAlignment="1">
      <alignment horizontal="right"/>
    </xf>
    <xf numFmtId="0" fontId="5" fillId="0" borderId="0" xfId="0" applyFont="1" applyBorder="1" applyAlignment="1">
      <alignment vertical="center" wrapText="1"/>
    </xf>
    <xf numFmtId="2" fontId="4" fillId="18" borderId="0" xfId="0" applyNumberFormat="1" applyFont="1" applyFill="1" applyAlignment="1">
      <alignment horizontal="center" vertical="center"/>
    </xf>
    <xf numFmtId="174" fontId="4" fillId="18" borderId="0" xfId="0" applyNumberFormat="1" applyFont="1" applyFill="1" applyAlignment="1">
      <alignment horizontal="center" vertical="center"/>
    </xf>
    <xf numFmtId="0" fontId="25" fillId="0" borderId="0" xfId="0" applyFont="1" applyAlignment="1">
      <alignment horizontal="center"/>
    </xf>
    <xf numFmtId="2" fontId="25" fillId="0" borderId="0" xfId="0" applyNumberFormat="1" applyFont="1" applyAlignment="1">
      <alignment horizontal="center"/>
    </xf>
    <xf numFmtId="1" fontId="25" fillId="0" borderId="0" xfId="0" applyNumberFormat="1" applyFont="1" applyAlignment="1">
      <alignment horizontal="center"/>
    </xf>
    <xf numFmtId="0" fontId="0" fillId="14" borderId="0" xfId="0" applyFill="1"/>
    <xf numFmtId="0" fontId="10" fillId="0" borderId="35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vertical="center" wrapText="1"/>
    </xf>
    <xf numFmtId="173" fontId="10" fillId="0" borderId="38" xfId="0" applyNumberFormat="1" applyFont="1" applyFill="1" applyBorder="1" applyAlignment="1">
      <alignment horizontal="center" vertical="center" wrapText="1"/>
    </xf>
    <xf numFmtId="174" fontId="10" fillId="0" borderId="38" xfId="0" applyNumberFormat="1" applyFont="1" applyFill="1" applyBorder="1" applyAlignment="1">
      <alignment horizontal="center" vertical="center" wrapText="1"/>
    </xf>
    <xf numFmtId="0" fontId="0" fillId="4" borderId="5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/>
    <xf numFmtId="173" fontId="0" fillId="0" borderId="1" xfId="0" applyNumberFormat="1" applyFill="1" applyBorder="1" applyAlignment="1">
      <alignment horizontal="center" vertical="center"/>
    </xf>
    <xf numFmtId="178" fontId="0" fillId="0" borderId="1" xfId="1" applyNumberFormat="1" applyFont="1" applyBorder="1" applyAlignment="1">
      <alignment horizontal="center" vertical="center"/>
    </xf>
    <xf numFmtId="0" fontId="29" fillId="0" borderId="0" xfId="0" applyFont="1" applyFill="1" applyBorder="1" applyAlignment="1">
      <alignment vertical="center"/>
    </xf>
    <xf numFmtId="178" fontId="0" fillId="0" borderId="1" xfId="1" applyNumberFormat="1" applyFont="1" applyFill="1" applyBorder="1" applyAlignment="1">
      <alignment horizontal="center" vertical="center"/>
    </xf>
    <xf numFmtId="0" fontId="48" fillId="25" borderId="0" xfId="0" applyFont="1" applyFill="1" applyAlignment="1">
      <alignment horizontal="center" vertical="center" wrapText="1"/>
    </xf>
    <xf numFmtId="179" fontId="30" fillId="5" borderId="0" xfId="0" applyNumberFormat="1" applyFont="1" applyFill="1" applyAlignment="1">
      <alignment horizontal="center" vertical="center"/>
    </xf>
    <xf numFmtId="0" fontId="28" fillId="0" borderId="0" xfId="4" applyBorder="1" applyAlignment="1"/>
    <xf numFmtId="174" fontId="18" fillId="4" borderId="0" xfId="0" applyNumberFormat="1" applyFont="1" applyFill="1" applyAlignment="1">
      <alignment horizontal="center" vertical="center" wrapText="1"/>
    </xf>
    <xf numFmtId="174" fontId="23" fillId="0" borderId="0" xfId="0" applyNumberFormat="1" applyFont="1" applyAlignment="1">
      <alignment horizontal="center"/>
    </xf>
    <xf numFmtId="0" fontId="5" fillId="0" borderId="36" xfId="0" applyFont="1" applyBorder="1" applyAlignment="1">
      <alignment vertical="top"/>
    </xf>
    <xf numFmtId="0" fontId="5" fillId="0" borderId="37" xfId="0" applyFont="1" applyBorder="1" applyAlignment="1">
      <alignment vertical="top"/>
    </xf>
    <xf numFmtId="0" fontId="5" fillId="0" borderId="38" xfId="0" applyFont="1" applyBorder="1" applyAlignment="1">
      <alignment vertical="top"/>
    </xf>
    <xf numFmtId="0" fontId="6" fillId="0" borderId="6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173" fontId="0" fillId="0" borderId="1" xfId="0" applyNumberFormat="1" applyBorder="1"/>
    <xf numFmtId="1" fontId="0" fillId="0" borderId="1" xfId="0" applyNumberFormat="1" applyBorder="1"/>
    <xf numFmtId="1" fontId="0" fillId="0" borderId="1" xfId="0" applyNumberFormat="1" applyBorder="1" applyAlignment="1">
      <alignment horizontal="right"/>
    </xf>
    <xf numFmtId="0" fontId="0" fillId="26" borderId="53" xfId="5" applyFont="1"/>
    <xf numFmtId="49" fontId="31" fillId="6" borderId="0" xfId="0" applyNumberFormat="1" applyFont="1" applyFill="1" applyAlignment="1">
      <alignment horizontal="center" vertical="center"/>
    </xf>
    <xf numFmtId="0" fontId="2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26" fillId="0" borderId="0" xfId="0" quotePrefix="1" applyFont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justify" vertical="justify" wrapText="1"/>
    </xf>
    <xf numFmtId="0" fontId="26" fillId="0" borderId="0" xfId="0" quotePrefix="1" applyFont="1" applyBorder="1" applyAlignment="1">
      <alignment horizontal="justify" vertical="center" wrapText="1"/>
    </xf>
    <xf numFmtId="0" fontId="18" fillId="0" borderId="0" xfId="0" applyFont="1" applyBorder="1" applyAlignment="1">
      <alignment horizontal="justify" vertical="center" wrapText="1"/>
    </xf>
    <xf numFmtId="0" fontId="29" fillId="0" borderId="0" xfId="0" applyFont="1" applyBorder="1" applyAlignment="1">
      <alignment horizontal="center"/>
    </xf>
    <xf numFmtId="0" fontId="10" fillId="0" borderId="3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173" fontId="10" fillId="0" borderId="36" xfId="0" applyNumberFormat="1" applyFont="1" applyFill="1" applyBorder="1" applyAlignment="1">
      <alignment horizontal="center" vertical="center"/>
    </xf>
    <xf numFmtId="173" fontId="10" fillId="0" borderId="37" xfId="0" applyNumberFormat="1" applyFont="1" applyFill="1" applyBorder="1" applyAlignment="1">
      <alignment horizontal="center" vertical="center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17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" fontId="6" fillId="0" borderId="0" xfId="0" applyNumberFormat="1" applyFont="1" applyFill="1" applyBorder="1" applyAlignment="1">
      <alignment horizontal="center"/>
    </xf>
    <xf numFmtId="179" fontId="5" fillId="0" borderId="36" xfId="0" applyNumberFormat="1" applyFont="1" applyBorder="1" applyAlignment="1">
      <alignment horizontal="center" vertical="top"/>
    </xf>
    <xf numFmtId="179" fontId="5" fillId="0" borderId="37" xfId="0" applyNumberFormat="1" applyFont="1" applyBorder="1" applyAlignment="1">
      <alignment horizontal="center" vertical="top"/>
    </xf>
    <xf numFmtId="174" fontId="5" fillId="0" borderId="6" xfId="0" applyNumberFormat="1" applyFont="1" applyBorder="1" applyAlignment="1">
      <alignment horizontal="center" vertical="center"/>
    </xf>
    <xf numFmtId="174" fontId="5" fillId="0" borderId="0" xfId="0" applyNumberFormat="1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174" fontId="5" fillId="0" borderId="0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/>
    </xf>
    <xf numFmtId="9" fontId="10" fillId="0" borderId="39" xfId="0" applyNumberFormat="1" applyFont="1" applyFill="1" applyBorder="1" applyAlignment="1">
      <alignment horizontal="center" vertical="center" wrapText="1"/>
    </xf>
    <xf numFmtId="9" fontId="10" fillId="0" borderId="40" xfId="0" applyNumberFormat="1" applyFont="1" applyFill="1" applyBorder="1" applyAlignment="1">
      <alignment horizontal="center" vertical="center" wrapText="1"/>
    </xf>
    <xf numFmtId="174" fontId="10" fillId="0" borderId="36" xfId="0" applyNumberFormat="1" applyFont="1" applyFill="1" applyBorder="1" applyAlignment="1">
      <alignment horizontal="center" vertical="center" wrapText="1"/>
    </xf>
    <xf numFmtId="174" fontId="10" fillId="0" borderId="37" xfId="0" applyNumberFormat="1" applyFont="1" applyFill="1" applyBorder="1" applyAlignment="1">
      <alignment horizontal="center" vertical="center" wrapText="1"/>
    </xf>
    <xf numFmtId="174" fontId="10" fillId="0" borderId="36" xfId="0" applyNumberFormat="1" applyFont="1" applyFill="1" applyBorder="1" applyAlignment="1">
      <alignment horizontal="center" vertical="center"/>
    </xf>
    <xf numFmtId="174" fontId="10" fillId="0" borderId="37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4" fontId="5" fillId="0" borderId="0" xfId="0" applyNumberFormat="1" applyFont="1" applyBorder="1" applyAlignment="1">
      <alignment horizontal="left" vertical="center" wrapText="1"/>
    </xf>
    <xf numFmtId="0" fontId="5" fillId="0" borderId="0" xfId="2" applyFont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" fontId="0" fillId="0" borderId="52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173" fontId="0" fillId="0" borderId="1" xfId="0" applyNumberFormat="1" applyBorder="1" applyAlignment="1">
      <alignment horizontal="right"/>
    </xf>
    <xf numFmtId="0" fontId="0" fillId="0" borderId="0" xfId="0" applyAlignment="1">
      <alignment horizontal="center"/>
    </xf>
    <xf numFmtId="0" fontId="0" fillId="0" borderId="52" xfId="0" applyBorder="1" applyAlignment="1">
      <alignment horizontal="left"/>
    </xf>
    <xf numFmtId="0" fontId="0" fillId="0" borderId="22" xfId="0" applyBorder="1" applyAlignment="1">
      <alignment horizontal="left"/>
    </xf>
    <xf numFmtId="1" fontId="0" fillId="0" borderId="1" xfId="0" applyNumberFormat="1" applyBorder="1" applyAlignment="1">
      <alignment horizontal="right"/>
    </xf>
    <xf numFmtId="49" fontId="35" fillId="6" borderId="14" xfId="0" applyNumberFormat="1" applyFont="1" applyFill="1" applyBorder="1" applyAlignment="1">
      <alignment horizontal="center" vertical="center" wrapText="1"/>
    </xf>
    <xf numFmtId="49" fontId="36" fillId="6" borderId="14" xfId="0" applyNumberFormat="1" applyFont="1" applyFill="1" applyBorder="1" applyAlignment="1">
      <alignment horizontal="center" vertical="center" wrapText="1"/>
    </xf>
    <xf numFmtId="49" fontId="38" fillId="6" borderId="14" xfId="0" applyNumberFormat="1" applyFont="1" applyFill="1" applyBorder="1" applyAlignment="1">
      <alignment horizontal="center" vertical="center" wrapText="1"/>
    </xf>
    <xf numFmtId="49" fontId="37" fillId="6" borderId="14" xfId="0" applyNumberFormat="1" applyFont="1" applyFill="1" applyBorder="1" applyAlignment="1">
      <alignment horizontal="center" vertical="center" wrapText="1"/>
    </xf>
    <xf numFmtId="49" fontId="33" fillId="6" borderId="14" xfId="0" applyNumberFormat="1" applyFont="1" applyFill="1" applyBorder="1" applyAlignment="1">
      <alignment horizontal="center" vertical="center" wrapText="1"/>
    </xf>
    <xf numFmtId="49" fontId="34" fillId="6" borderId="14" xfId="0" applyNumberFormat="1" applyFont="1" applyFill="1" applyBorder="1" applyAlignment="1">
      <alignment horizontal="center" vertical="center" wrapText="1"/>
    </xf>
    <xf numFmtId="49" fontId="31" fillId="6" borderId="0" xfId="0" applyNumberFormat="1" applyFont="1" applyFill="1" applyAlignment="1">
      <alignment horizontal="center" wrapText="1"/>
    </xf>
    <xf numFmtId="49" fontId="32" fillId="6" borderId="14" xfId="0" applyNumberFormat="1" applyFont="1" applyFill="1" applyBorder="1" applyAlignment="1">
      <alignment horizontal="center" vertical="center" wrapText="1"/>
    </xf>
    <xf numFmtId="49" fontId="31" fillId="6" borderId="11" xfId="0" applyNumberFormat="1" applyFont="1" applyFill="1" applyBorder="1" applyAlignment="1">
      <alignment horizontal="center" wrapText="1"/>
    </xf>
    <xf numFmtId="49" fontId="31" fillId="6" borderId="0" xfId="0" applyNumberFormat="1" applyFont="1" applyFill="1" applyAlignment="1">
      <alignment horizontal="center" vertical="center"/>
    </xf>
    <xf numFmtId="49" fontId="31" fillId="6" borderId="14" xfId="0" applyNumberFormat="1" applyFont="1" applyFill="1" applyBorder="1" applyAlignment="1">
      <alignment horizontal="center" vertical="center"/>
    </xf>
    <xf numFmtId="49" fontId="31" fillId="6" borderId="0" xfId="0" applyNumberFormat="1" applyFont="1" applyFill="1" applyAlignment="1">
      <alignment horizontal="center" vertical="center" wrapText="1"/>
    </xf>
    <xf numFmtId="49" fontId="31" fillId="6" borderId="47" xfId="0" applyNumberFormat="1" applyFont="1" applyFill="1" applyBorder="1" applyAlignment="1">
      <alignment horizontal="center" wrapText="1"/>
    </xf>
    <xf numFmtId="49" fontId="37" fillId="6" borderId="12" xfId="0" applyNumberFormat="1" applyFont="1" applyFill="1" applyBorder="1" applyAlignment="1">
      <alignment horizontal="center" vertical="center" wrapText="1"/>
    </xf>
    <xf numFmtId="49" fontId="38" fillId="6" borderId="12" xfId="0" applyNumberFormat="1" applyFont="1" applyFill="1" applyBorder="1" applyAlignment="1">
      <alignment horizontal="center" vertical="center" wrapText="1"/>
    </xf>
    <xf numFmtId="49" fontId="31" fillId="6" borderId="12" xfId="0" applyNumberFormat="1" applyFont="1" applyFill="1" applyBorder="1" applyAlignment="1">
      <alignment horizontal="center" vertical="center" wrapText="1"/>
    </xf>
    <xf numFmtId="49" fontId="32" fillId="6" borderId="12" xfId="0" applyNumberFormat="1" applyFont="1" applyFill="1" applyBorder="1" applyAlignment="1">
      <alignment horizontal="center" vertical="center" wrapText="1"/>
    </xf>
    <xf numFmtId="49" fontId="33" fillId="6" borderId="12" xfId="0" applyNumberFormat="1" applyFont="1" applyFill="1" applyBorder="1" applyAlignment="1">
      <alignment horizontal="center" vertical="center" wrapText="1"/>
    </xf>
    <xf numFmtId="49" fontId="34" fillId="6" borderId="12" xfId="0" applyNumberFormat="1" applyFont="1" applyFill="1" applyBorder="1" applyAlignment="1">
      <alignment horizontal="center" vertical="center" wrapText="1"/>
    </xf>
    <xf numFmtId="49" fontId="35" fillId="6" borderId="12" xfId="0" applyNumberFormat="1" applyFont="1" applyFill="1" applyBorder="1" applyAlignment="1">
      <alignment horizontal="center" vertical="center" wrapText="1"/>
    </xf>
    <xf numFmtId="49" fontId="36" fillId="6" borderId="12" xfId="0" applyNumberFormat="1" applyFont="1" applyFill="1" applyBorder="1" applyAlignment="1">
      <alignment horizontal="center" vertical="center" wrapText="1"/>
    </xf>
    <xf numFmtId="49" fontId="31" fillId="6" borderId="14" xfId="0" applyNumberFormat="1" applyFont="1" applyFill="1" applyBorder="1" applyAlignment="1">
      <alignment horizontal="center" vertical="center" wrapText="1"/>
    </xf>
    <xf numFmtId="0" fontId="17" fillId="19" borderId="0" xfId="0" applyFont="1" applyFill="1" applyAlignment="1">
      <alignment horizontal="center"/>
    </xf>
    <xf numFmtId="0" fontId="21" fillId="19" borderId="0" xfId="0" applyFont="1" applyFill="1" applyAlignment="1">
      <alignment horizontal="center"/>
    </xf>
  </cellXfs>
  <cellStyles count="6">
    <cellStyle name="Lien hypertexte" xfId="4" builtinId="8"/>
    <cellStyle name="Normal" xfId="0" builtinId="0"/>
    <cellStyle name="Normal 4" xfId="3" xr:uid="{00000000-0005-0000-0000-000002000000}"/>
    <cellStyle name="Note" xfId="5" builtinId="10"/>
    <cellStyle name="Pourcentage" xfId="1" builtinId="5"/>
    <cellStyle name="Texte explicatif" xfId="2" builtinId="53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74B349"/>
      <color rgb="FFFF9966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69A-4B35-8C2F-1FE924604906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69A-4B35-8C2F-1FE924604906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69A-4B35-8C2F-1FE924604906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69A-4B35-8C2F-1FE924604906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69A-4B35-8C2F-1FE924604906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9A-4B35-8C2F-1FE924604906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E69A-4B35-8C2F-1FE9246049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E69A-4B35-8C2F-1FE924604906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E69A-4B35-8C2F-1FE924604906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69A-4B35-8C2F-1FE924604906}"/>
              </c:ext>
            </c:extLst>
          </c:dPt>
          <c:val>
            <c:numRef>
              <c:f>'Fiche Agence'!$Z$16:$Z$18</c:f>
              <c:numCache>
                <c:formatCode>0</c:formatCode>
                <c:ptCount val="3"/>
                <c:pt idx="0" formatCode="0.0">
                  <c:v>86.1</c:v>
                </c:pt>
                <c:pt idx="1">
                  <c:v>1</c:v>
                </c:pt>
                <c:pt idx="2">
                  <c:v>152.9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E69A-4B35-8C2F-1FE924604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E5-4997-9961-7D241577D54B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E5-4997-9961-7D241577D54B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E5-4997-9961-7D241577D54B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E5-4997-9961-7D241577D54B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E5-4997-9961-7D241577D54B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E5-4997-9961-7D241577D54B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E5-4997-9961-7D241577D5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E5-4997-9961-7D241577D54B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1BE5-4997-9961-7D241577D54B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E5-4997-9961-7D241577D54B}"/>
              </c:ext>
            </c:extLst>
          </c:dPt>
          <c:val>
            <c:numRef>
              <c:f>'Fiche Agence'!$Z$22:$Z$24</c:f>
              <c:numCache>
                <c:formatCode>0</c:formatCode>
                <c:ptCount val="3"/>
                <c:pt idx="0" formatCode="0.0">
                  <c:v>119.8</c:v>
                </c:pt>
                <c:pt idx="1">
                  <c:v>1</c:v>
                </c:pt>
                <c:pt idx="2">
                  <c:v>119.2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E5-4997-9961-7D241577D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CD7-4C03-8062-44655B93C9D1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CD7-4C03-8062-44655B93C9D1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CD7-4C03-8062-44655B93C9D1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CD7-4C03-8062-44655B93C9D1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D7-4C03-8062-44655B93C9D1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CD7-4C03-8062-44655B93C9D1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CD7-4C03-8062-44655B93C9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Agence'!$X$11:$X$13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CD7-4C03-8062-44655B93C9D1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CD7-4C03-8062-44655B93C9D1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CD7-4C03-8062-44655B93C9D1}"/>
              </c:ext>
            </c:extLst>
          </c:dPt>
          <c:val>
            <c:numRef>
              <c:f>'Fiche Agence'!$Z$19:$Z$21</c:f>
              <c:numCache>
                <c:formatCode>0</c:formatCode>
                <c:ptCount val="3"/>
                <c:pt idx="0" formatCode="0.0">
                  <c:v>104.8</c:v>
                </c:pt>
                <c:pt idx="1">
                  <c:v>1</c:v>
                </c:pt>
                <c:pt idx="2">
                  <c:v>134.19999999999999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CD7-4C03-8062-44655B93C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802-408D-A113-C167415ADF8D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802-408D-A113-C167415ADF8D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802-408D-A113-C167415ADF8D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802-408D-A113-C167415ADF8D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802-408D-A113-C167415ADF8D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9802-408D-A113-C167415ADF8D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9802-408D-A113-C167415ADF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'[1]Fiche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Agence'!$Z$11:$Z$14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802-408D-A113-C167415ADF8D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802-408D-A113-C167415ADF8D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9802-408D-A113-C167415ADF8D}"/>
              </c:ext>
            </c:extLst>
          </c:dPt>
          <c:val>
            <c:numRef>
              <c:f>'Fiche Agence'!$Z$25:$Z$27</c:f>
              <c:numCache>
                <c:formatCode>0</c:formatCode>
                <c:ptCount val="3"/>
                <c:pt idx="0" formatCode="0.0">
                  <c:v>107.4</c:v>
                </c:pt>
                <c:pt idx="1">
                  <c:v>1</c:v>
                </c:pt>
                <c:pt idx="2">
                  <c:v>131.6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9802-408D-A113-C167415ADF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svg"/><Relationship Id="rId3" Type="http://schemas.openxmlformats.org/officeDocument/2006/relationships/chart" Target="../charts/chart2.xml"/><Relationship Id="rId7" Type="http://schemas.openxmlformats.org/officeDocument/2006/relationships/image" Target="../media/image3.png"/><Relationship Id="rId2" Type="http://schemas.openxmlformats.org/officeDocument/2006/relationships/hyperlink" Target="#Lexique!A1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image" Target="../media/image2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11</xdr:row>
      <xdr:rowOff>161925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13</xdr:row>
      <xdr:rowOff>104775</xdr:rowOff>
    </xdr:from>
    <xdr:to>
      <xdr:col>15</xdr:col>
      <xdr:colOff>67573</xdr:colOff>
      <xdr:row>30</xdr:row>
      <xdr:rowOff>19050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12</xdr:row>
      <xdr:rowOff>171450</xdr:rowOff>
    </xdr:from>
    <xdr:to>
      <xdr:col>3</xdr:col>
      <xdr:colOff>419100</xdr:colOff>
      <xdr:row>14</xdr:row>
      <xdr:rowOff>57149</xdr:rowOff>
    </xdr:to>
    <xdr:sp macro="" textlink="">
      <xdr:nvSpPr>
        <xdr:cNvPr id="5" name="Espace réservé du texte 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32</xdr:row>
      <xdr:rowOff>38100</xdr:rowOff>
    </xdr:from>
    <xdr:to>
      <xdr:col>15</xdr:col>
      <xdr:colOff>67574</xdr:colOff>
      <xdr:row>40</xdr:row>
      <xdr:rowOff>142875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31</xdr:row>
      <xdr:rowOff>47625</xdr:rowOff>
    </xdr:from>
    <xdr:to>
      <xdr:col>3</xdr:col>
      <xdr:colOff>409575</xdr:colOff>
      <xdr:row>32</xdr:row>
      <xdr:rowOff>123824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 editAs="oneCell">
    <xdr:from>
      <xdr:col>1</xdr:col>
      <xdr:colOff>76200</xdr:colOff>
      <xdr:row>0</xdr:row>
      <xdr:rowOff>28575</xdr:rowOff>
    </xdr:from>
    <xdr:to>
      <xdr:col>3</xdr:col>
      <xdr:colOff>57150</xdr:colOff>
      <xdr:row>0</xdr:row>
      <xdr:rowOff>338482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28575"/>
          <a:ext cx="942975" cy="3099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102533</xdr:colOff>
      <xdr:row>6</xdr:row>
      <xdr:rowOff>24849</xdr:rowOff>
    </xdr:from>
    <xdr:to>
      <xdr:col>6</xdr:col>
      <xdr:colOff>102533</xdr:colOff>
      <xdr:row>16</xdr:row>
      <xdr:rowOff>212240</xdr:rowOff>
    </xdr:to>
    <xdr:graphicFrame macro="">
      <xdr:nvGraphicFramePr>
        <xdr:cNvPr id="30" name="Graphique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190501</xdr:colOff>
      <xdr:row>5</xdr:row>
      <xdr:rowOff>180975</xdr:rowOff>
    </xdr:from>
    <xdr:to>
      <xdr:col>17</xdr:col>
      <xdr:colOff>68481</xdr:colOff>
      <xdr:row>13</xdr:row>
      <xdr:rowOff>74084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11588" y="1456497"/>
          <a:ext cx="4358871" cy="1541348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89648</xdr:colOff>
      <xdr:row>5</xdr:row>
      <xdr:rowOff>180974</xdr:rowOff>
    </xdr:from>
    <xdr:to>
      <xdr:col>9</xdr:col>
      <xdr:colOff>135298</xdr:colOff>
      <xdr:row>20</xdr:row>
      <xdr:rowOff>123824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13766" y="1458445"/>
          <a:ext cx="4572826" cy="3091703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/>
        </xdr:cNvSpPr>
      </xdr:nvSpPr>
      <xdr:spPr>
        <a:xfrm>
          <a:off x="656167" y="1299633"/>
          <a:ext cx="2039408" cy="26775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10</xdr:col>
      <xdr:colOff>149222</xdr:colOff>
      <xdr:row>5</xdr:row>
      <xdr:rowOff>19050</xdr:rowOff>
    </xdr:from>
    <xdr:to>
      <xdr:col>12</xdr:col>
      <xdr:colOff>201082</xdr:colOff>
      <xdr:row>6</xdr:row>
      <xdr:rowOff>80169</xdr:rowOff>
    </xdr:to>
    <xdr:sp macro="" textlink="">
      <xdr:nvSpPr>
        <xdr:cNvPr id="9" name="Espace réservé du texte 1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/>
        </xdr:cNvSpPr>
      </xdr:nvSpPr>
      <xdr:spPr>
        <a:xfrm>
          <a:off x="4943472" y="1299633"/>
          <a:ext cx="1353610" cy="26220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AUTO 5</a:t>
          </a:r>
        </a:p>
      </xdr:txBody>
    </xdr:sp>
    <xdr:clientData/>
  </xdr:twoCellAnchor>
  <xdr:twoCellAnchor>
    <xdr:from>
      <xdr:col>1</xdr:col>
      <xdr:colOff>104772</xdr:colOff>
      <xdr:row>22</xdr:row>
      <xdr:rowOff>180974</xdr:rowOff>
    </xdr:from>
    <xdr:to>
      <xdr:col>9</xdr:col>
      <xdr:colOff>133348</xdr:colOff>
      <xdr:row>40</xdr:row>
      <xdr:rowOff>123824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323847" y="5124449"/>
          <a:ext cx="4543426" cy="353377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22</xdr:row>
      <xdr:rowOff>66676</xdr:rowOff>
    </xdr:from>
    <xdr:to>
      <xdr:col>3</xdr:col>
      <xdr:colOff>314324</xdr:colOff>
      <xdr:row>23</xdr:row>
      <xdr:rowOff>24884</xdr:rowOff>
    </xdr:to>
    <xdr:sp macro="" textlink="">
      <xdr:nvSpPr>
        <xdr:cNvPr id="25" name="Espace réservé du texte 10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/>
        </xdr:cNvSpPr>
      </xdr:nvSpPr>
      <xdr:spPr>
        <a:xfrm>
          <a:off x="533399" y="5010151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BANCA</a:t>
          </a:r>
        </a:p>
      </xdr:txBody>
    </xdr:sp>
    <xdr:clientData/>
  </xdr:twoCellAnchor>
  <xdr:twoCellAnchor>
    <xdr:from>
      <xdr:col>9</xdr:col>
      <xdr:colOff>190501</xdr:colOff>
      <xdr:row>22</xdr:row>
      <xdr:rowOff>180974</xdr:rowOff>
    </xdr:from>
    <xdr:to>
      <xdr:col>17</xdr:col>
      <xdr:colOff>89648</xdr:colOff>
      <xdr:row>40</xdr:row>
      <xdr:rowOff>124124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911588" y="5142257"/>
          <a:ext cx="4380038" cy="355436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22</xdr:row>
      <xdr:rowOff>66676</xdr:rowOff>
    </xdr:from>
    <xdr:to>
      <xdr:col>11</xdr:col>
      <xdr:colOff>476250</xdr:colOff>
      <xdr:row>23</xdr:row>
      <xdr:rowOff>47625</xdr:rowOff>
    </xdr:to>
    <xdr:sp macro="" textlink="">
      <xdr:nvSpPr>
        <xdr:cNvPr id="29" name="Espace réservé du texte 10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/>
        </xdr:cNvSpPr>
      </xdr:nvSpPr>
      <xdr:spPr>
        <a:xfrm>
          <a:off x="4870450" y="4808009"/>
          <a:ext cx="1183217" cy="1714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1</xdr:col>
      <xdr:colOff>104772</xdr:colOff>
      <xdr:row>42</xdr:row>
      <xdr:rowOff>180975</xdr:rowOff>
    </xdr:from>
    <xdr:to>
      <xdr:col>9</xdr:col>
      <xdr:colOff>135297</xdr:colOff>
      <xdr:row>58</xdr:row>
      <xdr:rowOff>123825</xdr:rowOff>
    </xdr:to>
    <xdr:sp macro="" textlink="">
      <xdr:nvSpPr>
        <xdr:cNvPr id="36" name="Rectangl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28890" y="8843122"/>
          <a:ext cx="4557701" cy="292361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4520</xdr:colOff>
      <xdr:row>7</xdr:row>
      <xdr:rowOff>108404</xdr:rowOff>
    </xdr:from>
    <xdr:to>
      <xdr:col>5</xdr:col>
      <xdr:colOff>147394</xdr:colOff>
      <xdr:row>9</xdr:row>
      <xdr:rowOff>4543</xdr:rowOff>
    </xdr:to>
    <xdr:sp macro="" textlink="">
      <xdr:nvSpPr>
        <xdr:cNvPr id="71" name="Rectangle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542402" y="1688433"/>
          <a:ext cx="1890992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60550</xdr:colOff>
      <xdr:row>43</xdr:row>
      <xdr:rowOff>118784</xdr:rowOff>
    </xdr:from>
    <xdr:to>
      <xdr:col>5</xdr:col>
      <xdr:colOff>203424</xdr:colOff>
      <xdr:row>44</xdr:row>
      <xdr:rowOff>33618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98432" y="8971431"/>
          <a:ext cx="2025463" cy="340658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85000"/>
                  <a:lumOff val="15000"/>
                </a:schemeClr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42</xdr:row>
      <xdr:rowOff>85724</xdr:rowOff>
    </xdr:from>
    <xdr:to>
      <xdr:col>4</xdr:col>
      <xdr:colOff>127000</xdr:colOff>
      <xdr:row>43</xdr:row>
      <xdr:rowOff>63499</xdr:rowOff>
    </xdr:to>
    <xdr:sp macro="" textlink="">
      <xdr:nvSpPr>
        <xdr:cNvPr id="66" name="Espace réservé du texte 10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/>
        </xdr:cNvSpPr>
      </xdr:nvSpPr>
      <xdr:spPr>
        <a:xfrm>
          <a:off x="760942" y="8478307"/>
          <a:ext cx="1260475" cy="1682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ASS VIE</a:t>
          </a:r>
        </a:p>
      </xdr:txBody>
    </xdr:sp>
    <xdr:clientData/>
  </xdr:twoCellAnchor>
  <xdr:twoCellAnchor>
    <xdr:from>
      <xdr:col>1</xdr:col>
      <xdr:colOff>98425</xdr:colOff>
      <xdr:row>3</xdr:row>
      <xdr:rowOff>52917</xdr:rowOff>
    </xdr:from>
    <xdr:to>
      <xdr:col>3</xdr:col>
      <xdr:colOff>9525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17500" y="786342"/>
          <a:ext cx="939800" cy="223308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  <xdr:twoCellAnchor>
    <xdr:from>
      <xdr:col>9</xdr:col>
      <xdr:colOff>190501</xdr:colOff>
      <xdr:row>14</xdr:row>
      <xdr:rowOff>127000</xdr:rowOff>
    </xdr:from>
    <xdr:to>
      <xdr:col>17</xdr:col>
      <xdr:colOff>89648</xdr:colOff>
      <xdr:row>20</xdr:row>
      <xdr:rowOff>125942</xdr:rowOff>
    </xdr:to>
    <xdr:sp macro="" textlink="">
      <xdr:nvSpPr>
        <xdr:cNvPr id="72" name="Rectangle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4538383" y="2995706"/>
          <a:ext cx="3989294" cy="145570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149223</xdr:colOff>
      <xdr:row>14</xdr:row>
      <xdr:rowOff>16930</xdr:rowOff>
    </xdr:from>
    <xdr:to>
      <xdr:col>13</xdr:col>
      <xdr:colOff>11640</xdr:colOff>
      <xdr:row>15</xdr:row>
      <xdr:rowOff>23016</xdr:rowOff>
    </xdr:to>
    <xdr:sp macro="" textlink="">
      <xdr:nvSpPr>
        <xdr:cNvPr id="68" name="Espace réservé du texte 10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/>
        </xdr:cNvSpPr>
      </xdr:nvSpPr>
      <xdr:spPr>
        <a:xfrm>
          <a:off x="4943473" y="3223680"/>
          <a:ext cx="1333500" cy="101336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PREVOYANCE</a:t>
          </a:r>
        </a:p>
      </xdr:txBody>
    </xdr:sp>
    <xdr:clientData/>
  </xdr:twoCellAnchor>
  <xdr:twoCellAnchor>
    <xdr:from>
      <xdr:col>1</xdr:col>
      <xdr:colOff>263750</xdr:colOff>
      <xdr:row>24</xdr:row>
      <xdr:rowOff>121708</xdr:rowOff>
    </xdr:from>
    <xdr:to>
      <xdr:col>5</xdr:col>
      <xdr:colOff>89124</xdr:colOff>
      <xdr:row>26</xdr:row>
      <xdr:rowOff>7264</xdr:rowOff>
    </xdr:to>
    <xdr:sp macro="" textlink="">
      <xdr:nvSpPr>
        <xdr:cNvPr id="74" name="Rectangle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602417" y="5127625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FORFAITS</a:t>
          </a:r>
        </a:p>
      </xdr:txBody>
    </xdr:sp>
    <xdr:clientData/>
  </xdr:twoCellAnchor>
  <xdr:twoCellAnchor>
    <xdr:from>
      <xdr:col>9</xdr:col>
      <xdr:colOff>391584</xdr:colOff>
      <xdr:row>24</xdr:row>
      <xdr:rowOff>42334</xdr:rowOff>
    </xdr:from>
    <xdr:to>
      <xdr:col>13</xdr:col>
      <xdr:colOff>132291</xdr:colOff>
      <xdr:row>25</xdr:row>
      <xdr:rowOff>128973</xdr:rowOff>
    </xdr:to>
    <xdr:sp macro="" textlink="">
      <xdr:nvSpPr>
        <xdr:cNvPr id="78" name="Rectangle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4942417" y="5048251"/>
          <a:ext cx="1963207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chemeClr val="tx1">
                  <a:lumMod val="75000"/>
                  <a:lumOff val="25000"/>
                </a:schemeClr>
              </a:solidFill>
            </a:rPr>
            <a:t>ATTEINTE OBJECTIF ANNUEL </a:t>
          </a:r>
        </a:p>
      </xdr:txBody>
    </xdr:sp>
    <xdr:clientData/>
  </xdr:twoCellAnchor>
  <xdr:twoCellAnchor>
    <xdr:from>
      <xdr:col>9</xdr:col>
      <xdr:colOff>190501</xdr:colOff>
      <xdr:row>42</xdr:row>
      <xdr:rowOff>183091</xdr:rowOff>
    </xdr:from>
    <xdr:to>
      <xdr:col>17</xdr:col>
      <xdr:colOff>90271</xdr:colOff>
      <xdr:row>50</xdr:row>
      <xdr:rowOff>55034</xdr:rowOff>
    </xdr:to>
    <xdr:sp macro="" textlink="">
      <xdr:nvSpPr>
        <xdr:cNvPr id="79" name="Rectangl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4538383" y="8486650"/>
          <a:ext cx="3989917" cy="144076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11206</xdr:colOff>
      <xdr:row>42</xdr:row>
      <xdr:rowOff>11206</xdr:rowOff>
    </xdr:from>
    <xdr:to>
      <xdr:col>11</xdr:col>
      <xdr:colOff>190497</xdr:colOff>
      <xdr:row>43</xdr:row>
      <xdr:rowOff>92869</xdr:rowOff>
    </xdr:to>
    <xdr:sp macro="" textlink="">
      <xdr:nvSpPr>
        <xdr:cNvPr id="80" name="Espace réservé du texte 10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/>
        </xdr:cNvSpPr>
      </xdr:nvSpPr>
      <xdr:spPr>
        <a:xfrm>
          <a:off x="5065059" y="8606118"/>
          <a:ext cx="874056" cy="272163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PERI</a:t>
          </a:r>
        </a:p>
      </xdr:txBody>
    </xdr:sp>
    <xdr:clientData/>
  </xdr:twoCellAnchor>
  <xdr:twoCellAnchor>
    <xdr:from>
      <xdr:col>9</xdr:col>
      <xdr:colOff>201707</xdr:colOff>
      <xdr:row>51</xdr:row>
      <xdr:rowOff>45385</xdr:rowOff>
    </xdr:from>
    <xdr:to>
      <xdr:col>17</xdr:col>
      <xdr:colOff>79689</xdr:colOff>
      <xdr:row>58</xdr:row>
      <xdr:rowOff>123825</xdr:rowOff>
    </xdr:to>
    <xdr:sp macro="" textlink="">
      <xdr:nvSpPr>
        <xdr:cNvPr id="81" name="Rectangle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953001" y="10399620"/>
          <a:ext cx="4371541" cy="1367117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291354</xdr:colOff>
      <xdr:row>50</xdr:row>
      <xdr:rowOff>145676</xdr:rowOff>
    </xdr:from>
    <xdr:to>
      <xdr:col>13</xdr:col>
      <xdr:colOff>176183</xdr:colOff>
      <xdr:row>53</xdr:row>
      <xdr:rowOff>36960</xdr:rowOff>
    </xdr:to>
    <xdr:sp macro="" textlink="">
      <xdr:nvSpPr>
        <xdr:cNvPr id="82" name="Espace réservé du texte 10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/>
        </xdr:cNvSpPr>
      </xdr:nvSpPr>
      <xdr:spPr>
        <a:xfrm>
          <a:off x="5042648" y="10163735"/>
          <a:ext cx="2047564" cy="33951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GESTION DELEGUEE</a:t>
          </a:r>
        </a:p>
      </xdr:txBody>
    </xdr:sp>
    <xdr:clientData/>
  </xdr:twoCellAnchor>
  <xdr:twoCellAnchor>
    <xdr:from>
      <xdr:col>0</xdr:col>
      <xdr:colOff>113351</xdr:colOff>
      <xdr:row>22</xdr:row>
      <xdr:rowOff>53058</xdr:rowOff>
    </xdr:from>
    <xdr:to>
      <xdr:col>6</xdr:col>
      <xdr:colOff>113351</xdr:colOff>
      <xdr:row>34</xdr:row>
      <xdr:rowOff>108902</xdr:rowOff>
    </xdr:to>
    <xdr:graphicFrame macro="">
      <xdr:nvGraphicFramePr>
        <xdr:cNvPr id="31" name="Graphiqu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451157</xdr:colOff>
      <xdr:row>23</xdr:row>
      <xdr:rowOff>35567</xdr:rowOff>
    </xdr:from>
    <xdr:to>
      <xdr:col>14</xdr:col>
      <xdr:colOff>204628</xdr:colOff>
      <xdr:row>33</xdr:row>
      <xdr:rowOff>147625</xdr:rowOff>
    </xdr:to>
    <xdr:graphicFrame macro="">
      <xdr:nvGraphicFramePr>
        <xdr:cNvPr id="32" name="Graphiqu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513987</xdr:colOff>
      <xdr:row>4</xdr:row>
      <xdr:rowOff>134470</xdr:rowOff>
    </xdr:from>
    <xdr:to>
      <xdr:col>12</xdr:col>
      <xdr:colOff>579516</xdr:colOff>
      <xdr:row>6</xdr:row>
      <xdr:rowOff>166627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62605" y="1199029"/>
          <a:ext cx="648235" cy="448235"/>
        </a:xfrm>
        <a:prstGeom prst="rect">
          <a:avLst/>
        </a:prstGeom>
        <a:solidFill>
          <a:schemeClr val="bg1"/>
        </a:solidFill>
        <a:effectLst>
          <a:glow rad="127000">
            <a:schemeClr val="accent1">
              <a:alpha val="0"/>
            </a:schemeClr>
          </a:glow>
        </a:effectLst>
      </xdr:spPr>
    </xdr:pic>
    <xdr:clientData/>
  </xdr:twoCellAnchor>
  <xdr:twoCellAnchor>
    <xdr:from>
      <xdr:col>1</xdr:col>
      <xdr:colOff>112059</xdr:colOff>
      <xdr:row>60</xdr:row>
      <xdr:rowOff>36785</xdr:rowOff>
    </xdr:from>
    <xdr:to>
      <xdr:col>17</xdr:col>
      <xdr:colOff>78441</xdr:colOff>
      <xdr:row>66</xdr:row>
      <xdr:rowOff>143240</xdr:rowOff>
    </xdr:to>
    <xdr:sp macro="" textlink="">
      <xdr:nvSpPr>
        <xdr:cNvPr id="33" name="Rectangl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327407" y="12419285"/>
          <a:ext cx="8953012" cy="109208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112062</xdr:colOff>
      <xdr:row>59</xdr:row>
      <xdr:rowOff>168088</xdr:rowOff>
    </xdr:from>
    <xdr:to>
      <xdr:col>4</xdr:col>
      <xdr:colOff>414617</xdr:colOff>
      <xdr:row>60</xdr:row>
      <xdr:rowOff>134657</xdr:rowOff>
    </xdr:to>
    <xdr:sp macro="" textlink="">
      <xdr:nvSpPr>
        <xdr:cNvPr id="35" name="Espace réservé du texte 10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/>
        </xdr:cNvSpPr>
      </xdr:nvSpPr>
      <xdr:spPr>
        <a:xfrm>
          <a:off x="649944" y="12057529"/>
          <a:ext cx="1602438" cy="15706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PARTS SOCIALES</a:t>
          </a:r>
        </a:p>
      </xdr:txBody>
    </xdr:sp>
    <xdr:clientData/>
  </xdr:twoCellAnchor>
  <xdr:twoCellAnchor>
    <xdr:from>
      <xdr:col>9</xdr:col>
      <xdr:colOff>201706</xdr:colOff>
      <xdr:row>19</xdr:row>
      <xdr:rowOff>201706</xdr:rowOff>
    </xdr:from>
    <xdr:to>
      <xdr:col>17</xdr:col>
      <xdr:colOff>89646</xdr:colOff>
      <xdr:row>20</xdr:row>
      <xdr:rowOff>145676</xdr:rowOff>
    </xdr:to>
    <xdr:sp macro="" textlink="">
      <xdr:nvSpPr>
        <xdr:cNvPr id="10" name="ZoneText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4953000" y="4392706"/>
          <a:ext cx="4381499" cy="1792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chemeClr val="tx1">
                  <a:lumMod val="65000"/>
                  <a:lumOff val="35000"/>
                </a:schemeClr>
              </a:solidFill>
            </a:rPr>
            <a:t> </a:t>
          </a:r>
          <a:r>
            <a:rPr lang="fr-FR" sz="700">
              <a:solidFill>
                <a:schemeClr val="tx1">
                  <a:lumMod val="65000"/>
                  <a:lumOff val="35000"/>
                </a:schemeClr>
              </a:solidFill>
            </a:rPr>
            <a:t>(SECUR'URGENCES / SECUR'FAMILLE / SECUR'OBSEQUES)</a:t>
          </a:r>
          <a:endParaRPr lang="fr-FR" sz="900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  <xdr:twoCellAnchor>
    <xdr:from>
      <xdr:col>0</xdr:col>
      <xdr:colOff>142875</xdr:colOff>
      <xdr:row>42</xdr:row>
      <xdr:rowOff>133350</xdr:rowOff>
    </xdr:from>
    <xdr:to>
      <xdr:col>6</xdr:col>
      <xdr:colOff>229721</xdr:colOff>
      <xdr:row>54</xdr:row>
      <xdr:rowOff>140633</xdr:rowOff>
    </xdr:to>
    <xdr:graphicFrame macro="">
      <xdr:nvGraphicFramePr>
        <xdr:cNvPr id="43" name="Graphique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14</xdr:col>
      <xdr:colOff>371475</xdr:colOff>
      <xdr:row>2</xdr:row>
      <xdr:rowOff>171450</xdr:rowOff>
    </xdr:from>
    <xdr:to>
      <xdr:col>15</xdr:col>
      <xdr:colOff>171450</xdr:colOff>
      <xdr:row>4</xdr:row>
      <xdr:rowOff>28575</xdr:rowOff>
    </xdr:to>
    <xdr:pic>
      <xdr:nvPicPr>
        <xdr:cNvPr id="5" name="Graphique 4" descr="Grouper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7848600" y="714375"/>
          <a:ext cx="381000" cy="381000"/>
        </a:xfrm>
        <a:prstGeom prst="rect">
          <a:avLst/>
        </a:prstGeom>
      </xdr:spPr>
    </xdr:pic>
    <xdr:clientData/>
  </xdr:twoCellAnchor>
  <xdr:twoCellAnchor>
    <xdr:from>
      <xdr:col>14</xdr:col>
      <xdr:colOff>381000</xdr:colOff>
      <xdr:row>3</xdr:row>
      <xdr:rowOff>47624</xdr:rowOff>
    </xdr:from>
    <xdr:to>
      <xdr:col>17</xdr:col>
      <xdr:colOff>161925</xdr:colOff>
      <xdr:row>3</xdr:row>
      <xdr:rowOff>285749</xdr:rowOff>
    </xdr:to>
    <xdr:sp macro="" textlink="">
      <xdr:nvSpPr>
        <xdr:cNvPr id="11" name="ZoneText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7858125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>
              <a:solidFill>
                <a:srgbClr val="C00000"/>
              </a:solidFill>
            </a:rPr>
            <a:t>ETP entité :</a:t>
          </a:r>
        </a:p>
      </xdr:txBody>
    </xdr:sp>
    <xdr:clientData/>
  </xdr:twoCellAnchor>
  <xdr:twoCellAnchor editAs="oneCell">
    <xdr:from>
      <xdr:col>1</xdr:col>
      <xdr:colOff>9525</xdr:colOff>
      <xdr:row>0</xdr:row>
      <xdr:rowOff>0</xdr:rowOff>
    </xdr:from>
    <xdr:to>
      <xdr:col>3</xdr:col>
      <xdr:colOff>47625</xdr:colOff>
      <xdr:row>0</xdr:row>
      <xdr:rowOff>350301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1066800" cy="350301"/>
        </a:xfrm>
        <a:prstGeom prst="rect">
          <a:avLst/>
        </a:prstGeom>
      </xdr:spPr>
    </xdr:pic>
    <xdr:clientData/>
  </xdr:twoCellAnchor>
  <xdr:twoCellAnchor>
    <xdr:from>
      <xdr:col>5</xdr:col>
      <xdr:colOff>114302</xdr:colOff>
      <xdr:row>5</xdr:row>
      <xdr:rowOff>161925</xdr:rowOff>
    </xdr:from>
    <xdr:to>
      <xdr:col>6</xdr:col>
      <xdr:colOff>76201</xdr:colOff>
      <xdr:row>6</xdr:row>
      <xdr:rowOff>7619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524127" y="1438275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247680</xdr:colOff>
      <xdr:row>4</xdr:row>
      <xdr:rowOff>152400</xdr:rowOff>
    </xdr:from>
    <xdr:to>
      <xdr:col>5</xdr:col>
      <xdr:colOff>543018</xdr:colOff>
      <xdr:row>6</xdr:row>
      <xdr:rowOff>106448</xdr:rowOff>
    </xdr:to>
    <xdr:grpSp>
      <xdr:nvGrpSpPr>
        <xdr:cNvPr id="49" name="Graphique 47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GrpSpPr>
          <a:grpSpLocks noChangeAspect="1"/>
        </xdr:cNvGrpSpPr>
      </xdr:nvGrpSpPr>
      <xdr:grpSpPr>
        <a:xfrm>
          <a:off x="2657505" y="1219200"/>
          <a:ext cx="295338" cy="363623"/>
          <a:chOff x="5861920" y="214217"/>
          <a:chExt cx="393781" cy="484829"/>
        </a:xfrm>
        <a:solidFill>
          <a:srgbClr val="E52A29"/>
        </a:solidFill>
      </xdr:grpSpPr>
      <xdr:sp macro="" textlink="">
        <xdr:nvSpPr>
          <xdr:cNvPr id="50" name="Forme libre : forme 49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/>
        </xdr:nvSpPr>
        <xdr:spPr>
          <a:xfrm>
            <a:off x="6011842" y="463772"/>
            <a:ext cx="55817" cy="235274"/>
          </a:xfrm>
          <a:custGeom>
            <a:avLst/>
            <a:gdLst>
              <a:gd name="connsiteX0" fmla="*/ 40577 w 55817"/>
              <a:gd name="connsiteY0" fmla="*/ 7620 h 235274"/>
              <a:gd name="connsiteX1" fmla="*/ 40577 w 55817"/>
              <a:gd name="connsiteY1" fmla="*/ 207134 h 235274"/>
              <a:gd name="connsiteX2" fmla="*/ 27676 w 55817"/>
              <a:gd name="connsiteY2" fmla="*/ 220034 h 235274"/>
              <a:gd name="connsiteX3" fmla="*/ 15403 w 55817"/>
              <a:gd name="connsiteY3" fmla="*/ 211114 h 235274"/>
              <a:gd name="connsiteX4" fmla="*/ 15068 w 55817"/>
              <a:gd name="connsiteY4" fmla="*/ 209869 h 235274"/>
              <a:gd name="connsiteX5" fmla="*/ 6006 w 55817"/>
              <a:gd name="connsiteY5" fmla="*/ 204038 h 235274"/>
              <a:gd name="connsiteX6" fmla="*/ 175 w 55817"/>
              <a:gd name="connsiteY6" fmla="*/ 213101 h 235274"/>
              <a:gd name="connsiteX7" fmla="*/ 27676 w 55817"/>
              <a:gd name="connsiteY7" fmla="*/ 235274 h 235274"/>
              <a:gd name="connsiteX8" fmla="*/ 55817 w 55817"/>
              <a:gd name="connsiteY8" fmla="*/ 207134 h 235274"/>
              <a:gd name="connsiteX9" fmla="*/ 55817 w 55817"/>
              <a:gd name="connsiteY9" fmla="*/ 7620 h 235274"/>
              <a:gd name="connsiteX10" fmla="*/ 48197 w 55817"/>
              <a:gd name="connsiteY10" fmla="*/ 0 h 235274"/>
              <a:gd name="connsiteX11" fmla="*/ 40577 w 55817"/>
              <a:gd name="connsiteY11" fmla="*/ 7620 h 23527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5817" h="235274">
                <a:moveTo>
                  <a:pt x="40577" y="7620"/>
                </a:moveTo>
                <a:lnTo>
                  <a:pt x="40577" y="207134"/>
                </a:lnTo>
                <a:cubicBezTo>
                  <a:pt x="40577" y="214258"/>
                  <a:pt x="34801" y="220034"/>
                  <a:pt x="27676" y="220034"/>
                </a:cubicBezTo>
                <a:cubicBezTo>
                  <a:pt x="22039" y="220034"/>
                  <a:pt x="17110" y="216385"/>
                  <a:pt x="15403" y="211114"/>
                </a:cubicBezTo>
                <a:lnTo>
                  <a:pt x="15068" y="209869"/>
                </a:lnTo>
                <a:cubicBezTo>
                  <a:pt x="14176" y="205756"/>
                  <a:pt x="10119" y="203146"/>
                  <a:pt x="6006" y="204038"/>
                </a:cubicBezTo>
                <a:cubicBezTo>
                  <a:pt x="1893" y="204930"/>
                  <a:pt x="-718" y="208988"/>
                  <a:pt x="175" y="213101"/>
                </a:cubicBezTo>
                <a:cubicBezTo>
                  <a:pt x="2983" y="226042"/>
                  <a:pt x="14434" y="235274"/>
                  <a:pt x="27676" y="235274"/>
                </a:cubicBezTo>
                <a:cubicBezTo>
                  <a:pt x="43218" y="235274"/>
                  <a:pt x="55817" y="222675"/>
                  <a:pt x="55817" y="207134"/>
                </a:cubicBezTo>
                <a:lnTo>
                  <a:pt x="55817" y="7620"/>
                </a:lnTo>
                <a:cubicBezTo>
                  <a:pt x="55817" y="3412"/>
                  <a:pt x="52405" y="0"/>
                  <a:pt x="48197" y="0"/>
                </a:cubicBezTo>
                <a:cubicBezTo>
                  <a:pt x="43989" y="0"/>
                  <a:pt x="40577" y="3412"/>
                  <a:pt x="40577" y="76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51" name="Forme libre : forme 50">
            <a:extLst>
              <a:ext uri="{FF2B5EF4-FFF2-40B4-BE49-F238E27FC236}">
                <a16:creationId xmlns:a16="http://schemas.microsoft.com/office/drawing/2014/main" id="{00000000-0008-0000-0100-000033000000}"/>
              </a:ext>
            </a:extLst>
          </xdr:cNvPr>
          <xdr:cNvSpPr/>
        </xdr:nvSpPr>
        <xdr:spPr>
          <a:xfrm>
            <a:off x="5861920" y="214217"/>
            <a:ext cx="393781" cy="237448"/>
          </a:xfrm>
          <a:custGeom>
            <a:avLst/>
            <a:gdLst>
              <a:gd name="connsiteX0" fmla="*/ 196891 w 393781"/>
              <a:gd name="connsiteY0" fmla="*/ 0 h 237448"/>
              <a:gd name="connsiteX1" fmla="*/ 210410 w 393781"/>
              <a:gd name="connsiteY1" fmla="*/ 13520 h 237448"/>
              <a:gd name="connsiteX2" fmla="*/ 210410 w 393781"/>
              <a:gd name="connsiteY2" fmla="*/ 27039 h 237448"/>
              <a:gd name="connsiteX3" fmla="*/ 183371 w 393781"/>
              <a:gd name="connsiteY3" fmla="*/ 27039 h 237448"/>
              <a:gd name="connsiteX4" fmla="*/ 183371 w 393781"/>
              <a:gd name="connsiteY4" fmla="*/ 13520 h 237448"/>
              <a:gd name="connsiteX5" fmla="*/ 196891 w 393781"/>
              <a:gd name="connsiteY5" fmla="*/ 0 h 237448"/>
              <a:gd name="connsiteX6" fmla="*/ 182898 w 393781"/>
              <a:gd name="connsiteY6" fmla="*/ 32953 h 237448"/>
              <a:gd name="connsiteX7" fmla="*/ 210900 w 393781"/>
              <a:gd name="connsiteY7" fmla="*/ 32953 h 237448"/>
              <a:gd name="connsiteX8" fmla="*/ 393782 w 393781"/>
              <a:gd name="connsiteY8" fmla="*/ 229829 h 237448"/>
              <a:gd name="connsiteX9" fmla="*/ 386162 w 393781"/>
              <a:gd name="connsiteY9" fmla="*/ 237449 h 237448"/>
              <a:gd name="connsiteX10" fmla="*/ 7620 w 393781"/>
              <a:gd name="connsiteY10" fmla="*/ 237449 h 237448"/>
              <a:gd name="connsiteX11" fmla="*/ 0 w 393781"/>
              <a:gd name="connsiteY11" fmla="*/ 229829 h 237448"/>
              <a:gd name="connsiteX12" fmla="*/ 182898 w 393781"/>
              <a:gd name="connsiteY12" fmla="*/ 32953 h 237448"/>
              <a:gd name="connsiteX13" fmla="*/ 183611 w 393781"/>
              <a:gd name="connsiteY13" fmla="*/ 48178 h 237448"/>
              <a:gd name="connsiteX14" fmla="*/ 180263 w 393781"/>
              <a:gd name="connsiteY14" fmla="*/ 48418 h 237448"/>
              <a:gd name="connsiteX15" fmla="*/ 15379 w 393781"/>
              <a:gd name="connsiteY15" fmla="*/ 222209 h 237448"/>
              <a:gd name="connsiteX16" fmla="*/ 378402 w 393781"/>
              <a:gd name="connsiteY16" fmla="*/ 222209 h 237448"/>
              <a:gd name="connsiteX17" fmla="*/ 210410 w 393781"/>
              <a:gd name="connsiteY17" fmla="*/ 48178 h 237448"/>
              <a:gd name="connsiteX18" fmla="*/ 183611 w 393781"/>
              <a:gd name="connsiteY18" fmla="*/ 48178 h 23744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393781" h="237448">
                <a:moveTo>
                  <a:pt x="196891" y="0"/>
                </a:moveTo>
                <a:cubicBezTo>
                  <a:pt x="204358" y="0"/>
                  <a:pt x="210410" y="6053"/>
                  <a:pt x="210410" y="13520"/>
                </a:cubicBezTo>
                <a:lnTo>
                  <a:pt x="210410" y="27039"/>
                </a:lnTo>
                <a:lnTo>
                  <a:pt x="183371" y="27039"/>
                </a:lnTo>
                <a:lnTo>
                  <a:pt x="183371" y="13520"/>
                </a:lnTo>
                <a:cubicBezTo>
                  <a:pt x="183371" y="6053"/>
                  <a:pt x="189425" y="0"/>
                  <a:pt x="196891" y="0"/>
                </a:cubicBezTo>
                <a:close/>
                <a:moveTo>
                  <a:pt x="182898" y="32953"/>
                </a:moveTo>
                <a:lnTo>
                  <a:pt x="210900" y="32953"/>
                </a:lnTo>
                <a:cubicBezTo>
                  <a:pt x="316612" y="39752"/>
                  <a:pt x="393782" y="122535"/>
                  <a:pt x="393782" y="229829"/>
                </a:cubicBezTo>
                <a:cubicBezTo>
                  <a:pt x="393782" y="234038"/>
                  <a:pt x="390371" y="237449"/>
                  <a:pt x="386162" y="237449"/>
                </a:cubicBezTo>
                <a:lnTo>
                  <a:pt x="7620" y="237449"/>
                </a:lnTo>
                <a:cubicBezTo>
                  <a:pt x="3412" y="237449"/>
                  <a:pt x="0" y="234038"/>
                  <a:pt x="0" y="229829"/>
                </a:cubicBezTo>
                <a:cubicBezTo>
                  <a:pt x="0" y="122304"/>
                  <a:pt x="77067" y="39548"/>
                  <a:pt x="182898" y="32953"/>
                </a:cubicBezTo>
                <a:close/>
                <a:moveTo>
                  <a:pt x="183611" y="48178"/>
                </a:moveTo>
                <a:lnTo>
                  <a:pt x="180263" y="48418"/>
                </a:lnTo>
                <a:cubicBezTo>
                  <a:pt x="86846" y="55923"/>
                  <a:pt x="18853" y="127665"/>
                  <a:pt x="15379" y="222209"/>
                </a:cubicBezTo>
                <a:lnTo>
                  <a:pt x="378402" y="222209"/>
                </a:lnTo>
                <a:cubicBezTo>
                  <a:pt x="374872" y="126681"/>
                  <a:pt x="305091" y="54282"/>
                  <a:pt x="210410" y="48178"/>
                </a:cubicBezTo>
                <a:lnTo>
                  <a:pt x="183611" y="48178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3</xdr:col>
      <xdr:colOff>123827</xdr:colOff>
      <xdr:row>22</xdr:row>
      <xdr:rowOff>133350</xdr:rowOff>
    </xdr:from>
    <xdr:to>
      <xdr:col>4</xdr:col>
      <xdr:colOff>194310</xdr:colOff>
      <xdr:row>23</xdr:row>
      <xdr:rowOff>28575</xdr:rowOff>
    </xdr:to>
    <xdr:sp macro="" textlink="">
      <xdr:nvSpPr>
        <xdr:cNvPr id="57" name="Rectangle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1371602" y="5076825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219121</xdr:colOff>
      <xdr:row>22</xdr:row>
      <xdr:rowOff>28573</xdr:rowOff>
    </xdr:from>
    <xdr:to>
      <xdr:col>4</xdr:col>
      <xdr:colOff>78859</xdr:colOff>
      <xdr:row>23</xdr:row>
      <xdr:rowOff>106675</xdr:rowOff>
    </xdr:to>
    <xdr:grpSp>
      <xdr:nvGrpSpPr>
        <xdr:cNvPr id="53" name="Graphique 7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GrpSpPr/>
      </xdr:nvGrpSpPr>
      <xdr:grpSpPr>
        <a:xfrm>
          <a:off x="1466896" y="4972048"/>
          <a:ext cx="440763" cy="268602"/>
          <a:chOff x="8738559" y="333613"/>
          <a:chExt cx="587683" cy="358139"/>
        </a:xfrm>
        <a:solidFill>
          <a:srgbClr val="E50051"/>
        </a:solidFill>
      </xdr:grpSpPr>
      <xdr:sp macro="" textlink="">
        <xdr:nvSpPr>
          <xdr:cNvPr id="54" name="Forme libre : forme 53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/>
        </xdr:nvSpPr>
        <xdr:spPr>
          <a:xfrm rot="10800000" flipV="1">
            <a:off x="8793804" y="426959"/>
            <a:ext cx="114300" cy="95250"/>
          </a:xfrm>
          <a:custGeom>
            <a:avLst/>
            <a:gdLst>
              <a:gd name="connsiteX0" fmla="*/ 95250 w 114300"/>
              <a:gd name="connsiteY0" fmla="*/ 0 h 95250"/>
              <a:gd name="connsiteX1" fmla="*/ 114300 w 114300"/>
              <a:gd name="connsiteY1" fmla="*/ 19050 h 95250"/>
              <a:gd name="connsiteX2" fmla="*/ 114300 w 114300"/>
              <a:gd name="connsiteY2" fmla="*/ 76200 h 95250"/>
              <a:gd name="connsiteX3" fmla="*/ 95250 w 114300"/>
              <a:gd name="connsiteY3" fmla="*/ 95250 h 95250"/>
              <a:gd name="connsiteX4" fmla="*/ 19050 w 114300"/>
              <a:gd name="connsiteY4" fmla="*/ 95250 h 95250"/>
              <a:gd name="connsiteX5" fmla="*/ 0 w 114300"/>
              <a:gd name="connsiteY5" fmla="*/ 76200 h 95250"/>
              <a:gd name="connsiteX6" fmla="*/ 0 w 114300"/>
              <a:gd name="connsiteY6" fmla="*/ 19050 h 95250"/>
              <a:gd name="connsiteX7" fmla="*/ 19050 w 114300"/>
              <a:gd name="connsiteY7" fmla="*/ 0 h 95250"/>
              <a:gd name="connsiteX8" fmla="*/ 95250 w 114300"/>
              <a:gd name="connsiteY8" fmla="*/ 0 h 95250"/>
              <a:gd name="connsiteX9" fmla="*/ 95250 w 114300"/>
              <a:gd name="connsiteY9" fmla="*/ 15240 h 95250"/>
              <a:gd name="connsiteX10" fmla="*/ 19050 w 114300"/>
              <a:gd name="connsiteY10" fmla="*/ 15240 h 95250"/>
              <a:gd name="connsiteX11" fmla="*/ 15317 w 114300"/>
              <a:gd name="connsiteY11" fmla="*/ 18282 h 95250"/>
              <a:gd name="connsiteX12" fmla="*/ 15240 w 114300"/>
              <a:gd name="connsiteY12" fmla="*/ 19050 h 95250"/>
              <a:gd name="connsiteX13" fmla="*/ 15240 w 114300"/>
              <a:gd name="connsiteY13" fmla="*/ 76200 h 95250"/>
              <a:gd name="connsiteX14" fmla="*/ 18282 w 114300"/>
              <a:gd name="connsiteY14" fmla="*/ 79933 h 95250"/>
              <a:gd name="connsiteX15" fmla="*/ 19050 w 114300"/>
              <a:gd name="connsiteY15" fmla="*/ 80010 h 95250"/>
              <a:gd name="connsiteX16" fmla="*/ 95250 w 114300"/>
              <a:gd name="connsiteY16" fmla="*/ 80010 h 95250"/>
              <a:gd name="connsiteX17" fmla="*/ 98983 w 114300"/>
              <a:gd name="connsiteY17" fmla="*/ 76968 h 95250"/>
              <a:gd name="connsiteX18" fmla="*/ 99060 w 114300"/>
              <a:gd name="connsiteY18" fmla="*/ 76200 h 95250"/>
              <a:gd name="connsiteX19" fmla="*/ 99060 w 114300"/>
              <a:gd name="connsiteY19" fmla="*/ 19050 h 95250"/>
              <a:gd name="connsiteX20" fmla="*/ 96018 w 114300"/>
              <a:gd name="connsiteY20" fmla="*/ 15317 h 95250"/>
              <a:gd name="connsiteX21" fmla="*/ 95250 w 114300"/>
              <a:gd name="connsiteY21" fmla="*/ 15240 h 9525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114300" h="95250">
                <a:moveTo>
                  <a:pt x="95250" y="0"/>
                </a:moveTo>
                <a:cubicBezTo>
                  <a:pt x="105771" y="0"/>
                  <a:pt x="114300" y="8529"/>
                  <a:pt x="114300" y="19050"/>
                </a:cubicBezTo>
                <a:lnTo>
                  <a:pt x="114300" y="76200"/>
                </a:lnTo>
                <a:cubicBezTo>
                  <a:pt x="114300" y="86721"/>
                  <a:pt x="105771" y="95250"/>
                  <a:pt x="95250" y="95250"/>
                </a:cubicBezTo>
                <a:lnTo>
                  <a:pt x="19050" y="95250"/>
                </a:lnTo>
                <a:cubicBezTo>
                  <a:pt x="8529" y="95250"/>
                  <a:pt x="0" y="86721"/>
                  <a:pt x="0" y="76200"/>
                </a:cubicBezTo>
                <a:lnTo>
                  <a:pt x="0" y="19050"/>
                </a:lnTo>
                <a:cubicBezTo>
                  <a:pt x="0" y="8529"/>
                  <a:pt x="8529" y="0"/>
                  <a:pt x="19050" y="0"/>
                </a:cubicBezTo>
                <a:lnTo>
                  <a:pt x="95250" y="0"/>
                </a:lnTo>
                <a:close/>
                <a:moveTo>
                  <a:pt x="95250" y="15240"/>
                </a:moveTo>
                <a:lnTo>
                  <a:pt x="19050" y="15240"/>
                </a:lnTo>
                <a:cubicBezTo>
                  <a:pt x="17209" y="15240"/>
                  <a:pt x="15672" y="16546"/>
                  <a:pt x="15317" y="18282"/>
                </a:cubicBezTo>
                <a:lnTo>
                  <a:pt x="15240" y="19050"/>
                </a:lnTo>
                <a:lnTo>
                  <a:pt x="15240" y="76200"/>
                </a:lnTo>
                <a:cubicBezTo>
                  <a:pt x="15240" y="78041"/>
                  <a:pt x="16546" y="79578"/>
                  <a:pt x="18282" y="79933"/>
                </a:cubicBezTo>
                <a:lnTo>
                  <a:pt x="19050" y="80010"/>
                </a:lnTo>
                <a:lnTo>
                  <a:pt x="95250" y="80010"/>
                </a:lnTo>
                <a:cubicBezTo>
                  <a:pt x="97091" y="80010"/>
                  <a:pt x="98628" y="78704"/>
                  <a:pt x="98983" y="76968"/>
                </a:cubicBezTo>
                <a:lnTo>
                  <a:pt x="99060" y="76200"/>
                </a:lnTo>
                <a:lnTo>
                  <a:pt x="99060" y="19050"/>
                </a:lnTo>
                <a:cubicBezTo>
                  <a:pt x="99060" y="17209"/>
                  <a:pt x="97754" y="15672"/>
                  <a:pt x="96018" y="15317"/>
                </a:cubicBezTo>
                <a:lnTo>
                  <a:pt x="95250" y="1524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/>
        </xdr:nvSpPr>
        <xdr:spPr>
          <a:xfrm rot="5400000" flipV="1">
            <a:off x="8824284" y="247888"/>
            <a:ext cx="358139" cy="529590"/>
          </a:xfrm>
          <a:custGeom>
            <a:avLst/>
            <a:gdLst>
              <a:gd name="connsiteX0" fmla="*/ 312420 w 358139"/>
              <a:gd name="connsiteY0" fmla="*/ 0 h 529590"/>
              <a:gd name="connsiteX1" fmla="*/ 358095 w 358139"/>
              <a:gd name="connsiteY1" fmla="*/ 43684 h 529590"/>
              <a:gd name="connsiteX2" fmla="*/ 358140 w 358139"/>
              <a:gd name="connsiteY2" fmla="*/ 45720 h 529590"/>
              <a:gd name="connsiteX3" fmla="*/ 358140 w 358139"/>
              <a:gd name="connsiteY3" fmla="*/ 360045 h 529590"/>
              <a:gd name="connsiteX4" fmla="*/ 350520 w 358139"/>
              <a:gd name="connsiteY4" fmla="*/ 367665 h 529590"/>
              <a:gd name="connsiteX5" fmla="*/ 342959 w 358139"/>
              <a:gd name="connsiteY5" fmla="*/ 361000 h 529590"/>
              <a:gd name="connsiteX6" fmla="*/ 342900 w 358139"/>
              <a:gd name="connsiteY6" fmla="*/ 360045 h 529590"/>
              <a:gd name="connsiteX7" fmla="*/ 342900 w 358139"/>
              <a:gd name="connsiteY7" fmla="*/ 45720 h 529590"/>
              <a:gd name="connsiteX8" fmla="*/ 314150 w 358139"/>
              <a:gd name="connsiteY8" fmla="*/ 15289 h 529590"/>
              <a:gd name="connsiteX9" fmla="*/ 312420 w 358139"/>
              <a:gd name="connsiteY9" fmla="*/ 15240 h 529590"/>
              <a:gd name="connsiteX10" fmla="*/ 45720 w 358139"/>
              <a:gd name="connsiteY10" fmla="*/ 15240 h 529590"/>
              <a:gd name="connsiteX11" fmla="*/ 15289 w 358139"/>
              <a:gd name="connsiteY11" fmla="*/ 43990 h 529590"/>
              <a:gd name="connsiteX12" fmla="*/ 15240 w 358139"/>
              <a:gd name="connsiteY12" fmla="*/ 45720 h 529590"/>
              <a:gd name="connsiteX13" fmla="*/ 15240 w 358139"/>
              <a:gd name="connsiteY13" fmla="*/ 483870 h 529590"/>
              <a:gd name="connsiteX14" fmla="*/ 43990 w 358139"/>
              <a:gd name="connsiteY14" fmla="*/ 514301 h 529590"/>
              <a:gd name="connsiteX15" fmla="*/ 45720 w 358139"/>
              <a:gd name="connsiteY15" fmla="*/ 514350 h 529590"/>
              <a:gd name="connsiteX16" fmla="*/ 236964 w 358139"/>
              <a:gd name="connsiteY16" fmla="*/ 514350 h 529590"/>
              <a:gd name="connsiteX17" fmla="*/ 244584 w 358139"/>
              <a:gd name="connsiteY17" fmla="*/ 521970 h 529590"/>
              <a:gd name="connsiteX18" fmla="*/ 237920 w 358139"/>
              <a:gd name="connsiteY18" fmla="*/ 529531 h 529590"/>
              <a:gd name="connsiteX19" fmla="*/ 236964 w 358139"/>
              <a:gd name="connsiteY19" fmla="*/ 529590 h 529590"/>
              <a:gd name="connsiteX20" fmla="*/ 45720 w 358139"/>
              <a:gd name="connsiteY20" fmla="*/ 529590 h 529590"/>
              <a:gd name="connsiteX21" fmla="*/ 45 w 358139"/>
              <a:gd name="connsiteY21" fmla="*/ 485906 h 529590"/>
              <a:gd name="connsiteX22" fmla="*/ 0 w 358139"/>
              <a:gd name="connsiteY22" fmla="*/ 483870 h 529590"/>
              <a:gd name="connsiteX23" fmla="*/ 0 w 358139"/>
              <a:gd name="connsiteY23" fmla="*/ 45720 h 529590"/>
              <a:gd name="connsiteX24" fmla="*/ 43684 w 358139"/>
              <a:gd name="connsiteY24" fmla="*/ 45 h 529590"/>
              <a:gd name="connsiteX25" fmla="*/ 45720 w 358139"/>
              <a:gd name="connsiteY25" fmla="*/ 0 h 529590"/>
              <a:gd name="connsiteX26" fmla="*/ 312420 w 358139"/>
              <a:gd name="connsiteY26" fmla="*/ 0 h 52959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</a:cxnLst>
            <a:rect l="l" t="t" r="r" b="b"/>
            <a:pathLst>
              <a:path w="358139" h="529590">
                <a:moveTo>
                  <a:pt x="312420" y="0"/>
                </a:moveTo>
                <a:cubicBezTo>
                  <a:pt x="336988" y="0"/>
                  <a:pt x="357030" y="19378"/>
                  <a:pt x="358095" y="43684"/>
                </a:cubicBezTo>
                <a:lnTo>
                  <a:pt x="358140" y="45720"/>
                </a:lnTo>
                <a:lnTo>
                  <a:pt x="358140" y="360045"/>
                </a:lnTo>
                <a:cubicBezTo>
                  <a:pt x="358140" y="364253"/>
                  <a:pt x="354728" y="367665"/>
                  <a:pt x="350520" y="367665"/>
                </a:cubicBezTo>
                <a:cubicBezTo>
                  <a:pt x="346636" y="367665"/>
                  <a:pt x="343430" y="364758"/>
                  <a:pt x="342959" y="361000"/>
                </a:cubicBezTo>
                <a:lnTo>
                  <a:pt x="342900" y="360045"/>
                </a:lnTo>
                <a:lnTo>
                  <a:pt x="342900" y="45720"/>
                </a:lnTo>
                <a:cubicBezTo>
                  <a:pt x="342900" y="29467"/>
                  <a:pt x="330178" y="16185"/>
                  <a:pt x="314150" y="15289"/>
                </a:cubicBezTo>
                <a:lnTo>
                  <a:pt x="312420" y="15240"/>
                </a:lnTo>
                <a:lnTo>
                  <a:pt x="45720" y="15240"/>
                </a:lnTo>
                <a:cubicBezTo>
                  <a:pt x="29467" y="15240"/>
                  <a:pt x="16185" y="27962"/>
                  <a:pt x="15289" y="43990"/>
                </a:cubicBezTo>
                <a:lnTo>
                  <a:pt x="15240" y="45720"/>
                </a:lnTo>
                <a:lnTo>
                  <a:pt x="15240" y="483870"/>
                </a:lnTo>
                <a:cubicBezTo>
                  <a:pt x="15240" y="500123"/>
                  <a:pt x="27962" y="513405"/>
                  <a:pt x="43990" y="514301"/>
                </a:cubicBezTo>
                <a:lnTo>
                  <a:pt x="45720" y="514350"/>
                </a:lnTo>
                <a:lnTo>
                  <a:pt x="236964" y="514350"/>
                </a:lnTo>
                <a:cubicBezTo>
                  <a:pt x="241173" y="514350"/>
                  <a:pt x="244584" y="517762"/>
                  <a:pt x="244584" y="521970"/>
                </a:cubicBezTo>
                <a:cubicBezTo>
                  <a:pt x="244584" y="525854"/>
                  <a:pt x="241677" y="529060"/>
                  <a:pt x="237920" y="529531"/>
                </a:cubicBezTo>
                <a:lnTo>
                  <a:pt x="236964" y="529590"/>
                </a:lnTo>
                <a:lnTo>
                  <a:pt x="45720" y="529590"/>
                </a:lnTo>
                <a:cubicBezTo>
                  <a:pt x="21152" y="529590"/>
                  <a:pt x="1110" y="510212"/>
                  <a:pt x="45" y="485906"/>
                </a:cubicBezTo>
                <a:lnTo>
                  <a:pt x="0" y="483870"/>
                </a:lnTo>
                <a:lnTo>
                  <a:pt x="0" y="45720"/>
                </a:lnTo>
                <a:cubicBezTo>
                  <a:pt x="0" y="21152"/>
                  <a:pt x="19378" y="1110"/>
                  <a:pt x="43684" y="45"/>
                </a:cubicBezTo>
                <a:lnTo>
                  <a:pt x="45720" y="0"/>
                </a:lnTo>
                <a:lnTo>
                  <a:pt x="312420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56" name="Forme libre : forme 55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/>
        </xdr:nvSpPr>
        <xdr:spPr>
          <a:xfrm>
            <a:off x="8795709" y="571739"/>
            <a:ext cx="530533" cy="113823"/>
          </a:xfrm>
          <a:custGeom>
            <a:avLst/>
            <a:gdLst>
              <a:gd name="connsiteX0" fmla="*/ 360236 w 530533"/>
              <a:gd name="connsiteY0" fmla="*/ 112395 h 113823"/>
              <a:gd name="connsiteX1" fmla="*/ 373951 w 530533"/>
              <a:gd name="connsiteY1" fmla="*/ 80105 h 113823"/>
              <a:gd name="connsiteX2" fmla="*/ 386334 w 530533"/>
              <a:gd name="connsiteY2" fmla="*/ 46387 h 113823"/>
              <a:gd name="connsiteX3" fmla="*/ 386334 w 530533"/>
              <a:gd name="connsiteY3" fmla="*/ 46387 h 113823"/>
              <a:gd name="connsiteX4" fmla="*/ 373475 w 530533"/>
              <a:gd name="connsiteY4" fmla="*/ 46387 h 113823"/>
              <a:gd name="connsiteX5" fmla="*/ 368903 w 530533"/>
              <a:gd name="connsiteY5" fmla="*/ 60007 h 113823"/>
              <a:gd name="connsiteX6" fmla="*/ 364093 w 530533"/>
              <a:gd name="connsiteY6" fmla="*/ 73723 h 113823"/>
              <a:gd name="connsiteX7" fmla="*/ 359283 w 530533"/>
              <a:gd name="connsiteY7" fmla="*/ 86725 h 113823"/>
              <a:gd name="connsiteX8" fmla="*/ 354711 w 530533"/>
              <a:gd name="connsiteY8" fmla="*/ 98203 h 113823"/>
              <a:gd name="connsiteX9" fmla="*/ 350044 w 530533"/>
              <a:gd name="connsiteY9" fmla="*/ 86677 h 113823"/>
              <a:gd name="connsiteX10" fmla="*/ 345281 w 530533"/>
              <a:gd name="connsiteY10" fmla="*/ 73676 h 113823"/>
              <a:gd name="connsiteX11" fmla="*/ 340519 w 530533"/>
              <a:gd name="connsiteY11" fmla="*/ 60007 h 113823"/>
              <a:gd name="connsiteX12" fmla="*/ 335851 w 530533"/>
              <a:gd name="connsiteY12" fmla="*/ 46387 h 113823"/>
              <a:gd name="connsiteX13" fmla="*/ 335851 w 530533"/>
              <a:gd name="connsiteY13" fmla="*/ 46387 h 113823"/>
              <a:gd name="connsiteX14" fmla="*/ 322612 w 530533"/>
              <a:gd name="connsiteY14" fmla="*/ 46387 h 113823"/>
              <a:gd name="connsiteX15" fmla="*/ 334947 w 530533"/>
              <a:gd name="connsiteY15" fmla="*/ 80105 h 113823"/>
              <a:gd name="connsiteX16" fmla="*/ 348710 w 530533"/>
              <a:gd name="connsiteY16" fmla="*/ 112395 h 113823"/>
              <a:gd name="connsiteX17" fmla="*/ 348710 w 530533"/>
              <a:gd name="connsiteY17" fmla="*/ 112395 h 113823"/>
              <a:gd name="connsiteX18" fmla="*/ 360236 w 530533"/>
              <a:gd name="connsiteY18" fmla="*/ 112395 h 113823"/>
              <a:gd name="connsiteX19" fmla="*/ 406778 w 530533"/>
              <a:gd name="connsiteY19" fmla="*/ 112395 h 113823"/>
              <a:gd name="connsiteX20" fmla="*/ 406778 w 530533"/>
              <a:gd name="connsiteY20" fmla="*/ 46387 h 113823"/>
              <a:gd name="connsiteX21" fmla="*/ 394777 w 530533"/>
              <a:gd name="connsiteY21" fmla="*/ 46387 h 113823"/>
              <a:gd name="connsiteX22" fmla="*/ 394777 w 530533"/>
              <a:gd name="connsiteY22" fmla="*/ 112395 h 113823"/>
              <a:gd name="connsiteX23" fmla="*/ 406778 w 530533"/>
              <a:gd name="connsiteY23" fmla="*/ 112395 h 113823"/>
              <a:gd name="connsiteX24" fmla="*/ 438461 w 530533"/>
              <a:gd name="connsiteY24" fmla="*/ 113824 h 113823"/>
              <a:gd name="connsiteX25" fmla="*/ 456988 w 530533"/>
              <a:gd name="connsiteY25" fmla="*/ 108918 h 113823"/>
              <a:gd name="connsiteX26" fmla="*/ 463322 w 530533"/>
              <a:gd name="connsiteY26" fmla="*/ 95059 h 113823"/>
              <a:gd name="connsiteX27" fmla="*/ 461988 w 530533"/>
              <a:gd name="connsiteY27" fmla="*/ 87106 h 113823"/>
              <a:gd name="connsiteX28" fmla="*/ 458131 w 530533"/>
              <a:gd name="connsiteY28" fmla="*/ 81391 h 113823"/>
              <a:gd name="connsiteX29" fmla="*/ 451939 w 530533"/>
              <a:gd name="connsiteY29" fmla="*/ 77200 h 113823"/>
              <a:gd name="connsiteX30" fmla="*/ 443605 w 530533"/>
              <a:gd name="connsiteY30" fmla="*/ 73723 h 113823"/>
              <a:gd name="connsiteX31" fmla="*/ 438700 w 530533"/>
              <a:gd name="connsiteY31" fmla="*/ 71723 h 113823"/>
              <a:gd name="connsiteX32" fmla="*/ 434794 w 530533"/>
              <a:gd name="connsiteY32" fmla="*/ 69437 h 113823"/>
              <a:gd name="connsiteX33" fmla="*/ 432223 w 530533"/>
              <a:gd name="connsiteY33" fmla="*/ 66627 h 113823"/>
              <a:gd name="connsiteX34" fmla="*/ 431318 w 530533"/>
              <a:gd name="connsiteY34" fmla="*/ 62865 h 113823"/>
              <a:gd name="connsiteX35" fmla="*/ 434032 w 530533"/>
              <a:gd name="connsiteY35" fmla="*/ 57245 h 113823"/>
              <a:gd name="connsiteX36" fmla="*/ 441605 w 530533"/>
              <a:gd name="connsiteY36" fmla="*/ 55245 h 113823"/>
              <a:gd name="connsiteX37" fmla="*/ 449558 w 530533"/>
              <a:gd name="connsiteY37" fmla="*/ 56197 h 113823"/>
              <a:gd name="connsiteX38" fmla="*/ 456654 w 530533"/>
              <a:gd name="connsiteY38" fmla="*/ 58960 h 113823"/>
              <a:gd name="connsiteX39" fmla="*/ 456654 w 530533"/>
              <a:gd name="connsiteY39" fmla="*/ 58960 h 113823"/>
              <a:gd name="connsiteX40" fmla="*/ 460369 w 530533"/>
              <a:gd name="connsiteY40" fmla="*/ 49244 h 113823"/>
              <a:gd name="connsiteX41" fmla="*/ 452797 w 530533"/>
              <a:gd name="connsiteY41" fmla="*/ 46244 h 113823"/>
              <a:gd name="connsiteX42" fmla="*/ 441795 w 530533"/>
              <a:gd name="connsiteY42" fmla="*/ 44863 h 113823"/>
              <a:gd name="connsiteX43" fmla="*/ 424936 w 530533"/>
              <a:gd name="connsiteY43" fmla="*/ 49959 h 113823"/>
              <a:gd name="connsiteX44" fmla="*/ 418745 w 530533"/>
              <a:gd name="connsiteY44" fmla="*/ 64008 h 113823"/>
              <a:gd name="connsiteX45" fmla="*/ 420221 w 530533"/>
              <a:gd name="connsiteY45" fmla="*/ 71342 h 113823"/>
              <a:gd name="connsiteX46" fmla="*/ 424126 w 530533"/>
              <a:gd name="connsiteY46" fmla="*/ 76581 h 113823"/>
              <a:gd name="connsiteX47" fmla="*/ 429746 w 530533"/>
              <a:gd name="connsiteY47" fmla="*/ 80248 h 113823"/>
              <a:gd name="connsiteX48" fmla="*/ 436366 w 530533"/>
              <a:gd name="connsiteY48" fmla="*/ 82963 h 113823"/>
              <a:gd name="connsiteX49" fmla="*/ 442462 w 530533"/>
              <a:gd name="connsiteY49" fmla="*/ 85296 h 113823"/>
              <a:gd name="connsiteX50" fmla="*/ 446986 w 530533"/>
              <a:gd name="connsiteY50" fmla="*/ 87868 h 113823"/>
              <a:gd name="connsiteX51" fmla="*/ 449844 w 530533"/>
              <a:gd name="connsiteY51" fmla="*/ 90964 h 113823"/>
              <a:gd name="connsiteX52" fmla="*/ 450844 w 530533"/>
              <a:gd name="connsiteY52" fmla="*/ 95059 h 113823"/>
              <a:gd name="connsiteX53" fmla="*/ 447891 w 530533"/>
              <a:gd name="connsiteY53" fmla="*/ 101251 h 113823"/>
              <a:gd name="connsiteX54" fmla="*/ 438461 w 530533"/>
              <a:gd name="connsiteY54" fmla="*/ 103442 h 113823"/>
              <a:gd name="connsiteX55" fmla="*/ 427889 w 530533"/>
              <a:gd name="connsiteY55" fmla="*/ 102013 h 113823"/>
              <a:gd name="connsiteX56" fmla="*/ 420935 w 530533"/>
              <a:gd name="connsiteY56" fmla="*/ 99155 h 113823"/>
              <a:gd name="connsiteX57" fmla="*/ 420935 w 530533"/>
              <a:gd name="connsiteY57" fmla="*/ 99155 h 113823"/>
              <a:gd name="connsiteX58" fmla="*/ 417411 w 530533"/>
              <a:gd name="connsiteY58" fmla="*/ 108966 h 113823"/>
              <a:gd name="connsiteX59" fmla="*/ 420459 w 530533"/>
              <a:gd name="connsiteY59" fmla="*/ 110442 h 113823"/>
              <a:gd name="connsiteX60" fmla="*/ 424984 w 530533"/>
              <a:gd name="connsiteY60" fmla="*/ 112014 h 113823"/>
              <a:gd name="connsiteX61" fmla="*/ 430984 w 530533"/>
              <a:gd name="connsiteY61" fmla="*/ 113300 h 113823"/>
              <a:gd name="connsiteX62" fmla="*/ 438461 w 530533"/>
              <a:gd name="connsiteY62" fmla="*/ 113824 h 113823"/>
              <a:gd name="connsiteX63" fmla="*/ 478813 w 530533"/>
              <a:gd name="connsiteY63" fmla="*/ 112395 h 113823"/>
              <a:gd name="connsiteX64" fmla="*/ 481528 w 530533"/>
              <a:gd name="connsiteY64" fmla="*/ 104727 h 113823"/>
              <a:gd name="connsiteX65" fmla="*/ 484242 w 530533"/>
              <a:gd name="connsiteY65" fmla="*/ 96869 h 113823"/>
              <a:gd name="connsiteX66" fmla="*/ 484242 w 530533"/>
              <a:gd name="connsiteY66" fmla="*/ 96869 h 113823"/>
              <a:gd name="connsiteX67" fmla="*/ 512055 w 530533"/>
              <a:gd name="connsiteY67" fmla="*/ 96869 h 113823"/>
              <a:gd name="connsiteX68" fmla="*/ 514818 w 530533"/>
              <a:gd name="connsiteY68" fmla="*/ 104680 h 113823"/>
              <a:gd name="connsiteX69" fmla="*/ 517580 w 530533"/>
              <a:gd name="connsiteY69" fmla="*/ 112395 h 113823"/>
              <a:gd name="connsiteX70" fmla="*/ 517580 w 530533"/>
              <a:gd name="connsiteY70" fmla="*/ 112395 h 113823"/>
              <a:gd name="connsiteX71" fmla="*/ 530534 w 530533"/>
              <a:gd name="connsiteY71" fmla="*/ 112395 h 113823"/>
              <a:gd name="connsiteX72" fmla="*/ 523438 w 530533"/>
              <a:gd name="connsiteY72" fmla="*/ 92869 h 113823"/>
              <a:gd name="connsiteX73" fmla="*/ 516866 w 530533"/>
              <a:gd name="connsiteY73" fmla="*/ 75914 h 113823"/>
              <a:gd name="connsiteX74" fmla="*/ 510531 w 530533"/>
              <a:gd name="connsiteY74" fmla="*/ 60674 h 113823"/>
              <a:gd name="connsiteX75" fmla="*/ 504054 w 530533"/>
              <a:gd name="connsiteY75" fmla="*/ 46387 h 113823"/>
              <a:gd name="connsiteX76" fmla="*/ 504054 w 530533"/>
              <a:gd name="connsiteY76" fmla="*/ 46387 h 113823"/>
              <a:gd name="connsiteX77" fmla="*/ 492720 w 530533"/>
              <a:gd name="connsiteY77" fmla="*/ 46387 h 113823"/>
              <a:gd name="connsiteX78" fmla="*/ 486243 w 530533"/>
              <a:gd name="connsiteY78" fmla="*/ 60674 h 113823"/>
              <a:gd name="connsiteX79" fmla="*/ 479909 w 530533"/>
              <a:gd name="connsiteY79" fmla="*/ 75914 h 113823"/>
              <a:gd name="connsiteX80" fmla="*/ 473384 w 530533"/>
              <a:gd name="connsiteY80" fmla="*/ 92869 h 113823"/>
              <a:gd name="connsiteX81" fmla="*/ 466335 w 530533"/>
              <a:gd name="connsiteY81" fmla="*/ 112395 h 113823"/>
              <a:gd name="connsiteX82" fmla="*/ 466335 w 530533"/>
              <a:gd name="connsiteY82" fmla="*/ 112395 h 113823"/>
              <a:gd name="connsiteX83" fmla="*/ 478813 w 530533"/>
              <a:gd name="connsiteY83" fmla="*/ 112395 h 113823"/>
              <a:gd name="connsiteX84" fmla="*/ 509007 w 530533"/>
              <a:gd name="connsiteY84" fmla="*/ 87154 h 113823"/>
              <a:gd name="connsiteX85" fmla="*/ 487290 w 530533"/>
              <a:gd name="connsiteY85" fmla="*/ 87154 h 113823"/>
              <a:gd name="connsiteX86" fmla="*/ 493148 w 530533"/>
              <a:gd name="connsiteY86" fmla="*/ 71438 h 113823"/>
              <a:gd name="connsiteX87" fmla="*/ 498149 w 530533"/>
              <a:gd name="connsiteY87" fmla="*/ 59150 h 113823"/>
              <a:gd name="connsiteX88" fmla="*/ 503102 w 530533"/>
              <a:gd name="connsiteY88" fmla="*/ 71342 h 113823"/>
              <a:gd name="connsiteX89" fmla="*/ 509007 w 530533"/>
              <a:gd name="connsiteY89" fmla="*/ 87154 h 113823"/>
              <a:gd name="connsiteX90" fmla="*/ 509007 w 530533"/>
              <a:gd name="connsiteY90" fmla="*/ 87154 h 113823"/>
              <a:gd name="connsiteX91" fmla="*/ 282682 w 530533"/>
              <a:gd name="connsiteY91" fmla="*/ 0 h 113823"/>
              <a:gd name="connsiteX92" fmla="*/ 290302 w 530533"/>
              <a:gd name="connsiteY92" fmla="*/ 7620 h 113823"/>
              <a:gd name="connsiteX93" fmla="*/ 283638 w 530533"/>
              <a:gd name="connsiteY93" fmla="*/ 15181 h 113823"/>
              <a:gd name="connsiteX94" fmla="*/ 282682 w 530533"/>
              <a:gd name="connsiteY94" fmla="*/ 15240 h 113823"/>
              <a:gd name="connsiteX95" fmla="*/ 7620 w 530533"/>
              <a:gd name="connsiteY95" fmla="*/ 15240 h 113823"/>
              <a:gd name="connsiteX96" fmla="*/ 0 w 530533"/>
              <a:gd name="connsiteY96" fmla="*/ 7620 h 113823"/>
              <a:gd name="connsiteX97" fmla="*/ 6665 w 530533"/>
              <a:gd name="connsiteY97" fmla="*/ 59 h 113823"/>
              <a:gd name="connsiteX98" fmla="*/ 7620 w 530533"/>
              <a:gd name="connsiteY98" fmla="*/ 0 h 113823"/>
              <a:gd name="connsiteX99" fmla="*/ 282682 w 530533"/>
              <a:gd name="connsiteY99" fmla="*/ 0 h 1138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</a:cxnLst>
            <a:rect l="l" t="t" r="r" b="b"/>
            <a:pathLst>
              <a:path w="530533" h="113823">
                <a:moveTo>
                  <a:pt x="360236" y="112395"/>
                </a:moveTo>
                <a:cubicBezTo>
                  <a:pt x="364998" y="102108"/>
                  <a:pt x="369570" y="91345"/>
                  <a:pt x="373951" y="80105"/>
                </a:cubicBezTo>
                <a:cubicBezTo>
                  <a:pt x="378333" y="68866"/>
                  <a:pt x="382460" y="57626"/>
                  <a:pt x="386334" y="46387"/>
                </a:cubicBezTo>
                <a:lnTo>
                  <a:pt x="386334" y="46387"/>
                </a:lnTo>
                <a:lnTo>
                  <a:pt x="373475" y="46387"/>
                </a:lnTo>
                <a:cubicBezTo>
                  <a:pt x="372015" y="50832"/>
                  <a:pt x="370491" y="55372"/>
                  <a:pt x="368903" y="60007"/>
                </a:cubicBezTo>
                <a:cubicBezTo>
                  <a:pt x="367315" y="64643"/>
                  <a:pt x="365712" y="69215"/>
                  <a:pt x="364093" y="73723"/>
                </a:cubicBezTo>
                <a:cubicBezTo>
                  <a:pt x="362474" y="78232"/>
                  <a:pt x="360871" y="82566"/>
                  <a:pt x="359283" y="86725"/>
                </a:cubicBezTo>
                <a:cubicBezTo>
                  <a:pt x="357695" y="90885"/>
                  <a:pt x="356171" y="94710"/>
                  <a:pt x="354711" y="98203"/>
                </a:cubicBezTo>
                <a:cubicBezTo>
                  <a:pt x="353187" y="94710"/>
                  <a:pt x="351632" y="90869"/>
                  <a:pt x="350044" y="86677"/>
                </a:cubicBezTo>
                <a:cubicBezTo>
                  <a:pt x="348456" y="82487"/>
                  <a:pt x="346869" y="78153"/>
                  <a:pt x="345281" y="73676"/>
                </a:cubicBezTo>
                <a:cubicBezTo>
                  <a:pt x="343693" y="69199"/>
                  <a:pt x="342107" y="64643"/>
                  <a:pt x="340519" y="60007"/>
                </a:cubicBezTo>
                <a:cubicBezTo>
                  <a:pt x="338931" y="55372"/>
                  <a:pt x="337375" y="50832"/>
                  <a:pt x="335851" y="46387"/>
                </a:cubicBezTo>
                <a:lnTo>
                  <a:pt x="335851" y="46387"/>
                </a:lnTo>
                <a:lnTo>
                  <a:pt x="322612" y="46387"/>
                </a:lnTo>
                <a:cubicBezTo>
                  <a:pt x="326422" y="57626"/>
                  <a:pt x="330534" y="68866"/>
                  <a:pt x="334947" y="80105"/>
                </a:cubicBezTo>
                <a:cubicBezTo>
                  <a:pt x="339360" y="91345"/>
                  <a:pt x="343948" y="102108"/>
                  <a:pt x="348710" y="112395"/>
                </a:cubicBezTo>
                <a:lnTo>
                  <a:pt x="348710" y="112395"/>
                </a:lnTo>
                <a:lnTo>
                  <a:pt x="360236" y="112395"/>
                </a:lnTo>
                <a:close/>
                <a:moveTo>
                  <a:pt x="406778" y="112395"/>
                </a:moveTo>
                <a:lnTo>
                  <a:pt x="406778" y="46387"/>
                </a:lnTo>
                <a:lnTo>
                  <a:pt x="394777" y="46387"/>
                </a:lnTo>
                <a:lnTo>
                  <a:pt x="394777" y="112395"/>
                </a:lnTo>
                <a:lnTo>
                  <a:pt x="406778" y="112395"/>
                </a:lnTo>
                <a:close/>
                <a:moveTo>
                  <a:pt x="438461" y="113824"/>
                </a:moveTo>
                <a:cubicBezTo>
                  <a:pt x="446590" y="113824"/>
                  <a:pt x="452765" y="112188"/>
                  <a:pt x="456988" y="108918"/>
                </a:cubicBezTo>
                <a:cubicBezTo>
                  <a:pt x="461211" y="105648"/>
                  <a:pt x="463322" y="101029"/>
                  <a:pt x="463322" y="95059"/>
                </a:cubicBezTo>
                <a:cubicBezTo>
                  <a:pt x="463322" y="91948"/>
                  <a:pt x="462878" y="89297"/>
                  <a:pt x="461988" y="87106"/>
                </a:cubicBezTo>
                <a:cubicBezTo>
                  <a:pt x="461100" y="84915"/>
                  <a:pt x="459814" y="83010"/>
                  <a:pt x="458131" y="81391"/>
                </a:cubicBezTo>
                <a:cubicBezTo>
                  <a:pt x="456448" y="79772"/>
                  <a:pt x="454384" y="78375"/>
                  <a:pt x="451939" y="77200"/>
                </a:cubicBezTo>
                <a:cubicBezTo>
                  <a:pt x="449495" y="76026"/>
                  <a:pt x="446717" y="74867"/>
                  <a:pt x="443605" y="73723"/>
                </a:cubicBezTo>
                <a:cubicBezTo>
                  <a:pt x="441828" y="73088"/>
                  <a:pt x="440192" y="72421"/>
                  <a:pt x="438700" y="71723"/>
                </a:cubicBezTo>
                <a:cubicBezTo>
                  <a:pt x="437208" y="71025"/>
                  <a:pt x="435906" y="70263"/>
                  <a:pt x="434794" y="69437"/>
                </a:cubicBezTo>
                <a:cubicBezTo>
                  <a:pt x="433684" y="68611"/>
                  <a:pt x="432827" y="67675"/>
                  <a:pt x="432223" y="66627"/>
                </a:cubicBezTo>
                <a:cubicBezTo>
                  <a:pt x="431620" y="65580"/>
                  <a:pt x="431318" y="64325"/>
                  <a:pt x="431318" y="62865"/>
                </a:cubicBezTo>
                <a:cubicBezTo>
                  <a:pt x="431318" y="60452"/>
                  <a:pt x="432223" y="58579"/>
                  <a:pt x="434032" y="57245"/>
                </a:cubicBezTo>
                <a:cubicBezTo>
                  <a:pt x="435842" y="55912"/>
                  <a:pt x="438366" y="55245"/>
                  <a:pt x="441605" y="55245"/>
                </a:cubicBezTo>
                <a:cubicBezTo>
                  <a:pt x="444336" y="55245"/>
                  <a:pt x="446986" y="55562"/>
                  <a:pt x="449558" y="56197"/>
                </a:cubicBezTo>
                <a:cubicBezTo>
                  <a:pt x="452130" y="56833"/>
                  <a:pt x="454496" y="57753"/>
                  <a:pt x="456654" y="58960"/>
                </a:cubicBezTo>
                <a:lnTo>
                  <a:pt x="456654" y="58960"/>
                </a:lnTo>
                <a:lnTo>
                  <a:pt x="460369" y="49244"/>
                </a:lnTo>
                <a:cubicBezTo>
                  <a:pt x="458528" y="48165"/>
                  <a:pt x="456004" y="47165"/>
                  <a:pt x="452797" y="46244"/>
                </a:cubicBezTo>
                <a:cubicBezTo>
                  <a:pt x="449590" y="45323"/>
                  <a:pt x="445923" y="44863"/>
                  <a:pt x="441795" y="44863"/>
                </a:cubicBezTo>
                <a:cubicBezTo>
                  <a:pt x="434684" y="44863"/>
                  <a:pt x="429064" y="46561"/>
                  <a:pt x="424936" y="49959"/>
                </a:cubicBezTo>
                <a:cubicBezTo>
                  <a:pt x="420809" y="53356"/>
                  <a:pt x="418745" y="58039"/>
                  <a:pt x="418745" y="64008"/>
                </a:cubicBezTo>
                <a:cubicBezTo>
                  <a:pt x="418745" y="66866"/>
                  <a:pt x="419237" y="69311"/>
                  <a:pt x="420221" y="71342"/>
                </a:cubicBezTo>
                <a:cubicBezTo>
                  <a:pt x="421206" y="73374"/>
                  <a:pt x="422507" y="75121"/>
                  <a:pt x="424126" y="76581"/>
                </a:cubicBezTo>
                <a:cubicBezTo>
                  <a:pt x="425746" y="78041"/>
                  <a:pt x="427619" y="79264"/>
                  <a:pt x="429746" y="80248"/>
                </a:cubicBezTo>
                <a:cubicBezTo>
                  <a:pt x="431874" y="81232"/>
                  <a:pt x="434080" y="82137"/>
                  <a:pt x="436366" y="82963"/>
                </a:cubicBezTo>
                <a:cubicBezTo>
                  <a:pt x="438652" y="83725"/>
                  <a:pt x="440685" y="84503"/>
                  <a:pt x="442462" y="85296"/>
                </a:cubicBezTo>
                <a:cubicBezTo>
                  <a:pt x="444240" y="86090"/>
                  <a:pt x="445748" y="86947"/>
                  <a:pt x="446986" y="87868"/>
                </a:cubicBezTo>
                <a:cubicBezTo>
                  <a:pt x="448225" y="88789"/>
                  <a:pt x="449177" y="89821"/>
                  <a:pt x="449844" y="90964"/>
                </a:cubicBezTo>
                <a:cubicBezTo>
                  <a:pt x="450511" y="92107"/>
                  <a:pt x="450844" y="93472"/>
                  <a:pt x="450844" y="95059"/>
                </a:cubicBezTo>
                <a:cubicBezTo>
                  <a:pt x="450844" y="97726"/>
                  <a:pt x="449860" y="99791"/>
                  <a:pt x="447891" y="101251"/>
                </a:cubicBezTo>
                <a:cubicBezTo>
                  <a:pt x="445923" y="102711"/>
                  <a:pt x="442780" y="103442"/>
                  <a:pt x="438461" y="103442"/>
                </a:cubicBezTo>
                <a:cubicBezTo>
                  <a:pt x="434334" y="103442"/>
                  <a:pt x="430810" y="102965"/>
                  <a:pt x="427889" y="102013"/>
                </a:cubicBezTo>
                <a:cubicBezTo>
                  <a:pt x="424968" y="101060"/>
                  <a:pt x="422650" y="100108"/>
                  <a:pt x="420935" y="99155"/>
                </a:cubicBezTo>
                <a:lnTo>
                  <a:pt x="420935" y="99155"/>
                </a:lnTo>
                <a:lnTo>
                  <a:pt x="417411" y="108966"/>
                </a:lnTo>
                <a:cubicBezTo>
                  <a:pt x="418173" y="109411"/>
                  <a:pt x="419190" y="109902"/>
                  <a:pt x="420459" y="110442"/>
                </a:cubicBezTo>
                <a:cubicBezTo>
                  <a:pt x="421730" y="110982"/>
                  <a:pt x="423238" y="111506"/>
                  <a:pt x="424984" y="112014"/>
                </a:cubicBezTo>
                <a:cubicBezTo>
                  <a:pt x="426730" y="112522"/>
                  <a:pt x="428731" y="112950"/>
                  <a:pt x="430984" y="113300"/>
                </a:cubicBezTo>
                <a:cubicBezTo>
                  <a:pt x="433239" y="113649"/>
                  <a:pt x="435732" y="113824"/>
                  <a:pt x="438461" y="113824"/>
                </a:cubicBezTo>
                <a:close/>
                <a:moveTo>
                  <a:pt x="478813" y="112395"/>
                </a:moveTo>
                <a:cubicBezTo>
                  <a:pt x="479702" y="109855"/>
                  <a:pt x="480607" y="107299"/>
                  <a:pt x="481528" y="104727"/>
                </a:cubicBezTo>
                <a:cubicBezTo>
                  <a:pt x="482449" y="102156"/>
                  <a:pt x="483354" y="99536"/>
                  <a:pt x="484242" y="96869"/>
                </a:cubicBezTo>
                <a:lnTo>
                  <a:pt x="484242" y="96869"/>
                </a:lnTo>
                <a:lnTo>
                  <a:pt x="512055" y="96869"/>
                </a:lnTo>
                <a:cubicBezTo>
                  <a:pt x="512944" y="99536"/>
                  <a:pt x="513865" y="102139"/>
                  <a:pt x="514818" y="104680"/>
                </a:cubicBezTo>
                <a:cubicBezTo>
                  <a:pt x="515770" y="107220"/>
                  <a:pt x="516691" y="109792"/>
                  <a:pt x="517580" y="112395"/>
                </a:cubicBezTo>
                <a:lnTo>
                  <a:pt x="517580" y="112395"/>
                </a:lnTo>
                <a:lnTo>
                  <a:pt x="530534" y="112395"/>
                </a:lnTo>
                <a:cubicBezTo>
                  <a:pt x="528057" y="105346"/>
                  <a:pt x="525692" y="98838"/>
                  <a:pt x="523438" y="92869"/>
                </a:cubicBezTo>
                <a:cubicBezTo>
                  <a:pt x="521183" y="86899"/>
                  <a:pt x="518993" y="81248"/>
                  <a:pt x="516866" y="75914"/>
                </a:cubicBezTo>
                <a:cubicBezTo>
                  <a:pt x="514739" y="70580"/>
                  <a:pt x="512627" y="65501"/>
                  <a:pt x="510531" y="60674"/>
                </a:cubicBezTo>
                <a:cubicBezTo>
                  <a:pt x="508436" y="55848"/>
                  <a:pt x="506277" y="51085"/>
                  <a:pt x="504054" y="46387"/>
                </a:cubicBezTo>
                <a:lnTo>
                  <a:pt x="504054" y="46387"/>
                </a:lnTo>
                <a:lnTo>
                  <a:pt x="492720" y="46387"/>
                </a:lnTo>
                <a:cubicBezTo>
                  <a:pt x="490498" y="51085"/>
                  <a:pt x="488338" y="55848"/>
                  <a:pt x="486243" y="60674"/>
                </a:cubicBezTo>
                <a:cubicBezTo>
                  <a:pt x="484147" y="65501"/>
                  <a:pt x="482036" y="70580"/>
                  <a:pt x="479909" y="75914"/>
                </a:cubicBezTo>
                <a:cubicBezTo>
                  <a:pt x="477782" y="81248"/>
                  <a:pt x="475606" y="86899"/>
                  <a:pt x="473384" y="92869"/>
                </a:cubicBezTo>
                <a:cubicBezTo>
                  <a:pt x="471162" y="98838"/>
                  <a:pt x="468812" y="105346"/>
                  <a:pt x="466335" y="112395"/>
                </a:cubicBezTo>
                <a:lnTo>
                  <a:pt x="466335" y="112395"/>
                </a:lnTo>
                <a:lnTo>
                  <a:pt x="478813" y="112395"/>
                </a:lnTo>
                <a:close/>
                <a:moveTo>
                  <a:pt x="509007" y="87154"/>
                </a:moveTo>
                <a:lnTo>
                  <a:pt x="487290" y="87154"/>
                </a:lnTo>
                <a:cubicBezTo>
                  <a:pt x="489322" y="81503"/>
                  <a:pt x="491275" y="76264"/>
                  <a:pt x="493148" y="71438"/>
                </a:cubicBezTo>
                <a:cubicBezTo>
                  <a:pt x="495022" y="66611"/>
                  <a:pt x="496689" y="62515"/>
                  <a:pt x="498149" y="59150"/>
                </a:cubicBezTo>
                <a:cubicBezTo>
                  <a:pt x="499546" y="62389"/>
                  <a:pt x="501197" y="66453"/>
                  <a:pt x="503102" y="71342"/>
                </a:cubicBezTo>
                <a:cubicBezTo>
                  <a:pt x="505007" y="76231"/>
                  <a:pt x="506976" y="81503"/>
                  <a:pt x="509007" y="87154"/>
                </a:cubicBezTo>
                <a:lnTo>
                  <a:pt x="509007" y="87154"/>
                </a:lnTo>
                <a:close/>
                <a:moveTo>
                  <a:pt x="282682" y="0"/>
                </a:moveTo>
                <a:cubicBezTo>
                  <a:pt x="286891" y="0"/>
                  <a:pt x="290302" y="3412"/>
                  <a:pt x="290302" y="7620"/>
                </a:cubicBezTo>
                <a:cubicBezTo>
                  <a:pt x="290302" y="11504"/>
                  <a:pt x="287395" y="14710"/>
                  <a:pt x="283638" y="15181"/>
                </a:cubicBezTo>
                <a:lnTo>
                  <a:pt x="282682" y="15240"/>
                </a:lnTo>
                <a:lnTo>
                  <a:pt x="7620" y="15240"/>
                </a:lnTo>
                <a:cubicBezTo>
                  <a:pt x="3412" y="15240"/>
                  <a:pt x="0" y="11828"/>
                  <a:pt x="0" y="7620"/>
                </a:cubicBezTo>
                <a:cubicBezTo>
                  <a:pt x="0" y="3736"/>
                  <a:pt x="2907" y="530"/>
                  <a:pt x="6665" y="59"/>
                </a:cubicBezTo>
                <a:lnTo>
                  <a:pt x="7620" y="0"/>
                </a:lnTo>
                <a:lnTo>
                  <a:pt x="282682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11</xdr:col>
      <xdr:colOff>285752</xdr:colOff>
      <xdr:row>22</xdr:row>
      <xdr:rowOff>123825</xdr:rowOff>
    </xdr:from>
    <xdr:to>
      <xdr:col>12</xdr:col>
      <xdr:colOff>356235</xdr:colOff>
      <xdr:row>23</xdr:row>
      <xdr:rowOff>19050</xdr:rowOff>
    </xdr:to>
    <xdr:sp macro="" textlink="">
      <xdr:nvSpPr>
        <xdr:cNvPr id="61" name="Rectangl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6019802" y="5067300"/>
          <a:ext cx="651508" cy="8572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419100</xdr:colOff>
      <xdr:row>21</xdr:row>
      <xdr:rowOff>133350</xdr:rowOff>
    </xdr:from>
    <xdr:to>
      <xdr:col>12</xdr:col>
      <xdr:colOff>209318</xdr:colOff>
      <xdr:row>23</xdr:row>
      <xdr:rowOff>55643</xdr:rowOff>
    </xdr:to>
    <xdr:grpSp>
      <xdr:nvGrpSpPr>
        <xdr:cNvPr id="58" name="Graphique 226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GrpSpPr>
          <a:grpSpLocks noChangeAspect="1"/>
        </xdr:cNvGrpSpPr>
      </xdr:nvGrpSpPr>
      <xdr:grpSpPr>
        <a:xfrm>
          <a:off x="6153150" y="4914900"/>
          <a:ext cx="371243" cy="274718"/>
          <a:chOff x="2210969" y="4802411"/>
          <a:chExt cx="494991" cy="366290"/>
        </a:xfrm>
        <a:solidFill>
          <a:srgbClr val="E52A29"/>
        </a:solidFill>
      </xdr:grpSpPr>
      <xdr:sp macro="" textlink="">
        <xdr:nvSpPr>
          <xdr:cNvPr id="59" name="Forme libre : forme 58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/>
        </xdr:nvSpPr>
        <xdr:spPr>
          <a:xfrm>
            <a:off x="2210969" y="4982829"/>
            <a:ext cx="494991" cy="185872"/>
          </a:xfrm>
          <a:custGeom>
            <a:avLst/>
            <a:gdLst>
              <a:gd name="connsiteX0" fmla="*/ 491948 w 494991"/>
              <a:gd name="connsiteY0" fmla="*/ 47359 h 185872"/>
              <a:gd name="connsiteX1" fmla="*/ 476568 w 494991"/>
              <a:gd name="connsiteY1" fmla="*/ 90852 h 185872"/>
              <a:gd name="connsiteX2" fmla="*/ 307703 w 494991"/>
              <a:gd name="connsiteY2" fmla="*/ 177697 h 185872"/>
              <a:gd name="connsiteX3" fmla="*/ 265353 w 494991"/>
              <a:gd name="connsiteY3" fmla="*/ 185864 h 185872"/>
              <a:gd name="connsiteX4" fmla="*/ 188372 w 494991"/>
              <a:gd name="connsiteY4" fmla="*/ 173366 h 185872"/>
              <a:gd name="connsiteX5" fmla="*/ 139554 w 494991"/>
              <a:gd name="connsiteY5" fmla="*/ 156357 h 185872"/>
              <a:gd name="connsiteX6" fmla="*/ 130329 w 494991"/>
              <a:gd name="connsiteY6" fmla="*/ 152519 h 185872"/>
              <a:gd name="connsiteX7" fmla="*/ 122867 w 494991"/>
              <a:gd name="connsiteY7" fmla="*/ 149243 h 185872"/>
              <a:gd name="connsiteX8" fmla="*/ 122012 w 494991"/>
              <a:gd name="connsiteY8" fmla="*/ 148855 h 185872"/>
              <a:gd name="connsiteX9" fmla="*/ 37917 w 494991"/>
              <a:gd name="connsiteY9" fmla="*/ 172869 h 185872"/>
              <a:gd name="connsiteX10" fmla="*/ 28498 w 494991"/>
              <a:gd name="connsiteY10" fmla="*/ 167635 h 185872"/>
              <a:gd name="connsiteX11" fmla="*/ 33732 w 494991"/>
              <a:gd name="connsiteY11" fmla="*/ 158215 h 185872"/>
              <a:gd name="connsiteX12" fmla="*/ 123322 w 494991"/>
              <a:gd name="connsiteY12" fmla="*/ 132631 h 185872"/>
              <a:gd name="connsiteX13" fmla="*/ 128794 w 494991"/>
              <a:gd name="connsiteY13" fmla="*/ 135197 h 185872"/>
              <a:gd name="connsiteX14" fmla="*/ 131032 w 494991"/>
              <a:gd name="connsiteY14" fmla="*/ 136200 h 185872"/>
              <a:gd name="connsiteX15" fmla="*/ 145272 w 494991"/>
              <a:gd name="connsiteY15" fmla="*/ 142230 h 185872"/>
              <a:gd name="connsiteX16" fmla="*/ 192616 w 494991"/>
              <a:gd name="connsiteY16" fmla="*/ 158729 h 185872"/>
              <a:gd name="connsiteX17" fmla="*/ 265203 w 494991"/>
              <a:gd name="connsiteY17" fmla="*/ 170625 h 185872"/>
              <a:gd name="connsiteX18" fmla="*/ 301119 w 494991"/>
              <a:gd name="connsiteY18" fmla="*/ 163960 h 185872"/>
              <a:gd name="connsiteX19" fmla="*/ 469983 w 494991"/>
              <a:gd name="connsiteY19" fmla="*/ 77115 h 185872"/>
              <a:gd name="connsiteX20" fmla="*/ 478025 w 494991"/>
              <a:gd name="connsiteY20" fmla="*/ 53558 h 185872"/>
              <a:gd name="connsiteX21" fmla="*/ 455537 w 494991"/>
              <a:gd name="connsiteY21" fmla="*/ 43616 h 185872"/>
              <a:gd name="connsiteX22" fmla="*/ 347984 w 494991"/>
              <a:gd name="connsiteY22" fmla="*/ 76422 h 185872"/>
              <a:gd name="connsiteX23" fmla="*/ 338474 w 494991"/>
              <a:gd name="connsiteY23" fmla="*/ 71352 h 185872"/>
              <a:gd name="connsiteX24" fmla="*/ 343544 w 494991"/>
              <a:gd name="connsiteY24" fmla="*/ 61843 h 185872"/>
              <a:gd name="connsiteX25" fmla="*/ 450218 w 494991"/>
              <a:gd name="connsiteY25" fmla="*/ 29366 h 185872"/>
              <a:gd name="connsiteX26" fmla="*/ 491948 w 494991"/>
              <a:gd name="connsiteY26" fmla="*/ 47359 h 185872"/>
              <a:gd name="connsiteX27" fmla="*/ 292557 w 494991"/>
              <a:gd name="connsiteY27" fmla="*/ 26005 h 185872"/>
              <a:gd name="connsiteX28" fmla="*/ 316375 w 494991"/>
              <a:gd name="connsiteY28" fmla="*/ 66455 h 185872"/>
              <a:gd name="connsiteX29" fmla="*/ 282194 w 494991"/>
              <a:gd name="connsiteY29" fmla="*/ 91171 h 185872"/>
              <a:gd name="connsiteX30" fmla="*/ 174618 w 494991"/>
              <a:gd name="connsiteY30" fmla="*/ 75991 h 185872"/>
              <a:gd name="connsiteX31" fmla="*/ 168138 w 494991"/>
              <a:gd name="connsiteY31" fmla="*/ 67381 h 185872"/>
              <a:gd name="connsiteX32" fmla="*/ 176747 w 494991"/>
              <a:gd name="connsiteY32" fmla="*/ 60901 h 185872"/>
              <a:gd name="connsiteX33" fmla="*/ 284231 w 494991"/>
              <a:gd name="connsiteY33" fmla="*/ 76069 h 185872"/>
              <a:gd name="connsiteX34" fmla="*/ 301467 w 494991"/>
              <a:gd name="connsiteY34" fmla="*/ 63295 h 185872"/>
              <a:gd name="connsiteX35" fmla="*/ 288297 w 494991"/>
              <a:gd name="connsiteY35" fmla="*/ 40638 h 185872"/>
              <a:gd name="connsiteX36" fmla="*/ 277267 w 494991"/>
              <a:gd name="connsiteY36" fmla="*/ 37466 h 185872"/>
              <a:gd name="connsiteX37" fmla="*/ 266496 w 494991"/>
              <a:gd name="connsiteY37" fmla="*/ 34452 h 185872"/>
              <a:gd name="connsiteX38" fmla="*/ 164573 w 494991"/>
              <a:gd name="connsiteY38" fmla="*/ 15983 h 185872"/>
              <a:gd name="connsiteX39" fmla="*/ 161185 w 494991"/>
              <a:gd name="connsiteY39" fmla="*/ 17230 h 185872"/>
              <a:gd name="connsiteX40" fmla="*/ 154593 w 494991"/>
              <a:gd name="connsiteY40" fmla="*/ 19851 h 185872"/>
              <a:gd name="connsiteX41" fmla="*/ 120736 w 494991"/>
              <a:gd name="connsiteY41" fmla="*/ 34502 h 185872"/>
              <a:gd name="connsiteX42" fmla="*/ 80057 w 494991"/>
              <a:gd name="connsiteY42" fmla="*/ 52862 h 185872"/>
              <a:gd name="connsiteX43" fmla="*/ 10721 w 494991"/>
              <a:gd name="connsiteY43" fmla="*/ 84511 h 185872"/>
              <a:gd name="connsiteX44" fmla="*/ 661 w 494991"/>
              <a:gd name="connsiteY44" fmla="*/ 80648 h 185872"/>
              <a:gd name="connsiteX45" fmla="*/ 4522 w 494991"/>
              <a:gd name="connsiteY45" fmla="*/ 70588 h 185872"/>
              <a:gd name="connsiteX46" fmla="*/ 91676 w 494991"/>
              <a:gd name="connsiteY46" fmla="*/ 30847 h 185872"/>
              <a:gd name="connsiteX47" fmla="*/ 114857 w 494991"/>
              <a:gd name="connsiteY47" fmla="*/ 20435 h 185872"/>
              <a:gd name="connsiteX48" fmla="*/ 159540 w 494991"/>
              <a:gd name="connsiteY48" fmla="*/ 1597 h 185872"/>
              <a:gd name="connsiteX49" fmla="*/ 292557 w 494991"/>
              <a:gd name="connsiteY49" fmla="*/ 26005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</a:cxnLst>
            <a:rect l="l" t="t" r="r" b="b"/>
            <a:pathLst>
              <a:path w="494991" h="185872">
                <a:moveTo>
                  <a:pt x="491948" y="47359"/>
                </a:moveTo>
                <a:cubicBezTo>
                  <a:pt x="499421" y="64145"/>
                  <a:pt x="492692" y="83673"/>
                  <a:pt x="476568" y="90852"/>
                </a:cubicBezTo>
                <a:lnTo>
                  <a:pt x="307703" y="177697"/>
                </a:lnTo>
                <a:cubicBezTo>
                  <a:pt x="295465" y="183159"/>
                  <a:pt x="281383" y="185707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6" y="168498"/>
                  <a:pt x="155086" y="162643"/>
                  <a:pt x="139554" y="156357"/>
                </a:cubicBezTo>
                <a:cubicBezTo>
                  <a:pt x="136291" y="155036"/>
                  <a:pt x="133211" y="153752"/>
                  <a:pt x="130329" y="152519"/>
                </a:cubicBezTo>
                <a:lnTo>
                  <a:pt x="122867" y="149243"/>
                </a:lnTo>
                <a:lnTo>
                  <a:pt x="122012" y="148855"/>
                </a:lnTo>
                <a:lnTo>
                  <a:pt x="37917" y="172869"/>
                </a:lnTo>
                <a:cubicBezTo>
                  <a:pt x="33871" y="174026"/>
                  <a:pt x="29653" y="171682"/>
                  <a:pt x="28498" y="167635"/>
                </a:cubicBezTo>
                <a:cubicBezTo>
                  <a:pt x="27342" y="163588"/>
                  <a:pt x="29685" y="159371"/>
                  <a:pt x="33732" y="158215"/>
                </a:cubicBezTo>
                <a:lnTo>
                  <a:pt x="123322" y="132631"/>
                </a:lnTo>
                <a:lnTo>
                  <a:pt x="128794" y="135197"/>
                </a:lnTo>
                <a:lnTo>
                  <a:pt x="131032" y="136200"/>
                </a:lnTo>
                <a:cubicBezTo>
                  <a:pt x="135221" y="138062"/>
                  <a:pt x="139997" y="140095"/>
                  <a:pt x="145272" y="142230"/>
                </a:cubicBezTo>
                <a:cubicBezTo>
                  <a:pt x="160351" y="148334"/>
                  <a:pt x="176372" y="154018"/>
                  <a:pt x="192616" y="158729"/>
                </a:cubicBezTo>
                <a:cubicBezTo>
                  <a:pt x="219469" y="166516"/>
                  <a:pt x="244176" y="170831"/>
                  <a:pt x="265203" y="170625"/>
                </a:cubicBezTo>
                <a:cubicBezTo>
                  <a:pt x="279295" y="170487"/>
                  <a:pt x="291364" y="168303"/>
                  <a:pt x="301119" y="163960"/>
                </a:cubicBezTo>
                <a:lnTo>
                  <a:pt x="469983" y="77115"/>
                </a:lnTo>
                <a:cubicBezTo>
                  <a:pt x="478580" y="73275"/>
                  <a:pt x="482168" y="62862"/>
                  <a:pt x="478025" y="53558"/>
                </a:cubicBezTo>
                <a:cubicBezTo>
                  <a:pt x="473884" y="44256"/>
                  <a:pt x="463750" y="39959"/>
                  <a:pt x="455537" y="43616"/>
                </a:cubicBezTo>
                <a:lnTo>
                  <a:pt x="347984" y="76422"/>
                </a:lnTo>
                <a:cubicBezTo>
                  <a:pt x="343958" y="77648"/>
                  <a:pt x="339700" y="75378"/>
                  <a:pt x="338474" y="71352"/>
                </a:cubicBezTo>
                <a:cubicBezTo>
                  <a:pt x="337249" y="67327"/>
                  <a:pt x="339519" y="63069"/>
                  <a:pt x="343544" y="61843"/>
                </a:cubicBezTo>
                <a:lnTo>
                  <a:pt x="450218" y="29366"/>
                </a:lnTo>
                <a:cubicBezTo>
                  <a:pt x="465463" y="22514"/>
                  <a:pt x="484475" y="30574"/>
                  <a:pt x="491948" y="47359"/>
                </a:cubicBezTo>
                <a:close/>
                <a:moveTo>
                  <a:pt x="292557" y="26005"/>
                </a:moveTo>
                <a:cubicBezTo>
                  <a:pt x="309571" y="30957"/>
                  <a:pt x="320093" y="48930"/>
                  <a:pt x="316375" y="66455"/>
                </a:cubicBezTo>
                <a:cubicBezTo>
                  <a:pt x="312949" y="82624"/>
                  <a:pt x="298346" y="93251"/>
                  <a:pt x="282194" y="91171"/>
                </a:cubicBezTo>
                <a:lnTo>
                  <a:pt x="174618" y="75991"/>
                </a:lnTo>
                <a:cubicBezTo>
                  <a:pt x="170450" y="75403"/>
                  <a:pt x="167549" y="71548"/>
                  <a:pt x="168138" y="67381"/>
                </a:cubicBezTo>
                <a:cubicBezTo>
                  <a:pt x="168726" y="63214"/>
                  <a:pt x="172580" y="60312"/>
                  <a:pt x="176747" y="60901"/>
                </a:cubicBezTo>
                <a:lnTo>
                  <a:pt x="284231" y="76069"/>
                </a:lnTo>
                <a:cubicBezTo>
                  <a:pt x="292336" y="77112"/>
                  <a:pt x="299670" y="71775"/>
                  <a:pt x="301467" y="63295"/>
                </a:cubicBezTo>
                <a:cubicBezTo>
                  <a:pt x="303542" y="53511"/>
                  <a:pt x="297589" y="43342"/>
                  <a:pt x="288297" y="40638"/>
                </a:cubicBezTo>
                <a:lnTo>
                  <a:pt x="277267" y="37466"/>
                </a:lnTo>
                <a:lnTo>
                  <a:pt x="266496" y="34452"/>
                </a:lnTo>
                <a:cubicBezTo>
                  <a:pt x="215713" y="20452"/>
                  <a:pt x="175151" y="12282"/>
                  <a:pt x="164573" y="15983"/>
                </a:cubicBezTo>
                <a:lnTo>
                  <a:pt x="161185" y="17230"/>
                </a:lnTo>
                <a:lnTo>
                  <a:pt x="154593" y="19851"/>
                </a:lnTo>
                <a:cubicBezTo>
                  <a:pt x="146462" y="23182"/>
                  <a:pt x="135125" y="28095"/>
                  <a:pt x="120736" y="34502"/>
                </a:cubicBezTo>
                <a:lnTo>
                  <a:pt x="80057" y="52862"/>
                </a:lnTo>
                <a:lnTo>
                  <a:pt x="10721" y="84511"/>
                </a:lnTo>
                <a:cubicBezTo>
                  <a:pt x="6877" y="86222"/>
                  <a:pt x="2372" y="84492"/>
                  <a:pt x="661" y="80648"/>
                </a:cubicBezTo>
                <a:cubicBezTo>
                  <a:pt x="-1051" y="76804"/>
                  <a:pt x="678" y="72300"/>
                  <a:pt x="4522" y="70588"/>
                </a:cubicBezTo>
                <a:lnTo>
                  <a:pt x="91676" y="30847"/>
                </a:lnTo>
                <a:lnTo>
                  <a:pt x="114857" y="20435"/>
                </a:lnTo>
                <a:cubicBezTo>
                  <a:pt x="136892" y="10627"/>
                  <a:pt x="151837" y="4294"/>
                  <a:pt x="159540" y="1597"/>
                </a:cubicBezTo>
                <a:cubicBezTo>
                  <a:pt x="176365" y="-4288"/>
                  <a:pt x="225901" y="6590"/>
                  <a:pt x="292557" y="2600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  <xdr:sp macro="" textlink="">
        <xdr:nvSpPr>
          <xdr:cNvPr id="60" name="Forme libre : forme 59">
            <a:extLst>
              <a:ext uri="{FF2B5EF4-FFF2-40B4-BE49-F238E27FC236}">
                <a16:creationId xmlns:a16="http://schemas.microsoft.com/office/drawing/2014/main" id="{00000000-0008-0000-0100-00003C000000}"/>
              </a:ext>
            </a:extLst>
          </xdr:cNvPr>
          <xdr:cNvSpPr/>
        </xdr:nvSpPr>
        <xdr:spPr>
          <a:xfrm>
            <a:off x="2419642" y="4802411"/>
            <a:ext cx="120015" cy="148589"/>
          </a:xfrm>
          <a:custGeom>
            <a:avLst/>
            <a:gdLst>
              <a:gd name="connsiteX0" fmla="*/ 83088 w 120015"/>
              <a:gd name="connsiteY0" fmla="*/ 0 h 148589"/>
              <a:gd name="connsiteX1" fmla="*/ 116875 w 120015"/>
              <a:gd name="connsiteY1" fmla="*/ 10981 h 148589"/>
              <a:gd name="connsiteX2" fmla="*/ 118559 w 120015"/>
              <a:gd name="connsiteY2" fmla="*/ 21625 h 148589"/>
              <a:gd name="connsiteX3" fmla="*/ 107915 w 120015"/>
              <a:gd name="connsiteY3" fmla="*/ 23309 h 148589"/>
              <a:gd name="connsiteX4" fmla="*/ 83088 w 120015"/>
              <a:gd name="connsiteY4" fmla="*/ 15240 h 148589"/>
              <a:gd name="connsiteX5" fmla="*/ 83088 w 120015"/>
              <a:gd name="connsiteY5" fmla="*/ 15240 h 148589"/>
              <a:gd name="connsiteX6" fmla="*/ 74051 w 120015"/>
              <a:gd name="connsiteY6" fmla="*/ 15240 h 148589"/>
              <a:gd name="connsiteX7" fmla="*/ 43866 w 120015"/>
              <a:gd name="connsiteY7" fmla="*/ 45721 h 148589"/>
              <a:gd name="connsiteX8" fmla="*/ 64770 w 120015"/>
              <a:gd name="connsiteY8" fmla="*/ 45720 h 148589"/>
              <a:gd name="connsiteX9" fmla="*/ 72390 w 120015"/>
              <a:gd name="connsiteY9" fmla="*/ 53340 h 148589"/>
              <a:gd name="connsiteX10" fmla="*/ 64770 w 120015"/>
              <a:gd name="connsiteY10" fmla="*/ 60960 h 148589"/>
              <a:gd name="connsiteX11" fmla="*/ 64770 w 120015"/>
              <a:gd name="connsiteY11" fmla="*/ 60960 h 148589"/>
              <a:gd name="connsiteX12" fmla="*/ 43805 w 120015"/>
              <a:gd name="connsiteY12" fmla="*/ 60960 h 148589"/>
              <a:gd name="connsiteX13" fmla="*/ 43805 w 120015"/>
              <a:gd name="connsiteY13" fmla="*/ 83820 h 148589"/>
              <a:gd name="connsiteX14" fmla="*/ 64770 w 120015"/>
              <a:gd name="connsiteY14" fmla="*/ 83820 h 148589"/>
              <a:gd name="connsiteX15" fmla="*/ 72331 w 120015"/>
              <a:gd name="connsiteY15" fmla="*/ 90484 h 148589"/>
              <a:gd name="connsiteX16" fmla="*/ 72390 w 120015"/>
              <a:gd name="connsiteY16" fmla="*/ 91440 h 148589"/>
              <a:gd name="connsiteX17" fmla="*/ 64770 w 120015"/>
              <a:gd name="connsiteY17" fmla="*/ 99060 h 148589"/>
              <a:gd name="connsiteX18" fmla="*/ 64770 w 120015"/>
              <a:gd name="connsiteY18" fmla="*/ 99060 h 148589"/>
              <a:gd name="connsiteX19" fmla="*/ 43805 w 120015"/>
              <a:gd name="connsiteY19" fmla="*/ 99060 h 148589"/>
              <a:gd name="connsiteX20" fmla="*/ 43815 w 120015"/>
              <a:gd name="connsiteY20" fmla="*/ 100965 h 148589"/>
              <a:gd name="connsiteX21" fmla="*/ 72345 w 120015"/>
              <a:gd name="connsiteY21" fmla="*/ 133300 h 148589"/>
              <a:gd name="connsiteX22" fmla="*/ 74051 w 120015"/>
              <a:gd name="connsiteY22" fmla="*/ 133350 h 148589"/>
              <a:gd name="connsiteX23" fmla="*/ 83088 w 120015"/>
              <a:gd name="connsiteY23" fmla="*/ 133350 h 148589"/>
              <a:gd name="connsiteX24" fmla="*/ 107915 w 120015"/>
              <a:gd name="connsiteY24" fmla="*/ 125281 h 148589"/>
              <a:gd name="connsiteX25" fmla="*/ 118559 w 120015"/>
              <a:gd name="connsiteY25" fmla="*/ 126965 h 148589"/>
              <a:gd name="connsiteX26" fmla="*/ 116875 w 120015"/>
              <a:gd name="connsiteY26" fmla="*/ 137609 h 148589"/>
              <a:gd name="connsiteX27" fmla="*/ 83088 w 120015"/>
              <a:gd name="connsiteY27" fmla="*/ 148590 h 148589"/>
              <a:gd name="connsiteX28" fmla="*/ 83088 w 120015"/>
              <a:gd name="connsiteY28" fmla="*/ 148590 h 148589"/>
              <a:gd name="connsiteX29" fmla="*/ 74051 w 120015"/>
              <a:gd name="connsiteY29" fmla="*/ 148590 h 148589"/>
              <a:gd name="connsiteX30" fmla="*/ 28575 w 120015"/>
              <a:gd name="connsiteY30" fmla="*/ 100965 h 148589"/>
              <a:gd name="connsiteX31" fmla="*/ 28575 w 120015"/>
              <a:gd name="connsiteY31" fmla="*/ 100965 h 148589"/>
              <a:gd name="connsiteX32" fmla="*/ 28575 w 120015"/>
              <a:gd name="connsiteY32" fmla="*/ 99060 h 148589"/>
              <a:gd name="connsiteX33" fmla="*/ 7620 w 120015"/>
              <a:gd name="connsiteY33" fmla="*/ 99060 h 148589"/>
              <a:gd name="connsiteX34" fmla="*/ 59 w 120015"/>
              <a:gd name="connsiteY34" fmla="*/ 92396 h 148589"/>
              <a:gd name="connsiteX35" fmla="*/ 0 w 120015"/>
              <a:gd name="connsiteY35" fmla="*/ 91440 h 148589"/>
              <a:gd name="connsiteX36" fmla="*/ 7620 w 120015"/>
              <a:gd name="connsiteY36" fmla="*/ 83820 h 148589"/>
              <a:gd name="connsiteX37" fmla="*/ 7620 w 120015"/>
              <a:gd name="connsiteY37" fmla="*/ 83820 h 148589"/>
              <a:gd name="connsiteX38" fmla="*/ 28575 w 120015"/>
              <a:gd name="connsiteY38" fmla="*/ 83820 h 148589"/>
              <a:gd name="connsiteX39" fmla="*/ 28575 w 120015"/>
              <a:gd name="connsiteY39" fmla="*/ 60960 h 148589"/>
              <a:gd name="connsiteX40" fmla="*/ 7620 w 120015"/>
              <a:gd name="connsiteY40" fmla="*/ 60960 h 148589"/>
              <a:gd name="connsiteX41" fmla="*/ 59 w 120015"/>
              <a:gd name="connsiteY41" fmla="*/ 54296 h 148589"/>
              <a:gd name="connsiteX42" fmla="*/ 0 w 120015"/>
              <a:gd name="connsiteY42" fmla="*/ 53340 h 148589"/>
              <a:gd name="connsiteX43" fmla="*/ 7620 w 120015"/>
              <a:gd name="connsiteY43" fmla="*/ 45720 h 148589"/>
              <a:gd name="connsiteX44" fmla="*/ 7620 w 120015"/>
              <a:gd name="connsiteY44" fmla="*/ 45720 h 148589"/>
              <a:gd name="connsiteX45" fmla="*/ 28611 w 120015"/>
              <a:gd name="connsiteY45" fmla="*/ 45719 h 148589"/>
              <a:gd name="connsiteX46" fmla="*/ 74051 w 120015"/>
              <a:gd name="connsiteY46" fmla="*/ 0 h 148589"/>
              <a:gd name="connsiteX47" fmla="*/ 74051 w 120015"/>
              <a:gd name="connsiteY47" fmla="*/ 0 h 1485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</a:cxnLst>
            <a:rect l="l" t="t" r="r" b="b"/>
            <a:pathLst>
              <a:path w="120015" h="148589">
                <a:moveTo>
                  <a:pt x="83088" y="0"/>
                </a:moveTo>
                <a:cubicBezTo>
                  <a:pt x="95227" y="0"/>
                  <a:pt x="107055" y="3844"/>
                  <a:pt x="116875" y="10981"/>
                </a:cubicBezTo>
                <a:cubicBezTo>
                  <a:pt x="120279" y="13455"/>
                  <a:pt x="121033" y="18220"/>
                  <a:pt x="118559" y="21625"/>
                </a:cubicBezTo>
                <a:cubicBezTo>
                  <a:pt x="116085" y="25029"/>
                  <a:pt x="111320" y="25783"/>
                  <a:pt x="107915" y="23309"/>
                </a:cubicBezTo>
                <a:cubicBezTo>
                  <a:pt x="100699" y="18065"/>
                  <a:pt x="92009" y="15240"/>
                  <a:pt x="83088" y="15240"/>
                </a:cubicBezTo>
                <a:lnTo>
                  <a:pt x="83088" y="15240"/>
                </a:lnTo>
                <a:lnTo>
                  <a:pt x="74051" y="15240"/>
                </a:lnTo>
                <a:cubicBezTo>
                  <a:pt x="58040" y="15240"/>
                  <a:pt x="44788" y="28642"/>
                  <a:pt x="43866" y="45721"/>
                </a:cubicBezTo>
                <a:lnTo>
                  <a:pt x="64770" y="45720"/>
                </a:lnTo>
                <a:cubicBezTo>
                  <a:pt x="68978" y="45720"/>
                  <a:pt x="72390" y="49132"/>
                  <a:pt x="72390" y="53340"/>
                </a:cubicBezTo>
                <a:cubicBezTo>
                  <a:pt x="72390" y="57548"/>
                  <a:pt x="68978" y="60960"/>
                  <a:pt x="64770" y="60960"/>
                </a:cubicBezTo>
                <a:lnTo>
                  <a:pt x="64770" y="60960"/>
                </a:lnTo>
                <a:lnTo>
                  <a:pt x="43805" y="60960"/>
                </a:lnTo>
                <a:lnTo>
                  <a:pt x="43805" y="83820"/>
                </a:lnTo>
                <a:lnTo>
                  <a:pt x="64770" y="83820"/>
                </a:lnTo>
                <a:cubicBezTo>
                  <a:pt x="68654" y="83820"/>
                  <a:pt x="71860" y="86727"/>
                  <a:pt x="72331" y="90484"/>
                </a:cubicBezTo>
                <a:lnTo>
                  <a:pt x="72390" y="91440"/>
                </a:lnTo>
                <a:cubicBezTo>
                  <a:pt x="72390" y="95648"/>
                  <a:pt x="68978" y="99060"/>
                  <a:pt x="64770" y="99060"/>
                </a:cubicBezTo>
                <a:lnTo>
                  <a:pt x="64770" y="99060"/>
                </a:lnTo>
                <a:lnTo>
                  <a:pt x="43805" y="99060"/>
                </a:lnTo>
                <a:lnTo>
                  <a:pt x="43815" y="100965"/>
                </a:lnTo>
                <a:cubicBezTo>
                  <a:pt x="43815" y="118322"/>
                  <a:pt x="56525" y="132352"/>
                  <a:pt x="72345" y="133300"/>
                </a:cubicBezTo>
                <a:lnTo>
                  <a:pt x="74051" y="133350"/>
                </a:lnTo>
                <a:lnTo>
                  <a:pt x="83088" y="133350"/>
                </a:lnTo>
                <a:cubicBezTo>
                  <a:pt x="92009" y="133350"/>
                  <a:pt x="100699" y="130525"/>
                  <a:pt x="107915" y="125281"/>
                </a:cubicBezTo>
                <a:cubicBezTo>
                  <a:pt x="111320" y="122807"/>
                  <a:pt x="116085" y="123561"/>
                  <a:pt x="118559" y="126965"/>
                </a:cubicBezTo>
                <a:cubicBezTo>
                  <a:pt x="121033" y="130370"/>
                  <a:pt x="120279" y="135135"/>
                  <a:pt x="116875" y="137609"/>
                </a:cubicBezTo>
                <a:cubicBezTo>
                  <a:pt x="107055" y="144746"/>
                  <a:pt x="95227" y="148590"/>
                  <a:pt x="83088" y="148590"/>
                </a:cubicBezTo>
                <a:lnTo>
                  <a:pt x="83088" y="148590"/>
                </a:lnTo>
                <a:lnTo>
                  <a:pt x="74051" y="148590"/>
                </a:lnTo>
                <a:cubicBezTo>
                  <a:pt x="48838" y="148590"/>
                  <a:pt x="28575" y="127176"/>
                  <a:pt x="28575" y="100965"/>
                </a:cubicBezTo>
                <a:lnTo>
                  <a:pt x="28575" y="100965"/>
                </a:lnTo>
                <a:lnTo>
                  <a:pt x="28575" y="99060"/>
                </a:lnTo>
                <a:lnTo>
                  <a:pt x="7620" y="99060"/>
                </a:lnTo>
                <a:cubicBezTo>
                  <a:pt x="3736" y="99060"/>
                  <a:pt x="530" y="96153"/>
                  <a:pt x="59" y="92396"/>
                </a:cubicBezTo>
                <a:lnTo>
                  <a:pt x="0" y="91440"/>
                </a:lnTo>
                <a:cubicBezTo>
                  <a:pt x="0" y="87232"/>
                  <a:pt x="3412" y="83820"/>
                  <a:pt x="7620" y="83820"/>
                </a:cubicBezTo>
                <a:lnTo>
                  <a:pt x="7620" y="83820"/>
                </a:lnTo>
                <a:lnTo>
                  <a:pt x="28575" y="83820"/>
                </a:lnTo>
                <a:lnTo>
                  <a:pt x="28575" y="60960"/>
                </a:lnTo>
                <a:lnTo>
                  <a:pt x="7620" y="60960"/>
                </a:lnTo>
                <a:cubicBezTo>
                  <a:pt x="3736" y="60960"/>
                  <a:pt x="530" y="58053"/>
                  <a:pt x="59" y="54296"/>
                </a:cubicBezTo>
                <a:lnTo>
                  <a:pt x="0" y="53340"/>
                </a:lnTo>
                <a:cubicBezTo>
                  <a:pt x="0" y="49132"/>
                  <a:pt x="3412" y="45720"/>
                  <a:pt x="7620" y="45720"/>
                </a:cubicBezTo>
                <a:lnTo>
                  <a:pt x="7620" y="45720"/>
                </a:lnTo>
                <a:lnTo>
                  <a:pt x="28611" y="45719"/>
                </a:lnTo>
                <a:cubicBezTo>
                  <a:pt x="29565" y="20383"/>
                  <a:pt x="49453" y="0"/>
                  <a:pt x="74051" y="0"/>
                </a:cubicBezTo>
                <a:lnTo>
                  <a:pt x="74051" y="0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>
              <a:solidFill>
                <a:srgbClr val="E50051"/>
              </a:solidFill>
            </a:endParaRPr>
          </a:p>
        </xdr:txBody>
      </xdr:sp>
    </xdr:grpSp>
    <xdr:clientData/>
  </xdr:twoCellAnchor>
  <xdr:twoCellAnchor>
    <xdr:from>
      <xdr:col>15</xdr:col>
      <xdr:colOff>342900</xdr:colOff>
      <xdr:row>3</xdr:row>
      <xdr:rowOff>47624</xdr:rowOff>
    </xdr:from>
    <xdr:to>
      <xdr:col>18</xdr:col>
      <xdr:colOff>504825</xdr:colOff>
      <xdr:row>3</xdr:row>
      <xdr:rowOff>285749</xdr:rowOff>
    </xdr:to>
    <xdr:sp macro="" textlink="$Y$5">
      <xdr:nvSpPr>
        <xdr:cNvPr id="62" name="ZoneTexte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8401050" y="781049"/>
          <a:ext cx="152400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B25E5DB-43C4-426C-8B97-C909034B664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ctr"/>
            <a:t>102,01</a:t>
          </a:fld>
          <a:endParaRPr lang="en-US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2</xdr:col>
      <xdr:colOff>116654</xdr:colOff>
      <xdr:row>37</xdr:row>
      <xdr:rowOff>44002</xdr:rowOff>
    </xdr:from>
    <xdr:to>
      <xdr:col>4</xdr:col>
      <xdr:colOff>333471</xdr:colOff>
      <xdr:row>39</xdr:row>
      <xdr:rowOff>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50054" y="8187877"/>
          <a:ext cx="1512217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DD :</a:t>
          </a:r>
        </a:p>
      </xdr:txBody>
    </xdr:sp>
    <xdr:clientData/>
  </xdr:twoCellAnchor>
  <xdr:twoCellAnchor>
    <xdr:from>
      <xdr:col>5</xdr:col>
      <xdr:colOff>487283</xdr:colOff>
      <xdr:row>37</xdr:row>
      <xdr:rowOff>44002</xdr:rowOff>
    </xdr:from>
    <xdr:to>
      <xdr:col>8</xdr:col>
      <xdr:colOff>258797</xdr:colOff>
      <xdr:row>39</xdr:row>
      <xdr:rowOff>26085</xdr:rowOff>
    </xdr:to>
    <xdr:sp macro="" textlink="">
      <xdr:nvSpPr>
        <xdr:cNvPr id="63" name="ZoneTexte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2897108" y="8187877"/>
          <a:ext cx="1514589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Taux CB HDG :</a:t>
          </a:r>
        </a:p>
      </xdr:txBody>
    </xdr:sp>
    <xdr:clientData/>
  </xdr:twoCellAnchor>
  <xdr:twoCellAnchor>
    <xdr:from>
      <xdr:col>4</xdr:col>
      <xdr:colOff>219520</xdr:colOff>
      <xdr:row>37</xdr:row>
      <xdr:rowOff>72423</xdr:rowOff>
    </xdr:from>
    <xdr:to>
      <xdr:col>5</xdr:col>
      <xdr:colOff>239108</xdr:colOff>
      <xdr:row>38</xdr:row>
      <xdr:rowOff>140539</xdr:rowOff>
    </xdr:to>
    <xdr:sp macro="" textlink="$Y$35">
      <xdr:nvSpPr>
        <xdr:cNvPr id="64" name="ZoneTexte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2048320" y="8216298"/>
          <a:ext cx="600613" cy="1728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50143E5B-CF2A-4FAF-BD1F-D044D3EAC27E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24,3%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116360</xdr:colOff>
      <xdr:row>37</xdr:row>
      <xdr:rowOff>34529</xdr:rowOff>
    </xdr:from>
    <xdr:to>
      <xdr:col>9</xdr:col>
      <xdr:colOff>202420</xdr:colOff>
      <xdr:row>39</xdr:row>
      <xdr:rowOff>35558</xdr:rowOff>
    </xdr:to>
    <xdr:sp macro="" textlink="$Y$34">
      <xdr:nvSpPr>
        <xdr:cNvPr id="65" name="ZoneTexte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4269260" y="8178404"/>
          <a:ext cx="667085" cy="2486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BCCCC220-E1F6-409D-B4F7-F432F91DEC37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28,4%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95250</xdr:colOff>
      <xdr:row>38</xdr:row>
      <xdr:rowOff>114300</xdr:rowOff>
    </xdr:from>
    <xdr:to>
      <xdr:col>4</xdr:col>
      <xdr:colOff>333375</xdr:colOff>
      <xdr:row>40</xdr:row>
      <xdr:rowOff>72680</xdr:rowOff>
    </xdr:to>
    <xdr:sp macro="" textlink="">
      <xdr:nvSpPr>
        <xdr:cNvPr id="67" name="ZoneTexte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314325" y="8362950"/>
          <a:ext cx="1847850" cy="2441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 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5</xdr:col>
      <xdr:colOff>133351</xdr:colOff>
      <xdr:row>38</xdr:row>
      <xdr:rowOff>142874</xdr:rowOff>
    </xdr:from>
    <xdr:to>
      <xdr:col>8</xdr:col>
      <xdr:colOff>258798</xdr:colOff>
      <xdr:row>40</xdr:row>
      <xdr:rowOff>72679</xdr:rowOff>
    </xdr:to>
    <xdr:sp macro="" textlink="">
      <xdr:nvSpPr>
        <xdr:cNvPr id="69" name="ZoneTexte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2543176" y="8391524"/>
          <a:ext cx="1868522" cy="2155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fr-FR" sz="1100" b="1">
              <a:solidFill>
                <a:schemeClr val="tx1">
                  <a:lumMod val="75000"/>
                  <a:lumOff val="25000"/>
                </a:schemeClr>
              </a:solidFill>
            </a:rPr>
            <a:t>1er décile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AGENCES</a:t>
          </a:r>
          <a:r>
            <a:rPr lang="fr-FR" sz="1100" b="1" baseline="0">
              <a:solidFill>
                <a:srgbClr val="C00000"/>
              </a:solidFill>
            </a:rPr>
            <a:t>*</a:t>
          </a:r>
          <a:r>
            <a:rPr lang="fr-FR" sz="1100" b="1" baseline="0">
              <a:solidFill>
                <a:schemeClr val="tx1">
                  <a:lumMod val="75000"/>
                  <a:lumOff val="25000"/>
                </a:schemeClr>
              </a:solidFill>
            </a:rPr>
            <a:t> :</a:t>
          </a:r>
          <a:endParaRPr lang="fr-FR" sz="1100" b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  <xdr:twoCellAnchor>
    <xdr:from>
      <xdr:col>8</xdr:col>
      <xdr:colOff>117550</xdr:colOff>
      <xdr:row>38</xdr:row>
      <xdr:rowOff>121593</xdr:rowOff>
    </xdr:from>
    <xdr:to>
      <xdr:col>9</xdr:col>
      <xdr:colOff>205984</xdr:colOff>
      <xdr:row>40</xdr:row>
      <xdr:rowOff>82153</xdr:rowOff>
    </xdr:to>
    <xdr:sp macro="" textlink="$Y$36">
      <xdr:nvSpPr>
        <xdr:cNvPr id="70" name="ZoneTexte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/>
      </xdr:nvSpPr>
      <xdr:spPr>
        <a:xfrm>
          <a:off x="4270450" y="8370243"/>
          <a:ext cx="669459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E56BFBD7-D384-4DA7-BAF8-9A98BA9A1419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55,7%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4</xdr:col>
      <xdr:colOff>210025</xdr:colOff>
      <xdr:row>38</xdr:row>
      <xdr:rowOff>121593</xdr:rowOff>
    </xdr:from>
    <xdr:to>
      <xdr:col>5</xdr:col>
      <xdr:colOff>296084</xdr:colOff>
      <xdr:row>40</xdr:row>
      <xdr:rowOff>82153</xdr:rowOff>
    </xdr:to>
    <xdr:sp macro="" textlink="$Y$37">
      <xdr:nvSpPr>
        <xdr:cNvPr id="73" name="ZoneTexte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/>
      </xdr:nvSpPr>
      <xdr:spPr>
        <a:xfrm>
          <a:off x="2038825" y="8370243"/>
          <a:ext cx="667084" cy="2463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fld id="{F95FA1F0-54DC-4764-911B-6712BFBFE42C}" type="TxLink">
            <a:rPr lang="en-US" sz="1100" b="1" i="0" u="none" strike="noStrike">
              <a:solidFill>
                <a:srgbClr val="C00000"/>
              </a:solidFill>
              <a:latin typeface="Calibri"/>
              <a:cs typeface="Calibri"/>
            </a:rPr>
            <a:pPr algn="l"/>
            <a:t>50,7%</a:t>
          </a:fld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1</xdr:colOff>
      <xdr:row>40</xdr:row>
      <xdr:rowOff>163606</xdr:rowOff>
    </xdr:from>
    <xdr:to>
      <xdr:col>2</xdr:col>
      <xdr:colOff>676276</xdr:colOff>
      <xdr:row>41</xdr:row>
      <xdr:rowOff>114299</xdr:rowOff>
    </xdr:to>
    <xdr:sp macro="" textlink="">
      <xdr:nvSpPr>
        <xdr:cNvPr id="75" name="ZoneTexte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/>
      </xdr:nvSpPr>
      <xdr:spPr>
        <a:xfrm>
          <a:off x="219076" y="8698006"/>
          <a:ext cx="990600" cy="1411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900">
              <a:solidFill>
                <a:srgbClr val="FF0000"/>
              </a:solidFill>
            </a:rPr>
            <a:t>* Voir LEXIQUE</a:t>
          </a:r>
        </a:p>
      </xdr:txBody>
    </xdr:sp>
    <xdr:clientData/>
  </xdr:twoCellAnchor>
  <xdr:twoCellAnchor>
    <xdr:from>
      <xdr:col>11</xdr:col>
      <xdr:colOff>28577</xdr:colOff>
      <xdr:row>42</xdr:row>
      <xdr:rowOff>49005</xdr:rowOff>
    </xdr:from>
    <xdr:to>
      <xdr:col>11</xdr:col>
      <xdr:colOff>571501</xdr:colOff>
      <xdr:row>43</xdr:row>
      <xdr:rowOff>91965</xdr:rowOff>
    </xdr:to>
    <xdr:sp macro="" textlink="">
      <xdr:nvSpPr>
        <xdr:cNvPr id="112" name="Rectangl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5743577" y="8871126"/>
          <a:ext cx="542924" cy="2334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104839</xdr:colOff>
      <xdr:row>42</xdr:row>
      <xdr:rowOff>19050</xdr:rowOff>
    </xdr:from>
    <xdr:to>
      <xdr:col>11</xdr:col>
      <xdr:colOff>423510</xdr:colOff>
      <xdr:row>43</xdr:row>
      <xdr:rowOff>101435</xdr:rowOff>
    </xdr:to>
    <xdr:grpSp>
      <xdr:nvGrpSpPr>
        <xdr:cNvPr id="77" name="Group 18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GrpSpPr>
          <a:grpSpLocks noChangeAspect="1"/>
        </xdr:cNvGrpSpPr>
      </xdr:nvGrpSpPr>
      <xdr:grpSpPr bwMode="auto">
        <a:xfrm>
          <a:off x="5838889" y="8867775"/>
          <a:ext cx="318671" cy="272885"/>
          <a:chOff x="5574" y="3000"/>
          <a:chExt cx="348" cy="298"/>
        </a:xfrm>
        <a:solidFill>
          <a:srgbClr val="003C82"/>
        </a:solidFill>
      </xdr:grpSpPr>
      <xdr:sp macro="" textlink="">
        <xdr:nvSpPr>
          <xdr:cNvPr id="83" name="Oval 19">
            <a:extLst>
              <a:ext uri="{FF2B5EF4-FFF2-40B4-BE49-F238E27FC236}">
                <a16:creationId xmlns:a16="http://schemas.microsoft.com/office/drawing/2014/main" id="{00000000-0008-0000-0100-000053000000}"/>
              </a:ext>
            </a:extLst>
          </xdr:cNvPr>
          <xdr:cNvSpPr>
            <a:spLocks noChangeArrowheads="1"/>
          </xdr:cNvSpPr>
        </xdr:nvSpPr>
        <xdr:spPr bwMode="auto">
          <a:xfrm>
            <a:off x="5679" y="3085"/>
            <a:ext cx="15" cy="15"/>
          </a:xfrm>
          <a:prstGeom prst="ellipse">
            <a:avLst/>
          </a:pr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4" name="Freeform 20">
            <a:extLst>
              <a:ext uri="{FF2B5EF4-FFF2-40B4-BE49-F238E27FC236}">
                <a16:creationId xmlns:a16="http://schemas.microsoft.com/office/drawing/2014/main" id="{00000000-0008-0000-0100-000054000000}"/>
              </a:ext>
            </a:extLst>
          </xdr:cNvPr>
          <xdr:cNvSpPr>
            <a:spLocks noEditPoints="1"/>
          </xdr:cNvSpPr>
        </xdr:nvSpPr>
        <xdr:spPr bwMode="auto">
          <a:xfrm>
            <a:off x="5574" y="3000"/>
            <a:ext cx="348" cy="298"/>
          </a:xfrm>
          <a:custGeom>
            <a:avLst/>
            <a:gdLst>
              <a:gd name="T0" fmla="*/ 126 w 209"/>
              <a:gd name="T1" fmla="*/ 179 h 179"/>
              <a:gd name="T2" fmla="*/ 113 w 209"/>
              <a:gd name="T3" fmla="*/ 159 h 179"/>
              <a:gd name="T4" fmla="*/ 103 w 209"/>
              <a:gd name="T5" fmla="*/ 165 h 179"/>
              <a:gd name="T6" fmla="*/ 78 w 209"/>
              <a:gd name="T7" fmla="*/ 179 h 179"/>
              <a:gd name="T8" fmla="*/ 64 w 209"/>
              <a:gd name="T9" fmla="*/ 150 h 179"/>
              <a:gd name="T10" fmla="*/ 29 w 209"/>
              <a:gd name="T11" fmla="*/ 121 h 179"/>
              <a:gd name="T12" fmla="*/ 7 w 209"/>
              <a:gd name="T13" fmla="*/ 55 h 179"/>
              <a:gd name="T14" fmla="*/ 18 w 209"/>
              <a:gd name="T15" fmla="*/ 51 h 179"/>
              <a:gd name="T16" fmla="*/ 58 w 209"/>
              <a:gd name="T17" fmla="*/ 28 h 179"/>
              <a:gd name="T18" fmla="*/ 61 w 209"/>
              <a:gd name="T19" fmla="*/ 2 h 179"/>
              <a:gd name="T20" fmla="*/ 95 w 209"/>
              <a:gd name="T21" fmla="*/ 16 h 179"/>
              <a:gd name="T22" fmla="*/ 114 w 209"/>
              <a:gd name="T23" fmla="*/ 16 h 179"/>
              <a:gd name="T24" fmla="*/ 197 w 209"/>
              <a:gd name="T25" fmla="*/ 48 h 179"/>
              <a:gd name="T26" fmla="*/ 208 w 209"/>
              <a:gd name="T27" fmla="*/ 53 h 179"/>
              <a:gd name="T28" fmla="*/ 190 w 209"/>
              <a:gd name="T29" fmla="*/ 69 h 179"/>
              <a:gd name="T30" fmla="*/ 153 w 209"/>
              <a:gd name="T31" fmla="*/ 150 h 179"/>
              <a:gd name="T32" fmla="*/ 139 w 209"/>
              <a:gd name="T33" fmla="*/ 179 h 179"/>
              <a:gd name="T34" fmla="*/ 119 w 209"/>
              <a:gd name="T35" fmla="*/ 153 h 179"/>
              <a:gd name="T36" fmla="*/ 126 w 209"/>
              <a:gd name="T37" fmla="*/ 172 h 179"/>
              <a:gd name="T38" fmla="*/ 147 w 209"/>
              <a:gd name="T39" fmla="*/ 165 h 179"/>
              <a:gd name="T40" fmla="*/ 148 w 209"/>
              <a:gd name="T41" fmla="*/ 145 h 179"/>
              <a:gd name="T42" fmla="*/ 183 w 209"/>
              <a:gd name="T43" fmla="*/ 69 h 179"/>
              <a:gd name="T44" fmla="*/ 201 w 209"/>
              <a:gd name="T45" fmla="*/ 57 h 179"/>
              <a:gd name="T46" fmla="*/ 199 w 209"/>
              <a:gd name="T47" fmla="*/ 54 h 179"/>
              <a:gd name="T48" fmla="*/ 179 w 209"/>
              <a:gd name="T49" fmla="*/ 60 h 179"/>
              <a:gd name="T50" fmla="*/ 103 w 209"/>
              <a:gd name="T51" fmla="*/ 22 h 179"/>
              <a:gd name="T52" fmla="*/ 92 w 209"/>
              <a:gd name="T53" fmla="*/ 23 h 179"/>
              <a:gd name="T54" fmla="*/ 66 w 209"/>
              <a:gd name="T55" fmla="*/ 6 h 179"/>
              <a:gd name="T56" fmla="*/ 65 w 209"/>
              <a:gd name="T57" fmla="*/ 7 h 179"/>
              <a:gd name="T58" fmla="*/ 65 w 209"/>
              <a:gd name="T59" fmla="*/ 32 h 179"/>
              <a:gd name="T60" fmla="*/ 38 w 209"/>
              <a:gd name="T61" fmla="*/ 59 h 179"/>
              <a:gd name="T62" fmla="*/ 37 w 209"/>
              <a:gd name="T63" fmla="*/ 60 h 179"/>
              <a:gd name="T64" fmla="*/ 12 w 209"/>
              <a:gd name="T65" fmla="*/ 58 h 179"/>
              <a:gd name="T66" fmla="*/ 29 w 209"/>
              <a:gd name="T67" fmla="*/ 115 h 179"/>
              <a:gd name="T68" fmla="*/ 37 w 209"/>
              <a:gd name="T69" fmla="*/ 116 h 179"/>
              <a:gd name="T70" fmla="*/ 70 w 209"/>
              <a:gd name="T71" fmla="*/ 146 h 179"/>
              <a:gd name="T72" fmla="*/ 78 w 209"/>
              <a:gd name="T73" fmla="*/ 172 h 179"/>
              <a:gd name="T74" fmla="*/ 97 w 209"/>
              <a:gd name="T75" fmla="*/ 165 h 1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</a:cxnLst>
            <a:rect l="0" t="0" r="r" b="b"/>
            <a:pathLst>
              <a:path w="209" h="179">
                <a:moveTo>
                  <a:pt x="139" y="179"/>
                </a:moveTo>
                <a:cubicBezTo>
                  <a:pt x="126" y="179"/>
                  <a:pt x="126" y="179"/>
                  <a:pt x="126" y="179"/>
                </a:cubicBezTo>
                <a:cubicBezTo>
                  <a:pt x="119" y="179"/>
                  <a:pt x="113" y="173"/>
                  <a:pt x="113" y="165"/>
                </a:cubicBezTo>
                <a:cubicBezTo>
                  <a:pt x="113" y="159"/>
                  <a:pt x="113" y="159"/>
                  <a:pt x="113" y="159"/>
                </a:cubicBezTo>
                <a:cubicBezTo>
                  <a:pt x="103" y="159"/>
                  <a:pt x="103" y="159"/>
                  <a:pt x="103" y="159"/>
                </a:cubicBezTo>
                <a:cubicBezTo>
                  <a:pt x="103" y="165"/>
                  <a:pt x="103" y="165"/>
                  <a:pt x="103" y="165"/>
                </a:cubicBezTo>
                <a:cubicBezTo>
                  <a:pt x="103" y="173"/>
                  <a:pt x="97" y="179"/>
                  <a:pt x="90" y="179"/>
                </a:cubicBezTo>
                <a:cubicBezTo>
                  <a:pt x="78" y="179"/>
                  <a:pt x="78" y="179"/>
                  <a:pt x="78" y="179"/>
                </a:cubicBezTo>
                <a:cubicBezTo>
                  <a:pt x="70" y="179"/>
                  <a:pt x="64" y="173"/>
                  <a:pt x="64" y="165"/>
                </a:cubicBezTo>
                <a:cubicBezTo>
                  <a:pt x="64" y="150"/>
                  <a:pt x="64" y="150"/>
                  <a:pt x="64" y="150"/>
                </a:cubicBezTo>
                <a:cubicBezTo>
                  <a:pt x="51" y="143"/>
                  <a:pt x="40" y="133"/>
                  <a:pt x="33" y="121"/>
                </a:cubicBezTo>
                <a:cubicBezTo>
                  <a:pt x="29" y="121"/>
                  <a:pt x="29" y="121"/>
                  <a:pt x="29" y="121"/>
                </a:cubicBezTo>
                <a:cubicBezTo>
                  <a:pt x="22" y="121"/>
                  <a:pt x="16" y="116"/>
                  <a:pt x="14" y="109"/>
                </a:cubicBezTo>
                <a:cubicBezTo>
                  <a:pt x="9" y="96"/>
                  <a:pt x="0" y="64"/>
                  <a:pt x="7" y="55"/>
                </a:cubicBezTo>
                <a:cubicBezTo>
                  <a:pt x="7" y="54"/>
                  <a:pt x="7" y="54"/>
                  <a:pt x="7" y="54"/>
                </a:cubicBezTo>
                <a:cubicBezTo>
                  <a:pt x="10" y="51"/>
                  <a:pt x="14" y="50"/>
                  <a:pt x="18" y="51"/>
                </a:cubicBezTo>
                <a:cubicBezTo>
                  <a:pt x="27" y="54"/>
                  <a:pt x="31" y="55"/>
                  <a:pt x="33" y="54"/>
                </a:cubicBezTo>
                <a:cubicBezTo>
                  <a:pt x="39" y="44"/>
                  <a:pt x="47" y="35"/>
                  <a:pt x="58" y="28"/>
                </a:cubicBezTo>
                <a:cubicBezTo>
                  <a:pt x="58" y="8"/>
                  <a:pt x="58" y="8"/>
                  <a:pt x="58" y="8"/>
                </a:cubicBezTo>
                <a:cubicBezTo>
                  <a:pt x="58" y="6"/>
                  <a:pt x="58" y="4"/>
                  <a:pt x="61" y="2"/>
                </a:cubicBezTo>
                <a:cubicBezTo>
                  <a:pt x="62" y="1"/>
                  <a:pt x="64" y="0"/>
                  <a:pt x="66" y="0"/>
                </a:cubicBezTo>
                <a:cubicBezTo>
                  <a:pt x="80" y="0"/>
                  <a:pt x="91" y="11"/>
                  <a:pt x="95" y="16"/>
                </a:cubicBezTo>
                <a:cubicBezTo>
                  <a:pt x="98" y="16"/>
                  <a:pt x="100" y="16"/>
                  <a:pt x="103" y="16"/>
                </a:cubicBezTo>
                <a:cubicBezTo>
                  <a:pt x="114" y="16"/>
                  <a:pt x="114" y="16"/>
                  <a:pt x="114" y="16"/>
                </a:cubicBezTo>
                <a:cubicBezTo>
                  <a:pt x="143" y="16"/>
                  <a:pt x="170" y="31"/>
                  <a:pt x="184" y="54"/>
                </a:cubicBezTo>
                <a:cubicBezTo>
                  <a:pt x="197" y="48"/>
                  <a:pt x="197" y="48"/>
                  <a:pt x="197" y="48"/>
                </a:cubicBezTo>
                <a:cubicBezTo>
                  <a:pt x="202" y="47"/>
                  <a:pt x="206" y="48"/>
                  <a:pt x="208" y="52"/>
                </a:cubicBezTo>
                <a:cubicBezTo>
                  <a:pt x="208" y="53"/>
                  <a:pt x="208" y="53"/>
                  <a:pt x="208" y="53"/>
                </a:cubicBezTo>
                <a:cubicBezTo>
                  <a:pt x="209" y="56"/>
                  <a:pt x="208" y="61"/>
                  <a:pt x="203" y="63"/>
                </a:cubicBezTo>
                <a:cubicBezTo>
                  <a:pt x="190" y="69"/>
                  <a:pt x="190" y="69"/>
                  <a:pt x="190" y="69"/>
                </a:cubicBezTo>
                <a:cubicBezTo>
                  <a:pt x="192" y="76"/>
                  <a:pt x="193" y="82"/>
                  <a:pt x="193" y="87"/>
                </a:cubicBezTo>
                <a:cubicBezTo>
                  <a:pt x="193" y="113"/>
                  <a:pt x="177" y="137"/>
                  <a:pt x="153" y="150"/>
                </a:cubicBezTo>
                <a:cubicBezTo>
                  <a:pt x="153" y="165"/>
                  <a:pt x="153" y="165"/>
                  <a:pt x="153" y="165"/>
                </a:cubicBezTo>
                <a:cubicBezTo>
                  <a:pt x="153" y="173"/>
                  <a:pt x="147" y="179"/>
                  <a:pt x="139" y="179"/>
                </a:cubicBezTo>
                <a:close/>
                <a:moveTo>
                  <a:pt x="97" y="153"/>
                </a:moveTo>
                <a:cubicBezTo>
                  <a:pt x="119" y="153"/>
                  <a:pt x="119" y="153"/>
                  <a:pt x="119" y="153"/>
                </a:cubicBezTo>
                <a:cubicBezTo>
                  <a:pt x="119" y="165"/>
                  <a:pt x="119" y="165"/>
                  <a:pt x="119" y="165"/>
                </a:cubicBezTo>
                <a:cubicBezTo>
                  <a:pt x="119" y="169"/>
                  <a:pt x="123" y="172"/>
                  <a:pt x="126" y="172"/>
                </a:cubicBezTo>
                <a:cubicBezTo>
                  <a:pt x="139" y="172"/>
                  <a:pt x="139" y="172"/>
                  <a:pt x="139" y="172"/>
                </a:cubicBezTo>
                <a:cubicBezTo>
                  <a:pt x="143" y="172"/>
                  <a:pt x="147" y="169"/>
                  <a:pt x="147" y="165"/>
                </a:cubicBezTo>
                <a:cubicBezTo>
                  <a:pt x="147" y="146"/>
                  <a:pt x="147" y="146"/>
                  <a:pt x="147" y="146"/>
                </a:cubicBezTo>
                <a:cubicBezTo>
                  <a:pt x="148" y="145"/>
                  <a:pt x="148" y="145"/>
                  <a:pt x="148" y="145"/>
                </a:cubicBezTo>
                <a:cubicBezTo>
                  <a:pt x="172" y="133"/>
                  <a:pt x="186" y="111"/>
                  <a:pt x="186" y="87"/>
                </a:cubicBezTo>
                <a:cubicBezTo>
                  <a:pt x="186" y="81"/>
                  <a:pt x="185" y="76"/>
                  <a:pt x="183" y="69"/>
                </a:cubicBezTo>
                <a:cubicBezTo>
                  <a:pt x="182" y="66"/>
                  <a:pt x="182" y="66"/>
                  <a:pt x="182" y="66"/>
                </a:cubicBezTo>
                <a:cubicBezTo>
                  <a:pt x="201" y="57"/>
                  <a:pt x="201" y="57"/>
                  <a:pt x="201" y="57"/>
                </a:cubicBezTo>
                <a:cubicBezTo>
                  <a:pt x="202" y="56"/>
                  <a:pt x="202" y="55"/>
                  <a:pt x="202" y="55"/>
                </a:cubicBezTo>
                <a:cubicBezTo>
                  <a:pt x="202" y="54"/>
                  <a:pt x="201" y="53"/>
                  <a:pt x="199" y="54"/>
                </a:cubicBezTo>
                <a:cubicBezTo>
                  <a:pt x="181" y="63"/>
                  <a:pt x="181" y="63"/>
                  <a:pt x="181" y="63"/>
                </a:cubicBezTo>
                <a:cubicBezTo>
                  <a:pt x="179" y="60"/>
                  <a:pt x="179" y="60"/>
                  <a:pt x="179" y="60"/>
                </a:cubicBezTo>
                <a:cubicBezTo>
                  <a:pt x="168" y="37"/>
                  <a:pt x="142" y="22"/>
                  <a:pt x="114" y="22"/>
                </a:cubicBezTo>
                <a:cubicBezTo>
                  <a:pt x="103" y="22"/>
                  <a:pt x="103" y="22"/>
                  <a:pt x="103" y="22"/>
                </a:cubicBezTo>
                <a:cubicBezTo>
                  <a:pt x="100" y="22"/>
                  <a:pt x="97" y="22"/>
                  <a:pt x="94" y="23"/>
                </a:cubicBezTo>
                <a:cubicBezTo>
                  <a:pt x="92" y="23"/>
                  <a:pt x="92" y="23"/>
                  <a:pt x="92" y="23"/>
                </a:cubicBezTo>
                <a:cubicBezTo>
                  <a:pt x="90" y="21"/>
                  <a:pt x="90" y="21"/>
                  <a:pt x="90" y="21"/>
                </a:cubicBezTo>
                <a:cubicBezTo>
                  <a:pt x="88" y="17"/>
                  <a:pt x="78" y="6"/>
                  <a:pt x="66" y="6"/>
                </a:cubicBezTo>
                <a:cubicBezTo>
                  <a:pt x="66" y="6"/>
                  <a:pt x="65" y="6"/>
                  <a:pt x="65" y="6"/>
                </a:cubicBezTo>
                <a:cubicBezTo>
                  <a:pt x="65" y="7"/>
                  <a:pt x="65" y="7"/>
                  <a:pt x="65" y="7"/>
                </a:cubicBezTo>
                <a:cubicBezTo>
                  <a:pt x="65" y="7"/>
                  <a:pt x="65" y="7"/>
                  <a:pt x="65" y="8"/>
                </a:cubicBezTo>
                <a:cubicBezTo>
                  <a:pt x="65" y="32"/>
                  <a:pt x="65" y="32"/>
                  <a:pt x="65" y="32"/>
                </a:cubicBezTo>
                <a:cubicBezTo>
                  <a:pt x="63" y="33"/>
                  <a:pt x="63" y="33"/>
                  <a:pt x="63" y="33"/>
                </a:cubicBezTo>
                <a:cubicBezTo>
                  <a:pt x="52" y="39"/>
                  <a:pt x="43" y="48"/>
                  <a:pt x="38" y="59"/>
                </a:cubicBezTo>
                <a:cubicBezTo>
                  <a:pt x="38" y="60"/>
                  <a:pt x="38" y="60"/>
                  <a:pt x="38" y="60"/>
                </a:cubicBezTo>
                <a:cubicBezTo>
                  <a:pt x="37" y="60"/>
                  <a:pt x="37" y="60"/>
                  <a:pt x="37" y="60"/>
                </a:cubicBezTo>
                <a:cubicBezTo>
                  <a:pt x="35" y="61"/>
                  <a:pt x="29" y="62"/>
                  <a:pt x="16" y="57"/>
                </a:cubicBezTo>
                <a:cubicBezTo>
                  <a:pt x="16" y="57"/>
                  <a:pt x="14" y="57"/>
                  <a:pt x="12" y="58"/>
                </a:cubicBezTo>
                <a:cubicBezTo>
                  <a:pt x="9" y="64"/>
                  <a:pt x="12" y="84"/>
                  <a:pt x="20" y="108"/>
                </a:cubicBezTo>
                <a:cubicBezTo>
                  <a:pt x="21" y="111"/>
                  <a:pt x="24" y="115"/>
                  <a:pt x="29" y="115"/>
                </a:cubicBezTo>
                <a:cubicBezTo>
                  <a:pt x="36" y="115"/>
                  <a:pt x="36" y="115"/>
                  <a:pt x="36" y="115"/>
                </a:cubicBezTo>
                <a:cubicBezTo>
                  <a:pt x="37" y="116"/>
                  <a:pt x="37" y="116"/>
                  <a:pt x="37" y="116"/>
                </a:cubicBezTo>
                <a:cubicBezTo>
                  <a:pt x="44" y="128"/>
                  <a:pt x="55" y="138"/>
                  <a:pt x="68" y="145"/>
                </a:cubicBezTo>
                <a:cubicBezTo>
                  <a:pt x="70" y="146"/>
                  <a:pt x="70" y="146"/>
                  <a:pt x="70" y="146"/>
                </a:cubicBezTo>
                <a:cubicBezTo>
                  <a:pt x="70" y="165"/>
                  <a:pt x="70" y="165"/>
                  <a:pt x="70" y="165"/>
                </a:cubicBezTo>
                <a:cubicBezTo>
                  <a:pt x="70" y="169"/>
                  <a:pt x="74" y="172"/>
                  <a:pt x="78" y="172"/>
                </a:cubicBezTo>
                <a:cubicBezTo>
                  <a:pt x="90" y="172"/>
                  <a:pt x="90" y="172"/>
                  <a:pt x="90" y="172"/>
                </a:cubicBezTo>
                <a:cubicBezTo>
                  <a:pt x="94" y="172"/>
                  <a:pt x="97" y="169"/>
                  <a:pt x="97" y="165"/>
                </a:cubicBezTo>
                <a:lnTo>
                  <a:pt x="97" y="153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  <xdr:sp macro="" textlink="">
        <xdr:nvSpPr>
          <xdr:cNvPr id="85" name="Freeform 21">
            <a:extLst>
              <a:ext uri="{FF2B5EF4-FFF2-40B4-BE49-F238E27FC236}">
                <a16:creationId xmlns:a16="http://schemas.microsoft.com/office/drawing/2014/main" id="{00000000-0008-0000-0100-000055000000}"/>
              </a:ext>
            </a:extLst>
          </xdr:cNvPr>
          <xdr:cNvSpPr>
            <a:spLocks/>
          </xdr:cNvSpPr>
        </xdr:nvSpPr>
        <xdr:spPr bwMode="auto">
          <a:xfrm>
            <a:off x="5740" y="3065"/>
            <a:ext cx="54" cy="10"/>
          </a:xfrm>
          <a:custGeom>
            <a:avLst/>
            <a:gdLst>
              <a:gd name="T0" fmla="*/ 29 w 32"/>
              <a:gd name="T1" fmla="*/ 6 h 6"/>
              <a:gd name="T2" fmla="*/ 3 w 32"/>
              <a:gd name="T3" fmla="*/ 6 h 6"/>
              <a:gd name="T4" fmla="*/ 0 w 32"/>
              <a:gd name="T5" fmla="*/ 3 h 6"/>
              <a:gd name="T6" fmla="*/ 3 w 32"/>
              <a:gd name="T7" fmla="*/ 0 h 6"/>
              <a:gd name="T8" fmla="*/ 29 w 32"/>
              <a:gd name="T9" fmla="*/ 0 h 6"/>
              <a:gd name="T10" fmla="*/ 32 w 32"/>
              <a:gd name="T11" fmla="*/ 3 h 6"/>
              <a:gd name="T12" fmla="*/ 29 w 32"/>
              <a:gd name="T13" fmla="*/ 6 h 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32" h="6">
                <a:moveTo>
                  <a:pt x="29" y="6"/>
                </a:moveTo>
                <a:cubicBezTo>
                  <a:pt x="3" y="6"/>
                  <a:pt x="3" y="6"/>
                  <a:pt x="3" y="6"/>
                </a:cubicBezTo>
                <a:cubicBezTo>
                  <a:pt x="1" y="6"/>
                  <a:pt x="0" y="5"/>
                  <a:pt x="0" y="3"/>
                </a:cubicBezTo>
                <a:cubicBezTo>
                  <a:pt x="0" y="1"/>
                  <a:pt x="1" y="0"/>
                  <a:pt x="3" y="0"/>
                </a:cubicBezTo>
                <a:cubicBezTo>
                  <a:pt x="29" y="0"/>
                  <a:pt x="29" y="0"/>
                  <a:pt x="29" y="0"/>
                </a:cubicBezTo>
                <a:cubicBezTo>
                  <a:pt x="31" y="0"/>
                  <a:pt x="32" y="1"/>
                  <a:pt x="32" y="3"/>
                </a:cubicBezTo>
                <a:cubicBezTo>
                  <a:pt x="32" y="5"/>
                  <a:pt x="31" y="6"/>
                  <a:pt x="2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Ubuntu" panose="020B0504030602030204" pitchFamily="34" charset="0"/>
                <a:ea typeface="+mn-ea"/>
                <a:cs typeface="Arial" panose="020B0604020202020204" pitchFamily="34" charset="0"/>
              </a:defRPr>
            </a:lvl9pPr>
          </a:lstStyle>
          <a:p>
            <a:pPr fontAlgn="auto">
              <a:spcBef>
                <a:spcPts val="0"/>
              </a:spcBef>
              <a:spcAft>
                <a:spcPts val="0"/>
              </a:spcAft>
              <a:defRPr/>
            </a:pPr>
            <a:endParaRPr lang="fr-FR">
              <a:latin typeface="+mn-lt"/>
              <a:cs typeface="+mn-cs"/>
            </a:endParaRPr>
          </a:p>
        </xdr:txBody>
      </xdr:sp>
    </xdr:grpSp>
    <xdr:clientData/>
  </xdr:twoCellAnchor>
  <xdr:twoCellAnchor>
    <xdr:from>
      <xdr:col>3</xdr:col>
      <xdr:colOff>533400</xdr:colOff>
      <xdr:row>42</xdr:row>
      <xdr:rowOff>142875</xdr:rowOff>
    </xdr:from>
    <xdr:to>
      <xdr:col>4</xdr:col>
      <xdr:colOff>495299</xdr:colOff>
      <xdr:row>42</xdr:row>
      <xdr:rowOff>188594</xdr:rowOff>
    </xdr:to>
    <xdr:sp macro="" textlink="">
      <xdr:nvSpPr>
        <xdr:cNvPr id="113" name="Rectangle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1781175" y="8991600"/>
          <a:ext cx="5429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66675</xdr:colOff>
      <xdr:row>42</xdr:row>
      <xdr:rowOff>19049</xdr:rowOff>
    </xdr:from>
    <xdr:to>
      <xdr:col>4</xdr:col>
      <xdr:colOff>370427</xdr:colOff>
      <xdr:row>43</xdr:row>
      <xdr:rowOff>120968</xdr:rowOff>
    </xdr:to>
    <xdr:grpSp>
      <xdr:nvGrpSpPr>
        <xdr:cNvPr id="86" name="Graphique 70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GrpSpPr/>
      </xdr:nvGrpSpPr>
      <xdr:grpSpPr>
        <a:xfrm>
          <a:off x="1895475" y="8867774"/>
          <a:ext cx="303752" cy="292419"/>
          <a:chOff x="9274676" y="3662766"/>
          <a:chExt cx="510539" cy="491490"/>
        </a:xfrm>
        <a:solidFill>
          <a:srgbClr val="E52A29"/>
        </a:solidFill>
      </xdr:grpSpPr>
      <xdr:grpSp>
        <xdr:nvGrpSpPr>
          <xdr:cNvPr id="87" name="Graphique 70">
            <a:extLst>
              <a:ext uri="{FF2B5EF4-FFF2-40B4-BE49-F238E27FC236}">
                <a16:creationId xmlns:a16="http://schemas.microsoft.com/office/drawing/2014/main" id="{00000000-0008-0000-0100-000057000000}"/>
              </a:ext>
            </a:extLst>
          </xdr:cNvPr>
          <xdr:cNvGrpSpPr/>
        </xdr:nvGrpSpPr>
        <xdr:grpSpPr>
          <a:xfrm>
            <a:off x="9274676" y="3870047"/>
            <a:ext cx="510539" cy="284209"/>
            <a:chOff x="9274676" y="3870047"/>
            <a:chExt cx="510539" cy="284209"/>
          </a:xfrm>
          <a:grpFill/>
        </xdr:grpSpPr>
        <xdr:sp macro="" textlink="">
          <xdr:nvSpPr>
            <xdr:cNvPr id="90" name="Forme libre : forme 89">
              <a:extLst>
                <a:ext uri="{FF2B5EF4-FFF2-40B4-BE49-F238E27FC236}">
                  <a16:creationId xmlns:a16="http://schemas.microsoft.com/office/drawing/2014/main" id="{00000000-0008-0000-0100-00005A000000}"/>
                </a:ext>
              </a:extLst>
            </xdr:cNvPr>
            <xdr:cNvSpPr/>
          </xdr:nvSpPr>
          <xdr:spPr>
            <a:xfrm>
              <a:off x="9274676" y="4044719"/>
              <a:ext cx="510539" cy="109537"/>
            </a:xfrm>
            <a:custGeom>
              <a:avLst/>
              <a:gdLst>
                <a:gd name="connsiteX0" fmla="*/ 108109 w 510539"/>
                <a:gd name="connsiteY0" fmla="*/ 109538 h 109537"/>
                <a:gd name="connsiteX1" fmla="*/ 0 w 510539"/>
                <a:gd name="connsiteY1" fmla="*/ 109538 h 109537"/>
                <a:gd name="connsiteX2" fmla="*/ 0 w 510539"/>
                <a:gd name="connsiteY2" fmla="*/ 0 h 109537"/>
                <a:gd name="connsiteX3" fmla="*/ 108109 w 510539"/>
                <a:gd name="connsiteY3" fmla="*/ 0 h 109537"/>
                <a:gd name="connsiteX4" fmla="*/ 108109 w 510539"/>
                <a:gd name="connsiteY4" fmla="*/ 109538 h 109537"/>
                <a:gd name="connsiteX5" fmla="*/ 92869 w 510539"/>
                <a:gd name="connsiteY5" fmla="*/ 15240 h 109537"/>
                <a:gd name="connsiteX6" fmla="*/ 15240 w 510539"/>
                <a:gd name="connsiteY6" fmla="*/ 15240 h 109537"/>
                <a:gd name="connsiteX7" fmla="*/ 15240 w 510539"/>
                <a:gd name="connsiteY7" fmla="*/ 94298 h 109537"/>
                <a:gd name="connsiteX8" fmla="*/ 92869 w 510539"/>
                <a:gd name="connsiteY8" fmla="*/ 94298 h 109537"/>
                <a:gd name="connsiteX9" fmla="*/ 92869 w 510539"/>
                <a:gd name="connsiteY9" fmla="*/ 15240 h 109537"/>
                <a:gd name="connsiteX10" fmla="*/ 308134 w 510539"/>
                <a:gd name="connsiteY10" fmla="*/ 109538 h 109537"/>
                <a:gd name="connsiteX11" fmla="*/ 200025 w 510539"/>
                <a:gd name="connsiteY11" fmla="*/ 109538 h 109537"/>
                <a:gd name="connsiteX12" fmla="*/ 200025 w 510539"/>
                <a:gd name="connsiteY12" fmla="*/ 0 h 109537"/>
                <a:gd name="connsiteX13" fmla="*/ 308134 w 510539"/>
                <a:gd name="connsiteY13" fmla="*/ 0 h 109537"/>
                <a:gd name="connsiteX14" fmla="*/ 308134 w 510539"/>
                <a:gd name="connsiteY14" fmla="*/ 109538 h 109537"/>
                <a:gd name="connsiteX15" fmla="*/ 215265 w 510539"/>
                <a:gd name="connsiteY15" fmla="*/ 15240 h 109537"/>
                <a:gd name="connsiteX16" fmla="*/ 215265 w 510539"/>
                <a:gd name="connsiteY16" fmla="*/ 94298 h 109537"/>
                <a:gd name="connsiteX17" fmla="*/ 292894 w 510539"/>
                <a:gd name="connsiteY17" fmla="*/ 94298 h 109537"/>
                <a:gd name="connsiteX18" fmla="*/ 292894 w 510539"/>
                <a:gd name="connsiteY18" fmla="*/ 15240 h 109537"/>
                <a:gd name="connsiteX19" fmla="*/ 215265 w 510539"/>
                <a:gd name="connsiteY19" fmla="*/ 15240 h 109537"/>
                <a:gd name="connsiteX20" fmla="*/ 510540 w 510539"/>
                <a:gd name="connsiteY20" fmla="*/ 109538 h 109537"/>
                <a:gd name="connsiteX21" fmla="*/ 402431 w 510539"/>
                <a:gd name="connsiteY21" fmla="*/ 109538 h 109537"/>
                <a:gd name="connsiteX22" fmla="*/ 402431 w 510539"/>
                <a:gd name="connsiteY22" fmla="*/ 0 h 109537"/>
                <a:gd name="connsiteX23" fmla="*/ 510540 w 510539"/>
                <a:gd name="connsiteY23" fmla="*/ 0 h 109537"/>
                <a:gd name="connsiteX24" fmla="*/ 510540 w 510539"/>
                <a:gd name="connsiteY24" fmla="*/ 109538 h 109537"/>
                <a:gd name="connsiteX25" fmla="*/ 417671 w 510539"/>
                <a:gd name="connsiteY25" fmla="*/ 15240 h 109537"/>
                <a:gd name="connsiteX26" fmla="*/ 417671 w 510539"/>
                <a:gd name="connsiteY26" fmla="*/ 94298 h 109537"/>
                <a:gd name="connsiteX27" fmla="*/ 495300 w 510539"/>
                <a:gd name="connsiteY27" fmla="*/ 94298 h 109537"/>
                <a:gd name="connsiteX28" fmla="*/ 495300 w 510539"/>
                <a:gd name="connsiteY28" fmla="*/ 15240 h 109537"/>
                <a:gd name="connsiteX29" fmla="*/ 417671 w 510539"/>
                <a:gd name="connsiteY29" fmla="*/ 15240 h 109537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</a:cxnLst>
              <a:rect l="l" t="t" r="r" b="b"/>
              <a:pathLst>
                <a:path w="510539" h="109537">
                  <a:moveTo>
                    <a:pt x="108109" y="109538"/>
                  </a:moveTo>
                  <a:lnTo>
                    <a:pt x="0" y="109538"/>
                  </a:lnTo>
                  <a:lnTo>
                    <a:pt x="0" y="0"/>
                  </a:lnTo>
                  <a:lnTo>
                    <a:pt x="108109" y="0"/>
                  </a:lnTo>
                  <a:lnTo>
                    <a:pt x="108109" y="109538"/>
                  </a:lnTo>
                  <a:close/>
                  <a:moveTo>
                    <a:pt x="92869" y="15240"/>
                  </a:moveTo>
                  <a:lnTo>
                    <a:pt x="15240" y="15240"/>
                  </a:lnTo>
                  <a:lnTo>
                    <a:pt x="15240" y="94298"/>
                  </a:lnTo>
                  <a:lnTo>
                    <a:pt x="92869" y="94298"/>
                  </a:lnTo>
                  <a:lnTo>
                    <a:pt x="92869" y="15240"/>
                  </a:lnTo>
                  <a:close/>
                  <a:moveTo>
                    <a:pt x="308134" y="109538"/>
                  </a:moveTo>
                  <a:lnTo>
                    <a:pt x="200025" y="109538"/>
                  </a:lnTo>
                  <a:lnTo>
                    <a:pt x="200025" y="0"/>
                  </a:lnTo>
                  <a:lnTo>
                    <a:pt x="308134" y="0"/>
                  </a:lnTo>
                  <a:lnTo>
                    <a:pt x="308134" y="109538"/>
                  </a:lnTo>
                  <a:close/>
                  <a:moveTo>
                    <a:pt x="215265" y="15240"/>
                  </a:moveTo>
                  <a:lnTo>
                    <a:pt x="215265" y="94298"/>
                  </a:lnTo>
                  <a:lnTo>
                    <a:pt x="292894" y="94298"/>
                  </a:lnTo>
                  <a:lnTo>
                    <a:pt x="292894" y="15240"/>
                  </a:lnTo>
                  <a:lnTo>
                    <a:pt x="215265" y="15240"/>
                  </a:lnTo>
                  <a:close/>
                  <a:moveTo>
                    <a:pt x="510540" y="109538"/>
                  </a:moveTo>
                  <a:lnTo>
                    <a:pt x="402431" y="109538"/>
                  </a:lnTo>
                  <a:lnTo>
                    <a:pt x="402431" y="0"/>
                  </a:lnTo>
                  <a:lnTo>
                    <a:pt x="510540" y="0"/>
                  </a:lnTo>
                  <a:lnTo>
                    <a:pt x="510540" y="109538"/>
                  </a:lnTo>
                  <a:close/>
                  <a:moveTo>
                    <a:pt x="417671" y="15240"/>
                  </a:moveTo>
                  <a:lnTo>
                    <a:pt x="417671" y="94298"/>
                  </a:lnTo>
                  <a:lnTo>
                    <a:pt x="495300" y="94298"/>
                  </a:lnTo>
                  <a:lnTo>
                    <a:pt x="495300" y="15240"/>
                  </a:lnTo>
                  <a:lnTo>
                    <a:pt x="417671" y="15240"/>
                  </a:ln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1" name="Forme libre : forme 90">
              <a:extLst>
                <a:ext uri="{FF2B5EF4-FFF2-40B4-BE49-F238E27FC236}">
                  <a16:creationId xmlns:a16="http://schemas.microsoft.com/office/drawing/2014/main" id="{00000000-0008-0000-0100-00005B000000}"/>
                </a:ext>
              </a:extLst>
            </xdr:cNvPr>
            <xdr:cNvSpPr/>
          </xdr:nvSpPr>
          <xdr:spPr>
            <a:xfrm>
              <a:off x="9322142" y="3949786"/>
              <a:ext cx="413543" cy="15239"/>
            </a:xfrm>
            <a:custGeom>
              <a:avLst/>
              <a:gdLst>
                <a:gd name="connsiteX0" fmla="*/ 7620 w 413543"/>
                <a:gd name="connsiteY0" fmla="*/ 15240 h 15239"/>
                <a:gd name="connsiteX1" fmla="*/ 405924 w 413543"/>
                <a:gd name="connsiteY1" fmla="*/ 15240 h 15239"/>
                <a:gd name="connsiteX2" fmla="*/ 413544 w 413543"/>
                <a:gd name="connsiteY2" fmla="*/ 7620 h 15239"/>
                <a:gd name="connsiteX3" fmla="*/ 405924 w 413543"/>
                <a:gd name="connsiteY3" fmla="*/ 0 h 15239"/>
                <a:gd name="connsiteX4" fmla="*/ 7620 w 413543"/>
                <a:gd name="connsiteY4" fmla="*/ 0 h 15239"/>
                <a:gd name="connsiteX5" fmla="*/ 0 w 413543"/>
                <a:gd name="connsiteY5" fmla="*/ 7620 h 15239"/>
                <a:gd name="connsiteX6" fmla="*/ 7620 w 413543"/>
                <a:gd name="connsiteY6" fmla="*/ 15240 h 1523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</a:cxnLst>
              <a:rect l="l" t="t" r="r" b="b"/>
              <a:pathLst>
                <a:path w="413543" h="15239">
                  <a:moveTo>
                    <a:pt x="7620" y="15240"/>
                  </a:moveTo>
                  <a:lnTo>
                    <a:pt x="405924" y="15240"/>
                  </a:lnTo>
                  <a:cubicBezTo>
                    <a:pt x="410132" y="15240"/>
                    <a:pt x="413544" y="11829"/>
                    <a:pt x="413544" y="7620"/>
                  </a:cubicBezTo>
                  <a:cubicBezTo>
                    <a:pt x="413544" y="3412"/>
                    <a:pt x="410132" y="0"/>
                    <a:pt x="405924" y="0"/>
                  </a:cubicBezTo>
                  <a:lnTo>
                    <a:pt x="7620" y="0"/>
                  </a:lnTo>
                  <a:cubicBezTo>
                    <a:pt x="3412" y="0"/>
                    <a:pt x="0" y="3412"/>
                    <a:pt x="0" y="7620"/>
                  </a:cubicBezTo>
                  <a:cubicBezTo>
                    <a:pt x="0" y="11829"/>
                    <a:pt x="3412" y="15240"/>
                    <a:pt x="7620" y="15240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  <xdr:sp macro="" textlink="">
          <xdr:nvSpPr>
            <xdr:cNvPr id="92" name="Forme libre : forme 91">
              <a:extLst>
                <a:ext uri="{FF2B5EF4-FFF2-40B4-BE49-F238E27FC236}">
                  <a16:creationId xmlns:a16="http://schemas.microsoft.com/office/drawing/2014/main" id="{00000000-0008-0000-0100-00005C000000}"/>
                </a:ext>
              </a:extLst>
            </xdr:cNvPr>
            <xdr:cNvSpPr/>
          </xdr:nvSpPr>
          <xdr:spPr>
            <a:xfrm>
              <a:off x="9322142" y="3870047"/>
              <a:ext cx="413543" cy="134793"/>
            </a:xfrm>
            <a:custGeom>
              <a:avLst/>
              <a:gdLst>
                <a:gd name="connsiteX0" fmla="*/ 218863 w 413543"/>
                <a:gd name="connsiteY0" fmla="*/ 127174 h 134793"/>
                <a:gd name="connsiteX1" fmla="*/ 218863 w 413543"/>
                <a:gd name="connsiteY1" fmla="*/ 7620 h 134793"/>
                <a:gd name="connsiteX2" fmla="*/ 211243 w 413543"/>
                <a:gd name="connsiteY2" fmla="*/ 0 h 134793"/>
                <a:gd name="connsiteX3" fmla="*/ 203623 w 413543"/>
                <a:gd name="connsiteY3" fmla="*/ 7620 h 134793"/>
                <a:gd name="connsiteX4" fmla="*/ 203623 w 413543"/>
                <a:gd name="connsiteY4" fmla="*/ 127174 h 134793"/>
                <a:gd name="connsiteX5" fmla="*/ 211243 w 413543"/>
                <a:gd name="connsiteY5" fmla="*/ 134794 h 134793"/>
                <a:gd name="connsiteX6" fmla="*/ 218863 w 413543"/>
                <a:gd name="connsiteY6" fmla="*/ 127174 h 134793"/>
                <a:gd name="connsiteX7" fmla="*/ 15240 w 413543"/>
                <a:gd name="connsiteY7" fmla="*/ 127174 h 134793"/>
                <a:gd name="connsiteX8" fmla="*/ 15240 w 413543"/>
                <a:gd name="connsiteY8" fmla="*/ 87359 h 134793"/>
                <a:gd name="connsiteX9" fmla="*/ 7620 w 413543"/>
                <a:gd name="connsiteY9" fmla="*/ 79740 h 134793"/>
                <a:gd name="connsiteX10" fmla="*/ 0 w 413543"/>
                <a:gd name="connsiteY10" fmla="*/ 87359 h 134793"/>
                <a:gd name="connsiteX11" fmla="*/ 0 w 413543"/>
                <a:gd name="connsiteY11" fmla="*/ 127174 h 134793"/>
                <a:gd name="connsiteX12" fmla="*/ 7620 w 413543"/>
                <a:gd name="connsiteY12" fmla="*/ 134794 h 134793"/>
                <a:gd name="connsiteX13" fmla="*/ 15240 w 413543"/>
                <a:gd name="connsiteY13" fmla="*/ 127174 h 134793"/>
                <a:gd name="connsiteX14" fmla="*/ 413544 w 413543"/>
                <a:gd name="connsiteY14" fmla="*/ 127174 h 134793"/>
                <a:gd name="connsiteX15" fmla="*/ 413544 w 413543"/>
                <a:gd name="connsiteY15" fmla="*/ 87359 h 134793"/>
                <a:gd name="connsiteX16" fmla="*/ 405924 w 413543"/>
                <a:gd name="connsiteY16" fmla="*/ 79740 h 134793"/>
                <a:gd name="connsiteX17" fmla="*/ 398304 w 413543"/>
                <a:gd name="connsiteY17" fmla="*/ 87359 h 134793"/>
                <a:gd name="connsiteX18" fmla="*/ 398304 w 413543"/>
                <a:gd name="connsiteY18" fmla="*/ 127174 h 134793"/>
                <a:gd name="connsiteX19" fmla="*/ 405924 w 413543"/>
                <a:gd name="connsiteY19" fmla="*/ 134794 h 134793"/>
                <a:gd name="connsiteX20" fmla="*/ 413544 w 413543"/>
                <a:gd name="connsiteY20" fmla="*/ 127174 h 13479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413543" h="134793">
                  <a:moveTo>
                    <a:pt x="218863" y="127174"/>
                  </a:moveTo>
                  <a:lnTo>
                    <a:pt x="218863" y="7620"/>
                  </a:lnTo>
                  <a:cubicBezTo>
                    <a:pt x="218863" y="3412"/>
                    <a:pt x="215451" y="0"/>
                    <a:pt x="211243" y="0"/>
                  </a:cubicBezTo>
                  <a:cubicBezTo>
                    <a:pt x="207035" y="0"/>
                    <a:pt x="203623" y="3412"/>
                    <a:pt x="203623" y="7620"/>
                  </a:cubicBezTo>
                  <a:lnTo>
                    <a:pt x="203623" y="127174"/>
                  </a:lnTo>
                  <a:cubicBezTo>
                    <a:pt x="203623" y="131383"/>
                    <a:pt x="207035" y="134794"/>
                    <a:pt x="211243" y="134794"/>
                  </a:cubicBezTo>
                  <a:cubicBezTo>
                    <a:pt x="215451" y="134794"/>
                    <a:pt x="218863" y="131383"/>
                    <a:pt x="218863" y="127174"/>
                  </a:cubicBezTo>
                  <a:close/>
                  <a:moveTo>
                    <a:pt x="15240" y="127174"/>
                  </a:moveTo>
                  <a:lnTo>
                    <a:pt x="15240" y="87359"/>
                  </a:lnTo>
                  <a:cubicBezTo>
                    <a:pt x="15240" y="83151"/>
                    <a:pt x="11828" y="79740"/>
                    <a:pt x="7620" y="79740"/>
                  </a:cubicBezTo>
                  <a:cubicBezTo>
                    <a:pt x="3412" y="79740"/>
                    <a:pt x="0" y="83151"/>
                    <a:pt x="0" y="87359"/>
                  </a:cubicBezTo>
                  <a:lnTo>
                    <a:pt x="0" y="127174"/>
                  </a:lnTo>
                  <a:cubicBezTo>
                    <a:pt x="0" y="131383"/>
                    <a:pt x="3412" y="134794"/>
                    <a:pt x="7620" y="134794"/>
                  </a:cubicBezTo>
                  <a:cubicBezTo>
                    <a:pt x="11828" y="134794"/>
                    <a:pt x="15240" y="131383"/>
                    <a:pt x="15240" y="127174"/>
                  </a:cubicBezTo>
                  <a:close/>
                  <a:moveTo>
                    <a:pt x="413544" y="127174"/>
                  </a:moveTo>
                  <a:lnTo>
                    <a:pt x="413544" y="87359"/>
                  </a:lnTo>
                  <a:cubicBezTo>
                    <a:pt x="413544" y="83151"/>
                    <a:pt x="410132" y="79740"/>
                    <a:pt x="405924" y="79740"/>
                  </a:cubicBezTo>
                  <a:cubicBezTo>
                    <a:pt x="401716" y="79740"/>
                    <a:pt x="398304" y="83151"/>
                    <a:pt x="398304" y="87359"/>
                  </a:cubicBezTo>
                  <a:lnTo>
                    <a:pt x="398304" y="127174"/>
                  </a:lnTo>
                  <a:cubicBezTo>
                    <a:pt x="398304" y="131383"/>
                    <a:pt x="401716" y="134794"/>
                    <a:pt x="405924" y="134794"/>
                  </a:cubicBezTo>
                  <a:cubicBezTo>
                    <a:pt x="410132" y="134794"/>
                    <a:pt x="413544" y="131383"/>
                    <a:pt x="413544" y="127174"/>
                  </a:cubicBezTo>
                  <a:close/>
                </a:path>
              </a:pathLst>
            </a:custGeom>
            <a:grpFill/>
            <a:ln w="9525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 sz="1050"/>
            </a:p>
          </xdr:txBody>
        </xdr:sp>
      </xdr:grpSp>
      <xdr:sp macro="" textlink="">
        <xdr:nvSpPr>
          <xdr:cNvPr id="88" name="Forme libre : forme 87">
            <a:extLst>
              <a:ext uri="{FF2B5EF4-FFF2-40B4-BE49-F238E27FC236}">
                <a16:creationId xmlns:a16="http://schemas.microsoft.com/office/drawing/2014/main" id="{00000000-0008-0000-0100-000058000000}"/>
              </a:ext>
            </a:extLst>
          </xdr:cNvPr>
          <xdr:cNvSpPr/>
        </xdr:nvSpPr>
        <xdr:spPr>
          <a:xfrm rot="10800000" flipV="1">
            <a:off x="9446126" y="3786592"/>
            <a:ext cx="177164" cy="53339"/>
          </a:xfrm>
          <a:custGeom>
            <a:avLst/>
            <a:gdLst>
              <a:gd name="connsiteX0" fmla="*/ 177165 w 177164"/>
              <a:gd name="connsiteY0" fmla="*/ 45720 h 53339"/>
              <a:gd name="connsiteX1" fmla="*/ 88582 w 177164"/>
              <a:gd name="connsiteY1" fmla="*/ 0 h 53339"/>
              <a:gd name="connsiteX2" fmla="*/ 0 w 177164"/>
              <a:gd name="connsiteY2" fmla="*/ 45720 h 53339"/>
              <a:gd name="connsiteX3" fmla="*/ 7620 w 177164"/>
              <a:gd name="connsiteY3" fmla="*/ 53340 h 53339"/>
              <a:gd name="connsiteX4" fmla="*/ 15181 w 177164"/>
              <a:gd name="connsiteY4" fmla="*/ 46675 h 53339"/>
              <a:gd name="connsiteX5" fmla="*/ 15240 w 177164"/>
              <a:gd name="connsiteY5" fmla="*/ 45720 h 53339"/>
              <a:gd name="connsiteX6" fmla="*/ 88582 w 177164"/>
              <a:gd name="connsiteY6" fmla="*/ 15240 h 53339"/>
              <a:gd name="connsiteX7" fmla="*/ 161875 w 177164"/>
              <a:gd name="connsiteY7" fmla="*/ 44679 h 53339"/>
              <a:gd name="connsiteX8" fmla="*/ 161925 w 177164"/>
              <a:gd name="connsiteY8" fmla="*/ 45720 h 53339"/>
              <a:gd name="connsiteX9" fmla="*/ 169545 w 177164"/>
              <a:gd name="connsiteY9" fmla="*/ 53340 h 53339"/>
              <a:gd name="connsiteX10" fmla="*/ 177165 w 177164"/>
              <a:gd name="connsiteY10" fmla="*/ 45720 h 533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77164" h="53339">
                <a:moveTo>
                  <a:pt x="177165" y="45720"/>
                </a:moveTo>
                <a:cubicBezTo>
                  <a:pt x="177165" y="18902"/>
                  <a:pt x="136997" y="0"/>
                  <a:pt x="88582" y="0"/>
                </a:cubicBezTo>
                <a:cubicBezTo>
                  <a:pt x="40168" y="0"/>
                  <a:pt x="0" y="18902"/>
                  <a:pt x="0" y="45720"/>
                </a:cubicBezTo>
                <a:cubicBezTo>
                  <a:pt x="0" y="49928"/>
                  <a:pt x="3412" y="53340"/>
                  <a:pt x="7620" y="53340"/>
                </a:cubicBezTo>
                <a:cubicBezTo>
                  <a:pt x="11504" y="53340"/>
                  <a:pt x="14710" y="50433"/>
                  <a:pt x="15181" y="46675"/>
                </a:cubicBezTo>
                <a:lnTo>
                  <a:pt x="15240" y="45720"/>
                </a:lnTo>
                <a:cubicBezTo>
                  <a:pt x="15240" y="30453"/>
                  <a:pt x="47568" y="15240"/>
                  <a:pt x="88582" y="15240"/>
                </a:cubicBezTo>
                <a:cubicBezTo>
                  <a:pt x="128665" y="15240"/>
                  <a:pt x="160451" y="29769"/>
                  <a:pt x="161875" y="44679"/>
                </a:cubicBezTo>
                <a:lnTo>
                  <a:pt x="161925" y="45720"/>
                </a:lnTo>
                <a:cubicBezTo>
                  <a:pt x="161925" y="49928"/>
                  <a:pt x="165337" y="53340"/>
                  <a:pt x="169545" y="53340"/>
                </a:cubicBezTo>
                <a:cubicBezTo>
                  <a:pt x="173753" y="53340"/>
                  <a:pt x="177165" y="49928"/>
                  <a:pt x="177165" y="4572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89" name="Forme libre : forme 88">
            <a:extLst>
              <a:ext uri="{FF2B5EF4-FFF2-40B4-BE49-F238E27FC236}">
                <a16:creationId xmlns:a16="http://schemas.microsoft.com/office/drawing/2014/main" id="{00000000-0008-0000-0100-000059000000}"/>
              </a:ext>
            </a:extLst>
          </xdr:cNvPr>
          <xdr:cNvSpPr/>
        </xdr:nvSpPr>
        <xdr:spPr>
          <a:xfrm rot="10800000" flipV="1">
            <a:off x="9484226" y="3662766"/>
            <a:ext cx="100964" cy="100964"/>
          </a:xfrm>
          <a:custGeom>
            <a:avLst/>
            <a:gdLst>
              <a:gd name="connsiteX0" fmla="*/ 50482 w 100964"/>
              <a:gd name="connsiteY0" fmla="*/ 0 h 100964"/>
              <a:gd name="connsiteX1" fmla="*/ 100965 w 100964"/>
              <a:gd name="connsiteY1" fmla="*/ 50483 h 100964"/>
              <a:gd name="connsiteX2" fmla="*/ 50482 w 100964"/>
              <a:gd name="connsiteY2" fmla="*/ 100965 h 100964"/>
              <a:gd name="connsiteX3" fmla="*/ 0 w 100964"/>
              <a:gd name="connsiteY3" fmla="*/ 50483 h 100964"/>
              <a:gd name="connsiteX4" fmla="*/ 50482 w 100964"/>
              <a:gd name="connsiteY4" fmla="*/ 0 h 100964"/>
              <a:gd name="connsiteX5" fmla="*/ 50482 w 100964"/>
              <a:gd name="connsiteY5" fmla="*/ 15240 h 100964"/>
              <a:gd name="connsiteX6" fmla="*/ 15240 w 100964"/>
              <a:gd name="connsiteY6" fmla="*/ 50483 h 100964"/>
              <a:gd name="connsiteX7" fmla="*/ 50482 w 100964"/>
              <a:gd name="connsiteY7" fmla="*/ 85725 h 100964"/>
              <a:gd name="connsiteX8" fmla="*/ 85725 w 100964"/>
              <a:gd name="connsiteY8" fmla="*/ 50483 h 100964"/>
              <a:gd name="connsiteX9" fmla="*/ 50482 w 100964"/>
              <a:gd name="connsiteY9" fmla="*/ 15240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00964" h="100964">
                <a:moveTo>
                  <a:pt x="50482" y="0"/>
                </a:moveTo>
                <a:cubicBezTo>
                  <a:pt x="78363" y="0"/>
                  <a:pt x="100965" y="22602"/>
                  <a:pt x="100965" y="50483"/>
                </a:cubicBezTo>
                <a:cubicBezTo>
                  <a:pt x="100965" y="78363"/>
                  <a:pt x="78363" y="100965"/>
                  <a:pt x="50482" y="100965"/>
                </a:cubicBezTo>
                <a:cubicBezTo>
                  <a:pt x="22602" y="100965"/>
                  <a:pt x="0" y="78363"/>
                  <a:pt x="0" y="50483"/>
                </a:cubicBezTo>
                <a:cubicBezTo>
                  <a:pt x="0" y="22602"/>
                  <a:pt x="22602" y="0"/>
                  <a:pt x="50482" y="0"/>
                </a:cubicBezTo>
                <a:close/>
                <a:moveTo>
                  <a:pt x="50482" y="15240"/>
                </a:moveTo>
                <a:cubicBezTo>
                  <a:pt x="31018" y="15240"/>
                  <a:pt x="15240" y="31018"/>
                  <a:pt x="15240" y="50483"/>
                </a:cubicBezTo>
                <a:cubicBezTo>
                  <a:pt x="15240" y="69947"/>
                  <a:pt x="31018" y="85725"/>
                  <a:pt x="50482" y="85725"/>
                </a:cubicBezTo>
                <a:cubicBezTo>
                  <a:pt x="69947" y="85725"/>
                  <a:pt x="85725" y="69947"/>
                  <a:pt x="85725" y="50483"/>
                </a:cubicBezTo>
                <a:cubicBezTo>
                  <a:pt x="85725" y="31018"/>
                  <a:pt x="69947" y="15240"/>
                  <a:pt x="504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13</xdr:col>
      <xdr:colOff>28575</xdr:colOff>
      <xdr:row>50</xdr:row>
      <xdr:rowOff>223346</xdr:rowOff>
    </xdr:from>
    <xdr:to>
      <xdr:col>13</xdr:col>
      <xdr:colOff>571499</xdr:colOff>
      <xdr:row>52</xdr:row>
      <xdr:rowOff>22728</xdr:rowOff>
    </xdr:to>
    <xdr:sp macro="" textlink="">
      <xdr:nvSpPr>
        <xdr:cNvPr id="114" name="Rectangle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6899713" y="10470932"/>
          <a:ext cx="542924" cy="19352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77860</xdr:colOff>
      <xdr:row>50</xdr:row>
      <xdr:rowOff>123825</xdr:rowOff>
    </xdr:from>
    <xdr:to>
      <xdr:col>13</xdr:col>
      <xdr:colOff>423468</xdr:colOff>
      <xdr:row>53</xdr:row>
      <xdr:rowOff>76486</xdr:rowOff>
    </xdr:to>
    <xdr:grpSp>
      <xdr:nvGrpSpPr>
        <xdr:cNvPr id="96" name="Groupe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GrpSpPr/>
      </xdr:nvGrpSpPr>
      <xdr:grpSpPr>
        <a:xfrm>
          <a:off x="6973960" y="10391775"/>
          <a:ext cx="345608" cy="400336"/>
          <a:chOff x="6473826" y="4056064"/>
          <a:chExt cx="952501" cy="1103312"/>
        </a:xfrm>
        <a:solidFill>
          <a:srgbClr val="003C82"/>
        </a:solidFill>
      </xdr:grpSpPr>
      <xdr:sp macro="" textlink="">
        <xdr:nvSpPr>
          <xdr:cNvPr id="97" name="Freeform 59">
            <a:extLst>
              <a:ext uri="{FF2B5EF4-FFF2-40B4-BE49-F238E27FC236}">
                <a16:creationId xmlns:a16="http://schemas.microsoft.com/office/drawing/2014/main" id="{00000000-0008-0000-0100-000061000000}"/>
              </a:ext>
            </a:extLst>
          </xdr:cNvPr>
          <xdr:cNvSpPr>
            <a:spLocks/>
          </xdr:cNvSpPr>
        </xdr:nvSpPr>
        <xdr:spPr bwMode="auto">
          <a:xfrm>
            <a:off x="7043739" y="4349751"/>
            <a:ext cx="47625" cy="263525"/>
          </a:xfrm>
          <a:custGeom>
            <a:avLst/>
            <a:gdLst>
              <a:gd name="T0" fmla="*/ 11 w 11"/>
              <a:gd name="T1" fmla="*/ 62 h 62"/>
              <a:gd name="T2" fmla="*/ 5 w 11"/>
              <a:gd name="T3" fmla="*/ 62 h 62"/>
              <a:gd name="T4" fmla="*/ 5 w 11"/>
              <a:gd name="T5" fmla="*/ 20 h 62"/>
              <a:gd name="T6" fmla="*/ 0 w 11"/>
              <a:gd name="T7" fmla="*/ 4 h 62"/>
              <a:gd name="T8" fmla="*/ 6 w 11"/>
              <a:gd name="T9" fmla="*/ 0 h 62"/>
              <a:gd name="T10" fmla="*/ 11 w 11"/>
              <a:gd name="T11" fmla="*/ 20 h 62"/>
              <a:gd name="T12" fmla="*/ 11 w 11"/>
              <a:gd name="T13" fmla="*/ 62 h 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11" h="62">
                <a:moveTo>
                  <a:pt x="11" y="62"/>
                </a:moveTo>
                <a:cubicBezTo>
                  <a:pt x="5" y="62"/>
                  <a:pt x="5" y="62"/>
                  <a:pt x="5" y="62"/>
                </a:cubicBezTo>
                <a:cubicBezTo>
                  <a:pt x="5" y="20"/>
                  <a:pt x="5" y="20"/>
                  <a:pt x="5" y="20"/>
                </a:cubicBezTo>
                <a:cubicBezTo>
                  <a:pt x="5" y="14"/>
                  <a:pt x="3" y="9"/>
                  <a:pt x="0" y="4"/>
                </a:cubicBezTo>
                <a:cubicBezTo>
                  <a:pt x="6" y="0"/>
                  <a:pt x="6" y="0"/>
                  <a:pt x="6" y="0"/>
                </a:cubicBezTo>
                <a:cubicBezTo>
                  <a:pt x="9" y="6"/>
                  <a:pt x="11" y="13"/>
                  <a:pt x="11" y="20"/>
                </a:cubicBezTo>
                <a:lnTo>
                  <a:pt x="11" y="62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8" name="Freeform 60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SpPr>
            <a:spLocks noEditPoints="1"/>
          </xdr:cNvSpPr>
        </xdr:nvSpPr>
        <xdr:spPr bwMode="auto">
          <a:xfrm>
            <a:off x="6827839" y="4056064"/>
            <a:ext cx="331788" cy="331788"/>
          </a:xfrm>
          <a:custGeom>
            <a:avLst/>
            <a:gdLst>
              <a:gd name="T0" fmla="*/ 39 w 78"/>
              <a:gd name="T1" fmla="*/ 78 h 78"/>
              <a:gd name="T2" fmla="*/ 0 w 78"/>
              <a:gd name="T3" fmla="*/ 39 h 78"/>
              <a:gd name="T4" fmla="*/ 39 w 78"/>
              <a:gd name="T5" fmla="*/ 0 h 78"/>
              <a:gd name="T6" fmla="*/ 78 w 78"/>
              <a:gd name="T7" fmla="*/ 39 h 78"/>
              <a:gd name="T8" fmla="*/ 39 w 78"/>
              <a:gd name="T9" fmla="*/ 78 h 78"/>
              <a:gd name="T10" fmla="*/ 39 w 78"/>
              <a:gd name="T11" fmla="*/ 6 h 78"/>
              <a:gd name="T12" fmla="*/ 6 w 78"/>
              <a:gd name="T13" fmla="*/ 39 h 78"/>
              <a:gd name="T14" fmla="*/ 39 w 78"/>
              <a:gd name="T15" fmla="*/ 72 h 78"/>
              <a:gd name="T16" fmla="*/ 72 w 78"/>
              <a:gd name="T17" fmla="*/ 39 h 78"/>
              <a:gd name="T18" fmla="*/ 39 w 78"/>
              <a:gd name="T19" fmla="*/ 6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78" h="78">
                <a:moveTo>
                  <a:pt x="39" y="78"/>
                </a:moveTo>
                <a:cubicBezTo>
                  <a:pt x="17" y="78"/>
                  <a:pt x="0" y="61"/>
                  <a:pt x="0" y="39"/>
                </a:cubicBezTo>
                <a:cubicBezTo>
                  <a:pt x="0" y="17"/>
                  <a:pt x="17" y="0"/>
                  <a:pt x="39" y="0"/>
                </a:cubicBezTo>
                <a:cubicBezTo>
                  <a:pt x="61" y="0"/>
                  <a:pt x="78" y="17"/>
                  <a:pt x="78" y="39"/>
                </a:cubicBezTo>
                <a:cubicBezTo>
                  <a:pt x="78" y="61"/>
                  <a:pt x="61" y="78"/>
                  <a:pt x="39" y="78"/>
                </a:cubicBezTo>
                <a:close/>
                <a:moveTo>
                  <a:pt x="39" y="6"/>
                </a:moveTo>
                <a:cubicBezTo>
                  <a:pt x="21" y="6"/>
                  <a:pt x="6" y="21"/>
                  <a:pt x="6" y="39"/>
                </a:cubicBezTo>
                <a:cubicBezTo>
                  <a:pt x="6" y="57"/>
                  <a:pt x="21" y="72"/>
                  <a:pt x="39" y="72"/>
                </a:cubicBezTo>
                <a:cubicBezTo>
                  <a:pt x="57" y="72"/>
                  <a:pt x="72" y="57"/>
                  <a:pt x="72" y="39"/>
                </a:cubicBezTo>
                <a:cubicBezTo>
                  <a:pt x="72" y="21"/>
                  <a:pt x="57" y="6"/>
                  <a:pt x="39" y="6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99" name="Freeform 61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SpPr>
            <a:spLocks/>
          </xdr:cNvSpPr>
        </xdr:nvSpPr>
        <xdr:spPr bwMode="auto">
          <a:xfrm>
            <a:off x="6843714" y="4572001"/>
            <a:ext cx="430213" cy="144463"/>
          </a:xfrm>
          <a:custGeom>
            <a:avLst/>
            <a:gdLst>
              <a:gd name="T0" fmla="*/ 260 w 271"/>
              <a:gd name="T1" fmla="*/ 91 h 91"/>
              <a:gd name="T2" fmla="*/ 209 w 271"/>
              <a:gd name="T3" fmla="*/ 51 h 91"/>
              <a:gd name="T4" fmla="*/ 177 w 271"/>
              <a:gd name="T5" fmla="*/ 51 h 91"/>
              <a:gd name="T6" fmla="*/ 145 w 271"/>
              <a:gd name="T7" fmla="*/ 29 h 91"/>
              <a:gd name="T8" fmla="*/ 124 w 271"/>
              <a:gd name="T9" fmla="*/ 29 h 91"/>
              <a:gd name="T10" fmla="*/ 105 w 271"/>
              <a:gd name="T11" fmla="*/ 18 h 91"/>
              <a:gd name="T12" fmla="*/ 75 w 271"/>
              <a:gd name="T13" fmla="*/ 40 h 91"/>
              <a:gd name="T14" fmla="*/ 54 w 271"/>
              <a:gd name="T15" fmla="*/ 40 h 91"/>
              <a:gd name="T16" fmla="*/ 27 w 271"/>
              <a:gd name="T17" fmla="*/ 48 h 91"/>
              <a:gd name="T18" fmla="*/ 17 w 271"/>
              <a:gd name="T19" fmla="*/ 88 h 91"/>
              <a:gd name="T20" fmla="*/ 0 w 271"/>
              <a:gd name="T21" fmla="*/ 83 h 91"/>
              <a:gd name="T22" fmla="*/ 11 w 271"/>
              <a:gd name="T23" fmla="*/ 35 h 91"/>
              <a:gd name="T24" fmla="*/ 51 w 271"/>
              <a:gd name="T25" fmla="*/ 24 h 91"/>
              <a:gd name="T26" fmla="*/ 70 w 271"/>
              <a:gd name="T27" fmla="*/ 24 h 91"/>
              <a:gd name="T28" fmla="*/ 105 w 271"/>
              <a:gd name="T29" fmla="*/ 0 h 91"/>
              <a:gd name="T30" fmla="*/ 129 w 271"/>
              <a:gd name="T31" fmla="*/ 13 h 91"/>
              <a:gd name="T32" fmla="*/ 150 w 271"/>
              <a:gd name="T33" fmla="*/ 13 h 91"/>
              <a:gd name="T34" fmla="*/ 183 w 271"/>
              <a:gd name="T35" fmla="*/ 35 h 91"/>
              <a:gd name="T36" fmla="*/ 215 w 271"/>
              <a:gd name="T37" fmla="*/ 35 h 91"/>
              <a:gd name="T38" fmla="*/ 271 w 271"/>
              <a:gd name="T39" fmla="*/ 77 h 91"/>
              <a:gd name="T40" fmla="*/ 260 w 271"/>
              <a:gd name="T41" fmla="*/ 91 h 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271" h="91">
                <a:moveTo>
                  <a:pt x="260" y="91"/>
                </a:moveTo>
                <a:lnTo>
                  <a:pt x="209" y="51"/>
                </a:lnTo>
                <a:lnTo>
                  <a:pt x="177" y="51"/>
                </a:lnTo>
                <a:lnTo>
                  <a:pt x="145" y="29"/>
                </a:lnTo>
                <a:lnTo>
                  <a:pt x="124" y="29"/>
                </a:lnTo>
                <a:lnTo>
                  <a:pt x="105" y="18"/>
                </a:lnTo>
                <a:lnTo>
                  <a:pt x="75" y="40"/>
                </a:lnTo>
                <a:lnTo>
                  <a:pt x="54" y="40"/>
                </a:lnTo>
                <a:lnTo>
                  <a:pt x="27" y="48"/>
                </a:lnTo>
                <a:lnTo>
                  <a:pt x="17" y="88"/>
                </a:lnTo>
                <a:lnTo>
                  <a:pt x="0" y="83"/>
                </a:lnTo>
                <a:lnTo>
                  <a:pt x="11" y="35"/>
                </a:lnTo>
                <a:lnTo>
                  <a:pt x="51" y="24"/>
                </a:lnTo>
                <a:lnTo>
                  <a:pt x="70" y="24"/>
                </a:lnTo>
                <a:lnTo>
                  <a:pt x="105" y="0"/>
                </a:lnTo>
                <a:lnTo>
                  <a:pt x="129" y="13"/>
                </a:lnTo>
                <a:lnTo>
                  <a:pt x="150" y="13"/>
                </a:lnTo>
                <a:lnTo>
                  <a:pt x="183" y="35"/>
                </a:lnTo>
                <a:lnTo>
                  <a:pt x="215" y="35"/>
                </a:lnTo>
                <a:lnTo>
                  <a:pt x="271" y="77"/>
                </a:lnTo>
                <a:lnTo>
                  <a:pt x="260" y="91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0" name="Freeform 63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SpPr>
            <a:spLocks noEditPoints="1"/>
          </xdr:cNvSpPr>
        </xdr:nvSpPr>
        <xdr:spPr bwMode="auto">
          <a:xfrm>
            <a:off x="6615114" y="4627564"/>
            <a:ext cx="811213" cy="403225"/>
          </a:xfrm>
          <a:custGeom>
            <a:avLst/>
            <a:gdLst>
              <a:gd name="T0" fmla="*/ 45 w 191"/>
              <a:gd name="T1" fmla="*/ 95 h 95"/>
              <a:gd name="T2" fmla="*/ 43 w 191"/>
              <a:gd name="T3" fmla="*/ 93 h 95"/>
              <a:gd name="T4" fmla="*/ 31 w 191"/>
              <a:gd name="T5" fmla="*/ 81 h 95"/>
              <a:gd name="T6" fmla="*/ 3 w 191"/>
              <a:gd name="T7" fmla="*/ 55 h 95"/>
              <a:gd name="T8" fmla="*/ 0 w 191"/>
              <a:gd name="T9" fmla="*/ 53 h 95"/>
              <a:gd name="T10" fmla="*/ 3 w 191"/>
              <a:gd name="T11" fmla="*/ 50 h 95"/>
              <a:gd name="T12" fmla="*/ 18 w 191"/>
              <a:gd name="T13" fmla="*/ 36 h 95"/>
              <a:gd name="T14" fmla="*/ 27 w 191"/>
              <a:gd name="T15" fmla="*/ 27 h 95"/>
              <a:gd name="T16" fmla="*/ 53 w 191"/>
              <a:gd name="T17" fmla="*/ 14 h 95"/>
              <a:gd name="T18" fmla="*/ 77 w 191"/>
              <a:gd name="T19" fmla="*/ 14 h 95"/>
              <a:gd name="T20" fmla="*/ 89 w 191"/>
              <a:gd name="T21" fmla="*/ 18 h 95"/>
              <a:gd name="T22" fmla="*/ 97 w 191"/>
              <a:gd name="T23" fmla="*/ 22 h 95"/>
              <a:gd name="T24" fmla="*/ 121 w 191"/>
              <a:gd name="T25" fmla="*/ 22 h 95"/>
              <a:gd name="T26" fmla="*/ 133 w 191"/>
              <a:gd name="T27" fmla="*/ 28 h 95"/>
              <a:gd name="T28" fmla="*/ 155 w 191"/>
              <a:gd name="T29" fmla="*/ 15 h 95"/>
              <a:gd name="T30" fmla="*/ 186 w 191"/>
              <a:gd name="T31" fmla="*/ 3 h 95"/>
              <a:gd name="T32" fmla="*/ 190 w 191"/>
              <a:gd name="T33" fmla="*/ 8 h 95"/>
              <a:gd name="T34" fmla="*/ 190 w 191"/>
              <a:gd name="T35" fmla="*/ 15 h 95"/>
              <a:gd name="T36" fmla="*/ 163 w 191"/>
              <a:gd name="T37" fmla="*/ 47 h 95"/>
              <a:gd name="T38" fmla="*/ 123 w 191"/>
              <a:gd name="T39" fmla="*/ 80 h 95"/>
              <a:gd name="T40" fmla="*/ 122 w 191"/>
              <a:gd name="T41" fmla="*/ 80 h 95"/>
              <a:gd name="T42" fmla="*/ 62 w 191"/>
              <a:gd name="T43" fmla="*/ 80 h 95"/>
              <a:gd name="T44" fmla="*/ 53 w 191"/>
              <a:gd name="T45" fmla="*/ 87 h 95"/>
              <a:gd name="T46" fmla="*/ 47 w 191"/>
              <a:gd name="T47" fmla="*/ 93 h 95"/>
              <a:gd name="T48" fmla="*/ 45 w 191"/>
              <a:gd name="T49" fmla="*/ 95 h 95"/>
              <a:gd name="T50" fmla="*/ 10 w 191"/>
              <a:gd name="T51" fmla="*/ 53 h 95"/>
              <a:gd name="T52" fmla="*/ 35 w 191"/>
              <a:gd name="T53" fmla="*/ 77 h 95"/>
              <a:gd name="T54" fmla="*/ 45 w 191"/>
              <a:gd name="T55" fmla="*/ 86 h 95"/>
              <a:gd name="T56" fmla="*/ 48 w 191"/>
              <a:gd name="T57" fmla="*/ 82 h 95"/>
              <a:gd name="T58" fmla="*/ 62 w 191"/>
              <a:gd name="T59" fmla="*/ 74 h 95"/>
              <a:gd name="T60" fmla="*/ 120 w 191"/>
              <a:gd name="T61" fmla="*/ 74 h 95"/>
              <a:gd name="T62" fmla="*/ 159 w 191"/>
              <a:gd name="T63" fmla="*/ 42 h 95"/>
              <a:gd name="T64" fmla="*/ 159 w 191"/>
              <a:gd name="T65" fmla="*/ 42 h 95"/>
              <a:gd name="T66" fmla="*/ 184 w 191"/>
              <a:gd name="T67" fmla="*/ 11 h 95"/>
              <a:gd name="T68" fmla="*/ 184 w 191"/>
              <a:gd name="T69" fmla="*/ 10 h 95"/>
              <a:gd name="T70" fmla="*/ 184 w 191"/>
              <a:gd name="T71" fmla="*/ 9 h 95"/>
              <a:gd name="T72" fmla="*/ 160 w 191"/>
              <a:gd name="T73" fmla="*/ 19 h 95"/>
              <a:gd name="T74" fmla="*/ 159 w 191"/>
              <a:gd name="T75" fmla="*/ 19 h 95"/>
              <a:gd name="T76" fmla="*/ 136 w 191"/>
              <a:gd name="T77" fmla="*/ 34 h 95"/>
              <a:gd name="T78" fmla="*/ 136 w 191"/>
              <a:gd name="T79" fmla="*/ 37 h 95"/>
              <a:gd name="T80" fmla="*/ 121 w 191"/>
              <a:gd name="T81" fmla="*/ 52 h 95"/>
              <a:gd name="T82" fmla="*/ 81 w 191"/>
              <a:gd name="T83" fmla="*/ 52 h 95"/>
              <a:gd name="T84" fmla="*/ 78 w 191"/>
              <a:gd name="T85" fmla="*/ 49 h 95"/>
              <a:gd name="T86" fmla="*/ 81 w 191"/>
              <a:gd name="T87" fmla="*/ 46 h 95"/>
              <a:gd name="T88" fmla="*/ 121 w 191"/>
              <a:gd name="T89" fmla="*/ 46 h 95"/>
              <a:gd name="T90" fmla="*/ 130 w 191"/>
              <a:gd name="T91" fmla="*/ 37 h 95"/>
              <a:gd name="T92" fmla="*/ 130 w 191"/>
              <a:gd name="T93" fmla="*/ 35 h 95"/>
              <a:gd name="T94" fmla="*/ 129 w 191"/>
              <a:gd name="T95" fmla="*/ 35 h 95"/>
              <a:gd name="T96" fmla="*/ 129 w 191"/>
              <a:gd name="T97" fmla="*/ 33 h 95"/>
              <a:gd name="T98" fmla="*/ 121 w 191"/>
              <a:gd name="T99" fmla="*/ 28 h 95"/>
              <a:gd name="T100" fmla="*/ 97 w 191"/>
              <a:gd name="T101" fmla="*/ 28 h 95"/>
              <a:gd name="T102" fmla="*/ 86 w 191"/>
              <a:gd name="T103" fmla="*/ 24 h 95"/>
              <a:gd name="T104" fmla="*/ 77 w 191"/>
              <a:gd name="T105" fmla="*/ 20 h 95"/>
              <a:gd name="T106" fmla="*/ 53 w 191"/>
              <a:gd name="T107" fmla="*/ 20 h 95"/>
              <a:gd name="T108" fmla="*/ 31 w 191"/>
              <a:gd name="T109" fmla="*/ 31 h 95"/>
              <a:gd name="T110" fmla="*/ 22 w 191"/>
              <a:gd name="T111" fmla="*/ 40 h 95"/>
              <a:gd name="T112" fmla="*/ 10 w 191"/>
              <a:gd name="T113" fmla="*/ 53 h 9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</a:cxnLst>
            <a:rect l="0" t="0" r="r" b="b"/>
            <a:pathLst>
              <a:path w="191" h="95">
                <a:moveTo>
                  <a:pt x="45" y="95"/>
                </a:moveTo>
                <a:cubicBezTo>
                  <a:pt x="43" y="93"/>
                  <a:pt x="43" y="93"/>
                  <a:pt x="43" y="93"/>
                </a:cubicBezTo>
                <a:cubicBezTo>
                  <a:pt x="41" y="91"/>
                  <a:pt x="36" y="87"/>
                  <a:pt x="31" y="81"/>
                </a:cubicBezTo>
                <a:cubicBezTo>
                  <a:pt x="22" y="73"/>
                  <a:pt x="10" y="62"/>
                  <a:pt x="3" y="55"/>
                </a:cubicBezTo>
                <a:cubicBezTo>
                  <a:pt x="0" y="53"/>
                  <a:pt x="0" y="53"/>
                  <a:pt x="0" y="53"/>
                </a:cubicBezTo>
                <a:cubicBezTo>
                  <a:pt x="3" y="50"/>
                  <a:pt x="3" y="50"/>
                  <a:pt x="3" y="50"/>
                </a:cubicBezTo>
                <a:cubicBezTo>
                  <a:pt x="4" y="49"/>
                  <a:pt x="12" y="42"/>
                  <a:pt x="18" y="36"/>
                </a:cubicBezTo>
                <a:cubicBezTo>
                  <a:pt x="21" y="32"/>
                  <a:pt x="24" y="29"/>
                  <a:pt x="27" y="27"/>
                </a:cubicBezTo>
                <a:cubicBezTo>
                  <a:pt x="32" y="22"/>
                  <a:pt x="42" y="14"/>
                  <a:pt x="53" y="14"/>
                </a:cubicBezTo>
                <a:cubicBezTo>
                  <a:pt x="77" y="14"/>
                  <a:pt x="77" y="14"/>
                  <a:pt x="77" y="14"/>
                </a:cubicBezTo>
                <a:cubicBezTo>
                  <a:pt x="81" y="14"/>
                  <a:pt x="85" y="16"/>
                  <a:pt x="89" y="18"/>
                </a:cubicBezTo>
                <a:cubicBezTo>
                  <a:pt x="92" y="20"/>
                  <a:pt x="95" y="22"/>
                  <a:pt x="97" y="22"/>
                </a:cubicBezTo>
                <a:cubicBezTo>
                  <a:pt x="121" y="22"/>
                  <a:pt x="121" y="22"/>
                  <a:pt x="121" y="22"/>
                </a:cubicBezTo>
                <a:cubicBezTo>
                  <a:pt x="126" y="22"/>
                  <a:pt x="131" y="24"/>
                  <a:pt x="133" y="28"/>
                </a:cubicBezTo>
                <a:cubicBezTo>
                  <a:pt x="155" y="15"/>
                  <a:pt x="155" y="15"/>
                  <a:pt x="155" y="15"/>
                </a:cubicBezTo>
                <a:cubicBezTo>
                  <a:pt x="164" y="1"/>
                  <a:pt x="177" y="0"/>
                  <a:pt x="186" y="3"/>
                </a:cubicBezTo>
                <a:cubicBezTo>
                  <a:pt x="188" y="4"/>
                  <a:pt x="190" y="6"/>
                  <a:pt x="190" y="8"/>
                </a:cubicBezTo>
                <a:cubicBezTo>
                  <a:pt x="191" y="10"/>
                  <a:pt x="191" y="13"/>
                  <a:pt x="190" y="15"/>
                </a:cubicBezTo>
                <a:cubicBezTo>
                  <a:pt x="182" y="27"/>
                  <a:pt x="164" y="46"/>
                  <a:pt x="163" y="47"/>
                </a:cubicBezTo>
                <a:cubicBezTo>
                  <a:pt x="160" y="50"/>
                  <a:pt x="128" y="77"/>
                  <a:pt x="123" y="80"/>
                </a:cubicBezTo>
                <a:cubicBezTo>
                  <a:pt x="122" y="80"/>
                  <a:pt x="122" y="80"/>
                  <a:pt x="122" y="80"/>
                </a:cubicBezTo>
                <a:cubicBezTo>
                  <a:pt x="62" y="80"/>
                  <a:pt x="62" y="80"/>
                  <a:pt x="62" y="80"/>
                </a:cubicBezTo>
                <a:cubicBezTo>
                  <a:pt x="59" y="80"/>
                  <a:pt x="57" y="82"/>
                  <a:pt x="53" y="87"/>
                </a:cubicBezTo>
                <a:cubicBezTo>
                  <a:pt x="51" y="89"/>
                  <a:pt x="49" y="91"/>
                  <a:pt x="47" y="93"/>
                </a:cubicBezTo>
                <a:lnTo>
                  <a:pt x="45" y="95"/>
                </a:lnTo>
                <a:close/>
                <a:moveTo>
                  <a:pt x="10" y="53"/>
                </a:moveTo>
                <a:cubicBezTo>
                  <a:pt x="17" y="59"/>
                  <a:pt x="27" y="69"/>
                  <a:pt x="35" y="77"/>
                </a:cubicBezTo>
                <a:cubicBezTo>
                  <a:pt x="39" y="80"/>
                  <a:pt x="42" y="84"/>
                  <a:pt x="45" y="86"/>
                </a:cubicBezTo>
                <a:cubicBezTo>
                  <a:pt x="46" y="85"/>
                  <a:pt x="47" y="84"/>
                  <a:pt x="48" y="82"/>
                </a:cubicBezTo>
                <a:cubicBezTo>
                  <a:pt x="52" y="78"/>
                  <a:pt x="56" y="74"/>
                  <a:pt x="62" y="74"/>
                </a:cubicBezTo>
                <a:cubicBezTo>
                  <a:pt x="120" y="74"/>
                  <a:pt x="120" y="74"/>
                  <a:pt x="120" y="74"/>
                </a:cubicBezTo>
                <a:cubicBezTo>
                  <a:pt x="125" y="70"/>
                  <a:pt x="146" y="53"/>
                  <a:pt x="159" y="42"/>
                </a:cubicBezTo>
                <a:cubicBezTo>
                  <a:pt x="159" y="42"/>
                  <a:pt x="159" y="42"/>
                  <a:pt x="159" y="42"/>
                </a:cubicBezTo>
                <a:cubicBezTo>
                  <a:pt x="159" y="42"/>
                  <a:pt x="177" y="23"/>
                  <a:pt x="184" y="11"/>
                </a:cubicBezTo>
                <a:cubicBezTo>
                  <a:pt x="184" y="11"/>
                  <a:pt x="184" y="10"/>
                  <a:pt x="184" y="10"/>
                </a:cubicBezTo>
                <a:cubicBezTo>
                  <a:pt x="184" y="10"/>
                  <a:pt x="184" y="9"/>
                  <a:pt x="184" y="9"/>
                </a:cubicBezTo>
                <a:cubicBezTo>
                  <a:pt x="182" y="9"/>
                  <a:pt x="169" y="4"/>
                  <a:pt x="160" y="19"/>
                </a:cubicBezTo>
                <a:cubicBezTo>
                  <a:pt x="159" y="19"/>
                  <a:pt x="159" y="19"/>
                  <a:pt x="159" y="19"/>
                </a:cubicBezTo>
                <a:cubicBezTo>
                  <a:pt x="136" y="34"/>
                  <a:pt x="136" y="34"/>
                  <a:pt x="136" y="34"/>
                </a:cubicBezTo>
                <a:cubicBezTo>
                  <a:pt x="136" y="35"/>
                  <a:pt x="136" y="36"/>
                  <a:pt x="136" y="37"/>
                </a:cubicBezTo>
                <a:cubicBezTo>
                  <a:pt x="136" y="45"/>
                  <a:pt x="129" y="52"/>
                  <a:pt x="121" y="52"/>
                </a:cubicBezTo>
                <a:cubicBezTo>
                  <a:pt x="81" y="52"/>
                  <a:pt x="81" y="52"/>
                  <a:pt x="81" y="52"/>
                </a:cubicBezTo>
                <a:cubicBezTo>
                  <a:pt x="79" y="52"/>
                  <a:pt x="78" y="51"/>
                  <a:pt x="78" y="49"/>
                </a:cubicBezTo>
                <a:cubicBezTo>
                  <a:pt x="78" y="47"/>
                  <a:pt x="79" y="46"/>
                  <a:pt x="81" y="46"/>
                </a:cubicBezTo>
                <a:cubicBezTo>
                  <a:pt x="121" y="46"/>
                  <a:pt x="121" y="46"/>
                  <a:pt x="121" y="46"/>
                </a:cubicBezTo>
                <a:cubicBezTo>
                  <a:pt x="126" y="46"/>
                  <a:pt x="130" y="42"/>
                  <a:pt x="130" y="37"/>
                </a:cubicBezTo>
                <a:cubicBezTo>
                  <a:pt x="130" y="36"/>
                  <a:pt x="130" y="36"/>
                  <a:pt x="130" y="35"/>
                </a:cubicBezTo>
                <a:cubicBezTo>
                  <a:pt x="130" y="35"/>
                  <a:pt x="129" y="35"/>
                  <a:pt x="129" y="35"/>
                </a:cubicBezTo>
                <a:cubicBezTo>
                  <a:pt x="129" y="34"/>
                  <a:pt x="129" y="33"/>
                  <a:pt x="129" y="33"/>
                </a:cubicBezTo>
                <a:cubicBezTo>
                  <a:pt x="127" y="30"/>
                  <a:pt x="124" y="28"/>
                  <a:pt x="121" y="28"/>
                </a:cubicBezTo>
                <a:cubicBezTo>
                  <a:pt x="97" y="28"/>
                  <a:pt x="97" y="28"/>
                  <a:pt x="97" y="28"/>
                </a:cubicBezTo>
                <a:cubicBezTo>
                  <a:pt x="94" y="28"/>
                  <a:pt x="90" y="26"/>
                  <a:pt x="86" y="24"/>
                </a:cubicBezTo>
                <a:cubicBezTo>
                  <a:pt x="83" y="22"/>
                  <a:pt x="79" y="20"/>
                  <a:pt x="77" y="20"/>
                </a:cubicBezTo>
                <a:cubicBezTo>
                  <a:pt x="53" y="20"/>
                  <a:pt x="53" y="20"/>
                  <a:pt x="53" y="20"/>
                </a:cubicBezTo>
                <a:cubicBezTo>
                  <a:pt x="44" y="20"/>
                  <a:pt x="36" y="27"/>
                  <a:pt x="31" y="31"/>
                </a:cubicBezTo>
                <a:cubicBezTo>
                  <a:pt x="29" y="34"/>
                  <a:pt x="26" y="37"/>
                  <a:pt x="22" y="40"/>
                </a:cubicBezTo>
                <a:cubicBezTo>
                  <a:pt x="17" y="46"/>
                  <a:pt x="12" y="50"/>
                  <a:pt x="10" y="53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1" name="Freeform 64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SpPr>
            <a:spLocks noEditPoints="1"/>
          </xdr:cNvSpPr>
        </xdr:nvSpPr>
        <xdr:spPr bwMode="auto">
          <a:xfrm>
            <a:off x="6473826" y="4810126"/>
            <a:ext cx="357188" cy="349250"/>
          </a:xfrm>
          <a:custGeom>
            <a:avLst/>
            <a:gdLst>
              <a:gd name="T0" fmla="*/ 58 w 84"/>
              <a:gd name="T1" fmla="*/ 82 h 82"/>
              <a:gd name="T2" fmla="*/ 51 w 84"/>
              <a:gd name="T3" fmla="*/ 80 h 82"/>
              <a:gd name="T4" fmla="*/ 3 w 84"/>
              <a:gd name="T5" fmla="*/ 32 h 82"/>
              <a:gd name="T6" fmla="*/ 3 w 84"/>
              <a:gd name="T7" fmla="*/ 20 h 82"/>
              <a:gd name="T8" fmla="*/ 20 w 84"/>
              <a:gd name="T9" fmla="*/ 3 h 82"/>
              <a:gd name="T10" fmla="*/ 32 w 84"/>
              <a:gd name="T11" fmla="*/ 3 h 82"/>
              <a:gd name="T12" fmla="*/ 80 w 84"/>
              <a:gd name="T13" fmla="*/ 51 h 82"/>
              <a:gd name="T14" fmla="*/ 80 w 84"/>
              <a:gd name="T15" fmla="*/ 65 h 82"/>
              <a:gd name="T16" fmla="*/ 65 w 84"/>
              <a:gd name="T17" fmla="*/ 80 h 82"/>
              <a:gd name="T18" fmla="*/ 58 w 84"/>
              <a:gd name="T19" fmla="*/ 82 h 82"/>
              <a:gd name="T20" fmla="*/ 26 w 84"/>
              <a:gd name="T21" fmla="*/ 7 h 82"/>
              <a:gd name="T22" fmla="*/ 24 w 84"/>
              <a:gd name="T23" fmla="*/ 8 h 82"/>
              <a:gd name="T24" fmla="*/ 8 w 84"/>
              <a:gd name="T25" fmla="*/ 25 h 82"/>
              <a:gd name="T26" fmla="*/ 7 w 84"/>
              <a:gd name="T27" fmla="*/ 26 h 82"/>
              <a:gd name="T28" fmla="*/ 8 w 84"/>
              <a:gd name="T29" fmla="*/ 27 h 82"/>
              <a:gd name="T30" fmla="*/ 56 w 84"/>
              <a:gd name="T31" fmla="*/ 75 h 82"/>
              <a:gd name="T32" fmla="*/ 60 w 84"/>
              <a:gd name="T33" fmla="*/ 75 h 82"/>
              <a:gd name="T34" fmla="*/ 60 w 84"/>
              <a:gd name="T35" fmla="*/ 75 h 82"/>
              <a:gd name="T36" fmla="*/ 75 w 84"/>
              <a:gd name="T37" fmla="*/ 60 h 82"/>
              <a:gd name="T38" fmla="*/ 75 w 84"/>
              <a:gd name="T39" fmla="*/ 56 h 82"/>
              <a:gd name="T40" fmla="*/ 28 w 84"/>
              <a:gd name="T41" fmla="*/ 8 h 82"/>
              <a:gd name="T42" fmla="*/ 26 w 84"/>
              <a:gd name="T43" fmla="*/ 7 h 8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84" h="82">
                <a:moveTo>
                  <a:pt x="58" y="82"/>
                </a:moveTo>
                <a:cubicBezTo>
                  <a:pt x="55" y="82"/>
                  <a:pt x="53" y="81"/>
                  <a:pt x="51" y="80"/>
                </a:cubicBezTo>
                <a:cubicBezTo>
                  <a:pt x="3" y="32"/>
                  <a:pt x="3" y="32"/>
                  <a:pt x="3" y="32"/>
                </a:cubicBezTo>
                <a:cubicBezTo>
                  <a:pt x="0" y="29"/>
                  <a:pt x="0" y="23"/>
                  <a:pt x="3" y="20"/>
                </a:cubicBezTo>
                <a:cubicBezTo>
                  <a:pt x="20" y="3"/>
                  <a:pt x="20" y="3"/>
                  <a:pt x="20" y="3"/>
                </a:cubicBezTo>
                <a:cubicBezTo>
                  <a:pt x="23" y="0"/>
                  <a:pt x="29" y="0"/>
                  <a:pt x="32" y="3"/>
                </a:cubicBezTo>
                <a:cubicBezTo>
                  <a:pt x="80" y="51"/>
                  <a:pt x="80" y="51"/>
                  <a:pt x="80" y="51"/>
                </a:cubicBezTo>
                <a:cubicBezTo>
                  <a:pt x="84" y="55"/>
                  <a:pt x="84" y="61"/>
                  <a:pt x="80" y="65"/>
                </a:cubicBezTo>
                <a:cubicBezTo>
                  <a:pt x="65" y="80"/>
                  <a:pt x="65" y="80"/>
                  <a:pt x="65" y="80"/>
                </a:cubicBezTo>
                <a:cubicBezTo>
                  <a:pt x="63" y="81"/>
                  <a:pt x="61" y="82"/>
                  <a:pt x="58" y="82"/>
                </a:cubicBezTo>
                <a:close/>
                <a:moveTo>
                  <a:pt x="26" y="7"/>
                </a:moveTo>
                <a:cubicBezTo>
                  <a:pt x="25" y="7"/>
                  <a:pt x="25" y="8"/>
                  <a:pt x="24" y="8"/>
                </a:cubicBezTo>
                <a:cubicBezTo>
                  <a:pt x="8" y="25"/>
                  <a:pt x="8" y="25"/>
                  <a:pt x="8" y="25"/>
                </a:cubicBezTo>
                <a:cubicBezTo>
                  <a:pt x="8" y="25"/>
                  <a:pt x="7" y="25"/>
                  <a:pt x="7" y="26"/>
                </a:cubicBezTo>
                <a:cubicBezTo>
                  <a:pt x="7" y="26"/>
                  <a:pt x="8" y="27"/>
                  <a:pt x="8" y="27"/>
                </a:cubicBezTo>
                <a:cubicBezTo>
                  <a:pt x="56" y="75"/>
                  <a:pt x="56" y="75"/>
                  <a:pt x="56" y="75"/>
                </a:cubicBezTo>
                <a:cubicBezTo>
                  <a:pt x="57" y="76"/>
                  <a:pt x="59" y="76"/>
                  <a:pt x="60" y="75"/>
                </a:cubicBezTo>
                <a:cubicBezTo>
                  <a:pt x="60" y="75"/>
                  <a:pt x="60" y="75"/>
                  <a:pt x="60" y="75"/>
                </a:cubicBezTo>
                <a:cubicBezTo>
                  <a:pt x="75" y="60"/>
                  <a:pt x="75" y="60"/>
                  <a:pt x="75" y="60"/>
                </a:cubicBezTo>
                <a:cubicBezTo>
                  <a:pt x="76" y="59"/>
                  <a:pt x="76" y="57"/>
                  <a:pt x="75" y="56"/>
                </a:cubicBezTo>
                <a:cubicBezTo>
                  <a:pt x="28" y="8"/>
                  <a:pt x="28" y="8"/>
                  <a:pt x="28" y="8"/>
                </a:cubicBezTo>
                <a:cubicBezTo>
                  <a:pt x="27" y="8"/>
                  <a:pt x="27" y="7"/>
                  <a:pt x="26" y="7"/>
                </a:cubicBez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2" name="Freeform 65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SpPr>
            <a:spLocks/>
          </xdr:cNvSpPr>
        </xdr:nvSpPr>
        <xdr:spPr bwMode="auto">
          <a:xfrm>
            <a:off x="6610351" y="4843464"/>
            <a:ext cx="50800" cy="50800"/>
          </a:xfrm>
          <a:custGeom>
            <a:avLst/>
            <a:gdLst>
              <a:gd name="T0" fmla="*/ 22 w 32"/>
              <a:gd name="T1" fmla="*/ 32 h 32"/>
              <a:gd name="T2" fmla="*/ 0 w 32"/>
              <a:gd name="T3" fmla="*/ 11 h 32"/>
              <a:gd name="T4" fmla="*/ 11 w 32"/>
              <a:gd name="T5" fmla="*/ 0 h 32"/>
              <a:gd name="T6" fmla="*/ 32 w 32"/>
              <a:gd name="T7" fmla="*/ 22 h 32"/>
              <a:gd name="T8" fmla="*/ 22 w 32"/>
              <a:gd name="T9" fmla="*/ 32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2" h="32">
                <a:moveTo>
                  <a:pt x="22" y="32"/>
                </a:moveTo>
                <a:lnTo>
                  <a:pt x="0" y="11"/>
                </a:lnTo>
                <a:lnTo>
                  <a:pt x="11" y="0"/>
                </a:lnTo>
                <a:lnTo>
                  <a:pt x="32" y="22"/>
                </a:lnTo>
                <a:lnTo>
                  <a:pt x="22" y="32"/>
                </a:lnTo>
                <a:close/>
              </a:path>
            </a:pathLst>
          </a:custGeom>
          <a:solidFill>
            <a:srgbClr val="DB0029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3" name="Freeform 66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SpPr>
            <a:spLocks noEditPoints="1"/>
          </xdr:cNvSpPr>
        </xdr:nvSpPr>
        <xdr:spPr bwMode="auto">
          <a:xfrm>
            <a:off x="7134226" y="4379914"/>
            <a:ext cx="228600" cy="144463"/>
          </a:xfrm>
          <a:custGeom>
            <a:avLst/>
            <a:gdLst>
              <a:gd name="T0" fmla="*/ 23 w 54"/>
              <a:gd name="T1" fmla="*/ 34 h 34"/>
              <a:gd name="T2" fmla="*/ 0 w 54"/>
              <a:gd name="T3" fmla="*/ 34 h 34"/>
              <a:gd name="T4" fmla="*/ 0 w 54"/>
              <a:gd name="T5" fmla="*/ 31 h 34"/>
              <a:gd name="T6" fmla="*/ 31 w 54"/>
              <a:gd name="T7" fmla="*/ 0 h 34"/>
              <a:gd name="T8" fmla="*/ 54 w 54"/>
              <a:gd name="T9" fmla="*/ 0 h 34"/>
              <a:gd name="T10" fmla="*/ 54 w 54"/>
              <a:gd name="T11" fmla="*/ 3 h 34"/>
              <a:gd name="T12" fmla="*/ 23 w 54"/>
              <a:gd name="T13" fmla="*/ 34 h 34"/>
              <a:gd name="T14" fmla="*/ 6 w 54"/>
              <a:gd name="T15" fmla="*/ 28 h 34"/>
              <a:gd name="T16" fmla="*/ 23 w 54"/>
              <a:gd name="T17" fmla="*/ 28 h 34"/>
              <a:gd name="T18" fmla="*/ 48 w 54"/>
              <a:gd name="T19" fmla="*/ 6 h 34"/>
              <a:gd name="T20" fmla="*/ 31 w 54"/>
              <a:gd name="T21" fmla="*/ 6 h 34"/>
              <a:gd name="T22" fmla="*/ 6 w 54"/>
              <a:gd name="T23" fmla="*/ 28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54" h="34">
                <a:moveTo>
                  <a:pt x="23" y="34"/>
                </a:moveTo>
                <a:cubicBezTo>
                  <a:pt x="0" y="34"/>
                  <a:pt x="0" y="34"/>
                  <a:pt x="0" y="34"/>
                </a:cubicBezTo>
                <a:cubicBezTo>
                  <a:pt x="0" y="31"/>
                  <a:pt x="0" y="31"/>
                  <a:pt x="0" y="31"/>
                </a:cubicBezTo>
                <a:cubicBezTo>
                  <a:pt x="0" y="14"/>
                  <a:pt x="14" y="0"/>
                  <a:pt x="31" y="0"/>
                </a:cubicBezTo>
                <a:cubicBezTo>
                  <a:pt x="54" y="0"/>
                  <a:pt x="54" y="0"/>
                  <a:pt x="54" y="0"/>
                </a:cubicBezTo>
                <a:cubicBezTo>
                  <a:pt x="54" y="3"/>
                  <a:pt x="54" y="3"/>
                  <a:pt x="54" y="3"/>
                </a:cubicBezTo>
                <a:cubicBezTo>
                  <a:pt x="54" y="20"/>
                  <a:pt x="40" y="34"/>
                  <a:pt x="23" y="34"/>
                </a:cubicBezTo>
                <a:close/>
                <a:moveTo>
                  <a:pt x="6" y="28"/>
                </a:moveTo>
                <a:cubicBezTo>
                  <a:pt x="23" y="28"/>
                  <a:pt x="23" y="28"/>
                  <a:pt x="23" y="28"/>
                </a:cubicBezTo>
                <a:cubicBezTo>
                  <a:pt x="36" y="28"/>
                  <a:pt x="46" y="18"/>
                  <a:pt x="48" y="6"/>
                </a:cubicBezTo>
                <a:cubicBezTo>
                  <a:pt x="31" y="6"/>
                  <a:pt x="31" y="6"/>
                  <a:pt x="31" y="6"/>
                </a:cubicBezTo>
                <a:cubicBezTo>
                  <a:pt x="18" y="6"/>
                  <a:pt x="8" y="16"/>
                  <a:pt x="6" y="28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4" name="Freeform 67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>
            <a:spLocks noEditPoints="1"/>
          </xdr:cNvSpPr>
        </xdr:nvSpPr>
        <xdr:spPr bwMode="auto">
          <a:xfrm>
            <a:off x="6878639" y="4430714"/>
            <a:ext cx="161925" cy="111125"/>
          </a:xfrm>
          <a:custGeom>
            <a:avLst/>
            <a:gdLst>
              <a:gd name="T0" fmla="*/ 38 w 38"/>
              <a:gd name="T1" fmla="*/ 26 h 26"/>
              <a:gd name="T2" fmla="*/ 23 w 38"/>
              <a:gd name="T3" fmla="*/ 26 h 26"/>
              <a:gd name="T4" fmla="*/ 0 w 38"/>
              <a:gd name="T5" fmla="*/ 3 h 26"/>
              <a:gd name="T6" fmla="*/ 0 w 38"/>
              <a:gd name="T7" fmla="*/ 0 h 26"/>
              <a:gd name="T8" fmla="*/ 15 w 38"/>
              <a:gd name="T9" fmla="*/ 0 h 26"/>
              <a:gd name="T10" fmla="*/ 38 w 38"/>
              <a:gd name="T11" fmla="*/ 23 h 26"/>
              <a:gd name="T12" fmla="*/ 38 w 38"/>
              <a:gd name="T13" fmla="*/ 26 h 26"/>
              <a:gd name="T14" fmla="*/ 7 w 38"/>
              <a:gd name="T15" fmla="*/ 6 h 26"/>
              <a:gd name="T16" fmla="*/ 23 w 38"/>
              <a:gd name="T17" fmla="*/ 20 h 26"/>
              <a:gd name="T18" fmla="*/ 32 w 38"/>
              <a:gd name="T19" fmla="*/ 20 h 26"/>
              <a:gd name="T20" fmla="*/ 15 w 38"/>
              <a:gd name="T21" fmla="*/ 6 h 26"/>
              <a:gd name="T22" fmla="*/ 7 w 38"/>
              <a:gd name="T23" fmla="*/ 6 h 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</a:cxnLst>
            <a:rect l="0" t="0" r="r" b="b"/>
            <a:pathLst>
              <a:path w="38" h="26">
                <a:moveTo>
                  <a:pt x="38" y="26"/>
                </a:moveTo>
                <a:cubicBezTo>
                  <a:pt x="23" y="26"/>
                  <a:pt x="23" y="26"/>
                  <a:pt x="23" y="26"/>
                </a:cubicBezTo>
                <a:cubicBezTo>
                  <a:pt x="10" y="26"/>
                  <a:pt x="0" y="16"/>
                  <a:pt x="0" y="3"/>
                </a:cubicBezTo>
                <a:cubicBezTo>
                  <a:pt x="0" y="0"/>
                  <a:pt x="0" y="0"/>
                  <a:pt x="0" y="0"/>
                </a:cubicBezTo>
                <a:cubicBezTo>
                  <a:pt x="15" y="0"/>
                  <a:pt x="15" y="0"/>
                  <a:pt x="15" y="0"/>
                </a:cubicBezTo>
                <a:cubicBezTo>
                  <a:pt x="28" y="0"/>
                  <a:pt x="38" y="10"/>
                  <a:pt x="38" y="23"/>
                </a:cubicBezTo>
                <a:lnTo>
                  <a:pt x="38" y="26"/>
                </a:lnTo>
                <a:close/>
                <a:moveTo>
                  <a:pt x="7" y="6"/>
                </a:moveTo>
                <a:cubicBezTo>
                  <a:pt x="8" y="14"/>
                  <a:pt x="15" y="20"/>
                  <a:pt x="23" y="20"/>
                </a:cubicBezTo>
                <a:cubicBezTo>
                  <a:pt x="32" y="20"/>
                  <a:pt x="32" y="20"/>
                  <a:pt x="32" y="20"/>
                </a:cubicBezTo>
                <a:cubicBezTo>
                  <a:pt x="30" y="12"/>
                  <a:pt x="23" y="6"/>
                  <a:pt x="15" y="6"/>
                </a:cubicBezTo>
                <a:lnTo>
                  <a:pt x="7" y="6"/>
                </a:ln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  <xdr:sp macro="" textlink="">
        <xdr:nvSpPr>
          <xdr:cNvPr id="105" name="Freeform 37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>
            <a:spLocks/>
          </xdr:cNvSpPr>
        </xdr:nvSpPr>
        <xdr:spPr bwMode="auto">
          <a:xfrm>
            <a:off x="6927075" y="4165749"/>
            <a:ext cx="109550" cy="135897"/>
          </a:xfrm>
          <a:custGeom>
            <a:avLst/>
            <a:gdLst>
              <a:gd name="T0" fmla="*/ 27 w 40"/>
              <a:gd name="T1" fmla="*/ 50 h 50"/>
              <a:gd name="T2" fmla="*/ 24 w 40"/>
              <a:gd name="T3" fmla="*/ 50 h 50"/>
              <a:gd name="T4" fmla="*/ 8 w 40"/>
              <a:gd name="T5" fmla="*/ 34 h 50"/>
              <a:gd name="T6" fmla="*/ 3 w 40"/>
              <a:gd name="T7" fmla="*/ 34 h 50"/>
              <a:gd name="T8" fmla="*/ 0 w 40"/>
              <a:gd name="T9" fmla="*/ 31 h 50"/>
              <a:gd name="T10" fmla="*/ 3 w 40"/>
              <a:gd name="T11" fmla="*/ 27 h 50"/>
              <a:gd name="T12" fmla="*/ 8 w 40"/>
              <a:gd name="T13" fmla="*/ 27 h 50"/>
              <a:gd name="T14" fmla="*/ 8 w 40"/>
              <a:gd name="T15" fmla="*/ 21 h 50"/>
              <a:gd name="T16" fmla="*/ 3 w 40"/>
              <a:gd name="T17" fmla="*/ 21 h 50"/>
              <a:gd name="T18" fmla="*/ 0 w 40"/>
              <a:gd name="T19" fmla="*/ 18 h 50"/>
              <a:gd name="T20" fmla="*/ 3 w 40"/>
              <a:gd name="T21" fmla="*/ 15 h 50"/>
              <a:gd name="T22" fmla="*/ 8 w 40"/>
              <a:gd name="T23" fmla="*/ 15 h 50"/>
              <a:gd name="T24" fmla="*/ 24 w 40"/>
              <a:gd name="T25" fmla="*/ 0 h 50"/>
              <a:gd name="T26" fmla="*/ 27 w 40"/>
              <a:gd name="T27" fmla="*/ 0 h 50"/>
              <a:gd name="T28" fmla="*/ 38 w 40"/>
              <a:gd name="T29" fmla="*/ 4 h 50"/>
              <a:gd name="T30" fmla="*/ 39 w 40"/>
              <a:gd name="T31" fmla="*/ 8 h 50"/>
              <a:gd name="T32" fmla="*/ 34 w 40"/>
              <a:gd name="T33" fmla="*/ 9 h 50"/>
              <a:gd name="T34" fmla="*/ 27 w 40"/>
              <a:gd name="T35" fmla="*/ 6 h 50"/>
              <a:gd name="T36" fmla="*/ 24 w 40"/>
              <a:gd name="T37" fmla="*/ 6 h 50"/>
              <a:gd name="T38" fmla="*/ 14 w 40"/>
              <a:gd name="T39" fmla="*/ 15 h 50"/>
              <a:gd name="T40" fmla="*/ 22 w 40"/>
              <a:gd name="T41" fmla="*/ 15 h 50"/>
              <a:gd name="T42" fmla="*/ 25 w 40"/>
              <a:gd name="T43" fmla="*/ 18 h 50"/>
              <a:gd name="T44" fmla="*/ 22 w 40"/>
              <a:gd name="T45" fmla="*/ 21 h 50"/>
              <a:gd name="T46" fmla="*/ 14 w 40"/>
              <a:gd name="T47" fmla="*/ 21 h 50"/>
              <a:gd name="T48" fmla="*/ 14 w 40"/>
              <a:gd name="T49" fmla="*/ 27 h 50"/>
              <a:gd name="T50" fmla="*/ 22 w 40"/>
              <a:gd name="T51" fmla="*/ 27 h 50"/>
              <a:gd name="T52" fmla="*/ 25 w 40"/>
              <a:gd name="T53" fmla="*/ 31 h 50"/>
              <a:gd name="T54" fmla="*/ 22 w 40"/>
              <a:gd name="T55" fmla="*/ 34 h 50"/>
              <a:gd name="T56" fmla="*/ 14 w 40"/>
              <a:gd name="T57" fmla="*/ 34 h 50"/>
              <a:gd name="T58" fmla="*/ 24 w 40"/>
              <a:gd name="T59" fmla="*/ 44 h 50"/>
              <a:gd name="T60" fmla="*/ 27 w 40"/>
              <a:gd name="T61" fmla="*/ 44 h 50"/>
              <a:gd name="T62" fmla="*/ 34 w 40"/>
              <a:gd name="T63" fmla="*/ 41 h 50"/>
              <a:gd name="T64" fmla="*/ 39 w 40"/>
              <a:gd name="T65" fmla="*/ 42 h 50"/>
              <a:gd name="T66" fmla="*/ 38 w 40"/>
              <a:gd name="T67" fmla="*/ 46 h 50"/>
              <a:gd name="T68" fmla="*/ 27 w 40"/>
              <a:gd name="T69" fmla="*/ 50 h 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</a:cxnLst>
            <a:rect l="0" t="0" r="r" b="b"/>
            <a:pathLst>
              <a:path w="40" h="50">
                <a:moveTo>
                  <a:pt x="27" y="50"/>
                </a:moveTo>
                <a:cubicBezTo>
                  <a:pt x="24" y="50"/>
                  <a:pt x="24" y="50"/>
                  <a:pt x="24" y="50"/>
                </a:cubicBezTo>
                <a:cubicBezTo>
                  <a:pt x="15" y="50"/>
                  <a:pt x="8" y="43"/>
                  <a:pt x="8" y="34"/>
                </a:cubicBezTo>
                <a:cubicBezTo>
                  <a:pt x="3" y="34"/>
                  <a:pt x="3" y="34"/>
                  <a:pt x="3" y="34"/>
                </a:cubicBezTo>
                <a:cubicBezTo>
                  <a:pt x="2" y="34"/>
                  <a:pt x="0" y="32"/>
                  <a:pt x="0" y="31"/>
                </a:cubicBezTo>
                <a:cubicBezTo>
                  <a:pt x="0" y="29"/>
                  <a:pt x="2" y="27"/>
                  <a:pt x="3" y="27"/>
                </a:cubicBezTo>
                <a:cubicBezTo>
                  <a:pt x="8" y="27"/>
                  <a:pt x="8" y="27"/>
                  <a:pt x="8" y="27"/>
                </a:cubicBezTo>
                <a:cubicBezTo>
                  <a:pt x="8" y="21"/>
                  <a:pt x="8" y="21"/>
                  <a:pt x="8" y="21"/>
                </a:cubicBezTo>
                <a:cubicBezTo>
                  <a:pt x="3" y="21"/>
                  <a:pt x="3" y="21"/>
                  <a:pt x="3" y="21"/>
                </a:cubicBezTo>
                <a:cubicBezTo>
                  <a:pt x="2" y="21"/>
                  <a:pt x="0" y="20"/>
                  <a:pt x="0" y="18"/>
                </a:cubicBezTo>
                <a:cubicBezTo>
                  <a:pt x="0" y="16"/>
                  <a:pt x="2" y="15"/>
                  <a:pt x="3" y="15"/>
                </a:cubicBezTo>
                <a:cubicBezTo>
                  <a:pt x="8" y="15"/>
                  <a:pt x="8" y="15"/>
                  <a:pt x="8" y="15"/>
                </a:cubicBezTo>
                <a:cubicBezTo>
                  <a:pt x="9" y="6"/>
                  <a:pt x="15" y="0"/>
                  <a:pt x="24" y="0"/>
                </a:cubicBezTo>
                <a:cubicBezTo>
                  <a:pt x="27" y="0"/>
                  <a:pt x="27" y="0"/>
                  <a:pt x="27" y="0"/>
                </a:cubicBezTo>
                <a:cubicBezTo>
                  <a:pt x="31" y="0"/>
                  <a:pt x="35" y="1"/>
                  <a:pt x="38" y="4"/>
                </a:cubicBezTo>
                <a:cubicBezTo>
                  <a:pt x="39" y="5"/>
                  <a:pt x="40" y="7"/>
                  <a:pt x="39" y="8"/>
                </a:cubicBezTo>
                <a:cubicBezTo>
                  <a:pt x="38" y="10"/>
                  <a:pt x="36" y="10"/>
                  <a:pt x="34" y="9"/>
                </a:cubicBezTo>
                <a:cubicBezTo>
                  <a:pt x="32" y="7"/>
                  <a:pt x="29" y="6"/>
                  <a:pt x="27" y="6"/>
                </a:cubicBezTo>
                <a:cubicBezTo>
                  <a:pt x="24" y="6"/>
                  <a:pt x="24" y="6"/>
                  <a:pt x="24" y="6"/>
                </a:cubicBezTo>
                <a:cubicBezTo>
                  <a:pt x="19" y="6"/>
                  <a:pt x="15" y="10"/>
                  <a:pt x="14" y="15"/>
                </a:cubicBezTo>
                <a:cubicBezTo>
                  <a:pt x="22" y="15"/>
                  <a:pt x="22" y="15"/>
                  <a:pt x="22" y="15"/>
                </a:cubicBezTo>
                <a:cubicBezTo>
                  <a:pt x="24" y="15"/>
                  <a:pt x="25" y="16"/>
                  <a:pt x="25" y="18"/>
                </a:cubicBezTo>
                <a:cubicBezTo>
                  <a:pt x="25" y="20"/>
                  <a:pt x="24" y="21"/>
                  <a:pt x="22" y="21"/>
                </a:cubicBezTo>
                <a:cubicBezTo>
                  <a:pt x="14" y="21"/>
                  <a:pt x="14" y="21"/>
                  <a:pt x="14" y="21"/>
                </a:cubicBezTo>
                <a:cubicBezTo>
                  <a:pt x="14" y="27"/>
                  <a:pt x="14" y="27"/>
                  <a:pt x="14" y="27"/>
                </a:cubicBezTo>
                <a:cubicBezTo>
                  <a:pt x="22" y="27"/>
                  <a:pt x="22" y="27"/>
                  <a:pt x="22" y="27"/>
                </a:cubicBezTo>
                <a:cubicBezTo>
                  <a:pt x="24" y="27"/>
                  <a:pt x="25" y="29"/>
                  <a:pt x="25" y="31"/>
                </a:cubicBezTo>
                <a:cubicBezTo>
                  <a:pt x="25" y="32"/>
                  <a:pt x="24" y="34"/>
                  <a:pt x="22" y="34"/>
                </a:cubicBezTo>
                <a:cubicBezTo>
                  <a:pt x="14" y="34"/>
                  <a:pt x="14" y="34"/>
                  <a:pt x="14" y="34"/>
                </a:cubicBezTo>
                <a:cubicBezTo>
                  <a:pt x="14" y="39"/>
                  <a:pt x="18" y="44"/>
                  <a:pt x="24" y="44"/>
                </a:cubicBezTo>
                <a:cubicBezTo>
                  <a:pt x="27" y="44"/>
                  <a:pt x="27" y="44"/>
                  <a:pt x="27" y="44"/>
                </a:cubicBezTo>
                <a:cubicBezTo>
                  <a:pt x="29" y="44"/>
                  <a:pt x="32" y="43"/>
                  <a:pt x="34" y="41"/>
                </a:cubicBezTo>
                <a:cubicBezTo>
                  <a:pt x="36" y="40"/>
                  <a:pt x="38" y="40"/>
                  <a:pt x="39" y="42"/>
                </a:cubicBezTo>
                <a:cubicBezTo>
                  <a:pt x="40" y="43"/>
                  <a:pt x="39" y="45"/>
                  <a:pt x="38" y="46"/>
                </a:cubicBezTo>
                <a:cubicBezTo>
                  <a:pt x="35" y="49"/>
                  <a:pt x="31" y="50"/>
                  <a:pt x="27" y="50"/>
                </a:cubicBezTo>
                <a:close/>
              </a:path>
            </a:pathLst>
          </a:cu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>
              <a:defRPr/>
            </a:pPr>
            <a:endParaRPr lang="fr-FR">
              <a:solidFill>
                <a:prstClr val="black"/>
              </a:solidFill>
              <a:latin typeface="ubuntu"/>
              <a:cs typeface="Arial" pitchFamily="34" charset="0"/>
            </a:endParaRPr>
          </a:p>
        </xdr:txBody>
      </xdr:sp>
    </xdr:grpSp>
    <xdr:clientData/>
  </xdr:twoCellAnchor>
  <xdr:twoCellAnchor>
    <xdr:from>
      <xdr:col>4</xdr:col>
      <xdr:colOff>371475</xdr:colOff>
      <xdr:row>59</xdr:row>
      <xdr:rowOff>129146</xdr:rowOff>
    </xdr:from>
    <xdr:to>
      <xdr:col>5</xdr:col>
      <xdr:colOff>333374</xdr:colOff>
      <xdr:row>60</xdr:row>
      <xdr:rowOff>164224</xdr:rowOff>
    </xdr:to>
    <xdr:sp macro="" textlink="">
      <xdr:nvSpPr>
        <xdr:cNvPr id="115" name="Rectangl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2197647" y="12255456"/>
          <a:ext cx="539968" cy="2255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476252</xdr:colOff>
      <xdr:row>59</xdr:row>
      <xdr:rowOff>57150</xdr:rowOff>
    </xdr:from>
    <xdr:to>
      <xdr:col>5</xdr:col>
      <xdr:colOff>235273</xdr:colOff>
      <xdr:row>61</xdr:row>
      <xdr:rowOff>1904</xdr:rowOff>
    </xdr:to>
    <xdr:grpSp>
      <xdr:nvGrpSpPr>
        <xdr:cNvPr id="106" name="Graphique 83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GrpSpPr/>
      </xdr:nvGrpSpPr>
      <xdr:grpSpPr>
        <a:xfrm>
          <a:off x="2305052" y="12201525"/>
          <a:ext cx="340046" cy="325754"/>
          <a:chOff x="2893861" y="3764121"/>
          <a:chExt cx="453394" cy="434339"/>
        </a:xfrm>
        <a:solidFill>
          <a:srgbClr val="E50051"/>
        </a:solidFill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/>
        </xdr:nvSpPr>
        <xdr:spPr>
          <a:xfrm rot="10800000" flipV="1">
            <a:off x="2893861" y="3983196"/>
            <a:ext cx="305737" cy="100964"/>
          </a:xfrm>
          <a:custGeom>
            <a:avLst/>
            <a:gdLst>
              <a:gd name="connsiteX0" fmla="*/ 305737 w 305737"/>
              <a:gd name="connsiteY0" fmla="*/ 93345 h 100964"/>
              <a:gd name="connsiteX1" fmla="*/ 138968 w 305737"/>
              <a:gd name="connsiteY1" fmla="*/ 0 h 100964"/>
              <a:gd name="connsiteX2" fmla="*/ 2913 w 305737"/>
              <a:gd name="connsiteY2" fmla="*/ 38932 h 100964"/>
              <a:gd name="connsiteX3" fmla="*/ 1628 w 305737"/>
              <a:gd name="connsiteY3" fmla="*/ 49631 h 100964"/>
              <a:gd name="connsiteX4" fmla="*/ 12327 w 305737"/>
              <a:gd name="connsiteY4" fmla="*/ 50916 h 100964"/>
              <a:gd name="connsiteX5" fmla="*/ 138968 w 305737"/>
              <a:gd name="connsiteY5" fmla="*/ 15240 h 100964"/>
              <a:gd name="connsiteX6" fmla="*/ 290497 w 305737"/>
              <a:gd name="connsiteY6" fmla="*/ 93345 h 100964"/>
              <a:gd name="connsiteX7" fmla="*/ 298117 w 305737"/>
              <a:gd name="connsiteY7" fmla="*/ 100965 h 100964"/>
              <a:gd name="connsiteX8" fmla="*/ 305737 w 305737"/>
              <a:gd name="connsiteY8" fmla="*/ 93345 h 1009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305737" h="100964">
                <a:moveTo>
                  <a:pt x="305737" y="93345"/>
                </a:moveTo>
                <a:cubicBezTo>
                  <a:pt x="305737" y="40518"/>
                  <a:pt x="230515" y="0"/>
                  <a:pt x="138968" y="0"/>
                </a:cubicBezTo>
                <a:cubicBezTo>
                  <a:pt x="84231" y="0"/>
                  <a:pt x="33871" y="14613"/>
                  <a:pt x="2913" y="38932"/>
                </a:cubicBezTo>
                <a:cubicBezTo>
                  <a:pt x="-396" y="41532"/>
                  <a:pt x="-972" y="46322"/>
                  <a:pt x="1628" y="49631"/>
                </a:cubicBezTo>
                <a:cubicBezTo>
                  <a:pt x="4227" y="52941"/>
                  <a:pt x="9017" y="53516"/>
                  <a:pt x="12327" y="50916"/>
                </a:cubicBezTo>
                <a:cubicBezTo>
                  <a:pt x="40359" y="28896"/>
                  <a:pt x="87421" y="15240"/>
                  <a:pt x="138968" y="15240"/>
                </a:cubicBezTo>
                <a:cubicBezTo>
                  <a:pt x="223214" y="15240"/>
                  <a:pt x="290497" y="51482"/>
                  <a:pt x="290497" y="93345"/>
                </a:cubicBezTo>
                <a:cubicBezTo>
                  <a:pt x="290497" y="97553"/>
                  <a:pt x="293909" y="100965"/>
                  <a:pt x="298117" y="100965"/>
                </a:cubicBezTo>
                <a:cubicBezTo>
                  <a:pt x="302326" y="100965"/>
                  <a:pt x="305737" y="97553"/>
                  <a:pt x="305737" y="93345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8" name="Forme libre : forme 107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/>
        </xdr:nvSpPr>
        <xdr:spPr>
          <a:xfrm rot="10800000" flipV="1">
            <a:off x="2979590" y="3764121"/>
            <a:ext cx="177164" cy="177164"/>
          </a:xfrm>
          <a:custGeom>
            <a:avLst/>
            <a:gdLst>
              <a:gd name="connsiteX0" fmla="*/ 88582 w 177164"/>
              <a:gd name="connsiteY0" fmla="*/ 0 h 177164"/>
              <a:gd name="connsiteX1" fmla="*/ 177165 w 177164"/>
              <a:gd name="connsiteY1" fmla="*/ 88582 h 177164"/>
              <a:gd name="connsiteX2" fmla="*/ 88582 w 177164"/>
              <a:gd name="connsiteY2" fmla="*/ 177165 h 177164"/>
              <a:gd name="connsiteX3" fmla="*/ 0 w 177164"/>
              <a:gd name="connsiteY3" fmla="*/ 88582 h 177164"/>
              <a:gd name="connsiteX4" fmla="*/ 88582 w 177164"/>
              <a:gd name="connsiteY4" fmla="*/ 0 h 177164"/>
              <a:gd name="connsiteX5" fmla="*/ 88582 w 177164"/>
              <a:gd name="connsiteY5" fmla="*/ 15240 h 177164"/>
              <a:gd name="connsiteX6" fmla="*/ 15240 w 177164"/>
              <a:gd name="connsiteY6" fmla="*/ 88582 h 177164"/>
              <a:gd name="connsiteX7" fmla="*/ 88582 w 177164"/>
              <a:gd name="connsiteY7" fmla="*/ 161925 h 177164"/>
              <a:gd name="connsiteX8" fmla="*/ 161925 w 177164"/>
              <a:gd name="connsiteY8" fmla="*/ 88582 h 177164"/>
              <a:gd name="connsiteX9" fmla="*/ 88582 w 177164"/>
              <a:gd name="connsiteY9" fmla="*/ 15240 h 17716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7164" h="177164">
                <a:moveTo>
                  <a:pt x="88582" y="0"/>
                </a:moveTo>
                <a:cubicBezTo>
                  <a:pt x="137505" y="0"/>
                  <a:pt x="177165" y="39660"/>
                  <a:pt x="177165" y="88582"/>
                </a:cubicBezTo>
                <a:cubicBezTo>
                  <a:pt x="177165" y="137505"/>
                  <a:pt x="137505" y="177165"/>
                  <a:pt x="88582" y="177165"/>
                </a:cubicBezTo>
                <a:cubicBezTo>
                  <a:pt x="39660" y="177165"/>
                  <a:pt x="0" y="137505"/>
                  <a:pt x="0" y="88582"/>
                </a:cubicBezTo>
                <a:cubicBezTo>
                  <a:pt x="0" y="39660"/>
                  <a:pt x="39660" y="0"/>
                  <a:pt x="88582" y="0"/>
                </a:cubicBezTo>
                <a:close/>
                <a:moveTo>
                  <a:pt x="88582" y="15240"/>
                </a:moveTo>
                <a:cubicBezTo>
                  <a:pt x="48076" y="15240"/>
                  <a:pt x="15240" y="48076"/>
                  <a:pt x="15240" y="88582"/>
                </a:cubicBezTo>
                <a:cubicBezTo>
                  <a:pt x="15240" y="129089"/>
                  <a:pt x="48076" y="161925"/>
                  <a:pt x="88582" y="161925"/>
                </a:cubicBezTo>
                <a:cubicBezTo>
                  <a:pt x="129089" y="161925"/>
                  <a:pt x="161925" y="129089"/>
                  <a:pt x="161925" y="88582"/>
                </a:cubicBezTo>
                <a:cubicBezTo>
                  <a:pt x="161925" y="48076"/>
                  <a:pt x="129089" y="15240"/>
                  <a:pt x="88582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09" name="Forme libre : forme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/>
        </xdr:nvSpPr>
        <xdr:spPr>
          <a:xfrm>
            <a:off x="3151040" y="4002246"/>
            <a:ext cx="196215" cy="196214"/>
          </a:xfrm>
          <a:custGeom>
            <a:avLst/>
            <a:gdLst>
              <a:gd name="connsiteX0" fmla="*/ 98107 w 196215"/>
              <a:gd name="connsiteY0" fmla="*/ 0 h 196214"/>
              <a:gd name="connsiteX1" fmla="*/ 196215 w 196215"/>
              <a:gd name="connsiteY1" fmla="*/ 98107 h 196214"/>
              <a:gd name="connsiteX2" fmla="*/ 98107 w 196215"/>
              <a:gd name="connsiteY2" fmla="*/ 196215 h 196214"/>
              <a:gd name="connsiteX3" fmla="*/ 0 w 196215"/>
              <a:gd name="connsiteY3" fmla="*/ 98107 h 196214"/>
              <a:gd name="connsiteX4" fmla="*/ 98107 w 196215"/>
              <a:gd name="connsiteY4" fmla="*/ 0 h 196214"/>
              <a:gd name="connsiteX5" fmla="*/ 98107 w 196215"/>
              <a:gd name="connsiteY5" fmla="*/ 15240 h 196214"/>
              <a:gd name="connsiteX6" fmla="*/ 15240 w 196215"/>
              <a:gd name="connsiteY6" fmla="*/ 98107 h 196214"/>
              <a:gd name="connsiteX7" fmla="*/ 98107 w 196215"/>
              <a:gd name="connsiteY7" fmla="*/ 180975 h 196214"/>
              <a:gd name="connsiteX8" fmla="*/ 180975 w 196215"/>
              <a:gd name="connsiteY8" fmla="*/ 98107 h 196214"/>
              <a:gd name="connsiteX9" fmla="*/ 98107 w 196215"/>
              <a:gd name="connsiteY9" fmla="*/ 15240 h 1962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96215" h="196214">
                <a:moveTo>
                  <a:pt x="98107" y="0"/>
                </a:moveTo>
                <a:cubicBezTo>
                  <a:pt x="152290" y="0"/>
                  <a:pt x="196215" y="43925"/>
                  <a:pt x="196215" y="98107"/>
                </a:cubicBezTo>
                <a:cubicBezTo>
                  <a:pt x="196215" y="152290"/>
                  <a:pt x="152290" y="196215"/>
                  <a:pt x="98107" y="196215"/>
                </a:cubicBezTo>
                <a:cubicBezTo>
                  <a:pt x="43925" y="196215"/>
                  <a:pt x="0" y="152290"/>
                  <a:pt x="0" y="98107"/>
                </a:cubicBezTo>
                <a:cubicBezTo>
                  <a:pt x="0" y="43925"/>
                  <a:pt x="43925" y="0"/>
                  <a:pt x="98107" y="0"/>
                </a:cubicBezTo>
                <a:close/>
                <a:moveTo>
                  <a:pt x="98107" y="15240"/>
                </a:moveTo>
                <a:cubicBezTo>
                  <a:pt x="52341" y="15240"/>
                  <a:pt x="15240" y="52341"/>
                  <a:pt x="15240" y="98107"/>
                </a:cubicBezTo>
                <a:cubicBezTo>
                  <a:pt x="15240" y="143874"/>
                  <a:pt x="52341" y="180975"/>
                  <a:pt x="98107" y="180975"/>
                </a:cubicBezTo>
                <a:cubicBezTo>
                  <a:pt x="143874" y="180975"/>
                  <a:pt x="180975" y="143874"/>
                  <a:pt x="180975" y="98107"/>
                </a:cubicBezTo>
                <a:cubicBezTo>
                  <a:pt x="180975" y="52341"/>
                  <a:pt x="143874" y="15240"/>
                  <a:pt x="9810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0" name="Forme libre : forme 109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/>
        </xdr:nvSpPr>
        <xdr:spPr>
          <a:xfrm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11" name="Forme libre : forme 110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/>
        </xdr:nvSpPr>
        <xdr:spPr>
          <a:xfrm rot="-5400000">
            <a:off x="3208190" y="4092733"/>
            <a:ext cx="81914" cy="15239"/>
          </a:xfrm>
          <a:custGeom>
            <a:avLst/>
            <a:gdLst>
              <a:gd name="connsiteX0" fmla="*/ 7620 w 81914"/>
              <a:gd name="connsiteY0" fmla="*/ 15240 h 15239"/>
              <a:gd name="connsiteX1" fmla="*/ 74295 w 81914"/>
              <a:gd name="connsiteY1" fmla="*/ 15240 h 15239"/>
              <a:gd name="connsiteX2" fmla="*/ 81915 w 81914"/>
              <a:gd name="connsiteY2" fmla="*/ 7620 h 15239"/>
              <a:gd name="connsiteX3" fmla="*/ 74295 w 81914"/>
              <a:gd name="connsiteY3" fmla="*/ 0 h 15239"/>
              <a:gd name="connsiteX4" fmla="*/ 7620 w 81914"/>
              <a:gd name="connsiteY4" fmla="*/ 0 h 15239"/>
              <a:gd name="connsiteX5" fmla="*/ 0 w 81914"/>
              <a:gd name="connsiteY5" fmla="*/ 7620 h 15239"/>
              <a:gd name="connsiteX6" fmla="*/ 7620 w 81914"/>
              <a:gd name="connsiteY6" fmla="*/ 15240 h 152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81914" h="15239">
                <a:moveTo>
                  <a:pt x="7620" y="15240"/>
                </a:moveTo>
                <a:lnTo>
                  <a:pt x="74295" y="15240"/>
                </a:lnTo>
                <a:cubicBezTo>
                  <a:pt x="78503" y="15240"/>
                  <a:pt x="81915" y="11828"/>
                  <a:pt x="81915" y="7620"/>
                </a:cubicBezTo>
                <a:cubicBezTo>
                  <a:pt x="81915" y="3412"/>
                  <a:pt x="78503" y="0"/>
                  <a:pt x="74295" y="0"/>
                </a:cubicBezTo>
                <a:lnTo>
                  <a:pt x="7620" y="0"/>
                </a:lnTo>
                <a:cubicBezTo>
                  <a:pt x="3412" y="0"/>
                  <a:pt x="0" y="3412"/>
                  <a:pt x="0" y="7620"/>
                </a:cubicBezTo>
                <a:cubicBezTo>
                  <a:pt x="0" y="11828"/>
                  <a:pt x="3412" y="15240"/>
                  <a:pt x="7620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  <xdr:twoCellAnchor>
    <xdr:from>
      <xdr:col>6</xdr:col>
      <xdr:colOff>135705</xdr:colOff>
      <xdr:row>11</xdr:row>
      <xdr:rowOff>186877</xdr:rowOff>
    </xdr:from>
    <xdr:to>
      <xdr:col>8</xdr:col>
      <xdr:colOff>457200</xdr:colOff>
      <xdr:row>12</xdr:row>
      <xdr:rowOff>188010</xdr:rowOff>
    </xdr:to>
    <xdr:grpSp>
      <xdr:nvGrpSpPr>
        <xdr:cNvPr id="13" name="Group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3126555" y="2625277"/>
          <a:ext cx="1483545" cy="239258"/>
          <a:chOff x="3126555" y="2625277"/>
          <a:chExt cx="1483545" cy="239258"/>
        </a:xfrm>
      </xdr:grpSpPr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4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7CD31CE6-272A-43F9-ADFC-099114247931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0,8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6</xdr:col>
      <xdr:colOff>135705</xdr:colOff>
      <xdr:row>28</xdr:row>
      <xdr:rowOff>158302</xdr:rowOff>
    </xdr:from>
    <xdr:to>
      <xdr:col>8</xdr:col>
      <xdr:colOff>457200</xdr:colOff>
      <xdr:row>29</xdr:row>
      <xdr:rowOff>207060</xdr:rowOff>
    </xdr:to>
    <xdr:grpSp>
      <xdr:nvGrpSpPr>
        <xdr:cNvPr id="118" name="Group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GrpSpPr/>
      </xdr:nvGrpSpPr>
      <xdr:grpSpPr>
        <a:xfrm>
          <a:off x="3126555" y="6235252"/>
          <a:ext cx="1483545" cy="239258"/>
          <a:chOff x="3126555" y="2625277"/>
          <a:chExt cx="1483545" cy="239258"/>
        </a:xfrm>
      </xdr:grpSpPr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 txBox="1"/>
        </xdr:nvSpPr>
        <xdr:spPr>
          <a:xfrm>
            <a:off x="3536129" y="2625277"/>
            <a:ext cx="1073971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fr-FR" sz="1100" b="1">
                <a:solidFill>
                  <a:srgbClr val="C00000"/>
                </a:solidFill>
              </a:rPr>
              <a:t>ventes</a:t>
            </a:r>
            <a:r>
              <a:rPr lang="fr-FR" sz="1100" b="1" baseline="0">
                <a:solidFill>
                  <a:srgbClr val="C00000"/>
                </a:solidFill>
              </a:rPr>
              <a:t> par ETP</a:t>
            </a:r>
            <a:endParaRPr lang="fr-FR" sz="1100" b="1">
              <a:solidFill>
                <a:srgbClr val="C00000"/>
              </a:solidFill>
            </a:endParaRPr>
          </a:p>
        </xdr:txBody>
      </xdr:sp>
      <xdr:sp macro="" textlink="$AF$43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100-000078000000}"/>
              </a:ext>
            </a:extLst>
          </xdr:cNvPr>
          <xdr:cNvSpPr txBox="1"/>
        </xdr:nvSpPr>
        <xdr:spPr>
          <a:xfrm>
            <a:off x="3126555" y="2634802"/>
            <a:ext cx="511996" cy="2297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DC0A046D-E96E-4409-80FE-2C3CF66B9413}" type="TxLink">
              <a:rPr lang="en-US" sz="1100" b="1" i="0" u="none" strike="noStrike">
                <a:solidFill>
                  <a:srgbClr val="C00000"/>
                </a:solidFill>
                <a:latin typeface="Calibri"/>
                <a:cs typeface="Calibri"/>
              </a:rPr>
              <a:pPr algn="ctr"/>
              <a:t>0,5</a:t>
            </a:fld>
            <a:endParaRPr lang="fr-FR" sz="1100" b="1">
              <a:solidFill>
                <a:srgbClr val="C00000"/>
              </a:solidFill>
            </a:endParaRPr>
          </a:p>
        </xdr:txBody>
      </xdr:sp>
    </xdr:grpSp>
    <xdr:clientData/>
  </xdr:twoCellAnchor>
  <xdr:twoCellAnchor>
    <xdr:from>
      <xdr:col>15</xdr:col>
      <xdr:colOff>21404</xdr:colOff>
      <xdr:row>28</xdr:row>
      <xdr:rowOff>177352</xdr:rowOff>
    </xdr:from>
    <xdr:to>
      <xdr:col>16</xdr:col>
      <xdr:colOff>514350</xdr:colOff>
      <xdr:row>29</xdr:row>
      <xdr:rowOff>216585</xdr:rowOff>
    </xdr:to>
    <xdr:sp macro="" textlink="">
      <xdr:nvSpPr>
        <xdr:cNvPr id="122" name="ZoneTexte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/>
      </xdr:nvSpPr>
      <xdr:spPr>
        <a:xfrm>
          <a:off x="8079554" y="6254302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7</xdr:col>
      <xdr:colOff>30929</xdr:colOff>
      <xdr:row>47</xdr:row>
      <xdr:rowOff>167827</xdr:rowOff>
    </xdr:from>
    <xdr:to>
      <xdr:col>8</xdr:col>
      <xdr:colOff>523875</xdr:colOff>
      <xdr:row>49</xdr:row>
      <xdr:rowOff>26085</xdr:rowOff>
    </xdr:to>
    <xdr:sp macro="" textlink="">
      <xdr:nvSpPr>
        <xdr:cNvPr id="124" name="ZoneTexte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/>
      </xdr:nvSpPr>
      <xdr:spPr>
        <a:xfrm>
          <a:off x="3602804" y="9940477"/>
          <a:ext cx="1073971" cy="2297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 b="1" baseline="0">
              <a:solidFill>
                <a:srgbClr val="C00000"/>
              </a:solidFill>
            </a:rPr>
            <a:t> par ETP</a:t>
          </a:r>
          <a:endParaRPr lang="fr-FR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12</xdr:col>
      <xdr:colOff>361952</xdr:colOff>
      <xdr:row>14</xdr:row>
      <xdr:rowOff>101266</xdr:rowOff>
    </xdr:from>
    <xdr:to>
      <xdr:col>13</xdr:col>
      <xdr:colOff>314325</xdr:colOff>
      <xdr:row>14</xdr:row>
      <xdr:rowOff>171450</xdr:rowOff>
    </xdr:to>
    <xdr:sp macro="" textlink="">
      <xdr:nvSpPr>
        <xdr:cNvPr id="186" name="Rectangle 185">
          <a:extLst>
            <a:ext uri="{FF2B5EF4-FFF2-40B4-BE49-F238E27FC236}">
              <a16:creationId xmlns:a16="http://schemas.microsoft.com/office/drawing/2014/main" id="{85059A1B-EC71-4A15-914D-7D7247CD1DFA}"/>
            </a:ext>
          </a:extLst>
        </xdr:cNvPr>
        <xdr:cNvSpPr/>
      </xdr:nvSpPr>
      <xdr:spPr>
        <a:xfrm>
          <a:off x="6677027" y="3215941"/>
          <a:ext cx="533398" cy="7018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12</xdr:col>
      <xdr:colOff>419100</xdr:colOff>
      <xdr:row>13</xdr:row>
      <xdr:rowOff>190500</xdr:rowOff>
    </xdr:from>
    <xdr:to>
      <xdr:col>13</xdr:col>
      <xdr:colOff>187609</xdr:colOff>
      <xdr:row>15</xdr:row>
      <xdr:rowOff>20973</xdr:rowOff>
    </xdr:to>
    <xdr:grpSp>
      <xdr:nvGrpSpPr>
        <xdr:cNvPr id="187" name="Graphique 246">
          <a:extLst>
            <a:ext uri="{FF2B5EF4-FFF2-40B4-BE49-F238E27FC236}">
              <a16:creationId xmlns:a16="http://schemas.microsoft.com/office/drawing/2014/main" id="{EDA523C7-A8CC-42D2-8EDD-C5DEEEEE7471}"/>
            </a:ext>
          </a:extLst>
        </xdr:cNvPr>
        <xdr:cNvGrpSpPr>
          <a:grpSpLocks noChangeAspect="1"/>
        </xdr:cNvGrpSpPr>
      </xdr:nvGrpSpPr>
      <xdr:grpSpPr>
        <a:xfrm>
          <a:off x="6734175" y="3105150"/>
          <a:ext cx="349534" cy="306723"/>
          <a:chOff x="1561183" y="4729353"/>
          <a:chExt cx="494991" cy="434364"/>
        </a:xfrm>
        <a:solidFill>
          <a:srgbClr val="E50051"/>
        </a:solidFill>
      </xdr:grpSpPr>
      <xdr:sp macro="" textlink="">
        <xdr:nvSpPr>
          <xdr:cNvPr id="188" name="Forme libre : forme 187">
            <a:extLst>
              <a:ext uri="{FF2B5EF4-FFF2-40B4-BE49-F238E27FC236}">
                <a16:creationId xmlns:a16="http://schemas.microsoft.com/office/drawing/2014/main" id="{EFAEC1B4-EA9A-4670-BAB8-7B22DF496FFD}"/>
              </a:ext>
            </a:extLst>
          </xdr:cNvPr>
          <xdr:cNvSpPr/>
        </xdr:nvSpPr>
        <xdr:spPr>
          <a:xfrm>
            <a:off x="1561183" y="4977845"/>
            <a:ext cx="494991" cy="185872"/>
          </a:xfrm>
          <a:custGeom>
            <a:avLst/>
            <a:gdLst>
              <a:gd name="connsiteX0" fmla="*/ 451755 w 494991"/>
              <a:gd name="connsiteY0" fmla="*/ 28729 h 185872"/>
              <a:gd name="connsiteX1" fmla="*/ 491948 w 494991"/>
              <a:gd name="connsiteY1" fmla="*/ 47359 h 185872"/>
              <a:gd name="connsiteX2" fmla="*/ 478203 w 494991"/>
              <a:gd name="connsiteY2" fmla="*/ 90067 h 185872"/>
              <a:gd name="connsiteX3" fmla="*/ 476568 w 494991"/>
              <a:gd name="connsiteY3" fmla="*/ 90853 h 185872"/>
              <a:gd name="connsiteX4" fmla="*/ 307703 w 494991"/>
              <a:gd name="connsiteY4" fmla="*/ 177698 h 185872"/>
              <a:gd name="connsiteX5" fmla="*/ 304606 w 494991"/>
              <a:gd name="connsiteY5" fmla="*/ 179003 h 185872"/>
              <a:gd name="connsiteX6" fmla="*/ 265353 w 494991"/>
              <a:gd name="connsiteY6" fmla="*/ 185864 h 185872"/>
              <a:gd name="connsiteX7" fmla="*/ 188372 w 494991"/>
              <a:gd name="connsiteY7" fmla="*/ 173366 h 185872"/>
              <a:gd name="connsiteX8" fmla="*/ 139555 w 494991"/>
              <a:gd name="connsiteY8" fmla="*/ 156357 h 185872"/>
              <a:gd name="connsiteX9" fmla="*/ 133277 w 494991"/>
              <a:gd name="connsiteY9" fmla="*/ 153768 h 185872"/>
              <a:gd name="connsiteX10" fmla="*/ 127518 w 494991"/>
              <a:gd name="connsiteY10" fmla="*/ 151304 h 185872"/>
              <a:gd name="connsiteX11" fmla="*/ 122023 w 494991"/>
              <a:gd name="connsiteY11" fmla="*/ 148857 h 185872"/>
              <a:gd name="connsiteX12" fmla="*/ 37917 w 494991"/>
              <a:gd name="connsiteY12" fmla="*/ 172869 h 185872"/>
              <a:gd name="connsiteX13" fmla="*/ 36982 w 494991"/>
              <a:gd name="connsiteY13" fmla="*/ 173075 h 185872"/>
              <a:gd name="connsiteX14" fmla="*/ 28498 w 494991"/>
              <a:gd name="connsiteY14" fmla="*/ 167635 h 185872"/>
              <a:gd name="connsiteX15" fmla="*/ 32757 w 494991"/>
              <a:gd name="connsiteY15" fmla="*/ 158567 h 185872"/>
              <a:gd name="connsiteX16" fmla="*/ 33733 w 494991"/>
              <a:gd name="connsiteY16" fmla="*/ 158215 h 185872"/>
              <a:gd name="connsiteX17" fmla="*/ 120552 w 494991"/>
              <a:gd name="connsiteY17" fmla="*/ 133423 h 185872"/>
              <a:gd name="connsiteX18" fmla="*/ 121635 w 494991"/>
              <a:gd name="connsiteY18" fmla="*/ 133197 h 185872"/>
              <a:gd name="connsiteX19" fmla="*/ 124893 w 494991"/>
              <a:gd name="connsiteY19" fmla="*/ 133469 h 185872"/>
              <a:gd name="connsiteX20" fmla="*/ 125923 w 494991"/>
              <a:gd name="connsiteY20" fmla="*/ 133871 h 185872"/>
              <a:gd name="connsiteX21" fmla="*/ 133616 w 494991"/>
              <a:gd name="connsiteY21" fmla="*/ 137337 h 185872"/>
              <a:gd name="connsiteX22" fmla="*/ 139188 w 494991"/>
              <a:gd name="connsiteY22" fmla="*/ 139721 h 185872"/>
              <a:gd name="connsiteX23" fmla="*/ 145273 w 494991"/>
              <a:gd name="connsiteY23" fmla="*/ 142230 h 185872"/>
              <a:gd name="connsiteX24" fmla="*/ 192617 w 494991"/>
              <a:gd name="connsiteY24" fmla="*/ 158729 h 185872"/>
              <a:gd name="connsiteX25" fmla="*/ 265204 w 494991"/>
              <a:gd name="connsiteY25" fmla="*/ 170625 h 185872"/>
              <a:gd name="connsiteX26" fmla="*/ 298402 w 494991"/>
              <a:gd name="connsiteY26" fmla="*/ 165091 h 185872"/>
              <a:gd name="connsiteX27" fmla="*/ 301120 w 494991"/>
              <a:gd name="connsiteY27" fmla="*/ 163960 h 185872"/>
              <a:gd name="connsiteX28" fmla="*/ 469985 w 494991"/>
              <a:gd name="connsiteY28" fmla="*/ 77115 h 185872"/>
              <a:gd name="connsiteX29" fmla="*/ 471178 w 494991"/>
              <a:gd name="connsiteY29" fmla="*/ 76523 h 185872"/>
              <a:gd name="connsiteX30" fmla="*/ 478026 w 494991"/>
              <a:gd name="connsiteY30" fmla="*/ 53558 h 185872"/>
              <a:gd name="connsiteX31" fmla="*/ 456849 w 494991"/>
              <a:gd name="connsiteY31" fmla="*/ 43105 h 185872"/>
              <a:gd name="connsiteX32" fmla="*/ 455537 w 494991"/>
              <a:gd name="connsiteY32" fmla="*/ 43616 h 185872"/>
              <a:gd name="connsiteX33" fmla="*/ 347985 w 494991"/>
              <a:gd name="connsiteY33" fmla="*/ 76423 h 185872"/>
              <a:gd name="connsiteX34" fmla="*/ 347053 w 494991"/>
              <a:gd name="connsiteY34" fmla="*/ 76644 h 185872"/>
              <a:gd name="connsiteX35" fmla="*/ 338475 w 494991"/>
              <a:gd name="connsiteY35" fmla="*/ 71352 h 185872"/>
              <a:gd name="connsiteX36" fmla="*/ 342576 w 494991"/>
              <a:gd name="connsiteY36" fmla="*/ 62211 h 185872"/>
              <a:gd name="connsiteX37" fmla="*/ 343546 w 494991"/>
              <a:gd name="connsiteY37" fmla="*/ 61843 h 185872"/>
              <a:gd name="connsiteX38" fmla="*/ 450218 w 494991"/>
              <a:gd name="connsiteY38" fmla="*/ 29366 h 185872"/>
              <a:gd name="connsiteX39" fmla="*/ 451755 w 494991"/>
              <a:gd name="connsiteY39" fmla="*/ 28729 h 185872"/>
              <a:gd name="connsiteX40" fmla="*/ 159540 w 494991"/>
              <a:gd name="connsiteY40" fmla="*/ 1597 h 185872"/>
              <a:gd name="connsiteX41" fmla="*/ 260458 w 494991"/>
              <a:gd name="connsiteY41" fmla="*/ 16974 h 185872"/>
              <a:gd name="connsiteX42" fmla="*/ 272303 w 494991"/>
              <a:gd name="connsiteY42" fmla="*/ 20225 h 185872"/>
              <a:gd name="connsiteX43" fmla="*/ 280265 w 494991"/>
              <a:gd name="connsiteY43" fmla="*/ 22467 h 185872"/>
              <a:gd name="connsiteX44" fmla="*/ 292558 w 494991"/>
              <a:gd name="connsiteY44" fmla="*/ 26005 h 185872"/>
              <a:gd name="connsiteX45" fmla="*/ 316376 w 494991"/>
              <a:gd name="connsiteY45" fmla="*/ 66455 h 185872"/>
              <a:gd name="connsiteX46" fmla="*/ 283918 w 494991"/>
              <a:gd name="connsiteY46" fmla="*/ 91347 h 185872"/>
              <a:gd name="connsiteX47" fmla="*/ 282194 w 494991"/>
              <a:gd name="connsiteY47" fmla="*/ 91172 h 185872"/>
              <a:gd name="connsiteX48" fmla="*/ 174618 w 494991"/>
              <a:gd name="connsiteY48" fmla="*/ 75992 h 185872"/>
              <a:gd name="connsiteX49" fmla="*/ 173605 w 494991"/>
              <a:gd name="connsiteY49" fmla="*/ 75778 h 185872"/>
              <a:gd name="connsiteX50" fmla="*/ 168138 w 494991"/>
              <a:gd name="connsiteY50" fmla="*/ 67381 h 185872"/>
              <a:gd name="connsiteX51" fmla="*/ 175793 w 494991"/>
              <a:gd name="connsiteY51" fmla="*/ 60826 h 185872"/>
              <a:gd name="connsiteX52" fmla="*/ 176748 w 494991"/>
              <a:gd name="connsiteY52" fmla="*/ 60901 h 185872"/>
              <a:gd name="connsiteX53" fmla="*/ 284232 w 494991"/>
              <a:gd name="connsiteY53" fmla="*/ 76069 h 185872"/>
              <a:gd name="connsiteX54" fmla="*/ 285653 w 494991"/>
              <a:gd name="connsiteY54" fmla="*/ 76188 h 185872"/>
              <a:gd name="connsiteX55" fmla="*/ 301467 w 494991"/>
              <a:gd name="connsiteY55" fmla="*/ 63295 h 185872"/>
              <a:gd name="connsiteX56" fmla="*/ 288297 w 494991"/>
              <a:gd name="connsiteY56" fmla="*/ 40638 h 185872"/>
              <a:gd name="connsiteX57" fmla="*/ 277267 w 494991"/>
              <a:gd name="connsiteY57" fmla="*/ 37466 h 185872"/>
              <a:gd name="connsiteX58" fmla="*/ 164573 w 494991"/>
              <a:gd name="connsiteY58" fmla="*/ 15983 h 185872"/>
              <a:gd name="connsiteX59" fmla="*/ 160800 w 494991"/>
              <a:gd name="connsiteY59" fmla="*/ 17378 h 185872"/>
              <a:gd name="connsiteX60" fmla="*/ 135756 w 494991"/>
              <a:gd name="connsiteY60" fmla="*/ 27873 h 185872"/>
              <a:gd name="connsiteX61" fmla="*/ 120736 w 494991"/>
              <a:gd name="connsiteY61" fmla="*/ 34502 h 185872"/>
              <a:gd name="connsiteX62" fmla="*/ 97830 w 494991"/>
              <a:gd name="connsiteY62" fmla="*/ 44790 h 185872"/>
              <a:gd name="connsiteX63" fmla="*/ 10721 w 494991"/>
              <a:gd name="connsiteY63" fmla="*/ 84511 h 185872"/>
              <a:gd name="connsiteX64" fmla="*/ 661 w 494991"/>
              <a:gd name="connsiteY64" fmla="*/ 80648 h 185872"/>
              <a:gd name="connsiteX65" fmla="*/ 3606 w 494991"/>
              <a:gd name="connsiteY65" fmla="*/ 71072 h 185872"/>
              <a:gd name="connsiteX66" fmla="*/ 4523 w 494991"/>
              <a:gd name="connsiteY66" fmla="*/ 70588 h 185872"/>
              <a:gd name="connsiteX67" fmla="*/ 6975 w 494991"/>
              <a:gd name="connsiteY67" fmla="*/ 69491 h 185872"/>
              <a:gd name="connsiteX68" fmla="*/ 91676 w 494991"/>
              <a:gd name="connsiteY68" fmla="*/ 30847 h 185872"/>
              <a:gd name="connsiteX69" fmla="*/ 118711 w 494991"/>
              <a:gd name="connsiteY69" fmla="*/ 18723 h 185872"/>
              <a:gd name="connsiteX70" fmla="*/ 149668 w 494991"/>
              <a:gd name="connsiteY70" fmla="*/ 5403 h 185872"/>
              <a:gd name="connsiteX71" fmla="*/ 154513 w 494991"/>
              <a:gd name="connsiteY71" fmla="*/ 3470 h 185872"/>
              <a:gd name="connsiteX72" fmla="*/ 157260 w 494991"/>
              <a:gd name="connsiteY72" fmla="*/ 2423 h 185872"/>
              <a:gd name="connsiteX73" fmla="*/ 159540 w 494991"/>
              <a:gd name="connsiteY73" fmla="*/ 1597 h 18587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</a:cxnLst>
            <a:rect l="l" t="t" r="r" b="b"/>
            <a:pathLst>
              <a:path w="494991" h="185872">
                <a:moveTo>
                  <a:pt x="451755" y="28729"/>
                </a:moveTo>
                <a:cubicBezTo>
                  <a:pt x="466718" y="23061"/>
                  <a:pt x="484724" y="31134"/>
                  <a:pt x="491948" y="47359"/>
                </a:cubicBezTo>
                <a:cubicBezTo>
                  <a:pt x="499164" y="63566"/>
                  <a:pt x="493140" y="82330"/>
                  <a:pt x="478203" y="90067"/>
                </a:cubicBezTo>
                <a:lnTo>
                  <a:pt x="476568" y="90853"/>
                </a:lnTo>
                <a:lnTo>
                  <a:pt x="307703" y="177698"/>
                </a:lnTo>
                <a:lnTo>
                  <a:pt x="304606" y="179003"/>
                </a:lnTo>
                <a:cubicBezTo>
                  <a:pt x="293105" y="183567"/>
                  <a:pt x="280048" y="185720"/>
                  <a:pt x="265353" y="185864"/>
                </a:cubicBezTo>
                <a:cubicBezTo>
                  <a:pt x="242614" y="186087"/>
                  <a:pt x="216531" y="181532"/>
                  <a:pt x="188372" y="173366"/>
                </a:cubicBezTo>
                <a:cubicBezTo>
                  <a:pt x="171587" y="168498"/>
                  <a:pt x="155086" y="162643"/>
                  <a:pt x="139555" y="156357"/>
                </a:cubicBezTo>
                <a:lnTo>
                  <a:pt x="133277" y="153768"/>
                </a:lnTo>
                <a:cubicBezTo>
                  <a:pt x="131269" y="152925"/>
                  <a:pt x="129347" y="152102"/>
                  <a:pt x="127518" y="151304"/>
                </a:cubicBezTo>
                <a:lnTo>
                  <a:pt x="122023" y="148857"/>
                </a:lnTo>
                <a:lnTo>
                  <a:pt x="37917" y="172869"/>
                </a:lnTo>
                <a:lnTo>
                  <a:pt x="36982" y="173075"/>
                </a:lnTo>
                <a:cubicBezTo>
                  <a:pt x="33240" y="173654"/>
                  <a:pt x="29565" y="171370"/>
                  <a:pt x="28498" y="167635"/>
                </a:cubicBezTo>
                <a:cubicBezTo>
                  <a:pt x="27439" y="163925"/>
                  <a:pt x="29320" y="160073"/>
                  <a:pt x="32757" y="158567"/>
                </a:cubicBezTo>
                <a:lnTo>
                  <a:pt x="33733" y="158215"/>
                </a:lnTo>
                <a:lnTo>
                  <a:pt x="120552" y="133423"/>
                </a:lnTo>
                <a:lnTo>
                  <a:pt x="121635" y="133197"/>
                </a:lnTo>
                <a:cubicBezTo>
                  <a:pt x="122728" y="133051"/>
                  <a:pt x="123839" y="133143"/>
                  <a:pt x="124893" y="133469"/>
                </a:cubicBezTo>
                <a:lnTo>
                  <a:pt x="125923" y="133871"/>
                </a:lnTo>
                <a:lnTo>
                  <a:pt x="133616" y="137337"/>
                </a:lnTo>
                <a:lnTo>
                  <a:pt x="139188" y="139721"/>
                </a:lnTo>
                <a:lnTo>
                  <a:pt x="145273" y="142230"/>
                </a:lnTo>
                <a:cubicBezTo>
                  <a:pt x="160352" y="148334"/>
                  <a:pt x="176373" y="154018"/>
                  <a:pt x="192617" y="158729"/>
                </a:cubicBezTo>
                <a:cubicBezTo>
                  <a:pt x="219469" y="166516"/>
                  <a:pt x="244176" y="170831"/>
                  <a:pt x="265204" y="170625"/>
                </a:cubicBezTo>
                <a:cubicBezTo>
                  <a:pt x="278014" y="170500"/>
                  <a:pt x="289153" y="168683"/>
                  <a:pt x="298402" y="165091"/>
                </a:cubicBezTo>
                <a:lnTo>
                  <a:pt x="301120" y="163960"/>
                </a:lnTo>
                <a:lnTo>
                  <a:pt x="469985" y="77115"/>
                </a:lnTo>
                <a:lnTo>
                  <a:pt x="471178" y="76523"/>
                </a:lnTo>
                <a:cubicBezTo>
                  <a:pt x="478905" y="72285"/>
                  <a:pt x="481971" y="62419"/>
                  <a:pt x="478026" y="53558"/>
                </a:cubicBezTo>
                <a:cubicBezTo>
                  <a:pt x="474102" y="44746"/>
                  <a:pt x="464800" y="40425"/>
                  <a:pt x="456849" y="43105"/>
                </a:cubicBezTo>
                <a:lnTo>
                  <a:pt x="455537" y="43616"/>
                </a:lnTo>
                <a:lnTo>
                  <a:pt x="347985" y="76423"/>
                </a:lnTo>
                <a:lnTo>
                  <a:pt x="347053" y="76644"/>
                </a:lnTo>
                <a:cubicBezTo>
                  <a:pt x="343321" y="77289"/>
                  <a:pt x="339606" y="75069"/>
                  <a:pt x="338475" y="71352"/>
                </a:cubicBezTo>
                <a:cubicBezTo>
                  <a:pt x="337352" y="67662"/>
                  <a:pt x="339165" y="63777"/>
                  <a:pt x="342576" y="62211"/>
                </a:cubicBezTo>
                <a:lnTo>
                  <a:pt x="343546" y="61843"/>
                </a:lnTo>
                <a:lnTo>
                  <a:pt x="450218" y="29366"/>
                </a:lnTo>
                <a:lnTo>
                  <a:pt x="451755" y="28729"/>
                </a:lnTo>
                <a:close/>
                <a:moveTo>
                  <a:pt x="159540" y="1597"/>
                </a:moveTo>
                <a:cubicBezTo>
                  <a:pt x="173536" y="-3298"/>
                  <a:pt x="210167" y="3405"/>
                  <a:pt x="260458" y="16974"/>
                </a:cubicBezTo>
                <a:lnTo>
                  <a:pt x="272303" y="20225"/>
                </a:lnTo>
                <a:lnTo>
                  <a:pt x="280265" y="22467"/>
                </a:lnTo>
                <a:lnTo>
                  <a:pt x="292558" y="26005"/>
                </a:lnTo>
                <a:cubicBezTo>
                  <a:pt x="309571" y="30957"/>
                  <a:pt x="320093" y="48930"/>
                  <a:pt x="316376" y="66455"/>
                </a:cubicBezTo>
                <a:cubicBezTo>
                  <a:pt x="313072" y="82047"/>
                  <a:pt x="299375" y="92484"/>
                  <a:pt x="283918" y="91347"/>
                </a:cubicBezTo>
                <a:lnTo>
                  <a:pt x="282194" y="91172"/>
                </a:lnTo>
                <a:lnTo>
                  <a:pt x="174618" y="75992"/>
                </a:lnTo>
                <a:lnTo>
                  <a:pt x="173605" y="75778"/>
                </a:lnTo>
                <a:cubicBezTo>
                  <a:pt x="169992" y="74759"/>
                  <a:pt x="167599" y="71201"/>
                  <a:pt x="168138" y="67381"/>
                </a:cubicBezTo>
                <a:cubicBezTo>
                  <a:pt x="168681" y="63535"/>
                  <a:pt x="172007" y="60767"/>
                  <a:pt x="175793" y="60826"/>
                </a:cubicBezTo>
                <a:lnTo>
                  <a:pt x="176748" y="60901"/>
                </a:lnTo>
                <a:lnTo>
                  <a:pt x="284232" y="76069"/>
                </a:lnTo>
                <a:lnTo>
                  <a:pt x="285653" y="76188"/>
                </a:lnTo>
                <a:cubicBezTo>
                  <a:pt x="293180" y="76473"/>
                  <a:pt x="299776" y="71276"/>
                  <a:pt x="301467" y="63295"/>
                </a:cubicBezTo>
                <a:cubicBezTo>
                  <a:pt x="303543" y="53511"/>
                  <a:pt x="297590" y="43342"/>
                  <a:pt x="288297" y="40638"/>
                </a:cubicBezTo>
                <a:lnTo>
                  <a:pt x="277267" y="37466"/>
                </a:lnTo>
                <a:cubicBezTo>
                  <a:pt x="221519" y="21650"/>
                  <a:pt x="175890" y="12024"/>
                  <a:pt x="164573" y="15983"/>
                </a:cubicBezTo>
                <a:lnTo>
                  <a:pt x="160800" y="17378"/>
                </a:lnTo>
                <a:cubicBezTo>
                  <a:pt x="155096" y="19570"/>
                  <a:pt x="146709" y="23092"/>
                  <a:pt x="135756" y="27873"/>
                </a:cubicBezTo>
                <a:lnTo>
                  <a:pt x="120736" y="34502"/>
                </a:lnTo>
                <a:lnTo>
                  <a:pt x="97830" y="44790"/>
                </a:lnTo>
                <a:lnTo>
                  <a:pt x="10721" y="84511"/>
                </a:lnTo>
                <a:cubicBezTo>
                  <a:pt x="6877" y="86222"/>
                  <a:pt x="2373" y="84493"/>
                  <a:pt x="661" y="80648"/>
                </a:cubicBezTo>
                <a:cubicBezTo>
                  <a:pt x="-909" y="77124"/>
                  <a:pt x="413" y="73045"/>
                  <a:pt x="3606" y="71072"/>
                </a:cubicBezTo>
                <a:lnTo>
                  <a:pt x="4523" y="70588"/>
                </a:lnTo>
                <a:lnTo>
                  <a:pt x="6975" y="69491"/>
                </a:lnTo>
                <a:lnTo>
                  <a:pt x="91676" y="30847"/>
                </a:lnTo>
                <a:lnTo>
                  <a:pt x="118711" y="18723"/>
                </a:lnTo>
                <a:cubicBezTo>
                  <a:pt x="131716" y="12958"/>
                  <a:pt x="142046" y="8506"/>
                  <a:pt x="149668" y="5403"/>
                </a:cubicBezTo>
                <a:lnTo>
                  <a:pt x="154513" y="3470"/>
                </a:lnTo>
                <a:lnTo>
                  <a:pt x="157260" y="2423"/>
                </a:lnTo>
                <a:lnTo>
                  <a:pt x="159540" y="1597"/>
                </a:ln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  <xdr:sp macro="" textlink="">
        <xdr:nvSpPr>
          <xdr:cNvPr id="189" name="Forme libre : forme 188">
            <a:extLst>
              <a:ext uri="{FF2B5EF4-FFF2-40B4-BE49-F238E27FC236}">
                <a16:creationId xmlns:a16="http://schemas.microsoft.com/office/drawing/2014/main" id="{3F8F3B26-8857-4A90-849A-4B4580DB4E20}"/>
              </a:ext>
            </a:extLst>
          </xdr:cNvPr>
          <xdr:cNvSpPr/>
        </xdr:nvSpPr>
        <xdr:spPr>
          <a:xfrm>
            <a:off x="1758130" y="4729353"/>
            <a:ext cx="238715" cy="237092"/>
          </a:xfrm>
          <a:custGeom>
            <a:avLst/>
            <a:gdLst>
              <a:gd name="connsiteX0" fmla="*/ 117766 w 238715"/>
              <a:gd name="connsiteY0" fmla="*/ 236945 h 237092"/>
              <a:gd name="connsiteX1" fmla="*/ 117300 w 238715"/>
              <a:gd name="connsiteY1" fmla="*/ 236830 h 237092"/>
              <a:gd name="connsiteX2" fmla="*/ 113973 w 238715"/>
              <a:gd name="connsiteY2" fmla="*/ 234884 h 237092"/>
              <a:gd name="connsiteX3" fmla="*/ 106257 w 238715"/>
              <a:gd name="connsiteY3" fmla="*/ 227112 h 237092"/>
              <a:gd name="connsiteX4" fmla="*/ 33 w 238715"/>
              <a:gd name="connsiteY4" fmla="*/ 65524 h 237092"/>
              <a:gd name="connsiteX5" fmla="*/ 0 w 238715"/>
              <a:gd name="connsiteY5" fmla="*/ 63489 h 237092"/>
              <a:gd name="connsiteX6" fmla="*/ 63489 w 238715"/>
              <a:gd name="connsiteY6" fmla="*/ 0 h 237092"/>
              <a:gd name="connsiteX7" fmla="*/ 119365 w 238715"/>
              <a:gd name="connsiteY7" fmla="*/ 33318 h 237092"/>
              <a:gd name="connsiteX8" fmla="*/ 175227 w 238715"/>
              <a:gd name="connsiteY8" fmla="*/ 0 h 237092"/>
              <a:gd name="connsiteX9" fmla="*/ 238677 w 238715"/>
              <a:gd name="connsiteY9" fmla="*/ 61260 h 237092"/>
              <a:gd name="connsiteX10" fmla="*/ 238716 w 238715"/>
              <a:gd name="connsiteY10" fmla="*/ 63489 h 237092"/>
              <a:gd name="connsiteX11" fmla="*/ 124742 w 238715"/>
              <a:gd name="connsiteY11" fmla="*/ 234884 h 237092"/>
              <a:gd name="connsiteX12" fmla="*/ 121415 w 238715"/>
              <a:gd name="connsiteY12" fmla="*/ 236830 h 237092"/>
              <a:gd name="connsiteX13" fmla="*/ 119895 w 238715"/>
              <a:gd name="connsiteY13" fmla="*/ 237093 h 237092"/>
              <a:gd name="connsiteX14" fmla="*/ 118821 w 238715"/>
              <a:gd name="connsiteY14" fmla="*/ 237093 h 237092"/>
              <a:gd name="connsiteX15" fmla="*/ 117766 w 238715"/>
              <a:gd name="connsiteY15" fmla="*/ 236945 h 237092"/>
              <a:gd name="connsiteX16" fmla="*/ 175227 w 238715"/>
              <a:gd name="connsiteY16" fmla="*/ 15240 h 237092"/>
              <a:gd name="connsiteX17" fmla="*/ 126978 w 238715"/>
              <a:gd name="connsiteY17" fmla="*/ 63489 h 237092"/>
              <a:gd name="connsiteX18" fmla="*/ 120313 w 238715"/>
              <a:gd name="connsiteY18" fmla="*/ 71050 h 237092"/>
              <a:gd name="connsiteX19" fmla="*/ 119358 w 238715"/>
              <a:gd name="connsiteY19" fmla="*/ 71109 h 237092"/>
              <a:gd name="connsiteX20" fmla="*/ 111738 w 238715"/>
              <a:gd name="connsiteY20" fmla="*/ 63489 h 237092"/>
              <a:gd name="connsiteX21" fmla="*/ 63489 w 238715"/>
              <a:gd name="connsiteY21" fmla="*/ 15240 h 237092"/>
              <a:gd name="connsiteX22" fmla="*/ 15285 w 238715"/>
              <a:gd name="connsiteY22" fmla="*/ 61396 h 237092"/>
              <a:gd name="connsiteX23" fmla="*/ 15240 w 238715"/>
              <a:gd name="connsiteY23" fmla="*/ 63593 h 237092"/>
              <a:gd name="connsiteX24" fmla="*/ 102889 w 238715"/>
              <a:gd name="connsiteY24" fmla="*/ 201692 h 237092"/>
              <a:gd name="connsiteX25" fmla="*/ 109898 w 238715"/>
              <a:gd name="connsiteY25" fmla="*/ 209016 h 237092"/>
              <a:gd name="connsiteX26" fmla="*/ 117184 w 238715"/>
              <a:gd name="connsiteY26" fmla="*/ 216487 h 237092"/>
              <a:gd name="connsiteX27" fmla="*/ 119348 w 238715"/>
              <a:gd name="connsiteY27" fmla="*/ 218675 h 237092"/>
              <a:gd name="connsiteX28" fmla="*/ 121531 w 238715"/>
              <a:gd name="connsiteY28" fmla="*/ 216487 h 237092"/>
              <a:gd name="connsiteX29" fmla="*/ 128818 w 238715"/>
              <a:gd name="connsiteY29" fmla="*/ 209016 h 237092"/>
              <a:gd name="connsiteX30" fmla="*/ 223476 w 238715"/>
              <a:gd name="connsiteY30" fmla="*/ 63489 h 237092"/>
              <a:gd name="connsiteX31" fmla="*/ 175227 w 238715"/>
              <a:gd name="connsiteY31" fmla="*/ 15240 h 2370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</a:cxnLst>
            <a:rect l="l" t="t" r="r" b="b"/>
            <a:pathLst>
              <a:path w="238715" h="237092">
                <a:moveTo>
                  <a:pt x="117766" y="236945"/>
                </a:moveTo>
                <a:lnTo>
                  <a:pt x="117300" y="236830"/>
                </a:lnTo>
                <a:cubicBezTo>
                  <a:pt x="116082" y="236490"/>
                  <a:pt x="114932" y="235841"/>
                  <a:pt x="113973" y="234884"/>
                </a:cubicBezTo>
                <a:lnTo>
                  <a:pt x="106257" y="227112"/>
                </a:lnTo>
                <a:cubicBezTo>
                  <a:pt x="36758" y="156501"/>
                  <a:pt x="1278" y="103121"/>
                  <a:pt x="33" y="65524"/>
                </a:cubicBezTo>
                <a:lnTo>
                  <a:pt x="0" y="63489"/>
                </a:lnTo>
                <a:cubicBezTo>
                  <a:pt x="0" y="28425"/>
                  <a:pt x="28425" y="0"/>
                  <a:pt x="63489" y="0"/>
                </a:cubicBezTo>
                <a:cubicBezTo>
                  <a:pt x="87633" y="0"/>
                  <a:pt x="108629" y="13477"/>
                  <a:pt x="119365" y="33318"/>
                </a:cubicBezTo>
                <a:cubicBezTo>
                  <a:pt x="130087" y="13477"/>
                  <a:pt x="151083" y="0"/>
                  <a:pt x="175227" y="0"/>
                </a:cubicBezTo>
                <a:cubicBezTo>
                  <a:pt x="209544" y="0"/>
                  <a:pt x="237503" y="27228"/>
                  <a:pt x="238677" y="61260"/>
                </a:cubicBezTo>
                <a:lnTo>
                  <a:pt x="238716" y="63489"/>
                </a:lnTo>
                <a:cubicBezTo>
                  <a:pt x="238716" y="102532"/>
                  <a:pt x="200640" y="159097"/>
                  <a:pt x="124742" y="234884"/>
                </a:cubicBezTo>
                <a:cubicBezTo>
                  <a:pt x="123783" y="235841"/>
                  <a:pt x="122633" y="236490"/>
                  <a:pt x="121415" y="236830"/>
                </a:cubicBezTo>
                <a:cubicBezTo>
                  <a:pt x="120914" y="236970"/>
                  <a:pt x="120406" y="237057"/>
                  <a:pt x="119895" y="237093"/>
                </a:cubicBezTo>
                <a:lnTo>
                  <a:pt x="118821" y="237093"/>
                </a:lnTo>
                <a:cubicBezTo>
                  <a:pt x="118467" y="237068"/>
                  <a:pt x="118115" y="237018"/>
                  <a:pt x="117766" y="236945"/>
                </a:cubicBezTo>
                <a:close/>
                <a:moveTo>
                  <a:pt x="175227" y="15240"/>
                </a:moveTo>
                <a:cubicBezTo>
                  <a:pt x="148580" y="15240"/>
                  <a:pt x="126978" y="36842"/>
                  <a:pt x="126978" y="63489"/>
                </a:cubicBezTo>
                <a:cubicBezTo>
                  <a:pt x="126978" y="67373"/>
                  <a:pt x="124071" y="70579"/>
                  <a:pt x="120313" y="71050"/>
                </a:cubicBezTo>
                <a:lnTo>
                  <a:pt x="119358" y="71109"/>
                </a:lnTo>
                <a:cubicBezTo>
                  <a:pt x="115150" y="71109"/>
                  <a:pt x="111738" y="67697"/>
                  <a:pt x="111738" y="63489"/>
                </a:cubicBezTo>
                <a:cubicBezTo>
                  <a:pt x="111738" y="36842"/>
                  <a:pt x="90136" y="15240"/>
                  <a:pt x="63489" y="15240"/>
                </a:cubicBezTo>
                <a:cubicBezTo>
                  <a:pt x="37543" y="15240"/>
                  <a:pt x="16380" y="35720"/>
                  <a:pt x="15285" y="61396"/>
                </a:cubicBezTo>
                <a:lnTo>
                  <a:pt x="15240" y="63593"/>
                </a:lnTo>
                <a:cubicBezTo>
                  <a:pt x="15307" y="93598"/>
                  <a:pt x="44464" y="140036"/>
                  <a:pt x="102889" y="201692"/>
                </a:cubicBezTo>
                <a:lnTo>
                  <a:pt x="109898" y="209016"/>
                </a:lnTo>
                <a:lnTo>
                  <a:pt x="117184" y="216487"/>
                </a:lnTo>
                <a:lnTo>
                  <a:pt x="119348" y="218675"/>
                </a:lnTo>
                <a:lnTo>
                  <a:pt x="121531" y="216487"/>
                </a:lnTo>
                <a:lnTo>
                  <a:pt x="128818" y="209016"/>
                </a:lnTo>
                <a:cubicBezTo>
                  <a:pt x="191991" y="143630"/>
                  <a:pt x="223476" y="94667"/>
                  <a:pt x="223476" y="63489"/>
                </a:cubicBezTo>
                <a:cubicBezTo>
                  <a:pt x="223476" y="36842"/>
                  <a:pt x="201874" y="15240"/>
                  <a:pt x="175227" y="15240"/>
                </a:cubicBezTo>
                <a:close/>
              </a:path>
            </a:pathLst>
          </a:custGeom>
          <a:grpFill/>
          <a:ln w="9525" cap="flat">
            <a:noFill/>
            <a:prstDash val="solid"/>
            <a:miter/>
          </a:ln>
        </xdr:spPr>
        <xdr:txBody>
          <a:bodyPr wrap="square" rtlCol="0" anchor="ctr"/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 sz="105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427504</xdr:colOff>
      <xdr:row>0</xdr:row>
      <xdr:rowOff>95251</xdr:rowOff>
    </xdr:from>
    <xdr:to>
      <xdr:col>12</xdr:col>
      <xdr:colOff>2930338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039475" y="95251"/>
          <a:ext cx="478883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752475</xdr:colOff>
      <xdr:row>0</xdr:row>
      <xdr:rowOff>95251</xdr:rowOff>
    </xdr:from>
    <xdr:to>
      <xdr:col>10</xdr:col>
      <xdr:colOff>2190750</xdr:colOff>
      <xdr:row>3</xdr:row>
      <xdr:rowOff>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8191500" y="95251"/>
          <a:ext cx="4791075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Contenu de la table BDD_CONQ_UNIV_S2_ETP 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685239</xdr:colOff>
      <xdr:row>0</xdr:row>
      <xdr:rowOff>95251</xdr:rowOff>
    </xdr:from>
    <xdr:to>
      <xdr:col>11</xdr:col>
      <xdr:colOff>493059</xdr:colOff>
      <xdr:row>3</xdr:row>
      <xdr:rowOff>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SpPr txBox="1"/>
      </xdr:nvSpPr>
      <xdr:spPr>
        <a:xfrm>
          <a:off x="10748121" y="95251"/>
          <a:ext cx="5130614" cy="4762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/>
            <a:t>ETP PERF MOYEN : contenu de la table ETP_PERF_EDS (remplacer les . par des , )</a:t>
          </a:r>
        </a:p>
        <a:p>
          <a:r>
            <a:rPr lang="fr-FR" sz="1100" b="1"/>
            <a:t>Réaffectation des ETP de Reims Saint Anne à Reims Hippodrome</a:t>
          </a:r>
        </a:p>
        <a:p>
          <a:endParaRPr lang="fr-F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MKTG_XPC%20DRT/D&#233;partement%20CRM%20&amp;%20Data%20Performance/1.%20Pilotage/Part%20Variable/2020/PART/Animation%20PV%20nov-d&#233;c%202020/Suivi%20Agences%20Vers%20la%20PV2020%20S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xique"/>
      <sheetName val="Fiche Agence"/>
      <sheetName val="CUMUL résultats semaine"/>
      <sheetName val="PROD MRH4"/>
      <sheetName val="BAROM CA UC"/>
      <sheetName val="BAROM IZICARTES"/>
      <sheetName val="BAROM CARTES HDG"/>
      <sheetName val="S45"/>
      <sheetName val="S46"/>
      <sheetName val="S47"/>
      <sheetName val="S48"/>
      <sheetName val="S49"/>
      <sheetName val="S50"/>
      <sheetName val="Coller ici dernier suivi PV"/>
      <sheetName val="S0 remplacer avec S44"/>
      <sheetName val="ETP Challenge"/>
      <sheetName val="Meilleures perf"/>
      <sheetName val="Structures EDS"/>
    </sheetNames>
    <sheetDataSet>
      <sheetData sheetId="0"/>
      <sheetData sheetId="1">
        <row r="7">
          <cell r="X7" t="str">
            <v>0 - 79%</v>
          </cell>
        </row>
        <row r="8">
          <cell r="X8" t="str">
            <v>80% - 100%</v>
          </cell>
        </row>
        <row r="9">
          <cell r="X9" t="str">
            <v>101% - 120%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2:A10" totalsRowShown="0" headerRowDxfId="4" dataDxfId="2" headerRowBorderDxfId="3" tableBorderDxfId="1">
  <tableColumns count="1">
    <tableColumn id="1" xr3:uid="{00000000-0010-0000-0000-000001000000}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5" Type="http://schemas.openxmlformats.org/officeDocument/2006/relationships/printerSettings" Target="../printerSettings/printerSettings16.bin"/><Relationship Id="rId4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B1:T71"/>
  <sheetViews>
    <sheetView showGridLines="0" topLeftCell="A10" workbookViewId="0">
      <selection activeCell="U10" sqref="U10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51" customWidth="1"/>
    <col min="17" max="19" width="11.42578125" style="51"/>
  </cols>
  <sheetData>
    <row r="1" spans="2:20" ht="28.5" customHeight="1" x14ac:dyDescent="0.25">
      <c r="B1" s="228" t="s">
        <v>631</v>
      </c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50"/>
      <c r="Q1" s="50"/>
      <c r="R1" s="52"/>
      <c r="S1" s="52"/>
      <c r="T1" s="53"/>
    </row>
    <row r="2" spans="2:20" s="51" customFormat="1" ht="14.25" customHeight="1" x14ac:dyDescent="0.25"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2"/>
      <c r="Q2" s="52"/>
      <c r="R2" s="52"/>
      <c r="S2" s="52"/>
      <c r="T2" s="53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7.25" customHeight="1" x14ac:dyDescent="0.25">
      <c r="B5" s="1"/>
      <c r="C5" s="229" t="s">
        <v>628</v>
      </c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29" t="s">
        <v>458</v>
      </c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31" t="s">
        <v>629</v>
      </c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32" t="s">
        <v>461</v>
      </c>
      <c r="D11" s="232"/>
      <c r="E11" s="232"/>
      <c r="F11" s="232"/>
      <c r="G11" s="232"/>
      <c r="H11" s="208" t="s">
        <v>462</v>
      </c>
      <c r="I11" s="208"/>
      <c r="J11" s="208"/>
      <c r="K11" s="208"/>
      <c r="L11" s="208"/>
      <c r="M11" s="208"/>
      <c r="N11" s="208"/>
      <c r="O11" s="1"/>
    </row>
    <row r="12" spans="2:20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2:20" ht="5.25" customHeight="1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ht="4.5" customHeight="1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x14ac:dyDescent="0.25">
      <c r="B16" s="1"/>
      <c r="C16" s="55" t="s">
        <v>630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ht="9.9499999999999993" customHeight="1" x14ac:dyDescent="0.25">
      <c r="B17" s="1"/>
      <c r="C17" s="55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x14ac:dyDescent="0.25">
      <c r="B18" s="1"/>
      <c r="C18" s="230" t="s">
        <v>632</v>
      </c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N18" s="230"/>
      <c r="O18" s="230"/>
    </row>
    <row r="19" spans="2:15" x14ac:dyDescent="0.25">
      <c r="B19" s="1"/>
      <c r="C19" s="1"/>
      <c r="D19" s="56"/>
      <c r="E19" s="57"/>
      <c r="F19" s="227" t="s">
        <v>468</v>
      </c>
      <c r="G19" s="227"/>
      <c r="H19" s="227"/>
      <c r="I19" s="227"/>
      <c r="J19" s="227"/>
      <c r="K19" s="227"/>
      <c r="L19" s="227"/>
      <c r="M19" s="227"/>
      <c r="N19" s="227"/>
      <c r="O19" s="56"/>
    </row>
    <row r="20" spans="2:15" ht="9.9499999999999993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x14ac:dyDescent="0.25">
      <c r="B21" s="1"/>
      <c r="C21" s="55" t="s">
        <v>467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" t="s">
        <v>469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58" t="s">
        <v>460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58" t="s">
        <v>470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ht="9.9499999999999993" customHeight="1" x14ac:dyDescent="0.25">
      <c r="B25" s="1"/>
      <c r="C25" s="1"/>
      <c r="D25" s="1"/>
      <c r="E25" s="1"/>
      <c r="F25" s="1"/>
      <c r="G25" s="58"/>
      <c r="H25" s="1"/>
      <c r="I25" s="1"/>
      <c r="J25" s="1"/>
      <c r="K25" s="1"/>
      <c r="L25" s="1"/>
      <c r="M25" s="1"/>
      <c r="N25" s="1"/>
      <c r="O25" s="1"/>
    </row>
    <row r="26" spans="2:15" x14ac:dyDescent="0.25">
      <c r="B26" s="1"/>
      <c r="C26" s="59" t="s">
        <v>636</v>
      </c>
      <c r="D26" s="1"/>
      <c r="E26" s="1"/>
      <c r="F26" s="1"/>
      <c r="G26" s="58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59"/>
      <c r="D27" s="1"/>
      <c r="E27" s="1"/>
      <c r="F27" s="1"/>
      <c r="G27" s="58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59" t="s">
        <v>634</v>
      </c>
      <c r="D28" s="5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x14ac:dyDescent="0.25">
      <c r="B29" s="1"/>
      <c r="C29" t="s">
        <v>635</v>
      </c>
      <c r="D29" s="5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6.7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ht="9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ht="12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ht="30" customHeight="1" x14ac:dyDescent="0.25">
      <c r="B34" s="1"/>
      <c r="C34" s="226" t="s">
        <v>459</v>
      </c>
      <c r="D34" s="226"/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226"/>
    </row>
    <row r="35" spans="2:15" ht="27.75" customHeight="1" x14ac:dyDescent="0.25">
      <c r="B35" s="1"/>
      <c r="C35" s="225" t="s">
        <v>463</v>
      </c>
      <c r="D35" s="225"/>
      <c r="E35" s="225"/>
      <c r="F35" s="225"/>
      <c r="G35" s="225"/>
      <c r="H35" s="225"/>
      <c r="I35" s="225"/>
      <c r="J35" s="225"/>
      <c r="K35" s="225"/>
      <c r="L35" s="225"/>
      <c r="M35" s="225"/>
      <c r="N35" s="225"/>
      <c r="O35" s="225"/>
    </row>
    <row r="36" spans="2:15" ht="7.5" customHeight="1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5" ht="30" customHeight="1" x14ac:dyDescent="0.25">
      <c r="B37" s="1"/>
      <c r="C37" s="226" t="s">
        <v>464</v>
      </c>
      <c r="D37" s="226"/>
      <c r="E37" s="226"/>
      <c r="F37" s="226"/>
      <c r="G37" s="226"/>
      <c r="H37" s="226"/>
      <c r="I37" s="226"/>
      <c r="J37" s="226"/>
      <c r="K37" s="226"/>
      <c r="L37" s="226"/>
      <c r="M37" s="226"/>
      <c r="N37" s="226"/>
      <c r="O37" s="226"/>
    </row>
    <row r="38" spans="2:15" ht="37.5" customHeight="1" x14ac:dyDescent="0.25">
      <c r="B38" s="1"/>
      <c r="C38" s="225" t="s">
        <v>465</v>
      </c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</row>
    <row r="39" spans="2:15" ht="29.25" customHeight="1" x14ac:dyDescent="0.25">
      <c r="B39" s="1"/>
      <c r="C39" s="225" t="s">
        <v>466</v>
      </c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</row>
    <row r="40" spans="2:15" ht="7.5" customHeight="1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2:15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</sheetData>
  <mergeCells count="12">
    <mergeCell ref="B1:O1"/>
    <mergeCell ref="C5:O5"/>
    <mergeCell ref="C18:O18"/>
    <mergeCell ref="C7:O7"/>
    <mergeCell ref="C9:O9"/>
    <mergeCell ref="C11:G11"/>
    <mergeCell ref="C35:O35"/>
    <mergeCell ref="C37:O37"/>
    <mergeCell ref="C38:O38"/>
    <mergeCell ref="C39:O39"/>
    <mergeCell ref="F19:N19"/>
    <mergeCell ref="C34:O34"/>
  </mergeCells>
  <hyperlinks>
    <hyperlink ref="H11" r:id="rId1" xr:uid="{00000000-0004-0000-0000-000000000000}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pageSetUpPr fitToPage="1"/>
  </sheetPr>
  <dimension ref="B1:AK68"/>
  <sheetViews>
    <sheetView showGridLines="0" tabSelected="1" zoomScaleNormal="100" workbookViewId="0">
      <selection activeCell="U18" sqref="U18"/>
    </sheetView>
  </sheetViews>
  <sheetFormatPr baseColWidth="10" defaultRowHeight="15" x14ac:dyDescent="0.25"/>
  <cols>
    <col min="1" max="1" width="3.28515625" customWidth="1"/>
    <col min="2" max="2" width="4.7109375" customWidth="1"/>
    <col min="3" max="3" width="10.7109375" customWidth="1"/>
    <col min="4" max="9" width="8.7109375" customWidth="1"/>
    <col min="10" max="10" width="4.5703125" customWidth="1"/>
    <col min="11" max="11" width="10.42578125" bestFit="1" customWidth="1"/>
    <col min="12" max="17" width="8.7109375" customWidth="1"/>
    <col min="18" max="18" width="3" customWidth="1"/>
    <col min="20" max="23" width="11.42578125" customWidth="1"/>
    <col min="24" max="24" width="22.42578125" hidden="1" customWidth="1"/>
    <col min="25" max="25" width="11.5703125" hidden="1" customWidth="1"/>
    <col min="26" max="26" width="9.7109375" hidden="1" customWidth="1"/>
    <col min="27" max="27" width="17.85546875" hidden="1" customWidth="1"/>
    <col min="28" max="29" width="12.7109375" hidden="1" customWidth="1"/>
    <col min="30" max="30" width="11.42578125" hidden="1" customWidth="1"/>
    <col min="31" max="32" width="8.5703125" hidden="1" customWidth="1"/>
    <col min="33" max="33" width="12" hidden="1" customWidth="1"/>
    <col min="34" max="34" width="7.5703125" hidden="1" customWidth="1"/>
    <col min="35" max="37" width="7.7109375" hidden="1" customWidth="1"/>
  </cols>
  <sheetData>
    <row r="1" spans="2:37" s="4" customFormat="1" ht="27.75" customHeight="1" x14ac:dyDescent="0.25">
      <c r="B1" s="2"/>
      <c r="C1" s="250" t="s">
        <v>1</v>
      </c>
      <c r="D1" s="250"/>
      <c r="E1" s="250"/>
      <c r="F1" s="250"/>
      <c r="G1" s="3"/>
      <c r="H1" s="250" t="s">
        <v>2</v>
      </c>
      <c r="I1" s="250"/>
      <c r="J1" s="250"/>
      <c r="K1" s="250"/>
      <c r="L1" s="250"/>
      <c r="M1" s="3"/>
      <c r="N1" s="250" t="s">
        <v>3</v>
      </c>
      <c r="O1" s="250"/>
      <c r="P1" s="250"/>
      <c r="Q1" s="250"/>
      <c r="R1" s="2"/>
    </row>
    <row r="2" spans="2:37" s="4" customFormat="1" ht="15" customHeight="1" x14ac:dyDescent="0.25">
      <c r="B2" s="2"/>
      <c r="C2" s="251" t="s">
        <v>378</v>
      </c>
      <c r="D2" s="251"/>
      <c r="E2" s="251"/>
      <c r="F2" s="251"/>
      <c r="G2" s="2"/>
      <c r="H2" s="251"/>
      <c r="I2" s="251"/>
      <c r="J2" s="251"/>
      <c r="K2" s="251"/>
      <c r="L2" s="251"/>
      <c r="M2" s="2"/>
      <c r="N2" s="251"/>
      <c r="O2" s="251"/>
      <c r="P2" s="251"/>
      <c r="Q2" s="251"/>
      <c r="R2" s="2"/>
      <c r="X2" s="37" t="s">
        <v>394</v>
      </c>
      <c r="Y2" s="61">
        <v>46</v>
      </c>
      <c r="Z2" s="284" t="s">
        <v>471</v>
      </c>
      <c r="AA2" s="284"/>
      <c r="AD2" s="6"/>
      <c r="AE2" s="249" t="s">
        <v>605</v>
      </c>
      <c r="AF2" s="249"/>
      <c r="AG2" s="249"/>
      <c r="AH2" s="249"/>
      <c r="AI2" s="249"/>
      <c r="AJ2" s="249"/>
      <c r="AK2" s="249"/>
    </row>
    <row r="3" spans="2:3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T3" s="6"/>
      <c r="U3" s="6"/>
      <c r="X3" s="37" t="s">
        <v>393</v>
      </c>
      <c r="Y3" s="88">
        <f>50-Y2+1</f>
        <v>5</v>
      </c>
      <c r="Z3" s="41"/>
      <c r="AD3" s="1"/>
      <c r="AE3" s="197" t="s">
        <v>603</v>
      </c>
      <c r="AF3" s="197" t="s">
        <v>5</v>
      </c>
      <c r="AG3" s="197" t="s">
        <v>6</v>
      </c>
      <c r="AH3" s="197" t="s">
        <v>7</v>
      </c>
      <c r="AI3" s="197" t="s">
        <v>8</v>
      </c>
      <c r="AJ3" s="197" t="s">
        <v>9</v>
      </c>
      <c r="AK3" s="197" t="s">
        <v>10</v>
      </c>
    </row>
    <row r="4" spans="2:37" ht="26.25" customHeight="1" x14ac:dyDescent="0.25">
      <c r="B4" s="281" t="str">
        <f>"VERS LA PART VARIABLE 2021 - SEMAINE " &amp;Y2</f>
        <v>VERS LA PART VARIABLE 2021 - SEMAINE 46</v>
      </c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3"/>
      <c r="X4" s="40" t="s">
        <v>392</v>
      </c>
      <c r="Y4" s="47" t="e">
        <f>VLOOKUP(N2,ETP_Challenge!D:F,3,0)</f>
        <v>#N/A</v>
      </c>
      <c r="Z4" s="38"/>
      <c r="AA4" s="37"/>
      <c r="AD4" s="200" t="s">
        <v>604</v>
      </c>
      <c r="AE4" s="202">
        <f>(IF(ISBLANK($H$2),SUMIF('CUMUL résultats semaine'!$A:$A,'Fiche Agence'!$C$2,'CUMUL résultats semaine'!$D:$D),IF(ISBLANK($N$2),SUMIF('CUMUL résultats semaine'!$B:$B,'Fiche Agence'!$H$2,'CUMUL résultats semaine'!$D:$D),SUMIF('CUMUL résultats semaine'!$C:$C,'Fiche Agence'!$N$2,'CUMUL résultats semaine'!$D:$D))))</f>
        <v>5538.4999999999991</v>
      </c>
      <c r="AF4" s="202">
        <f>(IF(ISBLANK($H$2),SUMIF('CUMUL résultats semaine'!$A:$A,'Fiche Agence'!$C$2,'CUMUL résultats semaine'!$P:$P),IF(ISBLANK($N$2),SUMIF('CUMUL résultats semaine'!$B:$B,'Fiche Agence'!$H$2,'CUMUL résultats semaine'!$P:$P),SUMIF('CUMUL résultats semaine'!$C:$C,'Fiche Agence'!$N$2,'CUMUL résultats semaine'!$P:$P))))</f>
        <v>5598.9000000000005</v>
      </c>
      <c r="AG4" s="202" t="e">
        <f>(IF(ISBLANK($H$2),SUMIF('CUMUL résultats semaine'!$A:$A,'Fiche Agence'!$C$2,'CUMUL résultats semaine'!$AB:$AB),IF(ISBLANK($N$2),SUMIF('CUMUL résultats semaine'!$B:$B,'Fiche Agence'!$H$2,'CUMUL résultats semaine'!$AB:$AB),SUMIF('CUMUL résultats semaine'!$C:$C,'Fiche Agence'!$N$2,'CUMUL résultats semaine'!$AB:$AB))))</f>
        <v>#N/A</v>
      </c>
      <c r="AH4" s="202" t="e">
        <f>(IF(ISBLANK($H$2),SUMIF('CUMUL résultats semaine'!$A:$A,'Fiche Agence'!$C$2,'CUMUL résultats semaine'!$AN:$AN),IF(ISBLANK($N$2),SUMIF('CUMUL résultats semaine'!$B:$B,'Fiche Agence'!$H$2,'CUMUL résultats semaine'!$AN:$AN),SUMIF('CUMUL résultats semaine'!$C:$C,'Fiche Agence'!$N$2,'CUMUL résultats semaine'!$AN:$AN))))</f>
        <v>#N/A</v>
      </c>
      <c r="AI4" s="202" t="e">
        <f>(IF(ISBLANK($H$2),SUMIF('CUMUL résultats semaine'!$A:$A,'Fiche Agence'!$C$2,'CUMUL résultats semaine'!$AZ:$AZ),IF(ISBLANK($N$2),SUMIF('CUMUL résultats semaine'!$B:$B,'Fiche Agence'!$H$2,'CUMUL résultats semaine'!$AZ:$AZ),SUMIF('CUMUL résultats semaine'!$C:$C,'Fiche Agence'!$N$2,'CUMUL résultats semaine'!$AZ:$AZ))))</f>
        <v>#N/A</v>
      </c>
      <c r="AJ4" s="202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K4" s="202" t="e">
        <f>(IF(ISBLANK($H$2),SUMIF('CUMUL résultats semaine'!$A:$A,'Fiche Agence'!$C$2,'CUMUL résultats semaine'!$BX:$BX),IF(ISBLANK($N$2),SUMIF('CUMUL résultats semaine'!$B:$B,'Fiche Agence'!$H$2,'CUMUL résultats semaine'!$BX:$BX),SUMIF('CUMUL résultats semaine'!$C:$C,'Fiche Agence'!$N$2,'CUMUL résultats semaine'!$BX:$BX))))</f>
        <v>#N/A</v>
      </c>
    </row>
    <row r="5" spans="2:37" ht="16.5" customHeight="1" x14ac:dyDescent="0.3">
      <c r="B5" s="62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63"/>
      <c r="X5" s="40" t="s">
        <v>544</v>
      </c>
      <c r="Y5" s="187">
        <f>IF(ISBLANK($H$2),SUMIF(ETP_Challenge!$A:$A,'Fiche Agence'!$C$2,ETP_Challenge!$E:$E),IF(ISBLANK($N$2),SUMIF(ETP_Challenge!$B:$B,'Fiche Agence'!$H$2,ETP_Challenge!$E:$E),SUMIF(ETP_Challenge!$D:$D,'Fiche Agence'!$N$2,ETP_Challenge!$E:$E)))</f>
        <v>102.00913876</v>
      </c>
      <c r="Z5" t="str">
        <f>"ETP entité : "&amp;Y5</f>
        <v>ETP entité : 102,00913876</v>
      </c>
      <c r="AD5" s="200" t="s">
        <v>609</v>
      </c>
      <c r="AE5" s="201">
        <f>(IF(ISBLANK($H$2),SUMIF('CUMUL résultats semaine'!$A:$A,'Fiche Agence'!$C$2,'CUMUL résultats semaine'!$E:$E),IF(ISBLANK($N$2),SUMIF('CUMUL résultats semaine'!$B:$B,'Fiche Agence'!$H$2,'CUMUL résultats semaine'!$E:$E),SUMIF('CUMUL résultats semaine'!$C:$C,'Fiche Agence'!$N$2,'CUMUL résultats semaine'!$E:$E))))</f>
        <v>1205</v>
      </c>
      <c r="AF5" s="201">
        <f>(IF(ISBLANK($H$2),SUMIF('CUMUL résultats semaine'!$A:$A,'Fiche Agence'!$C$2,'CUMUL résultats semaine'!$Q:$Q),IF(ISBLANK($N$2),SUMIF('CUMUL résultats semaine'!$B:$B,'Fiche Agence'!$H$2,'CUMUL résultats semaine'!$Q:$Q),SUMIF('CUMUL résultats semaine'!$C:$C,'Fiche Agence'!$N$2,'CUMUL résultats semaine'!$Q:$Q))))</f>
        <v>1167</v>
      </c>
      <c r="AG5" s="201" t="e">
        <f>(IF(ISBLANK($H$2),SUMIF('CUMUL résultats semaine'!$A:$A,'Fiche Agence'!$C$2,'CUMUL résultats semaine'!$AC:$AC),IF(ISBLANK($N$2),SUMIF('CUMUL résultats semaine'!$B:$B,'Fiche Agence'!$H$2,'CUMUL résultats semaine'!$AC:$AC),SUMIF('CUMUL résultats semaine'!$C:$C,'Fiche Agence'!$N$2,'CUMUL résultats semaine'!$AC:$AC))))</f>
        <v>#N/A</v>
      </c>
      <c r="AH5" s="201" t="e">
        <f>(IF(ISBLANK($H$2),SUMIF('CUMUL résultats semaine'!$A:$A,'Fiche Agence'!$C$2,'CUMUL résultats semaine'!$AO:$AO),IF(ISBLANK($N$2),SUMIF('CUMUL résultats semaine'!$B:$B,'Fiche Agence'!$H$2,'CUMUL résultats semaine'!$AO:$AO),SUMIF('CUMUL résultats semaine'!$C:$C,'Fiche Agence'!$N$2,'CUMUL résultats semaine'!$AO:$AO))))</f>
        <v>#N/A</v>
      </c>
      <c r="AI5" s="201" t="e">
        <f>(IF(ISBLANK($H$2),SUMIF('CUMUL résultats semaine'!$A:$A,'Fiche Agence'!$C$2,'CUMUL résultats semaine'!$BA:$BA),IF(ISBLANK($N$2),SUMIF('CUMUL résultats semaine'!$B:$B,'Fiche Agence'!$H$2,'CUMUL résultats semaine'!$BA:$BA),SUMIF('CUMUL résultats semaine'!$C:$C,'Fiche Agence'!$N$2,'CUMUL résultats semaine'!$BA:$BA))))</f>
        <v>#N/A</v>
      </c>
      <c r="AJ5" s="201" t="e">
        <f>(IF(ISBLANK($H$2),SUMIF('CUMUL résultats semaine'!$A:$A,'Fiche Agence'!$C$2,'CUMUL résultats semaine'!$BM:$BM),IF(ISBLANK($N$2),SUMIF('CUMUL résultats semaine'!$B:$B,'Fiche Agence'!$H$2,'CUMUL résultats semaine'!$BM:$BM),SUMIF('CUMUL résultats semaine'!$C:$C,'Fiche Agence'!$N$2,'CUMUL résultats semaine'!$BM:$BM))))</f>
        <v>#N/A</v>
      </c>
      <c r="AK5" s="201" t="e">
        <f>(IF(ISBLANK($H$2),SUMIF('CUMUL résultats semaine'!$A:$A,'Fiche Agence'!$C$2,'CUMUL résultats semaine'!$BY:$BY),IF(ISBLANK($N$2),SUMIF('CUMUL résultats semaine'!$B:$B,'Fiche Agence'!$H$2,'CUMUL résultats semaine'!$BY:$BY),SUMIF('CUMUL résultats semaine'!$C:$C,'Fiche Agence'!$N$2,'CUMUL résultats semaine'!$BY:$BY))))</f>
        <v>#N/A</v>
      </c>
    </row>
    <row r="6" spans="2:37" ht="15.75" customHeight="1" x14ac:dyDescent="0.25">
      <c r="B6" s="64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65"/>
      <c r="X6" s="40" t="s">
        <v>598</v>
      </c>
      <c r="Y6" s="188">
        <f>IF(ISBLANK($H$2),SUMIF(GEDEL!$A:$A,'Fiche Agence'!$C$2,GEDEL!$F:$F),IF(ISBLANK($N$2),SUMIF(GEDEL!$B:$B,'Fiche Agence'!$H$2,GEDEL!$F:$F),SUMIF(GEDEL!$C:$C,'Fiche Agence'!$N$2,GEDEL!$F:$F)))</f>
        <v>1278066</v>
      </c>
      <c r="AD6" s="200" t="s">
        <v>610</v>
      </c>
      <c r="AE6" s="201">
        <f>(IF(ISBLANK($H$2),SUMIF('CUMUL résultats semaine'!$A:$A,'Fiche Agence'!$C$2,'CUMUL résultats semaine'!$F:$F),IF(ISBLANK($N$2),SUMIF('CUMUL résultats semaine'!$B:$B,'Fiche Agence'!$H$2,'CUMUL résultats semaine'!$F:$F),SUMIF('CUMUL résultats semaine'!$C:$C,'Fiche Agence'!$N$2,'CUMUL résultats semaine'!$F:$F))))</f>
        <v>2295</v>
      </c>
      <c r="AF6" s="201">
        <f>(IF(ISBLANK($H$2),SUMIF('CUMUL résultats semaine'!$A:$A,'Fiche Agence'!$C$2,'CUMUL résultats semaine'!$R:$R),IF(ISBLANK($N$2),SUMIF('CUMUL résultats semaine'!$B:$B,'Fiche Agence'!$H$2,'CUMUL résultats semaine'!$R:$R),SUMIF('CUMUL résultats semaine'!$C:$C,'Fiche Agence'!$N$2,'CUMUL résultats semaine'!$R:$R))))</f>
        <v>2239</v>
      </c>
      <c r="AG6" s="201" t="e">
        <f>(IF(ISBLANK($H$2),SUMIF('CUMUL résultats semaine'!$A:$A,'Fiche Agence'!$C$2,'CUMUL résultats semaine'!$AD:$AD),IF(ISBLANK($N$2),SUMIF('CUMUL résultats semaine'!$B:$B,'Fiche Agence'!$H$2,'CUMUL résultats semaine'!$AD:$AD),SUMIF('CUMUL résultats semaine'!$C:$C,'Fiche Agence'!$N$2,'CUMUL résultats semaine'!$AD:$AD))))</f>
        <v>#N/A</v>
      </c>
      <c r="AH6" s="201" t="e">
        <f>(IF(ISBLANK($H$2),SUMIF('CUMUL résultats semaine'!$A:$A,'Fiche Agence'!$C$2,'CUMUL résultats semaine'!$AP:$AP),IF(ISBLANK($N$2),SUMIF('CUMUL résultats semaine'!$B:$B,'Fiche Agence'!$H$2,'CUMUL résultats semaine'!$AP:$AP),SUMIF('CUMUL résultats semaine'!$C:$C,'Fiche Agence'!$N$2,'CUMUL résultats semaine'!$AP:$AP))))</f>
        <v>#N/A</v>
      </c>
      <c r="AI6" s="201" t="e">
        <f>(IF(ISBLANK($H$2),SUMIF('CUMUL résultats semaine'!$A:$A,'Fiche Agence'!$C$2,'CUMUL résultats semaine'!$BB:$BB),IF(ISBLANK($N$2),SUMIF('CUMUL résultats semaine'!$B:$B,'Fiche Agence'!$H$2,'CUMUL résultats semaine'!$BB:$BB),SUMIF('CUMUL résultats semaine'!$C:$C,'Fiche Agence'!$N$2,'CUMUL résultats semaine'!$BB:$BB))))</f>
        <v>#N/A</v>
      </c>
      <c r="AJ6" s="201" t="e">
        <f>(IF(ISBLANK($H$2),SUMIF('CUMUL résultats semaine'!$A:$A,'Fiche Agence'!$C$2,'CUMUL résultats semaine'!$BN:$BN),IF(ISBLANK($N$2),SUMIF('CUMUL résultats semaine'!$B:$B,'Fiche Agence'!$H$2,'CUMUL résultats semaine'!$BN:$BN),SUMIF('CUMUL résultats semaine'!$C:$C,'Fiche Agence'!$N$2,'CUMUL résultats semaine'!$BN:$BN))))</f>
        <v>#N/A</v>
      </c>
      <c r="AK6" s="201" t="e">
        <f>(IF(ISBLANK($H$2),SUMIF('CUMUL résultats semaine'!$A:$A,'Fiche Agence'!$C$2,'CUMUL résultats semaine'!$BZ:$BZ),IF(ISBLANK($N$2),SUMIF('CUMUL résultats semaine'!$B:$B,'Fiche Agence'!$H$2,'CUMUL résultats semaine'!$BZ:$BZ),SUMIF('CUMUL résultats semaine'!$C:$C,'Fiche Agence'!$N$2,'CUMUL résultats semaine'!$BZ:$BZ))))</f>
        <v>#N/A</v>
      </c>
    </row>
    <row r="7" spans="2:37" ht="13.5" customHeight="1" x14ac:dyDescent="0.25">
      <c r="B7" s="64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65"/>
    </row>
    <row r="8" spans="2:37" ht="15" customHeight="1" x14ac:dyDescent="0.25">
      <c r="B8" s="64"/>
      <c r="C8" s="1"/>
      <c r="D8" s="1"/>
      <c r="E8" s="1"/>
      <c r="F8" s="1"/>
      <c r="J8" s="1"/>
      <c r="K8" s="237" t="s">
        <v>530</v>
      </c>
      <c r="L8" s="237"/>
      <c r="M8" s="237"/>
      <c r="N8" s="237"/>
      <c r="O8" s="237"/>
      <c r="P8" s="237"/>
      <c r="Q8" s="237"/>
      <c r="R8" s="65"/>
      <c r="T8" s="73"/>
      <c r="U8" s="73"/>
      <c r="V8" s="73"/>
      <c r="AE8" s="249" t="s">
        <v>606</v>
      </c>
      <c r="AF8" s="249"/>
      <c r="AG8" s="249"/>
      <c r="AH8" s="249"/>
      <c r="AI8" s="249"/>
      <c r="AJ8" s="249"/>
      <c r="AK8" s="249"/>
    </row>
    <row r="9" spans="2:37" ht="15" customHeight="1" thickBot="1" x14ac:dyDescent="0.3">
      <c r="B9" s="64"/>
      <c r="C9" s="1"/>
      <c r="D9" s="1"/>
      <c r="E9" s="1"/>
      <c r="F9" s="1"/>
      <c r="G9" s="244" t="s">
        <v>472</v>
      </c>
      <c r="H9" s="245"/>
      <c r="I9" s="246"/>
      <c r="J9" s="1"/>
      <c r="K9" s="237"/>
      <c r="L9" s="237"/>
      <c r="M9" s="237"/>
      <c r="N9" s="237"/>
      <c r="O9" s="237"/>
      <c r="P9" s="237"/>
      <c r="Q9" s="237"/>
      <c r="R9" s="65"/>
      <c r="T9" s="73"/>
      <c r="U9" s="73"/>
      <c r="V9" s="73"/>
      <c r="AE9" s="35" t="s">
        <v>603</v>
      </c>
      <c r="AF9" s="35" t="s">
        <v>5</v>
      </c>
      <c r="AG9" s="35" t="s">
        <v>6</v>
      </c>
      <c r="AH9" s="35" t="s">
        <v>7</v>
      </c>
      <c r="AI9" s="35" t="s">
        <v>8</v>
      </c>
      <c r="AJ9" s="35" t="s">
        <v>9</v>
      </c>
      <c r="AK9" s="35" t="s">
        <v>10</v>
      </c>
    </row>
    <row r="10" spans="2:37" ht="13.5" customHeight="1" x14ac:dyDescent="0.25">
      <c r="B10" s="64"/>
      <c r="C10" s="1"/>
      <c r="D10" s="1"/>
      <c r="E10" s="1"/>
      <c r="F10" s="1"/>
      <c r="G10" s="247"/>
      <c r="H10" s="237"/>
      <c r="I10" s="248"/>
      <c r="J10" s="1"/>
      <c r="K10" s="72"/>
      <c r="L10" s="72"/>
      <c r="M10" s="12"/>
      <c r="N10" s="12"/>
      <c r="O10" s="12"/>
      <c r="P10" s="12"/>
      <c r="Q10" s="12"/>
      <c r="R10" s="65"/>
      <c r="T10" s="73"/>
      <c r="U10" s="73"/>
      <c r="V10" s="73"/>
      <c r="X10" s="13" t="s">
        <v>344</v>
      </c>
      <c r="Y10" s="14"/>
      <c r="Z10" s="14"/>
      <c r="AD10" s="200" t="s">
        <v>604</v>
      </c>
      <c r="AE10" s="202">
        <f>(IF(ISBLANK($H$2),SUMIF('CUMUL résultats semaine'!$A:$A,'Fiche Agence'!$C$2,'CUMUL résultats semaine'!$J:$J),IF(ISBLANK($N$2),SUMIF('CUMUL résultats semaine'!$B:$B,'Fiche Agence'!$H$2,'CUMUL résultats semaine'!$J:$J),SUMIF('CUMUL résultats semaine'!$C:$C,'Fiche Agence'!$N$2,'CUMUL résultats semaine'!$J:$J))))</f>
        <v>4257</v>
      </c>
      <c r="AF10" s="202">
        <f>(IF(ISBLANK($H$2),SUMIF('CUMUL résultats semaine'!$A:$A,'Fiche Agence'!$C$2,'CUMUL résultats semaine'!$V:$V),IF(ISBLANK($N$2),SUMIF('CUMUL résultats semaine'!$B:$B,'Fiche Agence'!$H$2,'CUMUL résultats semaine'!$V:$V),SUMIF('CUMUL résultats semaine'!$C:$C,'Fiche Agence'!$N$2,'CUMUL résultats semaine'!$V:$V))))</f>
        <v>4330</v>
      </c>
      <c r="AG10" s="202" t="e">
        <f>(IF(ISBLANK($H$2),SUMIF('CUMUL résultats semaine'!$A:$A,'Fiche Agence'!$C$2,'CUMUL résultats semaine'!$AH:$AH),IF(ISBLANK($N$2),SUMIF('CUMUL résultats semaine'!$B:$B,'Fiche Agence'!$H$2,'CUMUL résultats semaine'!$AH:$AH),SUMIF('CUMUL résultats semaine'!$C:$C,'Fiche Agence'!$N$2,'CUMUL résultats semaine'!$AH:$AH))))</f>
        <v>#N/A</v>
      </c>
      <c r="AH10" s="202" t="e">
        <f>(IF(ISBLANK($H$2),SUMIF('CUMUL résultats semaine'!$A:$A,'Fiche Agence'!$C$2,'CUMUL résultats semaine'!$AT:$AT),IF(ISBLANK($N$2),SUMIF('CUMUL résultats semaine'!$B:$B,'Fiche Agence'!$H$2,'CUMUL résultats semaine'!$AT:$AT),SUMIF('CUMUL résultats semaine'!$C:$C,'Fiche Agence'!$N$2,'CUMUL résultats semaine'!$AT:$AT))))</f>
        <v>#N/A</v>
      </c>
      <c r="AI10" s="202" t="e">
        <f>(IF(ISBLANK($H$2),SUMIF('CUMUL résultats semaine'!$A:$A,'Fiche Agence'!$C$2,'CUMUL résultats semaine'!$BF:$BF),IF(ISBLANK($N$2),SUMIF('CUMUL résultats semaine'!$B:$B,'Fiche Agence'!$H$2,'CUMUL résultats semaine'!$BF:$BF),SUMIF('CUMUL résultats semaine'!$C:$C,'Fiche Agence'!$N$2,'CUMUL résultats semaine'!$BF:$BF))))</f>
        <v>#N/A</v>
      </c>
      <c r="AJ10" s="202" t="e">
        <f>(IF(ISBLANK($H$2),SUMIF('CUMUL résultats semaine'!$A:$A,'Fiche Agence'!$C$2,'CUMUL résultats semaine'!$BR:$BR),IF(ISBLANK($N$2),SUMIF('CUMUL résultats semaine'!$B:$B,'Fiche Agence'!$H$2,'CUMUL résultats semaine'!$BR:$BR),SUMIF('CUMUL résultats semaine'!$C:$C,'Fiche Agence'!$N$2,'CUMUL résultats semaine'!$BR:$BR))))</f>
        <v>#N/A</v>
      </c>
      <c r="AK10" s="202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1" spans="2:37" ht="18.95" customHeight="1" x14ac:dyDescent="0.25">
      <c r="B11" s="64"/>
      <c r="C11" s="1"/>
      <c r="D11" s="1"/>
      <c r="E11" s="1"/>
      <c r="F11" s="1"/>
      <c r="G11" s="247"/>
      <c r="H11" s="237"/>
      <c r="I11" s="248"/>
      <c r="J11" s="1"/>
      <c r="K11" s="239" t="s">
        <v>474</v>
      </c>
      <c r="L11" s="240"/>
      <c r="M11" s="241"/>
      <c r="N11" s="77" t="s">
        <v>473</v>
      </c>
      <c r="O11" s="239" t="s">
        <v>443</v>
      </c>
      <c r="P11" s="240"/>
      <c r="Q11" s="241"/>
      <c r="R11" s="65"/>
      <c r="T11" s="73"/>
      <c r="U11" s="73"/>
      <c r="V11" s="73"/>
      <c r="X11" s="15" t="s">
        <v>340</v>
      </c>
      <c r="Y11" s="16"/>
      <c r="Z11" s="16">
        <v>80</v>
      </c>
      <c r="AD11" s="198" t="s">
        <v>609</v>
      </c>
      <c r="AE11" s="199">
        <f>(IF(ISBLANK($H$2),SUMIF('CUMUL résultats semaine'!$A:$A,'Fiche Agence'!$C$2,'CUMUL résultats semaine'!$K:$K),IF(ISBLANK($N$2),SUMIF('CUMUL résultats semaine'!$B:$B,'Fiche Agence'!$H$2,'CUMUL résultats semaine'!$K:$K),SUMIF('CUMUL résultats semaine'!$C:$C,'Fiche Agence'!$N$2,'CUMUL résultats semaine'!$K:$K))))</f>
        <v>86</v>
      </c>
      <c r="AF11" s="199">
        <f>(IF(ISBLANK($H$2),SUMIF('CUMUL résultats semaine'!$A:$A,'Fiche Agence'!$C$2,'CUMUL résultats semaine'!$W:$W),IF(ISBLANK($N$2),SUMIF('CUMUL résultats semaine'!$B:$B,'Fiche Agence'!$H$2,'CUMUL résultats semaine'!$W:$W),SUMIF('CUMUL résultats semaine'!$C:$C,'Fiche Agence'!$N$2,'CUMUL résultats semaine'!$W:$W))))</f>
        <v>73</v>
      </c>
      <c r="AG11" s="199" t="e">
        <f>(IF(ISBLANK($H$2),SUMIF('CUMUL résultats semaine'!$A:$A,'Fiche Agence'!$C$2,'CUMUL résultats semaine'!$AJ:$AJ),IF(ISBLANK($N$2),SUMIF('CUMUL résultats semaine'!$B:$B,'Fiche Agence'!$H$2,'CUMUL résultats semaine'!$AJ:$AJ),SUMIF('CUMUL résultats semaine'!$C:$C,'Fiche Agence'!$N$2,'CUMUL résultats semaine'!$AJ:$AJ))))</f>
        <v>#N/A</v>
      </c>
      <c r="AH11" s="199" t="e">
        <f>(IF(ISBLANK($H$2),SUMIF('CUMUL résultats semaine'!$A:$A,'Fiche Agence'!$C$2,'CUMUL résultats semaine'!$AU:$AU),IF(ISBLANK($N$2),SUMIF('CUMUL résultats semaine'!$B:$B,'Fiche Agence'!$H$2,'CUMUL résultats semaine'!$AU:$AU),SUMIF('CUMUL résultats semaine'!$C:$C,'Fiche Agence'!$N$2,'CUMUL résultats semaine'!$AU:$AU))))</f>
        <v>#N/A</v>
      </c>
      <c r="AI11" s="199" t="e">
        <f>(IF(ISBLANK($H$2),SUMIF('CUMUL résultats semaine'!$A:$A,'Fiche Agence'!$C$2,'CUMUL résultats semaine'!$BG:$BG),IF(ISBLANK($N$2),SUMIF('CUMUL résultats semaine'!$B:$B,'Fiche Agence'!$H$2,'CUMUL résultats semaine'!$BG:$BG),SUMIF('CUMUL résultats semaine'!$C:$C,'Fiche Agence'!$N$2,'CUMUL résultats semaine'!$BG:$BG))))</f>
        <v>#N/A</v>
      </c>
      <c r="AJ11" s="199" t="e">
        <f>(IF(ISBLANK($H$2),SUMIF('CUMUL résultats semaine'!$A:$A,'Fiche Agence'!$C$2,'CUMUL résultats semaine'!$BS:$BS),IF(ISBLANK($N$2),SUMIF('CUMUL résultats semaine'!$B:$B,'Fiche Agence'!$H$2,'CUMUL résultats semaine'!$BS:$BS),SUMIF('CUMUL résultats semaine'!$C:$C,'Fiche Agence'!$N$2,'CUMUL résultats semaine'!$BS:$BS))))</f>
        <v>#N/A</v>
      </c>
      <c r="AK11" s="199" t="e">
        <f>(IF(ISBLANK($H$2),SUMIF('CUMUL résultats semaine'!$A:$A,'Fiche Agence'!$C$2,'CUMUL résultats semaine'!$CE:$CE),IF(ISBLANK($N$2),SUMIF('CUMUL résultats semaine'!$B:$B,'Fiche Agence'!$H$2,'CUMUL résultats semaine'!$CE:$CE),SUMIF('CUMUL résultats semaine'!$C:$C,'Fiche Agence'!$N$2,'CUMUL résultats semaine'!$CE:$CE))))</f>
        <v>#N/A</v>
      </c>
    </row>
    <row r="12" spans="2:37" ht="18.95" customHeight="1" x14ac:dyDescent="0.25">
      <c r="B12" s="64"/>
      <c r="C12" s="1"/>
      <c r="D12" s="1"/>
      <c r="E12" s="1"/>
      <c r="F12" s="1"/>
      <c r="G12" s="247"/>
      <c r="H12" s="237"/>
      <c r="I12" s="248"/>
      <c r="J12" s="1"/>
      <c r="K12" s="233" t="s">
        <v>597</v>
      </c>
      <c r="L12" s="234"/>
      <c r="M12" s="193" t="s">
        <v>13</v>
      </c>
      <c r="N12" s="270">
        <f>K13/(0.5*Y5*(10-Y3))</f>
        <v>0.67837059347014927</v>
      </c>
      <c r="O12" s="233" t="s">
        <v>597</v>
      </c>
      <c r="P12" s="234"/>
      <c r="Q12" s="194" t="s">
        <v>13</v>
      </c>
      <c r="R12" s="65"/>
      <c r="T12" s="76"/>
      <c r="U12" s="76"/>
      <c r="V12" s="76"/>
      <c r="W12" s="1"/>
      <c r="X12" s="15" t="s">
        <v>341</v>
      </c>
      <c r="Y12" s="16"/>
      <c r="Z12" s="16">
        <v>20</v>
      </c>
      <c r="AD12" s="198" t="s">
        <v>610</v>
      </c>
      <c r="AE12" s="199">
        <f>(IF(ISBLANK($H$2),SUMIF('CUMUL résultats semaine'!$A:$A,'Fiche Agence'!$C$2,'CUMUL résultats semaine'!$L:$L),IF(ISBLANK($N$2),SUMIF('CUMUL résultats semaine'!$B:$B,'Fiche Agence'!$H$2,'CUMUL résultats semaine'!$L:$L),SUMIF('CUMUL résultats semaine'!$C:$C,'Fiche Agence'!$N$2,'CUMUL résultats semaine'!$L:$L))))</f>
        <v>318</v>
      </c>
      <c r="AF12" s="199">
        <f>(IF(ISBLANK($H$2),SUMIF('CUMUL résultats semaine'!$A:$A,'Fiche Agence'!$C$2,'CUMUL résultats semaine'!$X:$X),IF(ISBLANK($N$2),SUMIF('CUMUL résultats semaine'!$B:$B,'Fiche Agence'!$H$2,'CUMUL résultats semaine'!$X:$X),SUMIF('CUMUL résultats semaine'!$C:$C,'Fiche Agence'!$N$2,'CUMUL résultats semaine'!$X:$X))))</f>
        <v>293</v>
      </c>
      <c r="AG12" s="199" t="e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#N/A</v>
      </c>
      <c r="AH12" s="199" t="e">
        <f>(IF(ISBLANK($H$2),SUMIF('CUMUL résultats semaine'!$A:$A,'Fiche Agence'!$C$2,'CUMUL résultats semaine'!$AV:$AV),IF(ISBLANK($N$2),SUMIF('CUMUL résultats semaine'!$B:$B,'Fiche Agence'!$H$2,'CUMUL résultats semaine'!$AV:$AV),SUMIF('CUMUL résultats semaine'!$C:$C,'Fiche Agence'!$N$2,'CUMUL résultats semaine'!$AV:$AV))))</f>
        <v>#N/A</v>
      </c>
      <c r="AI12" s="199" t="e">
        <f>(IF(ISBLANK($H$2),SUMIF('CUMUL résultats semaine'!$A:$A,'Fiche Agence'!$C$2,'CUMUL résultats semaine'!$BH:$BH),IF(ISBLANK($N$2),SUMIF('CUMUL résultats semaine'!$B:$B,'Fiche Agence'!$H$2,'CUMUL résultats semaine'!$BH:$BH),SUMIF('CUMUL résultats semaine'!$C:$C,'Fiche Agence'!$N$2,'CUMUL résultats semaine'!$BH:$BH))))</f>
        <v>#N/A</v>
      </c>
      <c r="AJ12" s="199" t="e">
        <f>(IF(ISBLANK($H$2),SUMIF('CUMUL résultats semaine'!$A:$A,'Fiche Agence'!$C$2,'CUMUL résultats semaine'!$BT:$BT),IF(ISBLANK($N$2),SUMIF('CUMUL résultats semaine'!$B:$B,'Fiche Agence'!$H$2,'CUMUL résultats semaine'!$BT:$BT),SUMIF('CUMUL résultats semaine'!$C:$C,'Fiche Agence'!$N$2,'CUMUL résultats semaine'!$BT:$BT))))</f>
        <v>#N/A</v>
      </c>
      <c r="AK12" s="199" t="e">
        <f>(IF(ISBLANK($H$2),SUMIF('CUMUL résultats semaine'!$A:$A,'Fiche Agence'!$C$2,'CUMUL résultats semaine'!$CF:$CF),IF(ISBLANK($N$2),SUMIF('CUMUL résultats semaine'!$B:$B,'Fiche Agence'!$H$2,'CUMUL résultats semaine'!$CF:$CF),SUMIF('CUMUL résultats semaine'!$C:$C,'Fiche Agence'!$N$2,'CUMUL résultats semaine'!$CF:$CF))))</f>
        <v>#N/A</v>
      </c>
    </row>
    <row r="13" spans="2:37" ht="18.95" customHeight="1" x14ac:dyDescent="0.25">
      <c r="B13" s="64"/>
      <c r="C13" s="252"/>
      <c r="D13" s="253"/>
      <c r="E13" s="253"/>
      <c r="F13" s="1"/>
      <c r="G13" s="211"/>
      <c r="H13" s="212"/>
      <c r="I13" s="213"/>
      <c r="J13" s="1"/>
      <c r="K13" s="235">
        <f>IF(ISBLANK($H$2),SUMIF(PROD_AUTO5_PREV_PERI_PART_SOC!$A:$A,'Fiche Agence'!$C$2,PROD_AUTO5_PREV_PERI_PART_SOC!$E:$E),IF(ISBLANK($N$2),SUMIF(PROD_AUTO5_PREV_PERI_PART_SOC!$B:$B,'Fiche Agence'!$H$2,PROD_AUTO5_PREV_PERI_PART_SOC!$E:$E),SUMIF(PROD_AUTO5_PREV_PERI_PART_SOC!$D:$D,'Fiche Agence'!$N$2,PROD_AUTO5_PREV_PERI_PART_SOC!$E:$E)))</f>
        <v>173</v>
      </c>
      <c r="L13" s="236"/>
      <c r="M13" s="195">
        <f>K13/(IF(ISBLANK($H$2),SUMIF(ETP_Challenge!$A:$A,'Fiche Agence'!$C$2,ETP_Challenge!$E:$E),IF(ISBLANK($N$2),SUMIF(ETP_Challenge!$B:$B,'Fiche Agence'!$H$2,ETP_Challenge!$E:$E),SUMIF(ETP_Challenge!$D:$D,'Fiche Agence'!$N$2,ETP_Challenge!$E:$E))))</f>
        <v>1.6959264836753731</v>
      </c>
      <c r="N13" s="271"/>
      <c r="O13" s="242">
        <f>IF(((ROUND(0.5*Y5,1)*10 - K13)/Y3)&lt;=0,0,((ROUND(0.5*Y5,1)*10 - K13)/Y3))</f>
        <v>67.400000000000006</v>
      </c>
      <c r="P13" s="243"/>
      <c r="Q13" s="195">
        <f>O13/Y5</f>
        <v>0.66072511560531877</v>
      </c>
      <c r="R13" s="65"/>
      <c r="U13" s="186"/>
      <c r="V13" s="186"/>
      <c r="W13" s="5"/>
      <c r="X13" s="15" t="s">
        <v>342</v>
      </c>
      <c r="Y13" s="16"/>
      <c r="Z13" s="16">
        <v>20</v>
      </c>
      <c r="AD13" s="1"/>
      <c r="AE13" s="1"/>
      <c r="AF13" s="1"/>
    </row>
    <row r="14" spans="2:37" ht="15.75" x14ac:dyDescent="0.25">
      <c r="B14" s="64"/>
      <c r="C14" s="279" t="str">
        <f>Y16&amp;"%"</f>
        <v>86,1%</v>
      </c>
      <c r="D14" s="279"/>
      <c r="E14" s="279"/>
      <c r="F14" s="1"/>
      <c r="G14" s="1"/>
      <c r="H14" s="1"/>
      <c r="I14" s="1"/>
      <c r="J14" s="1"/>
      <c r="K14" s="1"/>
      <c r="L14" s="1"/>
      <c r="N14" s="1"/>
      <c r="O14" s="1"/>
      <c r="P14" s="1"/>
      <c r="Q14" s="1"/>
      <c r="R14" s="65"/>
      <c r="T14" s="186"/>
      <c r="U14" s="186"/>
      <c r="V14" s="186"/>
      <c r="W14" s="1"/>
      <c r="X14" s="15"/>
      <c r="Y14" s="17"/>
      <c r="Z14" s="17">
        <f>SUM(Z11:Z13)</f>
        <v>120</v>
      </c>
      <c r="AD14" s="1"/>
      <c r="AE14" s="249" t="s">
        <v>607</v>
      </c>
      <c r="AF14" s="249"/>
      <c r="AG14" s="249"/>
      <c r="AH14" s="249"/>
      <c r="AI14" s="249"/>
      <c r="AJ14" s="249"/>
      <c r="AK14" s="249"/>
    </row>
    <row r="15" spans="2:37" ht="21.75" customHeight="1" x14ac:dyDescent="0.25">
      <c r="B15" s="64"/>
      <c r="C15" s="1"/>
      <c r="D15" s="1"/>
      <c r="E15" s="1"/>
      <c r="F15" s="1"/>
      <c r="G15" s="1"/>
      <c r="H15" s="1"/>
      <c r="I15" s="1"/>
      <c r="J15" s="1"/>
      <c r="K15" s="6"/>
      <c r="L15" s="6"/>
      <c r="M15" s="9"/>
      <c r="N15" s="10"/>
      <c r="O15" s="10"/>
      <c r="P15" s="9"/>
      <c r="Q15" s="9"/>
      <c r="R15" s="65"/>
      <c r="T15" s="60"/>
      <c r="U15" s="86"/>
      <c r="V15" s="60"/>
      <c r="W15" s="9"/>
      <c r="X15" s="15"/>
      <c r="Y15" s="16"/>
      <c r="Z15" s="16"/>
      <c r="AD15" s="1"/>
      <c r="AE15" s="35" t="s">
        <v>603</v>
      </c>
      <c r="AF15" s="35" t="s">
        <v>5</v>
      </c>
      <c r="AG15" s="35" t="s">
        <v>6</v>
      </c>
      <c r="AH15" s="35" t="s">
        <v>7</v>
      </c>
      <c r="AI15" s="35" t="s">
        <v>8</v>
      </c>
      <c r="AJ15" s="35" t="s">
        <v>9</v>
      </c>
      <c r="AK15" s="35" t="s">
        <v>10</v>
      </c>
    </row>
    <row r="16" spans="2:37" s="4" customFormat="1" ht="18.75" customHeight="1" x14ac:dyDescent="0.25">
      <c r="B16" s="66"/>
      <c r="C16" s="6"/>
      <c r="D16" s="249" t="s">
        <v>389</v>
      </c>
      <c r="E16" s="249"/>
      <c r="F16" s="249"/>
      <c r="G16" s="249"/>
      <c r="H16" s="249"/>
      <c r="I16" s="249"/>
      <c r="J16" s="6"/>
      <c r="K16" s="237" t="s">
        <v>529</v>
      </c>
      <c r="L16" s="237"/>
      <c r="M16" s="237"/>
      <c r="N16" s="237"/>
      <c r="O16" s="237"/>
      <c r="P16" s="237"/>
      <c r="Q16" s="237"/>
      <c r="R16" s="67"/>
      <c r="T16" s="74"/>
      <c r="U16" s="75"/>
      <c r="V16" s="75"/>
      <c r="W16" s="9"/>
      <c r="X16" s="165" t="s">
        <v>524</v>
      </c>
      <c r="Y16" s="166">
        <f>ROUND((AA17/AB17)*100,1)</f>
        <v>86.1</v>
      </c>
      <c r="Z16" s="166">
        <f>IF(Y16&gt;=120,120,Y16)</f>
        <v>86.1</v>
      </c>
      <c r="AA16" s="189" t="s">
        <v>599</v>
      </c>
      <c r="AB16" s="189" t="s">
        <v>600</v>
      </c>
      <c r="AC16" s="189"/>
      <c r="AD16" s="200" t="s">
        <v>604</v>
      </c>
      <c r="AE16" s="202">
        <f>(IF(ISBLANK($H$2),SUMIF('CUMUL résultats semaine'!$A:$A,'Fiche Agence'!$C$2,'CUMUL résultats semaine'!$G:$G),IF(ISBLANK($N$2),SUMIF('CUMUL résultats semaine'!$B:$B,'Fiche Agence'!$H$2,'CUMUL résultats semaine'!$G:$G),SUMIF('CUMUL résultats semaine'!$C:$C,'Fiche Agence'!$N$2,'CUMUL résultats semaine'!$G:$G))))</f>
        <v>59166.095730000001</v>
      </c>
      <c r="AF16" s="202">
        <f>(IF(ISBLANK($H$2),SUMIF('CUMUL résultats semaine'!$A:$A,'Fiche Agence'!$C$2,'CUMUL résultats semaine'!$S:$S),IF(ISBLANK($N$2),SUMIF('CUMUL résultats semaine'!$B:$B,'Fiche Agence'!$H$2,'CUMUL résultats semaine'!$S:$S),SUMIF('CUMUL résultats semaine'!$C:$C,'Fiche Agence'!$N$2,'CUMUL résultats semaine'!$S:$S))))</f>
        <v>60246.442850000007</v>
      </c>
      <c r="AG16" s="202" t="e">
        <f>(IF(ISBLANK($H$2),SUMIF('CUMUL résultats semaine'!$A:$A,'Fiche Agence'!$C$2,'CUMUL résultats semaine'!$AE:$AE),IF(ISBLANK($N$2),SUMIF('CUMUL résultats semaine'!$B:$B,'Fiche Agence'!$H$2,'CUMUL résultats semaine'!$AE:$AE),SUMIF('CUMUL résultats semaine'!$C:$C,'Fiche Agence'!$N$2,'CUMUL résultats semaine'!$AE:$AE))))</f>
        <v>#N/A</v>
      </c>
      <c r="AH16" s="202" t="e">
        <f>(IF(ISBLANK($H$2),SUMIF('CUMUL résultats semaine'!$A:$A,'Fiche Agence'!$C$2,'CUMUL résultats semaine'!$AQ:$AQ),IF(ISBLANK($N$2),SUMIF('CUMUL résultats semaine'!$B:$B,'Fiche Agence'!$H$2,'CUMUL résultats semaine'!$AQ:$AQ),SUMIF('CUMUL résultats semaine'!$C:$C,'Fiche Agence'!$N$2,'CUMUL résultats semaine'!$AQ:$AQ))))</f>
        <v>#N/A</v>
      </c>
      <c r="AI16" s="202" t="e">
        <f>(IF(ISBLANK($H$2),SUMIF('CUMUL résultats semaine'!$A:$A,'Fiche Agence'!$C$2,'CUMUL résultats semaine'!$BC:$BC),IF(ISBLANK($N$2),SUMIF('CUMUL résultats semaine'!$B:$B,'Fiche Agence'!$H$2,'CUMUL résultats semaine'!$BC:$BC),SUMIF('CUMUL résultats semaine'!$C:$C,'Fiche Agence'!$N$2,'CUMUL résultats semaine'!$BC:$BC))))</f>
        <v>#N/A</v>
      </c>
      <c r="AJ16" s="202" t="e">
        <f>(IF(ISBLANK($H$2),SUMIF('CUMUL résultats semaine'!$A:$A,'Fiche Agence'!$C$2,'CUMUL résultats semaine'!$BO:$BO),IF(ISBLANK($N$2),SUMIF('CUMUL résultats semaine'!$B:$B,'Fiche Agence'!$H$2,'CUMUL résultats semaine'!$BO:$BO),SUMIF('CUMUL résultats semaine'!$C:$C,'Fiche Agence'!$N$2,'CUMUL résultats semaine'!$BO:$BO))))</f>
        <v>#N/A</v>
      </c>
      <c r="AK16" s="202" t="e">
        <f>(IF(ISBLANK($H$2),SUMIF('CUMUL résultats semaine'!$A:$A,'Fiche Agence'!$C$2,'CUMUL résultats semaine'!$CA:$CA),IF(ISBLANK($N$2),SUMIF('CUMUL résultats semaine'!$B:$B,'Fiche Agence'!$H$2,'CUMUL résultats semaine'!$CA:$CA),SUMIF('CUMUL résultats semaine'!$C:$C,'Fiche Agence'!$N$2,'CUMUL résultats semaine'!$CA:$CA))))</f>
        <v>#N/A</v>
      </c>
    </row>
    <row r="17" spans="2:37" ht="18.95" customHeight="1" x14ac:dyDescent="0.25">
      <c r="B17" s="64"/>
      <c r="C17" s="1"/>
      <c r="D17" s="35" t="s">
        <v>5</v>
      </c>
      <c r="E17" s="35" t="s">
        <v>6</v>
      </c>
      <c r="F17" s="35" t="s">
        <v>7</v>
      </c>
      <c r="G17" s="35" t="s">
        <v>8</v>
      </c>
      <c r="H17" s="35" t="s">
        <v>9</v>
      </c>
      <c r="I17" s="35" t="s">
        <v>10</v>
      </c>
      <c r="J17" s="1"/>
      <c r="K17" s="238"/>
      <c r="L17" s="238"/>
      <c r="M17" s="238"/>
      <c r="N17" s="238"/>
      <c r="O17" s="238"/>
      <c r="P17" s="238"/>
      <c r="Q17" s="238"/>
      <c r="R17" s="65"/>
      <c r="T17" s="6"/>
      <c r="U17" s="6"/>
      <c r="V17" s="6"/>
      <c r="W17" s="9"/>
      <c r="X17" s="15" t="s">
        <v>525</v>
      </c>
      <c r="Y17" s="167"/>
      <c r="Z17" s="16">
        <v>1</v>
      </c>
      <c r="AA17" s="189">
        <f>IF(ISBLANK($H$2),SUMIF('Coller ici dernier suivi PV'!$A:$A,'Fiche Agence'!$C$2,'Coller ici dernier suivi PV'!$BE:$BE),IF(ISBLANK($N$2),SUMIF('Coller ici dernier suivi PV'!$B:$B,'Fiche Agence'!$H$2,'Coller ici dernier suivi PV'!$BE:$BE),SUMIF('Coller ici dernier suivi PV'!$C:$C,'Fiche Agence'!$N$2,'Coller ici dernier suivi PV'!$BE:$BE)))</f>
        <v>5706.6</v>
      </c>
      <c r="AB17" s="189">
        <f>Y5*65</f>
        <v>6630.5940193999995</v>
      </c>
      <c r="AC17" s="189"/>
      <c r="AD17" s="200" t="s">
        <v>609</v>
      </c>
      <c r="AE17" s="201">
        <f>(IF(ISBLANK($H$2),SUMIF('CUMUL résultats semaine'!$A:$A,'Fiche Agence'!$C$2,'CUMUL résultats semaine'!$H:$H),IF(ISBLANK($N$2),SUMIF('CUMUL résultats semaine'!$B:$B,'Fiche Agence'!$H$2,'CUMUL résultats semaine'!$H:$H),SUMIF('CUMUL résultats semaine'!$C:$C,'Fiche Agence'!$N$2,'CUMUL résultats semaine'!$H:$H))))</f>
        <v>3374</v>
      </c>
      <c r="AF17" s="201">
        <f>(IF(ISBLANK($H$2),SUMIF('CUMUL résultats semaine'!$A:$A,'Fiche Agence'!$C$2,'CUMUL résultats semaine'!$T:$T),IF(ISBLANK($N$2),SUMIF('CUMUL résultats semaine'!$B:$B,'Fiche Agence'!$H$2,'CUMUL résultats semaine'!$T:$T),SUMIF('CUMUL résultats semaine'!$C:$C,'Fiche Agence'!$N$2,'CUMUL résultats semaine'!$T:$T))))</f>
        <v>2888</v>
      </c>
      <c r="AG17" s="201" t="e">
        <f>(IF(ISBLANK($H$2),SUMIF('CUMUL résultats semaine'!$A:$A,'Fiche Agence'!$C$2,'CUMUL résultats semaine'!$AF:$AF),IF(ISBLANK($N$2),SUMIF('CUMUL résultats semaine'!$B:$B,'Fiche Agence'!$H$2,'CUMUL résultats semaine'!$AF:$AF),SUMIF('CUMUL résultats semaine'!$C:$C,'Fiche Agence'!$N$2,'CUMUL résultats semaine'!$AF:$AF))))</f>
        <v>#N/A</v>
      </c>
      <c r="AH17" s="201" t="e">
        <f>(IF(ISBLANK($H$2),SUMIF('CUMUL résultats semaine'!$A:$A,'Fiche Agence'!$C$2,'CUMUL résultats semaine'!$AR:$AR),IF(ISBLANK($N$2),SUMIF('CUMUL résultats semaine'!$B:$B,'Fiche Agence'!$H$2,'CUMUL résultats semaine'!$AR:$AR),SUMIF('CUMUL résultats semaine'!$C:$C,'Fiche Agence'!$N$2,'CUMUL résultats semaine'!$AR:$AR))))</f>
        <v>#N/A</v>
      </c>
      <c r="AI17" s="201" t="e">
        <f>(IF(ISBLANK($H$2),SUMIF('CUMUL résultats semaine'!$A:$A,'Fiche Agence'!$C$2,'CUMUL résultats semaine'!$BD:$BD),IF(ISBLANK($N$2),SUMIF('CUMUL résultats semaine'!$B:$B,'Fiche Agence'!$H$2,'CUMUL résultats semaine'!$BD:$BD),SUMIF('CUMUL résultats semaine'!$C:$C,'Fiche Agence'!$N$2,'CUMUL résultats semaine'!$BD:$BD))))</f>
        <v>#N/A</v>
      </c>
      <c r="AJ17" s="201" t="e">
        <f>(IF(ISBLANK($H$2),SUMIF('CUMUL résultats semaine'!$A:$A,'Fiche Agence'!$C$2,'CUMUL résultats semaine'!$BP:$BP),IF(ISBLANK($N$2),SUMIF('CUMUL résultats semaine'!$B:$B,'Fiche Agence'!$H$2,'CUMUL résultats semaine'!$BP:$BP),SUMIF('CUMUL résultats semaine'!$C:$C,'Fiche Agence'!$N$2,'CUMUL résultats semaine'!$BP:$BP))))</f>
        <v>#N/A</v>
      </c>
      <c r="AK17" s="201" t="e">
        <f>(IF(ISBLANK($H$2),SUMIF('CUMUL résultats semaine'!$A:$A,'Fiche Agence'!$C$2,'CUMUL résultats semaine'!$CC:$CC),IF(ISBLANK($N$2),SUMIF('CUMUL résultats semaine'!$B:$B,'Fiche Agence'!$H$2,'CUMUL résultats semaine'!$CC:$CC),SUMIF('CUMUL résultats semaine'!$C:$C,'Fiche Agence'!$N$2,'CUMUL résultats semaine'!$CC:$CC))))</f>
        <v>#N/A</v>
      </c>
    </row>
    <row r="18" spans="2:37" s="4" customFormat="1" ht="18.95" customHeight="1" thickBot="1" x14ac:dyDescent="0.3">
      <c r="B18" s="66"/>
      <c r="C18" s="36" t="s">
        <v>11</v>
      </c>
      <c r="D18" s="34">
        <f>(AE5/$Y$5)/6</f>
        <v>1.9687778543630294</v>
      </c>
      <c r="E18" s="34">
        <f>IF(ISNUMBER(D$20),((AF5/$Y$5)/5),D18)</f>
        <v>2.2880302964730177</v>
      </c>
      <c r="F18" s="34">
        <f>IF(ISNUMBER(E$20),((AG5/$Y$5)/4),E18)</f>
        <v>2.2880302964730177</v>
      </c>
      <c r="G18" s="34">
        <f>IF(ISNUMBER(F$20),((AH5/$Y$5)/3),F18)</f>
        <v>2.2880302964730177</v>
      </c>
      <c r="H18" s="34">
        <f>IF(ISNUMBER(G$20),((AI5/$Y$5)/2),G18)</f>
        <v>2.2880302964730177</v>
      </c>
      <c r="I18" s="34">
        <f>IF(ISNUMBER(H$20),((AJ5/$Y$5)/1),H18)</f>
        <v>2.2880302964730177</v>
      </c>
      <c r="J18" s="6"/>
      <c r="K18" s="239" t="s">
        <v>475</v>
      </c>
      <c r="L18" s="240"/>
      <c r="M18" s="241"/>
      <c r="N18" s="77" t="s">
        <v>473</v>
      </c>
      <c r="O18" s="239" t="s">
        <v>443</v>
      </c>
      <c r="P18" s="240"/>
      <c r="Q18" s="241"/>
      <c r="R18" s="67"/>
      <c r="T18" s="76"/>
      <c r="U18" s="76"/>
      <c r="V18" s="76"/>
      <c r="W18" s="6"/>
      <c r="X18" s="18" t="s">
        <v>343</v>
      </c>
      <c r="Y18" s="168"/>
      <c r="Z18" s="19">
        <f>SUM($Z$11:$Z$14)-(Z17+Z16)</f>
        <v>152.9</v>
      </c>
      <c r="AA18"/>
      <c r="AB18"/>
      <c r="AC18"/>
      <c r="AD18" s="198" t="s">
        <v>610</v>
      </c>
      <c r="AE18" s="199">
        <f>(IF(ISBLANK($H$2),SUMIF('CUMUL résultats semaine'!$A:$A,'Fiche Agence'!$C$2,'CUMUL résultats semaine'!$I:$I),IF(ISBLANK($N$2),SUMIF('CUMUL résultats semaine'!$B:$B,'Fiche Agence'!$H$2,'CUMUL résultats semaine'!$I:$I),SUMIF('CUMUL résultats semaine'!$C:$C,'Fiche Agence'!$N$2,'CUMUL résultats semaine'!$I:$I))))</f>
        <v>10581</v>
      </c>
      <c r="AF18" s="199">
        <f>(IF(ISBLANK($H$2),SUMIF('CUMUL résultats semaine'!$A:$A,'Fiche Agence'!$C$2,'CUMUL résultats semaine'!$U:$U),IF(ISBLANK($N$2),SUMIF('CUMUL résultats semaine'!$B:$B,'Fiche Agence'!$H$2,'CUMUL résultats semaine'!$U:$U),SUMIF('CUMUL résultats semaine'!$C:$C,'Fiche Agence'!$N$2,'CUMUL résultats semaine'!$U:$U))))</f>
        <v>9663</v>
      </c>
      <c r="AG18" s="199" t="e">
        <f>(IF(ISBLANK($H$2),SUMIF('CUMUL résultats semaine'!$A:$A,'Fiche Agence'!$C$2,'CUMUL résultats semaine'!$AG:$AG),IF(ISBLANK($N$2),SUMIF('CUMUL résultats semaine'!$B:$B,'Fiche Agence'!$H$2,'CUMUL résultats semaine'!$AG:$AG),SUMIF('CUMUL résultats semaine'!$C:$C,'Fiche Agence'!$N$2,'CUMUL résultats semaine'!$AG:$AG))))</f>
        <v>#N/A</v>
      </c>
      <c r="AH18" s="199" t="e">
        <f>(IF(ISBLANK($H$2),SUMIF('CUMUL résultats semaine'!$A:$A,'Fiche Agence'!$C$2,'CUMUL résultats semaine'!$AS:$AS),IF(ISBLANK($N$2),SUMIF('CUMUL résultats semaine'!$B:$B,'Fiche Agence'!$H$2,'CUMUL résultats semaine'!$AS:$AS),SUMIF('CUMUL résultats semaine'!$C:$C,'Fiche Agence'!$N$2,'CUMUL résultats semaine'!$AS:$AS))))</f>
        <v>#N/A</v>
      </c>
      <c r="AI18" s="199" t="e">
        <f>(IF(ISBLANK($H$2),SUMIF('CUMUL résultats semaine'!$A:$A,'Fiche Agence'!$C$2,'CUMUL résultats semaine'!$BE:$BE),IF(ISBLANK($N$2),SUMIF('CUMUL résultats semaine'!$B:$B,'Fiche Agence'!$H$2,'CUMUL résultats semaine'!$BE:$BE),SUMIF('CUMUL résultats semaine'!$C:$C,'Fiche Agence'!$N$2,'CUMUL résultats semaine'!$BE:$BE))))</f>
        <v>#N/A</v>
      </c>
      <c r="AJ18" s="199" t="e">
        <f>(IF(ISBLANK($H$2),SUMIF('CUMUL résultats semaine'!$A:$A,'Fiche Agence'!$C$2,'CUMUL résultats semaine'!$BQ:$BQ),IF(ISBLANK($N$2),SUMIF('CUMUL résultats semaine'!$B:$B,'Fiche Agence'!$H$2,'CUMUL résultats semaine'!$BQ:$BQ),SUMIF('CUMUL résultats semaine'!$C:$C,'Fiche Agence'!$N$2,'CUMUL résultats semaine'!$BQ:$BQ))))</f>
        <v>#N/A</v>
      </c>
      <c r="AK18" s="199" t="e">
        <f>(IF(ISBLANK($H$2),SUMIF('CUMUL résultats semaine'!$A:$A,'Fiche Agence'!$C$2,'CUMUL résultats semaine'!$CD:$CD),IF(ISBLANK($N$2),SUMIF('CUMUL résultats semaine'!$B:$B,'Fiche Agence'!$H$2,'CUMUL résultats semaine'!$CD:$CD),SUMIF('CUMUL résultats semaine'!$C:$C,'Fiche Agence'!$N$2,'CUMUL résultats semaine'!$CD:$CD))))</f>
        <v>#N/A</v>
      </c>
    </row>
    <row r="19" spans="2:37" s="4" customFormat="1" ht="18.95" customHeight="1" x14ac:dyDescent="0.25">
      <c r="B19" s="66"/>
      <c r="C19" s="36" t="s">
        <v>12</v>
      </c>
      <c r="D19" s="34">
        <f>(AE6/$Y$5)/6</f>
        <v>3.7496640462764752</v>
      </c>
      <c r="E19" s="34">
        <f>IF(ISNUMBER(D$20),((AF5/$Y$5)/5),D19)</f>
        <v>2.2880302964730177</v>
      </c>
      <c r="F19" s="34">
        <f>IF(ISNUMBER(E$20),((AG5/$Y$5)/4),E19)</f>
        <v>2.2880302964730177</v>
      </c>
      <c r="G19" s="34">
        <f>IF(ISNUMBER(F$20),((AH5/$Y$5)/3),F19)</f>
        <v>2.2880302964730177</v>
      </c>
      <c r="H19" s="34">
        <f>IF(ISNUMBER(G$20),((AI5/$Y$5)/2),G19)</f>
        <v>2.2880302964730177</v>
      </c>
      <c r="I19" s="34">
        <f>IF(ISNUMBER(H$20),((AJ5/$Y$5)/1),H19)</f>
        <v>2.2880302964730177</v>
      </c>
      <c r="J19" s="6"/>
      <c r="K19" s="233" t="s">
        <v>597</v>
      </c>
      <c r="L19" s="234"/>
      <c r="M19" s="193" t="s">
        <v>13</v>
      </c>
      <c r="N19" s="270">
        <f>K20/(0.5*Y5*(16-Y3))</f>
        <v>0.95713349630444067</v>
      </c>
      <c r="O19" s="233" t="s">
        <v>597</v>
      </c>
      <c r="P19" s="234"/>
      <c r="Q19" s="194" t="s">
        <v>13</v>
      </c>
      <c r="R19" s="67"/>
      <c r="T19" s="73"/>
      <c r="U19" s="73"/>
      <c r="V19" s="73"/>
      <c r="X19" s="165" t="s">
        <v>526</v>
      </c>
      <c r="Y19" s="166">
        <f>ROUND((AA20/AB20)*100,1)</f>
        <v>104.8</v>
      </c>
      <c r="Z19" s="166">
        <f>IF(Y19&gt;=120,120,Y19)</f>
        <v>104.8</v>
      </c>
      <c r="AA19" s="189" t="s">
        <v>30</v>
      </c>
      <c r="AB19" s="189" t="s">
        <v>600</v>
      </c>
      <c r="AC19" s="189"/>
    </row>
    <row r="20" spans="2:37" s="4" customFormat="1" ht="18.95" customHeight="1" x14ac:dyDescent="0.25">
      <c r="B20" s="66"/>
      <c r="C20" s="36" t="s">
        <v>22</v>
      </c>
      <c r="D20" s="34">
        <f>IF(ISNUMBER(AF4),((AF4-AE4)/$Y$5),"-")</f>
        <v>0.592103812797659</v>
      </c>
      <c r="E20" s="34" t="str">
        <f t="shared" ref="E20:I20" si="0">IF(ISNUMBER(AG4),((AG4-AF4)/$Y$5),"-")</f>
        <v>-</v>
      </c>
      <c r="F20" s="34" t="str">
        <f t="shared" si="0"/>
        <v>-</v>
      </c>
      <c r="G20" s="34" t="str">
        <f t="shared" si="0"/>
        <v>-</v>
      </c>
      <c r="H20" s="34" t="str">
        <f t="shared" si="0"/>
        <v>-</v>
      </c>
      <c r="I20" s="34" t="str">
        <f t="shared" si="0"/>
        <v>-</v>
      </c>
      <c r="J20" s="6"/>
      <c r="K20" s="235">
        <f>IF(ISBLANK($H$2),SUMIF(PROD_AUTO5_PREV_PERI_PART_SOC!$A:$A,'Fiche Agence'!$C$2,PROD_AUTO5_PREV_PERI_PART_SOC!$F:$F),IF(ISBLANK($N$2),SUMIF(PROD_AUTO5_PREV_PERI_PART_SOC!$B:$B,'Fiche Agence'!$H$2,PROD_AUTO5_PREV_PERI_PART_SOC!$F:$F),SUMIF(PROD_AUTO5_PREV_PERI_PART_SOC!$D:$D,'Fiche Agence'!$N$2,PROD_AUTO5_PREV_PERI_PART_SOC!$F:$F)))</f>
        <v>537</v>
      </c>
      <c r="L20" s="236"/>
      <c r="M20" s="195">
        <f>K20/(IF(ISBLANK($H$2),SUMIF(ETP_Challenge!$A:$A,'Fiche Agence'!$C$2,ETP_Challenge!$E:$E),IF(ISBLANK($N$2),SUMIF(ETP_Challenge!$B:$B,'Fiche Agence'!$H$2,ETP_Challenge!$E:$E),SUMIF(ETP_Challenge!$D:$D,'Fiche Agence'!$N$2,ETP_Challenge!$E:$E))))</f>
        <v>5.2642342296744236</v>
      </c>
      <c r="N20" s="271"/>
      <c r="O20" s="242">
        <f>IF(((ROUND(0.5*Y5,1)*16 - K20)/Y3)&lt;=0,0,((ROUND(0.5*Y5,1)*16 - K20)/Y3))</f>
        <v>55.8</v>
      </c>
      <c r="P20" s="243"/>
      <c r="Q20" s="195">
        <f>O20/Y5</f>
        <v>0.54700981380974456</v>
      </c>
      <c r="R20" s="67"/>
      <c r="T20"/>
      <c r="U20" s="73"/>
      <c r="V20" s="73"/>
      <c r="X20" s="15" t="s">
        <v>525</v>
      </c>
      <c r="Y20" s="167"/>
      <c r="Z20" s="16">
        <v>1</v>
      </c>
      <c r="AA20" s="190">
        <f>IF(ISBLANK($H$2),SUMIF('Coller ici dernier suivi PV'!$A:$A,'Fiche Agence'!$C$2,'Coller ici dernier suivi PV'!$AU:$AU),IF(ISBLANK($N$2),SUMIF('Coller ici dernier suivi PV'!$B:$B,'Fiche Agence'!$H$2,'Coller ici dernier suivi PV'!$AU:$AU),SUMIF('Coller ici dernier suivi PV'!$C:$C,'Fiche Agence'!$N$2,'Coller ici dernier suivi PV'!$AU:$AU)))</f>
        <v>61241.107940000009</v>
      </c>
      <c r="AB20" s="189">
        <f>Y5*573</f>
        <v>58451.236509479997</v>
      </c>
      <c r="AC20" s="189"/>
      <c r="AE20" s="249" t="s">
        <v>608</v>
      </c>
      <c r="AF20" s="249"/>
      <c r="AG20" s="249"/>
      <c r="AH20" s="249"/>
      <c r="AI20" s="249"/>
      <c r="AJ20" s="249"/>
      <c r="AK20" s="249"/>
    </row>
    <row r="21" spans="2:37" ht="15.75" thickBot="1" x14ac:dyDescent="0.3">
      <c r="B21" s="6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65"/>
      <c r="X21" s="18" t="s">
        <v>343</v>
      </c>
      <c r="Y21" s="168"/>
      <c r="Z21" s="19">
        <f>SUM($Z$11:$Z$14)-(Z20+Z19)</f>
        <v>134.19999999999999</v>
      </c>
      <c r="AE21" s="35" t="s">
        <v>603</v>
      </c>
      <c r="AF21" s="35" t="s">
        <v>5</v>
      </c>
      <c r="AG21" s="35" t="s">
        <v>6</v>
      </c>
      <c r="AH21" s="35" t="s">
        <v>7</v>
      </c>
      <c r="AI21" s="35" t="s">
        <v>8</v>
      </c>
      <c r="AJ21" s="35" t="s">
        <v>9</v>
      </c>
      <c r="AK21" s="35" t="s">
        <v>10</v>
      </c>
    </row>
    <row r="22" spans="2:37" ht="12.75" customHeight="1" x14ac:dyDescent="0.25">
      <c r="B22" s="6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65"/>
      <c r="X22" s="165" t="s">
        <v>527</v>
      </c>
      <c r="Y22" s="166">
        <f>ROUND((AA23/AB23)*100,1)</f>
        <v>119.8</v>
      </c>
      <c r="Z22" s="166">
        <f>IF(Y22&gt;=120,120,Y22)</f>
        <v>119.8</v>
      </c>
      <c r="AA22" s="189" t="s">
        <v>601</v>
      </c>
      <c r="AB22" s="189" t="s">
        <v>600</v>
      </c>
      <c r="AC22" s="189"/>
      <c r="AD22" s="200" t="s">
        <v>604</v>
      </c>
      <c r="AE22" s="202">
        <f>(IF(ISBLANK($H$2),SUMIF('CUMUL résultats semaine'!$A:$A,'Fiche Agence'!$C$2,'CUMUL résultats semaine'!$M:$M),IF(ISBLANK($N$2),SUMIF('CUMUL résultats semaine'!$B:$B,'Fiche Agence'!$H$2,'CUMUL résultats semaine'!$M:$M),SUMIF('CUMUL résultats semaine'!$C:$C,'Fiche Agence'!$N$2,'CUMUL résultats semaine'!$M:$M))))</f>
        <v>72345.059070000003</v>
      </c>
      <c r="AF22" s="202">
        <f>(IF(ISBLANK($H$2),SUMIF('CUMUL résultats semaine'!$A:$A,'Fiche Agence'!$C$2,'CUMUL résultats semaine'!$Y:$Y),IF(ISBLANK($N$2),SUMIF('CUMUL résultats semaine'!$B:$B,'Fiche Agence'!$H$2,'CUMUL résultats semaine'!$Y:$Y),SUMIF('CUMUL résultats semaine'!$C:$C,'Fiche Agence'!$N$2,'CUMUL résultats semaine'!$Y:$Y))))</f>
        <v>73649.566879999998</v>
      </c>
      <c r="AG22" s="202" t="e">
        <f>(IF(ISBLANK($H$2),SUMIF('CUMUL résultats semaine'!$A:$A,'Fiche Agence'!$C$2,'CUMUL résultats semaine'!$AK:$AK),IF(ISBLANK($N$2),SUMIF('CUMUL résultats semaine'!$B:$B,'Fiche Agence'!$H$2,'CUMUL résultats semaine'!$AK:$AK),SUMIF('CUMUL résultats semaine'!$C:$C,'Fiche Agence'!$N$2,'CUMUL résultats semaine'!$AK:$AK))))</f>
        <v>#N/A</v>
      </c>
      <c r="AH22" s="202" t="e">
        <f>(IF(ISBLANK($H$2),SUMIF('CUMUL résultats semaine'!$A:$A,'Fiche Agence'!$C$2,'CUMUL résultats semaine'!$AW:$AW),IF(ISBLANK($N$2),SUMIF('CUMUL résultats semaine'!$B:$B,'Fiche Agence'!$H$2,'CUMUL résultats semaine'!$AW:$AW),SUMIF('CUMUL résultats semaine'!$C:$C,'Fiche Agence'!$N$2,'CUMUL résultats semaine'!$AW:$AW))))</f>
        <v>#N/A</v>
      </c>
      <c r="AI22" s="202" t="e">
        <f>(IF(ISBLANK($H$2),SUMIF('CUMUL résultats semaine'!$A:$A,'Fiche Agence'!$C$2,'CUMUL résultats semaine'!$BI:$BI),IF(ISBLANK($N$2),SUMIF('CUMUL résultats semaine'!$B:$B,'Fiche Agence'!$H$2,'CUMUL résultats semaine'!$BI:$BI),SUMIF('CUMUL résultats semaine'!$C:$C,'Fiche Agence'!$N$2,'CUMUL résultats semaine'!$BI:$BI))))</f>
        <v>#N/A</v>
      </c>
      <c r="AJ22" s="202" t="e">
        <f>(IF(ISBLANK($H$2),SUMIF('CUMUL résultats semaine'!$A:$A,'Fiche Agence'!$C$2,'CUMUL résultats semaine'!$BU:$BU),IF(ISBLANK($N$2),SUMIF('CUMUL résultats semaine'!$B:$B,'Fiche Agence'!$H$2,'CUMUL résultats semaine'!$BU:$BU),SUMIF('CUMUL résultats semaine'!$C:$C,'Fiche Agence'!$N$2,'CUMUL résultats semaine'!$BU:$BU))))</f>
        <v>#N/A</v>
      </c>
      <c r="AK22" s="202" t="e">
        <f>(IF(ISBLANK($H$2),SUMIF('CUMUL résultats semaine'!$A:$A,'Fiche Agence'!$C$2,'CUMUL résultats semaine'!$CG:$CG),IF(ISBLANK($N$2),SUMIF('CUMUL résultats semaine'!$B:$B,'Fiche Agence'!$H$2,'CUMUL résultats semaine'!$CG:$CG),SUMIF('CUMUL résultats semaine'!$C:$C,'Fiche Agence'!$N$2,'CUMUL résultats semaine'!$CG:$CG))))</f>
        <v>#N/A</v>
      </c>
    </row>
    <row r="23" spans="2:37" x14ac:dyDescent="0.25">
      <c r="B23" s="6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65"/>
      <c r="X23" s="15" t="s">
        <v>525</v>
      </c>
      <c r="Y23" s="167"/>
      <c r="Z23" s="16">
        <v>1</v>
      </c>
      <c r="AA23" s="191">
        <f>IF(ISBLANK($H$2),SUMIF('Coller ici dernier suivi PV'!$A:$A,'Fiche Agence'!$C$2,'Coller ici dernier suivi PV'!$Q:$Q),IF(ISBLANK($N$2),SUMIF('Coller ici dernier suivi PV'!$B:$B,'Fiche Agence'!$H$2,'Coller ici dernier suivi PV'!$Q:$Q),SUMIF('Coller ici dernier suivi PV'!$C:$C,'Fiche Agence'!$N$2,'Coller ici dernier suivi PV'!$Q:$Q)))</f>
        <v>4401</v>
      </c>
      <c r="AB23" s="189">
        <f>Y5*36</f>
        <v>3672.3289953600001</v>
      </c>
      <c r="AC23" s="189"/>
      <c r="AD23" s="198" t="s">
        <v>609</v>
      </c>
      <c r="AE23" s="199">
        <f>(IF(ISBLANK($H$2),SUMIF('CUMUL résultats semaine'!$A:$A,'Fiche Agence'!$C$2,'CUMUL résultats semaine'!$N:$N),IF(ISBLANK($N$2),SUMIF('CUMUL résultats semaine'!$B:$B,'Fiche Agence'!$H$2,'CUMUL résultats semaine'!$N:$N),SUMIF('CUMUL résultats semaine'!$C:$C,'Fiche Agence'!$N$2,'CUMUL résultats semaine'!$N:$N))))</f>
        <v>8361</v>
      </c>
      <c r="AF23" s="199">
        <f>(IF(ISBLANK($H$2),SUMIF('CUMUL résultats semaine'!$A:$A,'Fiche Agence'!$C$2,'CUMUL résultats semaine'!$Z:$Z),IF(ISBLANK($N$2),SUMIF('CUMUL résultats semaine'!$B:$B,'Fiche Agence'!$H$2,'CUMUL résultats semaine'!$Z:$Z),SUMIF('CUMUL résultats semaine'!$C:$C,'Fiche Agence'!$N$2,'CUMUL résultats semaine'!$Z:$Z))))</f>
        <v>7718</v>
      </c>
      <c r="AG23" s="199" t="e">
        <f>(IF(ISBLANK($H$2),SUMIF('CUMUL résultats semaine'!$A:$A,'Fiche Agence'!$C$2,'CUMUL résultats semaine'!$AL:$AL),IF(ISBLANK($N$2),SUMIF('CUMUL résultats semaine'!$B:$B,'Fiche Agence'!$H$2,'CUMUL résultats semaine'!$AL:$AL),SUMIF('CUMUL résultats semaine'!$C:$C,'Fiche Agence'!$N$2,'CUMUL résultats semaine'!$AL:$AL))))</f>
        <v>#N/A</v>
      </c>
      <c r="AH23" s="199" t="e">
        <f>(IF(ISBLANK($H$2),SUMIF('CUMUL résultats semaine'!$A:$A,'Fiche Agence'!$C$2,'CUMUL résultats semaine'!$AX:$AX),IF(ISBLANK($N$2),SUMIF('CUMUL résultats semaine'!$B:$B,'Fiche Agence'!$H$2,'CUMUL résultats semaine'!$AX:$AX),SUMIF('CUMUL résultats semaine'!$C:$C,'Fiche Agence'!$N$2,'CUMUL résultats semaine'!$AX:$AX))))</f>
        <v>#N/A</v>
      </c>
      <c r="AI23" s="199" t="e">
        <f>(IF(ISBLANK($H$2),SUMIF('CUMUL résultats semaine'!$A:$A,'Fiche Agence'!$C$2,'CUMUL résultats semaine'!$BK:$BK),IF(ISBLANK($N$2),SUMIF('CUMUL résultats semaine'!$B:$B,'Fiche Agence'!$H$2,'CUMUL résultats semaine'!$BK:$BK),SUMIF('CUMUL résultats semaine'!$C:$C,'Fiche Agence'!$N$2,'CUMUL résultats semaine'!$BK:$BK))))</f>
        <v>#N/A</v>
      </c>
      <c r="AJ23" s="199" t="e">
        <f>(IF(ISBLANK($H$2),SUMIF('CUMUL résultats semaine'!$A:$A,'Fiche Agence'!$C$2,'CUMUL résultats semaine'!$BV:$BV),IF(ISBLANK($N$2),SUMIF('CUMUL résultats semaine'!$B:$B,'Fiche Agence'!$H$2,'CUMUL résultats semaine'!$BV:$BV),SUMIF('CUMUL résultats semaine'!$C:$C,'Fiche Agence'!$N$2,'CUMUL résultats semaine'!$BV:$BV))))</f>
        <v>#N/A</v>
      </c>
      <c r="AK23" s="199" t="e">
        <f>(IF(ISBLANK($H$2),SUMIF('CUMUL résultats semaine'!$A:$A,'Fiche Agence'!$C$2,'CUMUL résultats semaine'!$CH:$CH),IF(ISBLANK($N$2),SUMIF('CUMUL résultats semaine'!$B:$B,'Fiche Agence'!$H$2,'CUMUL résultats semaine'!$CH:$CH),SUMIF('CUMUL résultats semaine'!$C:$C,'Fiche Agence'!$N$2,'CUMUL résultats semaine'!$CH:$CH))))</f>
        <v>#N/A</v>
      </c>
    </row>
    <row r="24" spans="2:37" ht="12.75" customHeight="1" thickBot="1" x14ac:dyDescent="0.3">
      <c r="B24" s="6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65"/>
      <c r="X24" s="18" t="s">
        <v>343</v>
      </c>
      <c r="Y24" s="19"/>
      <c r="Z24" s="19">
        <f>SUM($Z$11:$Z$14)-(Z23+Z22)</f>
        <v>119.2</v>
      </c>
      <c r="AD24" s="198" t="s">
        <v>610</v>
      </c>
      <c r="AE24" s="199">
        <f>(IF(ISBLANK($H$2),SUMIF('CUMUL résultats semaine'!$A:$A,'Fiche Agence'!$C$2,'CUMUL résultats semaine'!$O:$O),IF(ISBLANK($N$2),SUMIF('CUMUL résultats semaine'!$B:$B,'Fiche Agence'!$H$2,'CUMUL résultats semaine'!$O:$O),SUMIF('CUMUL résultats semaine'!$C:$C,'Fiche Agence'!$N$2,'CUMUL résultats semaine'!$O:$O))))</f>
        <v>16218</v>
      </c>
      <c r="AF24" s="199">
        <f>(IF(ISBLANK($H$2),SUMIF('CUMUL résultats semaine'!$A:$A,'Fiche Agence'!$C$2,'CUMUL résultats semaine'!$AA:$AA),IF(ISBLANK($N$2),SUMIF('CUMUL résultats semaine'!$B:$B,'Fiche Agence'!$H$2,'CUMUL résultats semaine'!$AA:$AA),SUMIF('CUMUL résultats semaine'!$C:$C,'Fiche Agence'!$N$2,'CUMUL résultats semaine'!$AA:$AA))))</f>
        <v>15354</v>
      </c>
      <c r="AG24" s="199" t="e">
        <f>(IF(ISBLANK($H$2),SUMIF('CUMUL résultats semaine'!$A:$A,'Fiche Agence'!$C$2,'CUMUL résultats semaine'!$AM:$AM),IF(ISBLANK($N$2),SUMIF('CUMUL résultats semaine'!$B:$B,'Fiche Agence'!$H$2,'CUMUL résultats semaine'!$AM:$AM),SUMIF('CUMUL résultats semaine'!$C:$C,'Fiche Agence'!$N$2,'CUMUL résultats semaine'!$AM:$AM))))</f>
        <v>#N/A</v>
      </c>
      <c r="AH24" s="199" t="e">
        <f>(IF(ISBLANK($H$2),SUMIF('CUMUL résultats semaine'!$A:$A,'Fiche Agence'!$C$2,'CUMUL résultats semaine'!$AY:$AY),IF(ISBLANK($N$2),SUMIF('CUMUL résultats semaine'!$B:$B,'Fiche Agence'!$H$2,'CUMUL résultats semaine'!$AY:$AY),SUMIF('CUMUL résultats semaine'!$C:$C,'Fiche Agence'!$N$2,'CUMUL résultats semaine'!$AY:$AY))))</f>
        <v>#N/A</v>
      </c>
      <c r="AI24" s="199" t="e">
        <f>(IF(ISBLANK($H$2),SUMIF('CUMUL résultats semaine'!$A:$A,'Fiche Agence'!$C$2,'CUMUL résultats semaine'!$BL:$BL),IF(ISBLANK($N$2),SUMIF('CUMUL résultats semaine'!$B:$B,'Fiche Agence'!$H$2,'CUMUL résultats semaine'!$BL:$BL),SUMIF('CUMUL résultats semaine'!$C:$C,'Fiche Agence'!$N$2,'CUMUL résultats semaine'!$BL:$BL))))</f>
        <v>#N/A</v>
      </c>
      <c r="AJ24" s="199" t="e">
        <f>(IF(ISBLANK($H$2),SUMIF('CUMUL résultats semaine'!$A:$A,'Fiche Agence'!$C$2,'CUMUL résultats semaine'!$BW:$BW),IF(ISBLANK($N$2),SUMIF('CUMUL résultats semaine'!$B:$B,'Fiche Agence'!$H$2,'CUMUL résultats semaine'!$BW:$BW),SUMIF('CUMUL résultats semaine'!$C:$C,'Fiche Agence'!$N$2,'CUMUL résultats semaine'!$BW:$BW))))</f>
        <v>#N/A</v>
      </c>
      <c r="AK24" s="199" t="e">
        <f>(IF(ISBLANK($H$2),SUMIF('CUMUL résultats semaine'!$A:$A,'Fiche Agence'!$C$2,'CUMUL résultats semaine'!$CI:$CI),IF(ISBLANK($N$2),SUMIF('CUMUL résultats semaine'!$B:$B,'Fiche Agence'!$H$2,'CUMUL résultats semaine'!$CI:$CI),SUMIF('CUMUL résultats semaine'!$C:$C,'Fiche Agence'!$N$2,'CUMUL résultats semaine'!$CI:$CI))))</f>
        <v>#N/A</v>
      </c>
    </row>
    <row r="25" spans="2:37" ht="15" customHeight="1" x14ac:dyDescent="0.25">
      <c r="B25" s="64"/>
      <c r="C25" s="1"/>
      <c r="D25" s="1"/>
      <c r="E25" s="1"/>
      <c r="F25" s="1"/>
      <c r="G25" s="7"/>
      <c r="H25" s="7"/>
      <c r="I25" s="7"/>
      <c r="J25" s="1"/>
      <c r="K25" s="1"/>
      <c r="L25" s="1"/>
      <c r="M25" s="1"/>
      <c r="N25" s="1"/>
      <c r="O25" s="1"/>
      <c r="P25" s="1"/>
      <c r="Q25" s="1"/>
      <c r="R25" s="65"/>
      <c r="X25" s="165" t="s">
        <v>532</v>
      </c>
      <c r="Y25" s="166">
        <f>ROUND((AA26/AB26)*100,1)</f>
        <v>107.4</v>
      </c>
      <c r="Z25" s="166">
        <f>IF(Y25&gt;=120,120,Y25)</f>
        <v>107.4</v>
      </c>
      <c r="AA25" s="189" t="s">
        <v>602</v>
      </c>
      <c r="AB25" s="189" t="s">
        <v>600</v>
      </c>
      <c r="AC25" s="189"/>
    </row>
    <row r="26" spans="2:37" ht="15.75" customHeight="1" x14ac:dyDescent="0.25">
      <c r="B26" s="64"/>
      <c r="C26" s="1"/>
      <c r="D26" s="1"/>
      <c r="E26" s="1"/>
      <c r="F26" s="1"/>
      <c r="G26" s="244" t="s">
        <v>472</v>
      </c>
      <c r="H26" s="245"/>
      <c r="I26" s="246"/>
      <c r="J26" s="1"/>
      <c r="K26" s="278"/>
      <c r="L26" s="278"/>
      <c r="M26" s="278"/>
      <c r="N26" s="8"/>
      <c r="O26" s="244" t="s">
        <v>472</v>
      </c>
      <c r="P26" s="245"/>
      <c r="Q26" s="246"/>
      <c r="R26" s="65"/>
      <c r="X26" s="15" t="s">
        <v>525</v>
      </c>
      <c r="Y26" s="167"/>
      <c r="Z26" s="16">
        <v>1</v>
      </c>
      <c r="AA26" s="191">
        <f>IF(ISBLANK($H$2),SUMIF('Coller ici dernier suivi PV'!$A:$A,'Fiche Agence'!$C$2,'Coller ici dernier suivi PV'!$AK:$AK),IF(ISBLANK($N$2),SUMIF('Coller ici dernier suivi PV'!$B:$B,'Fiche Agence'!$H$2,'Coller ici dernier suivi PV'!$AK:$AK),SUMIF('Coller ici dernier suivi PV'!$C:$C,'Fiche Agence'!$N$2,'Coller ici dernier suivi PV'!$AK:$AK)))</f>
        <v>75098.149839999998</v>
      </c>
      <c r="AB26" s="190">
        <f>IF(ISBLANK($H$2),SUMIF('Coller ici dernier suivi PV'!$A:$A,'Fiche Agence'!$C$2,'Coller ici dernier suivi PV'!$CD:$CD),IF(ISBLANK($N$2),SUMIF('Coller ici dernier suivi PV'!$B:$B,'Fiche Agence'!$H$2,'Coller ici dernier suivi PV'!$CD:$CD),SUMIF('Coller ici dernier suivi PV'!$C:$C,'Fiche Agence'!$N$2,'Coller ici dernier suivi PV'!$CD:$CD)))</f>
        <v>69900.700737580672</v>
      </c>
      <c r="AC26" s="190"/>
    </row>
    <row r="27" spans="2:37" ht="15.75" thickBot="1" x14ac:dyDescent="0.3">
      <c r="B27" s="64"/>
      <c r="C27" s="1"/>
      <c r="D27" s="1"/>
      <c r="E27" s="1"/>
      <c r="F27" s="1"/>
      <c r="G27" s="247"/>
      <c r="H27" s="237"/>
      <c r="I27" s="248"/>
      <c r="J27" s="1"/>
      <c r="K27" s="1"/>
      <c r="L27" s="1"/>
      <c r="M27" s="1"/>
      <c r="N27" s="1"/>
      <c r="O27" s="247"/>
      <c r="P27" s="237"/>
      <c r="Q27" s="248"/>
      <c r="R27" s="65"/>
      <c r="X27" s="18" t="s">
        <v>343</v>
      </c>
      <c r="Y27" s="19"/>
      <c r="Z27" s="19">
        <f>SUM($Z$11:$Z$14)-(Z26+Z25)</f>
        <v>131.6</v>
      </c>
    </row>
    <row r="28" spans="2:37" ht="15" customHeight="1" x14ac:dyDescent="0.25">
      <c r="B28" s="64"/>
      <c r="C28" s="1"/>
      <c r="D28" s="1"/>
      <c r="E28" s="1"/>
      <c r="F28" s="1"/>
      <c r="G28" s="247"/>
      <c r="H28" s="237"/>
      <c r="I28" s="248"/>
      <c r="J28" s="1"/>
      <c r="K28" s="1"/>
      <c r="L28" s="1"/>
      <c r="M28" s="1"/>
      <c r="N28" s="1"/>
      <c r="O28" s="247"/>
      <c r="P28" s="237"/>
      <c r="Q28" s="248"/>
      <c r="R28" s="65"/>
    </row>
    <row r="29" spans="2:37" ht="15" customHeight="1" x14ac:dyDescent="0.25">
      <c r="B29" s="64"/>
      <c r="C29" s="1"/>
      <c r="D29" s="1"/>
      <c r="E29" s="1"/>
      <c r="F29" s="1"/>
      <c r="G29" s="247"/>
      <c r="H29" s="237"/>
      <c r="I29" s="248"/>
      <c r="J29" s="1"/>
      <c r="K29" s="1"/>
      <c r="L29" s="1"/>
      <c r="M29" s="1"/>
      <c r="N29" s="1"/>
      <c r="O29" s="247"/>
      <c r="P29" s="237"/>
      <c r="Q29" s="248"/>
      <c r="R29" s="65"/>
    </row>
    <row r="30" spans="2:37" ht="18.75" customHeight="1" x14ac:dyDescent="0.25">
      <c r="B30" s="64"/>
      <c r="C30" s="252"/>
      <c r="D30" s="253"/>
      <c r="E30" s="253"/>
      <c r="F30" s="1"/>
      <c r="G30" s="211"/>
      <c r="H30" s="212"/>
      <c r="I30" s="213"/>
      <c r="J30" s="1"/>
      <c r="K30" s="252"/>
      <c r="L30" s="253"/>
      <c r="M30" s="253"/>
      <c r="N30" s="1"/>
      <c r="O30" s="258" t="str">
        <f>ROUND((AF45/1000),1)&amp;" K€"</f>
        <v>7,4 K€</v>
      </c>
      <c r="P30" s="259"/>
      <c r="Q30" s="213"/>
      <c r="R30" s="65"/>
    </row>
    <row r="31" spans="2:37" s="4" customFormat="1" ht="15.75" x14ac:dyDescent="0.25">
      <c r="B31" s="66"/>
      <c r="C31" s="255" t="str">
        <f>Y22&amp;"%"</f>
        <v>119,8%</v>
      </c>
      <c r="D31" s="256"/>
      <c r="E31" s="256"/>
      <c r="F31" s="6"/>
      <c r="G31" s="6"/>
      <c r="H31" s="6"/>
      <c r="I31" s="6"/>
      <c r="J31" s="6"/>
      <c r="K31" s="257" t="str">
        <f>Y19&amp;"%"</f>
        <v>104,8%</v>
      </c>
      <c r="L31" s="257"/>
      <c r="M31" s="257"/>
      <c r="N31" s="6"/>
      <c r="O31" s="6"/>
      <c r="P31" s="6"/>
      <c r="Q31" s="6"/>
      <c r="R31" s="67"/>
      <c r="X31" s="198" t="s">
        <v>615</v>
      </c>
      <c r="Y31" s="198">
        <f>IF(ISBLANK($H$2),SUMIF(TAUX_DD_HDG!$A:$A,'Fiche Agence'!$C$2,TAUX_DD_HDG!$E:$E),IF(ISBLANK($N$2),SUMIF(TAUX_DD_HDG!$B:$B,'Fiche Agence'!$H$2,TAUX_DD_HDG!$E:$E),SUMIF(TAUX_DD_HDG!$C:$C,'Fiche Agence'!$N$2,TAUX_DD_HDG!$E:$E)))</f>
        <v>892</v>
      </c>
      <c r="Z31"/>
      <c r="AA31"/>
      <c r="AB31"/>
      <c r="AC31"/>
    </row>
    <row r="32" spans="2:37" ht="15.75" x14ac:dyDescent="0.25">
      <c r="B32" s="64"/>
      <c r="C32" s="78"/>
      <c r="D32" s="79"/>
      <c r="E32" s="7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65"/>
      <c r="X32" s="200" t="s">
        <v>616</v>
      </c>
      <c r="Y32" s="198">
        <f>IF(ISBLANK($H$2),SUMIF(TAUX_DD_HDG!$A:$A,'Fiche Agence'!$C$2,TAUX_DD_HDG!$F:$F),IF(ISBLANK($N$2),SUMIF(TAUX_DD_HDG!$B:$B,'Fiche Agence'!$H$2,TAUX_DD_HDG!$F:$F),SUMIF(TAUX_DD_HDG!$C:$C,'Fiche Agence'!$N$2,TAUX_DD_HDG!$F:$F)))</f>
        <v>253</v>
      </c>
    </row>
    <row r="33" spans="2:32" ht="22.5" customHeight="1" x14ac:dyDescent="0.25">
      <c r="B33" s="64"/>
      <c r="C33" s="1"/>
      <c r="D33" s="249" t="s">
        <v>476</v>
      </c>
      <c r="E33" s="249"/>
      <c r="F33" s="249"/>
      <c r="G33" s="249"/>
      <c r="H33" s="249"/>
      <c r="I33" s="249"/>
      <c r="J33" s="1"/>
      <c r="K33" s="1"/>
      <c r="L33" s="249" t="s">
        <v>477</v>
      </c>
      <c r="M33" s="249"/>
      <c r="N33" s="249"/>
      <c r="O33" s="249"/>
      <c r="P33" s="249"/>
      <c r="Q33" s="249"/>
      <c r="R33" s="65"/>
      <c r="X33" s="200" t="s">
        <v>617</v>
      </c>
      <c r="Y33" s="198">
        <f>IF(ISBLANK($H$2),SUMIF(TAUX_DD_HDG!$A:$A,'Fiche Agence'!$C$2,TAUX_DD_HDG!$G:$G),IF(ISBLANK($N$2),SUMIF(TAUX_DD_HDG!$B:$B,'Fiche Agence'!$H$2,TAUX_DD_HDG!$G:$G),SUMIF(TAUX_DD_HDG!$C:$C,'Fiche Agence'!$N$2,TAUX_DD_HDG!$G:$G)))</f>
        <v>217</v>
      </c>
    </row>
    <row r="34" spans="2:32" ht="18.95" customHeight="1" x14ac:dyDescent="0.25">
      <c r="B34" s="64"/>
      <c r="C34" s="6"/>
      <c r="D34" s="35" t="s">
        <v>5</v>
      </c>
      <c r="E34" s="35" t="s">
        <v>6</v>
      </c>
      <c r="F34" s="35" t="s">
        <v>7</v>
      </c>
      <c r="G34" s="35" t="s">
        <v>8</v>
      </c>
      <c r="H34" s="35" t="s">
        <v>9</v>
      </c>
      <c r="I34" s="35" t="s">
        <v>10</v>
      </c>
      <c r="J34" s="1"/>
      <c r="K34" s="6"/>
      <c r="L34" s="35" t="s">
        <v>5</v>
      </c>
      <c r="M34" s="35" t="s">
        <v>6</v>
      </c>
      <c r="N34" s="35" t="s">
        <v>7</v>
      </c>
      <c r="O34" s="35" t="s">
        <v>8</v>
      </c>
      <c r="P34" s="35" t="s">
        <v>9</v>
      </c>
      <c r="Q34" s="35" t="s">
        <v>10</v>
      </c>
      <c r="R34" s="65"/>
      <c r="X34" s="200" t="s">
        <v>618</v>
      </c>
      <c r="Y34" s="203">
        <f>Y32/Y31</f>
        <v>0.28363228699551568</v>
      </c>
    </row>
    <row r="35" spans="2:32" ht="18.95" customHeight="1" x14ac:dyDescent="0.25">
      <c r="B35" s="64"/>
      <c r="C35" s="36" t="s">
        <v>11</v>
      </c>
      <c r="D35" s="34">
        <f>(AE11/$Y$5)/6</f>
        <v>0.14051028670142782</v>
      </c>
      <c r="E35" s="34">
        <f>IF(ISNUMBER(D$37),((AF11/$Y$5)/5),D35)</f>
        <v>0.14312443157029159</v>
      </c>
      <c r="F35" s="34">
        <f>IF(ISNUMBER(E$37),((AG11/$Y$5)/4),E35)</f>
        <v>0.14312443157029159</v>
      </c>
      <c r="G35" s="34">
        <f>IF(ISNUMBER(F$37),((AH11/$Y$5)/3),F35)</f>
        <v>0.14312443157029159</v>
      </c>
      <c r="H35" s="34">
        <f>IF(ISNUMBER(G$37),((AI11/$Y$5)/2),G35)</f>
        <v>0.14312443157029159</v>
      </c>
      <c r="I35" s="34">
        <f>IF(ISNUMBER(H$37),((AJ11/$Y$5)/1),H35)</f>
        <v>0.14312443157029159</v>
      </c>
      <c r="J35" s="1"/>
      <c r="K35" s="36" t="s">
        <v>11</v>
      </c>
      <c r="L35" s="34">
        <f>(AE17/$Y$5)/6</f>
        <v>5.5125779922164817</v>
      </c>
      <c r="M35" s="34">
        <f>IF(ISNUMBER(L$37),((AF17/$Y$5)/5),L35)</f>
        <v>5.6622377859589337</v>
      </c>
      <c r="N35" s="34">
        <f>IF(ISNUMBER(M$37),((AG17/$Y$5)/4),M35)</f>
        <v>5.6622377859589337</v>
      </c>
      <c r="O35" s="34">
        <f>IF(ISNUMBER(N$37),((AH17/$Y$5)/3),N35)</f>
        <v>5.6622377859589337</v>
      </c>
      <c r="P35" s="34">
        <f>IF(ISNUMBER(O$37),((AI17/$Y$5)/2),O35)</f>
        <v>5.6622377859589337</v>
      </c>
      <c r="Q35" s="34">
        <f>IF(ISNUMBER(P$37),((AJ17/$Y$5)/1),P35)</f>
        <v>5.6622377859589337</v>
      </c>
      <c r="R35" s="65"/>
      <c r="X35" s="200" t="s">
        <v>619</v>
      </c>
      <c r="Y35" s="203">
        <f>Y33/Y31</f>
        <v>0.24327354260089687</v>
      </c>
    </row>
    <row r="36" spans="2:32" ht="18.95" customHeight="1" x14ac:dyDescent="0.25">
      <c r="B36" s="64"/>
      <c r="C36" s="36" t="s">
        <v>12</v>
      </c>
      <c r="D36" s="34">
        <f>(AE12/$Y$5)/6</f>
        <v>0.51956129268667495</v>
      </c>
      <c r="E36" s="34">
        <f>IF(ISNUMBER(D$37),((AF11/$Y$5)/5),D36)</f>
        <v>0.14312443157029159</v>
      </c>
      <c r="F36" s="34">
        <f>IF(ISNUMBER(E$37),((AG11/$Y$5)/4),E36)</f>
        <v>0.14312443157029159</v>
      </c>
      <c r="G36" s="34">
        <f>IF(ISNUMBER(F$37),((AH11/$Y$5)/3),F36)</f>
        <v>0.14312443157029159</v>
      </c>
      <c r="H36" s="34">
        <f>IF(ISNUMBER(G$37),((AI11/$Y$5)/2),G36)</f>
        <v>0.14312443157029159</v>
      </c>
      <c r="I36" s="34">
        <f>IF(ISNUMBER(H$37),((AJ11/$Y$5)/1),H36)</f>
        <v>0.14312443157029159</v>
      </c>
      <c r="J36" s="1"/>
      <c r="K36" s="36" t="s">
        <v>12</v>
      </c>
      <c r="L36" s="34">
        <f>(AE18/$Y$5)/6</f>
        <v>17.287666785904744</v>
      </c>
      <c r="M36" s="34">
        <f>IF(ISNUMBER(L$37),((AF17/$Y$5)/5),L36)</f>
        <v>5.6622377859589337</v>
      </c>
      <c r="N36" s="34">
        <f>IF(ISNUMBER(M$37),((AG17/$Y$5)/4),M36)</f>
        <v>5.6622377859589337</v>
      </c>
      <c r="O36" s="34">
        <f>IF(ISNUMBER(N$37),((AH17/$Y$5)/3),N36)</f>
        <v>5.6622377859589337</v>
      </c>
      <c r="P36" s="34">
        <f>IF(ISNUMBER(O$37),((AI17/$Y$5)/2),O36)</f>
        <v>5.6622377859589337</v>
      </c>
      <c r="Q36" s="34">
        <f>IF(ISNUMBER(P$37),((AJ17/$Y$5)/1),P36)</f>
        <v>5.6622377859589337</v>
      </c>
      <c r="R36" s="65"/>
      <c r="X36" s="200" t="s">
        <v>622</v>
      </c>
      <c r="Y36" s="203">
        <f>PERCENTILE(TAUX_DD_HDG!H:H,0.9)</f>
        <v>0.55664845173041888</v>
      </c>
    </row>
    <row r="37" spans="2:32" ht="18.95" customHeight="1" x14ac:dyDescent="0.25">
      <c r="B37" s="64"/>
      <c r="C37" s="36" t="s">
        <v>22</v>
      </c>
      <c r="D37" s="34">
        <f>IF(ISNUMBER(AF10),((AF10-AE10)/$Y$5),"-")</f>
        <v>0.715622157851458</v>
      </c>
      <c r="E37" s="34" t="str">
        <f t="shared" ref="E37:I37" si="1">IF(ISNUMBER(AG10),((AG10-AF10)/$Y$5),"-")</f>
        <v>-</v>
      </c>
      <c r="F37" s="34" t="str">
        <f t="shared" si="1"/>
        <v>-</v>
      </c>
      <c r="G37" s="34" t="str">
        <f t="shared" si="1"/>
        <v>-</v>
      </c>
      <c r="H37" s="34" t="str">
        <f t="shared" si="1"/>
        <v>-</v>
      </c>
      <c r="I37" s="34" t="str">
        <f t="shared" si="1"/>
        <v>-</v>
      </c>
      <c r="J37" s="1"/>
      <c r="K37" s="36" t="s">
        <v>22</v>
      </c>
      <c r="L37" s="49">
        <f>IF(ISNUMBER(AF16),((AF16-AE16)/$Y$5),"-")</f>
        <v>10.590689551274139</v>
      </c>
      <c r="M37" s="49" t="str">
        <f t="shared" ref="M37:Q37" si="2">IF(ISNUMBER(AG16),((AG16-AF16)/$Y$5),"-")</f>
        <v>-</v>
      </c>
      <c r="N37" s="49" t="str">
        <f t="shared" si="2"/>
        <v>-</v>
      </c>
      <c r="O37" s="49" t="str">
        <f t="shared" si="2"/>
        <v>-</v>
      </c>
      <c r="P37" s="49" t="str">
        <f t="shared" si="2"/>
        <v>-</v>
      </c>
      <c r="Q37" s="49" t="str">
        <f t="shared" si="2"/>
        <v>-</v>
      </c>
      <c r="R37" s="65"/>
      <c r="X37" s="200" t="s">
        <v>623</v>
      </c>
      <c r="Y37" s="205">
        <f>PERCENTILE(TAUX_DD_HDG!I:I,0.9)</f>
        <v>0.50719261581330544</v>
      </c>
    </row>
    <row r="38" spans="2:32" ht="8.25" customHeight="1" x14ac:dyDescent="0.25">
      <c r="B38" s="64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65"/>
    </row>
    <row r="39" spans="2:32" ht="11.25" customHeight="1" x14ac:dyDescent="0.25">
      <c r="B39" s="64"/>
      <c r="D39" s="254"/>
      <c r="E39" s="254"/>
      <c r="F39" s="71"/>
      <c r="G39" s="254"/>
      <c r="H39" s="254"/>
      <c r="I39" s="1"/>
      <c r="J39" s="1"/>
      <c r="K39" s="1"/>
      <c r="L39" s="1"/>
      <c r="M39" s="1"/>
      <c r="N39" s="1"/>
      <c r="O39" s="1"/>
      <c r="P39" s="1"/>
      <c r="Q39" s="1"/>
      <c r="R39" s="65"/>
    </row>
    <row r="40" spans="2:32" ht="11.25" customHeight="1" x14ac:dyDescent="0.25">
      <c r="B40" s="64"/>
      <c r="D40" s="204"/>
      <c r="E40" s="204"/>
      <c r="F40" s="71"/>
      <c r="G40" s="204"/>
      <c r="H40" s="204"/>
      <c r="I40" s="1"/>
      <c r="J40" s="1"/>
      <c r="K40" s="1"/>
      <c r="L40" s="1"/>
      <c r="M40" s="1"/>
      <c r="N40" s="1"/>
      <c r="O40" s="1"/>
      <c r="P40" s="1"/>
      <c r="Q40" s="1"/>
      <c r="R40" s="65"/>
    </row>
    <row r="41" spans="2:32" x14ac:dyDescent="0.25">
      <c r="B41" s="64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65"/>
      <c r="X41" s="289" t="s">
        <v>640</v>
      </c>
      <c r="Y41" s="289"/>
      <c r="AA41" s="289" t="s">
        <v>641</v>
      </c>
      <c r="AB41" s="289"/>
      <c r="AC41" s="289"/>
    </row>
    <row r="42" spans="2:32" ht="9.75" customHeight="1" x14ac:dyDescent="0.25">
      <c r="B42" s="6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65"/>
    </row>
    <row r="43" spans="2:32" x14ac:dyDescent="0.25">
      <c r="B43" s="64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65"/>
      <c r="X43" s="199" t="s">
        <v>638</v>
      </c>
      <c r="Y43" s="220">
        <f>IF(ISBLANK($H$2),SUMIF(Meilleures_perf_2021_AGENCE!$A:$A,'Fiche Agence'!$C$2,Meilleures_perf_2021_AGENCE!$G:$G),IF(ISBLANK($N$2),SUMIF(Meilleures_perf_2021_AGENCE!$B:$B,'Fiche Agence'!$H$2,Meilleures_perf_2021_AGENCE!$G:$G),SUMIF(Meilleures_perf_2021_AGENCE!$C:$C,'Fiche Agence'!$N$2,Meilleures_perf_2021_AGENCE!$G:$G)))</f>
        <v>55.998475413401515</v>
      </c>
      <c r="AA43" s="199" t="s">
        <v>638</v>
      </c>
      <c r="AB43" s="220">
        <f>IF(ISBLANK($H$2),SUMIF(Meilleures_perf_2021_TERRI_REGI!$A:$A,'Fiche Agence'!$C$2,Meilleures_perf_2021_TERRI_REGI!$G:$G),IF(ISBLANK($N$2),SUMIF(Meilleures_perf_2021_TERRI_REGI!$B:$B,'Fiche Agence'!$H$2,Meilleures_perf_2021_TERRI_REGI!$G:$G),SUMIF(Meilleures_perf_2021_TERRI_REGI!$C:$C,'Fiche Agence'!$N$2,Meilleures_perf_2021_TERRI_REGI!$G:$G)))</f>
        <v>55.998475413401515</v>
      </c>
      <c r="AC43" s="220">
        <f>AB43/$Y$5</f>
        <v>0.54895547687301649</v>
      </c>
      <c r="AE43" s="199" t="s">
        <v>638</v>
      </c>
      <c r="AF43" s="220">
        <f>IF(ISBLANK($H$2),AC43,IF(ISBLANK($N$2),AC43,SUMIF(Meilleures_perf_2021_AGENCE!$C:$C,'Fiche Agence'!$N$2,Meilleures_perf_2021_AGENCE!$G:$G)))</f>
        <v>0.54895547687301649</v>
      </c>
    </row>
    <row r="44" spans="2:32" ht="21.75" customHeight="1" x14ac:dyDescent="0.25">
      <c r="B44" s="64"/>
      <c r="C44" s="1"/>
      <c r="D44" s="1"/>
      <c r="E44" s="1"/>
      <c r="F44" s="1"/>
      <c r="G44" s="1"/>
      <c r="H44" s="1"/>
      <c r="I44" s="1"/>
      <c r="J44" s="1"/>
      <c r="K44" s="237" t="s">
        <v>531</v>
      </c>
      <c r="L44" s="237"/>
      <c r="M44" s="237"/>
      <c r="N44" s="237"/>
      <c r="O44" s="237"/>
      <c r="P44" s="237"/>
      <c r="Q44" s="237"/>
      <c r="R44" s="65"/>
      <c r="X44" s="199" t="s">
        <v>637</v>
      </c>
      <c r="Y44" s="220">
        <f>IF(ISBLANK($H$2),SUMIF(Meilleures_perf_2021_AGENCE!$A:$A,'Fiche Agence'!$C$2,Meilleures_perf_2021_AGENCE!$E:$E),IF(ISBLANK($N$2),SUMIF(Meilleures_perf_2021_AGENCE!$B:$B,'Fiche Agence'!$H$2,Meilleures_perf_2021_AGENCE!$E:$E),SUMIF(Meilleures_perf_2021_AGENCE!$C:$C,'Fiche Agence'!$N$2,Meilleures_perf_2021_AGENCE!$E:$E)))</f>
        <v>83.351243849314216</v>
      </c>
      <c r="AA44" s="199" t="s">
        <v>637</v>
      </c>
      <c r="AB44" s="220">
        <f>IF(ISBLANK($H$2),SUMIF(Meilleures_perf_2021_TERRI_REGI!$A:$A,'Fiche Agence'!$C$2,Meilleures_perf_2021_TERRI_REGI!$E:$E),IF(ISBLANK($N$2),SUMIF(Meilleures_perf_2021_TERRI_REGI!$B:$B,'Fiche Agence'!$H$2,Meilleures_perf_2021_TERRI_REGI!$E:$E),SUMIF(Meilleures_perf_2021_TERRI_REGI!$C:$C,'Fiche Agence'!$N$2,Meilleures_perf_2021_TERRI_REGI!$E:$E)))</f>
        <v>83.351243849314216</v>
      </c>
      <c r="AC44" s="220">
        <f t="shared" ref="AC44:AC46" si="3">AB44/$Y$5</f>
        <v>0.81709584908286714</v>
      </c>
      <c r="AE44" s="199" t="s">
        <v>637</v>
      </c>
      <c r="AF44" s="220">
        <f>IF(ISBLANK($H$2),AC44,IF(ISBLANK($N$2),AC44,SUMIF(Meilleures_perf_2021_AGENCE!$C:$C,'Fiche Agence'!$N$2,Meilleures_perf_2021_AGENCE!$E:$E)))</f>
        <v>0.81709584908286714</v>
      </c>
    </row>
    <row r="45" spans="2:32" ht="16.5" customHeight="1" x14ac:dyDescent="0.25">
      <c r="B45" s="64"/>
      <c r="C45" s="1"/>
      <c r="D45" s="1"/>
      <c r="E45" s="1"/>
      <c r="F45" s="1"/>
      <c r="G45" s="262" t="s">
        <v>533</v>
      </c>
      <c r="H45" s="263"/>
      <c r="I45" s="264"/>
      <c r="J45" s="1"/>
      <c r="K45" s="237"/>
      <c r="L45" s="237"/>
      <c r="M45" s="237"/>
      <c r="N45" s="237"/>
      <c r="O45" s="237"/>
      <c r="P45" s="237"/>
      <c r="Q45" s="237"/>
      <c r="R45" s="65"/>
      <c r="T45" s="1"/>
      <c r="U45" s="1"/>
      <c r="X45" s="199" t="s">
        <v>607</v>
      </c>
      <c r="Y45" s="221">
        <f>IF(ISBLANK($H$2),SUMIF(Meilleures_perf_2021_AGENCE!$A:$A,'Fiche Agence'!$C$2,Meilleures_perf_2021_AGENCE!$F:$F),IF(ISBLANK($N$2),SUMIF(Meilleures_perf_2021_AGENCE!$B:$B,'Fiche Agence'!$H$2,Meilleures_perf_2021_AGENCE!$F:$F),SUMIF(Meilleures_perf_2021_AGENCE!$C:$C,'Fiche Agence'!$N$2,Meilleures_perf_2021_AGENCE!$F:$F)))</f>
        <v>758300.88908522867</v>
      </c>
      <c r="AA45" s="199" t="s">
        <v>607</v>
      </c>
      <c r="AB45" s="221">
        <f>IF(ISBLANK($H$2),SUMIF(Meilleures_perf_2021_TERRI_REGI!$A:$A,'Fiche Agence'!$C$2,Meilleures_perf_2021_TERRI_REGI!$F:$F),IF(ISBLANK($N$2),SUMIF(Meilleures_perf_2021_TERRI_REGI!$B:$B,'Fiche Agence'!$H$2,Meilleures_perf_2021_TERRI_REGI!$F:$F),SUMIF(Meilleures_perf_2021_TERRI_REGI!$C:$C,'Fiche Agence'!$N$2,Meilleures_perf_2021_TERRI_REGI!$F:$F)))</f>
        <v>758300.88908522867</v>
      </c>
      <c r="AC45" s="222">
        <f t="shared" si="3"/>
        <v>7433.6564184637045</v>
      </c>
      <c r="AE45" s="199" t="s">
        <v>607</v>
      </c>
      <c r="AF45" s="221">
        <f>IF(ISBLANK($H$2),AC45,IF(ISBLANK($N$2),AC45,SUMIF(Meilleures_perf_2021_AGENCE!$C:$C,'Fiche Agence'!$N$2,Meilleures_perf_2021_AGENCE!$F:$F)))</f>
        <v>7433.6564184637045</v>
      </c>
    </row>
    <row r="46" spans="2:32" ht="4.5" customHeight="1" x14ac:dyDescent="0.25">
      <c r="B46" s="64"/>
      <c r="C46" s="1"/>
      <c r="D46" s="1"/>
      <c r="E46" s="1"/>
      <c r="F46" s="1"/>
      <c r="G46" s="265"/>
      <c r="H46" s="266"/>
      <c r="I46" s="267"/>
      <c r="J46" s="1"/>
      <c r="K46" s="72"/>
      <c r="L46" s="72"/>
      <c r="M46" s="12"/>
      <c r="N46" s="12"/>
      <c r="O46" s="12"/>
      <c r="P46" s="12"/>
      <c r="Q46" s="12"/>
      <c r="R46" s="65"/>
      <c r="T46" s="1"/>
      <c r="U46" s="1"/>
      <c r="X46" s="290" t="s">
        <v>608</v>
      </c>
      <c r="Y46" s="285">
        <f>IF(ISBLANK($H$2),SUMIF(Meilleures_perf_2021_AGENCE!$A:$A,'Fiche Agence'!$C$2,Meilleures_perf_2021_AGENCE!$H:$H),IF(ISBLANK($N$2),SUMIF(Meilleures_perf_2021_AGENCE!$B:$B,'Fiche Agence'!$H$2,Meilleures_perf_2021_AGENCE!$H:$H),SUMIF(Meilleures_perf_2021_AGENCE!$C:$C,'Fiche Agence'!$N$2,Meilleures_perf_2021_AGENCE!$H:$H)))</f>
        <v>1640999.7897539227</v>
      </c>
      <c r="AA46" s="287" t="s">
        <v>608</v>
      </c>
      <c r="AB46" s="288">
        <f>IF(ISBLANK($H$2),SUMIF(Meilleures_perf_2021_TERRI_REGI!$A:$A,'Fiche Agence'!$C$2,Meilleures_perf_2021_TERRI_REGI!$H:$H),IF(ISBLANK($N$2),SUMIF(Meilleures_perf_2021_TERRI_REGI!$B:$B,'Fiche Agence'!$H$2,Meilleures_perf_2021_TERRI_REGI!$H:$H),SUMIF(Meilleures_perf_2021_TERRI_REGI!$C:$C,'Fiche Agence'!$N$2,Meilleures_perf_2021_TERRI_REGI!$H:$H)))</f>
        <v>1640999.7897539227</v>
      </c>
      <c r="AC46" s="292">
        <f t="shared" si="3"/>
        <v>16086.791925719055</v>
      </c>
      <c r="AE46" s="290" t="s">
        <v>608</v>
      </c>
      <c r="AF46" s="285">
        <f>IF(ISBLANK($H$2),AC46,IF(ISBLANK($N$2),AC46,SUMIF(Meilleures_perf_2021_AGENCE!$C:$C,'Fiche Agence'!$N$2,Meilleures_perf_2021_AGENCE!$H:$H)))</f>
        <v>16086.791925719055</v>
      </c>
    </row>
    <row r="47" spans="2:32" ht="15" customHeight="1" x14ac:dyDescent="0.25">
      <c r="B47" s="64"/>
      <c r="C47" s="1"/>
      <c r="D47" s="1"/>
      <c r="E47" s="1"/>
      <c r="F47" s="1"/>
      <c r="G47" s="265"/>
      <c r="H47" s="266"/>
      <c r="I47" s="267"/>
      <c r="J47" s="1"/>
      <c r="K47" s="239" t="s">
        <v>475</v>
      </c>
      <c r="L47" s="240"/>
      <c r="M47" s="241"/>
      <c r="N47" s="77" t="s">
        <v>479</v>
      </c>
      <c r="O47" s="239" t="s">
        <v>480</v>
      </c>
      <c r="P47" s="240"/>
      <c r="Q47" s="241"/>
      <c r="R47" s="65"/>
      <c r="X47" s="291"/>
      <c r="Y47" s="286"/>
      <c r="AA47" s="287"/>
      <c r="AB47" s="288"/>
      <c r="AC47" s="292"/>
      <c r="AE47" s="291"/>
      <c r="AF47" s="286"/>
    </row>
    <row r="48" spans="2:32" ht="15" customHeight="1" x14ac:dyDescent="0.25">
      <c r="B48" s="64"/>
      <c r="C48" s="1"/>
      <c r="D48" s="1"/>
      <c r="E48" s="1"/>
      <c r="F48" s="1"/>
      <c r="G48" s="214"/>
      <c r="H48" s="215"/>
      <c r="I48" s="216"/>
      <c r="J48" s="1"/>
      <c r="K48" s="233" t="s">
        <v>597</v>
      </c>
      <c r="L48" s="234"/>
      <c r="M48" s="193" t="s">
        <v>13</v>
      </c>
      <c r="N48" s="270">
        <f>K49/(1.5*Y5*(16-Y3))</f>
        <v>1.4853095845816894E-2</v>
      </c>
      <c r="O48" s="233" t="s">
        <v>597</v>
      </c>
      <c r="P48" s="234"/>
      <c r="Q48" s="194" t="s">
        <v>13</v>
      </c>
      <c r="R48" s="65"/>
    </row>
    <row r="49" spans="2:18" ht="14.25" customHeight="1" x14ac:dyDescent="0.25">
      <c r="B49" s="64"/>
      <c r="C49" s="1"/>
      <c r="D49" s="1"/>
      <c r="E49" s="1"/>
      <c r="F49" s="1"/>
      <c r="G49" s="260" t="str">
        <f>ROUND((AF46/1000),1)&amp;" K€"</f>
        <v>16,1 K€</v>
      </c>
      <c r="H49" s="261"/>
      <c r="I49" s="216"/>
      <c r="J49" s="1"/>
      <c r="K49" s="235">
        <f>IF(ISBLANK($H$2),SUMIF(PROD_AUTO5_PREV_PERI_PART_SOC!$A:$A,'Fiche Agence'!$C$2,PROD_AUTO5_PREV_PERI_PART_SOC!$G:$G),IF(ISBLANK($N$2),SUMIF(PROD_AUTO5_PREV_PERI_PART_SOC!$B:$B,'Fiche Agence'!$H$2,PROD_AUTO5_PREV_PERI_PART_SOC!$G:$G),SUMIF(PROD_AUTO5_PREV_PERI_PART_SOC!$D:$D,'Fiche Agence'!$N$2,PROD_AUTO5_PREV_PERI_PART_SOC!$G:$G)))</f>
        <v>25</v>
      </c>
      <c r="L49" s="236"/>
      <c r="M49" s="195">
        <f>K49/(IF(ISBLANK($H$2),SUMIF(ETP_Challenge!$A:$A,'Fiche Agence'!$C$2,ETP_Challenge!$E:$E),IF(ISBLANK($N$2),SUMIF(ETP_Challenge!$B:$B,'Fiche Agence'!$H$2,ETP_Challenge!$E:$E),SUMIF(ETP_Challenge!$D:$D,'Fiche Agence'!$N$2,ETP_Challenge!$E:$E))))</f>
        <v>0.24507608145597876</v>
      </c>
      <c r="N49" s="271"/>
      <c r="O49" s="242">
        <f>IF(((ROUND(1.5*Y5,1) - K49))&lt;=0,0,((ROUND(1.5*Y5,1) - K49)))</f>
        <v>128</v>
      </c>
      <c r="P49" s="243"/>
      <c r="Q49" s="195">
        <f>O49/Y5</f>
        <v>1.2547895370546112</v>
      </c>
      <c r="R49" s="65"/>
    </row>
    <row r="50" spans="2:18" ht="9.75" customHeight="1" x14ac:dyDescent="0.25">
      <c r="B50" s="64"/>
      <c r="F50" s="1"/>
      <c r="G50" s="217"/>
      <c r="H50" s="218"/>
      <c r="I50" s="219"/>
      <c r="J50" s="1"/>
      <c r="K50" s="1"/>
      <c r="L50" s="1"/>
      <c r="M50" s="1"/>
      <c r="N50" s="1"/>
      <c r="O50" s="1"/>
      <c r="P50" s="1"/>
      <c r="Q50" s="1"/>
      <c r="R50" s="65"/>
    </row>
    <row r="51" spans="2:18" ht="19.5" customHeight="1" x14ac:dyDescent="0.25">
      <c r="B51" s="64"/>
      <c r="C51" s="280" t="str">
        <f>Y25&amp;"%"</f>
        <v>107,4%</v>
      </c>
      <c r="D51" s="280"/>
      <c r="E51" s="280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65"/>
    </row>
    <row r="52" spans="2:18" ht="11.25" customHeight="1" x14ac:dyDescent="0.25">
      <c r="B52" s="64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65"/>
    </row>
    <row r="53" spans="2:18" ht="4.5" customHeight="1" x14ac:dyDescent="0.25">
      <c r="B53" s="64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65"/>
    </row>
    <row r="54" spans="2:18" ht="22.5" customHeight="1" x14ac:dyDescent="0.25">
      <c r="B54" s="64"/>
      <c r="C54" s="1"/>
      <c r="D54" s="249" t="s">
        <v>478</v>
      </c>
      <c r="E54" s="249"/>
      <c r="F54" s="249"/>
      <c r="G54" s="249"/>
      <c r="H54" s="249"/>
      <c r="I54" s="249"/>
      <c r="J54" s="1"/>
      <c r="K54" s="269" t="s">
        <v>548</v>
      </c>
      <c r="L54" s="269"/>
      <c r="M54" s="269"/>
      <c r="N54" s="268">
        <f>IF(ISBLANK($H$2),SUMIF(GEDEL!$A:$A,'Fiche Agence'!$C$2,GEDEL!$F:$F),IF(ISBLANK($N$2),SUMIF(GEDEL!$B:$B,'Fiche Agence'!$H$2,GEDEL!$F:$F),SUMIF(GEDEL!$C:$C,'Fiche Agence'!$N$2,GEDEL!$F:$F)))</f>
        <v>1278066</v>
      </c>
      <c r="O54" s="268"/>
      <c r="P54" s="177"/>
      <c r="Q54" s="177"/>
      <c r="R54" s="65"/>
    </row>
    <row r="55" spans="2:18" ht="18.95" customHeight="1" x14ac:dyDescent="0.25">
      <c r="B55" s="64"/>
      <c r="C55" s="6"/>
      <c r="D55" s="35" t="s">
        <v>5</v>
      </c>
      <c r="E55" s="35" t="s">
        <v>6</v>
      </c>
      <c r="F55" s="35" t="s">
        <v>7</v>
      </c>
      <c r="G55" s="35" t="s">
        <v>8</v>
      </c>
      <c r="H55" s="35" t="s">
        <v>9</v>
      </c>
      <c r="I55" s="35" t="s">
        <v>10</v>
      </c>
      <c r="J55" s="1"/>
      <c r="K55" s="238" t="s">
        <v>642</v>
      </c>
      <c r="L55" s="238"/>
      <c r="M55" s="238"/>
      <c r="N55" s="238"/>
      <c r="O55" s="238"/>
      <c r="P55" s="238"/>
      <c r="Q55" s="238"/>
      <c r="R55" s="65"/>
    </row>
    <row r="56" spans="2:18" ht="18.95" customHeight="1" x14ac:dyDescent="0.25">
      <c r="B56" s="64"/>
      <c r="C56" s="36" t="s">
        <v>11</v>
      </c>
      <c r="D56" s="34">
        <f>(AE23/$Y$5)/6</f>
        <v>13.660540780356257</v>
      </c>
      <c r="E56" s="34">
        <f>IF(ISNUMBER(D$58),((AF23/$Y$5)/5),D56)</f>
        <v>15.131977573417952</v>
      </c>
      <c r="F56" s="34">
        <f>IF(ISNUMBER(E$58),((AG23/$Y$5)/4),E56)</f>
        <v>15.131977573417952</v>
      </c>
      <c r="G56" s="34">
        <f>IF(ISNUMBER(F$58),((AH23/$Y$5)/3),F56)</f>
        <v>15.131977573417952</v>
      </c>
      <c r="H56" s="34">
        <f>IF(ISNUMBER(G$58),((AI23/$Y$5)/2),G56)</f>
        <v>15.131977573417952</v>
      </c>
      <c r="I56" s="34">
        <f>IF(ISNUMBER(H$58),((AJ23/$Y$5)/1),H56)</f>
        <v>15.131977573417952</v>
      </c>
      <c r="J56" s="1"/>
      <c r="K56" s="239" t="s">
        <v>493</v>
      </c>
      <c r="L56" s="240"/>
      <c r="M56" s="241"/>
      <c r="N56" s="77" t="s">
        <v>473</v>
      </c>
      <c r="O56" s="239" t="s">
        <v>443</v>
      </c>
      <c r="P56" s="240"/>
      <c r="Q56" s="241"/>
      <c r="R56" s="65"/>
    </row>
    <row r="57" spans="2:18" ht="18.95" customHeight="1" x14ac:dyDescent="0.25">
      <c r="B57" s="64"/>
      <c r="C57" s="36" t="s">
        <v>12</v>
      </c>
      <c r="D57" s="34">
        <f>(AE24/$Y$5)/6</f>
        <v>26.497625927020422</v>
      </c>
      <c r="E57" s="34">
        <f>IF(ISNUMBER(D$58),((AF23/$Y$5)/5),D57)</f>
        <v>15.131977573417952</v>
      </c>
      <c r="F57" s="34">
        <f>IF(ISNUMBER(E$58),((AG23/$Y$5)/4),E57)</f>
        <v>15.131977573417952</v>
      </c>
      <c r="G57" s="34">
        <f>IF(ISNUMBER(F$58),((AH23/$Y$5)/3),F57)</f>
        <v>15.131977573417952</v>
      </c>
      <c r="H57" s="34">
        <f>IF(ISNUMBER(G$58),((AI23/$Y$5)/2),G57)</f>
        <v>15.131977573417952</v>
      </c>
      <c r="I57" s="34">
        <f>IF(ISNUMBER(H$58),((AJ23/$Y$5)/1),H57)</f>
        <v>15.131977573417952</v>
      </c>
      <c r="J57" s="1"/>
      <c r="K57" s="233" t="s">
        <v>597</v>
      </c>
      <c r="L57" s="234"/>
      <c r="M57" s="193" t="s">
        <v>13</v>
      </c>
      <c r="N57" s="270">
        <f>K58/(N54*(16-Y3))</f>
        <v>1.2743686732353984E-2</v>
      </c>
      <c r="O57" s="233" t="s">
        <v>597</v>
      </c>
      <c r="P57" s="234"/>
      <c r="Q57" s="194" t="s">
        <v>13</v>
      </c>
      <c r="R57" s="65"/>
    </row>
    <row r="58" spans="2:18" ht="18.95" customHeight="1" x14ac:dyDescent="0.25">
      <c r="B58" s="64"/>
      <c r="C58" s="36" t="s">
        <v>22</v>
      </c>
      <c r="D58" s="49">
        <f>IF(ISNUMBER(AF22),((AF22-AE22)/$Y$5),"-")</f>
        <v>12.788146492140775</v>
      </c>
      <c r="E58" s="49" t="str">
        <f t="shared" ref="E58:I58" si="4">IF(ISNUMBER(AG22),((AG22-AF22)/$Y$5),"-")</f>
        <v>-</v>
      </c>
      <c r="F58" s="49" t="str">
        <f t="shared" si="4"/>
        <v>-</v>
      </c>
      <c r="G58" s="49" t="str">
        <f t="shared" si="4"/>
        <v>-</v>
      </c>
      <c r="H58" s="49" t="str">
        <f t="shared" si="4"/>
        <v>-</v>
      </c>
      <c r="I58" s="49" t="str">
        <f t="shared" si="4"/>
        <v>-</v>
      </c>
      <c r="J58" s="1"/>
      <c r="K58" s="272">
        <f>IF(ISBLANK($H$2),SUMIF(GEDEL!$A:$A,'Fiche Agence'!$C$2,GEDEL!$G:$G),IF(ISBLANK($N$2),SUMIF(GEDEL!$B:$B,'Fiche Agence'!$H$2,GEDEL!$G:$G),SUMIF(GEDEL!$C:$C,'Fiche Agence'!$N$2,GEDEL!$G:$G)))</f>
        <v>179160</v>
      </c>
      <c r="L58" s="273"/>
      <c r="M58" s="196">
        <f>K58/(IF(ISBLANK($H$2),SUMIF(ETP_Challenge!$A:$A,'Fiche Agence'!$C$2,ETP_Challenge!$E:$E),IF(ISBLANK($N$2),SUMIF(ETP_Challenge!$B:$B,'Fiche Agence'!$H$2,ETP_Challenge!$E:$E),SUMIF(ETP_Challenge!$D:$D,'Fiche Agence'!$N$2,ETP_Challenge!$E:$E))))</f>
        <v>1756.3132301461262</v>
      </c>
      <c r="N58" s="271"/>
      <c r="O58" s="274">
        <f>(N54-K58)/Y3</f>
        <v>219781.2</v>
      </c>
      <c r="P58" s="275"/>
      <c r="Q58" s="196">
        <f>O58/Y5</f>
        <v>2154.5246109477107</v>
      </c>
      <c r="R58" s="65"/>
    </row>
    <row r="59" spans="2:18" x14ac:dyDescent="0.25">
      <c r="B59" s="64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65"/>
    </row>
    <row r="60" spans="2:18" x14ac:dyDescent="0.25">
      <c r="B60" s="64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65"/>
    </row>
    <row r="61" spans="2:18" x14ac:dyDescent="0.25">
      <c r="B61" s="64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65"/>
    </row>
    <row r="62" spans="2:18" ht="9" customHeight="1" x14ac:dyDescent="0.25">
      <c r="B62" s="64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65"/>
    </row>
    <row r="63" spans="2:18" ht="15" customHeight="1" x14ac:dyDescent="0.25">
      <c r="B63" s="64"/>
      <c r="C63" s="269" t="s">
        <v>548</v>
      </c>
      <c r="D63" s="269"/>
      <c r="E63" s="269"/>
      <c r="G63" s="277">
        <f>IF(ISBLANK($H$2),SUMIF(OBJ_PARTS_SOC!$A:$A,'Fiche Agence'!$C$2,OBJ_PARTS_SOC!$I:$I),IF(ISBLANK($N$2),SUMIF(OBJ_PARTS_SOC!$B:$B,'Fiche Agence'!$H$2,OBJ_PARTS_SOC!$I:$I),SUMIF(OBJ_PARTS_SOC!$D:$D,'Fiche Agence'!$N$2,OBJ_PARTS_SOC!$I:$I)))</f>
        <v>1000000.0000000001</v>
      </c>
      <c r="H63" s="277"/>
      <c r="I63" s="179"/>
      <c r="J63" s="1"/>
      <c r="K63" s="239" t="s">
        <v>528</v>
      </c>
      <c r="L63" s="240"/>
      <c r="M63" s="241"/>
      <c r="N63" s="80" t="s">
        <v>473</v>
      </c>
      <c r="O63" s="239" t="s">
        <v>443</v>
      </c>
      <c r="P63" s="240"/>
      <c r="Q63" s="241"/>
      <c r="R63" s="65"/>
    </row>
    <row r="64" spans="2:18" x14ac:dyDescent="0.25">
      <c r="B64" s="64"/>
      <c r="H64" s="177"/>
      <c r="I64" s="177"/>
      <c r="J64" s="1"/>
      <c r="K64" s="233" t="s">
        <v>597</v>
      </c>
      <c r="L64" s="234"/>
      <c r="M64" s="193" t="s">
        <v>13</v>
      </c>
      <c r="N64" s="270">
        <f>K65/(G63*(7-Y3))</f>
        <v>4.7199999999999992E-2</v>
      </c>
      <c r="O64" s="233" t="s">
        <v>597</v>
      </c>
      <c r="P64" s="234"/>
      <c r="Q64" s="194" t="s">
        <v>13</v>
      </c>
      <c r="R64" s="65"/>
    </row>
    <row r="65" spans="2:18" x14ac:dyDescent="0.25">
      <c r="B65" s="64"/>
      <c r="C65" s="276" t="s">
        <v>547</v>
      </c>
      <c r="D65" s="276"/>
      <c r="E65" s="276"/>
      <c r="F65" s="276"/>
      <c r="G65" s="276"/>
      <c r="H65" s="276"/>
      <c r="I65" s="276"/>
      <c r="J65" s="1"/>
      <c r="K65" s="272">
        <f>IF(ISBLANK($H$2),SUMIF(PROD_AUTO5_PREV_PERI_PART_SOC!$A:$A,'Fiche Agence'!$C$2,PROD_AUTO5_PREV_PERI_PART_SOC!$H:$H),IF(ISBLANK($N$2),SUMIF(PROD_AUTO5_PREV_PERI_PART_SOC!$B:$B,'Fiche Agence'!$H$2,PROD_AUTO5_PREV_PERI_PART_SOC!$H:$H),SUMIF(PROD_AUTO5_PREV_PERI_PART_SOC!$D:$D,'Fiche Agence'!$N$2,PROD_AUTO5_PREV_PERI_PART_SOC!$H:$H)))</f>
        <v>94400</v>
      </c>
      <c r="L65" s="273"/>
      <c r="M65" s="196">
        <f>K65/(IF(ISBLANK($H$2),SUMIF(ETP_Challenge!$A:$A,'Fiche Agence'!$C$2,ETP_Challenge!$E:$E),IF(ISBLANK($N$2),SUMIF(ETP_Challenge!$B:$B,'Fiche Agence'!$H$2,ETP_Challenge!$E:$E),SUMIF(ETP_Challenge!$D:$D,'Fiche Agence'!$N$2,ETP_Challenge!$E:$E))))</f>
        <v>925.40728357777584</v>
      </c>
      <c r="N65" s="271"/>
      <c r="O65" s="274">
        <f>(G63-K65)/Y3</f>
        <v>181120.00000000003</v>
      </c>
      <c r="P65" s="275"/>
      <c r="Q65" s="196">
        <f>O65/Y5</f>
        <v>1775.5271949322753</v>
      </c>
      <c r="R65" s="65"/>
    </row>
    <row r="66" spans="2:18" ht="8.25" customHeight="1" x14ac:dyDescent="0.25">
      <c r="B66" s="64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65"/>
    </row>
    <row r="67" spans="2:18" x14ac:dyDescent="0.25">
      <c r="B67" s="6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65"/>
    </row>
    <row r="68" spans="2:18" ht="18.75" customHeight="1" x14ac:dyDescent="0.25">
      <c r="B68" s="68"/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70"/>
    </row>
  </sheetData>
  <sheetProtection algorithmName="SHA-512" hashValue="CDCfdM8IFNaHwni/sY6vaRR3mT+JsBWOaiLlvgUGfF/Q6nZx05Qp9h9RGLgy6U2PVjYK/PuDapRACpjO9fof8g==" saltValue="OGaaUMjDJpT0KJEf3ewt7A==" spinCount="100000" sheet="1" objects="1" scenarios="1"/>
  <mergeCells count="85">
    <mergeCell ref="AF46:AF47"/>
    <mergeCell ref="AA46:AA47"/>
    <mergeCell ref="AB46:AB47"/>
    <mergeCell ref="X41:Y41"/>
    <mergeCell ref="X46:X47"/>
    <mergeCell ref="Y46:Y47"/>
    <mergeCell ref="AC46:AC47"/>
    <mergeCell ref="AA41:AC41"/>
    <mergeCell ref="AE46:AE47"/>
    <mergeCell ref="AE20:AK20"/>
    <mergeCell ref="AE2:AK2"/>
    <mergeCell ref="AE8:AK8"/>
    <mergeCell ref="AE14:AK14"/>
    <mergeCell ref="B4:R4"/>
    <mergeCell ref="K19:L19"/>
    <mergeCell ref="O12:P12"/>
    <mergeCell ref="O11:Q11"/>
    <mergeCell ref="N12:N13"/>
    <mergeCell ref="K11:M11"/>
    <mergeCell ref="K12:L12"/>
    <mergeCell ref="O13:P13"/>
    <mergeCell ref="Z2:AA2"/>
    <mergeCell ref="O18:Q18"/>
    <mergeCell ref="N19:N20"/>
    <mergeCell ref="O19:P19"/>
    <mergeCell ref="G63:H63"/>
    <mergeCell ref="K26:M26"/>
    <mergeCell ref="K30:M30"/>
    <mergeCell ref="K49:L49"/>
    <mergeCell ref="K8:Q9"/>
    <mergeCell ref="D16:I16"/>
    <mergeCell ref="K13:L13"/>
    <mergeCell ref="C13:E13"/>
    <mergeCell ref="G9:I12"/>
    <mergeCell ref="C14:E14"/>
    <mergeCell ref="C63:E63"/>
    <mergeCell ref="K63:M63"/>
    <mergeCell ref="O63:Q63"/>
    <mergeCell ref="D54:I54"/>
    <mergeCell ref="D33:I33"/>
    <mergeCell ref="C51:E51"/>
    <mergeCell ref="N64:N65"/>
    <mergeCell ref="O64:P64"/>
    <mergeCell ref="K65:L65"/>
    <mergeCell ref="O65:P65"/>
    <mergeCell ref="C65:I65"/>
    <mergeCell ref="K64:L64"/>
    <mergeCell ref="K58:L58"/>
    <mergeCell ref="O58:P58"/>
    <mergeCell ref="N57:N58"/>
    <mergeCell ref="O57:P57"/>
    <mergeCell ref="K56:M56"/>
    <mergeCell ref="O56:Q56"/>
    <mergeCell ref="K57:L57"/>
    <mergeCell ref="K55:Q55"/>
    <mergeCell ref="C30:E30"/>
    <mergeCell ref="G26:I29"/>
    <mergeCell ref="D39:E39"/>
    <mergeCell ref="G39:H39"/>
    <mergeCell ref="C31:E31"/>
    <mergeCell ref="K31:M31"/>
    <mergeCell ref="O30:P30"/>
    <mergeCell ref="G49:H49"/>
    <mergeCell ref="K44:Q45"/>
    <mergeCell ref="G45:I47"/>
    <mergeCell ref="N54:O54"/>
    <mergeCell ref="K54:M54"/>
    <mergeCell ref="O49:P49"/>
    <mergeCell ref="K48:L48"/>
    <mergeCell ref="N48:N49"/>
    <mergeCell ref="C1:F1"/>
    <mergeCell ref="H1:L1"/>
    <mergeCell ref="N1:Q1"/>
    <mergeCell ref="C2:F2"/>
    <mergeCell ref="N2:Q2"/>
    <mergeCell ref="H2:L2"/>
    <mergeCell ref="O48:P48"/>
    <mergeCell ref="K20:L20"/>
    <mergeCell ref="K16:Q17"/>
    <mergeCell ref="K18:M18"/>
    <mergeCell ref="O20:P20"/>
    <mergeCell ref="O26:Q29"/>
    <mergeCell ref="L33:Q33"/>
    <mergeCell ref="K47:M47"/>
    <mergeCell ref="O47:Q47"/>
  </mergeCells>
  <conditionalFormatting sqref="D18:I19 D56:I57">
    <cfRule type="cellIs" dxfId="7" priority="4" operator="equal">
      <formula>0</formula>
    </cfRule>
  </conditionalFormatting>
  <conditionalFormatting sqref="L35:Q36">
    <cfRule type="cellIs" dxfId="6" priority="3" operator="equal">
      <formula>0</formula>
    </cfRule>
  </conditionalFormatting>
  <conditionalFormatting sqref="D35:I36">
    <cfRule type="cellIs" dxfId="5" priority="2" operator="equal">
      <formula>0</formula>
    </cfRule>
  </conditionalFormatting>
  <dataValidations count="2">
    <dataValidation type="list" allowBlank="1" showInputMessage="1" showErrorMessage="1" sqref="H2:L2" xr:uid="{00000000-0002-0000-0100-000000000000}">
      <formula1>INDIRECT($C$2)</formula1>
    </dataValidation>
    <dataValidation type="list" allowBlank="1" showInputMessage="1" showErrorMessage="1" sqref="N2:Q2" xr:uid="{00000000-0002-0000-0100-000001000000}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ignoredErrors>
    <ignoredError sqref="E56:E57" evalError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2000000}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F926A-1ED8-4F02-AE65-53ED1F672868}">
  <sheetPr>
    <tabColor theme="2" tint="-0.499984740745262"/>
  </sheetPr>
  <dimension ref="A1:H253"/>
  <sheetViews>
    <sheetView workbookViewId="0">
      <selection activeCell="C28" sqref="C28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8" customWidth="1"/>
    <col min="6" max="6" width="14.28515625" style="210" customWidth="1"/>
    <col min="7" max="7" width="13.85546875" style="48" customWidth="1"/>
    <col min="8" max="8" width="11.42578125" style="97"/>
  </cols>
  <sheetData>
    <row r="1" spans="1:8" ht="36" customHeight="1" x14ac:dyDescent="0.25">
      <c r="A1" s="84" t="s">
        <v>14</v>
      </c>
      <c r="B1" s="84" t="s">
        <v>15</v>
      </c>
      <c r="C1" s="84" t="s">
        <v>3</v>
      </c>
      <c r="D1" s="84" t="s">
        <v>373</v>
      </c>
      <c r="E1" s="85" t="s">
        <v>441</v>
      </c>
      <c r="F1" s="209" t="s">
        <v>440</v>
      </c>
      <c r="G1" s="85" t="s">
        <v>442</v>
      </c>
      <c r="H1" s="209" t="s">
        <v>639</v>
      </c>
    </row>
    <row r="2" spans="1:8" x14ac:dyDescent="0.25">
      <c r="A2" s="4" t="s">
        <v>378</v>
      </c>
      <c r="B2" s="4" t="s">
        <v>0</v>
      </c>
      <c r="C2" s="4" t="s">
        <v>34</v>
      </c>
      <c r="D2" s="4">
        <v>410566</v>
      </c>
      <c r="E2" s="48">
        <v>5.3513513515682982</v>
      </c>
      <c r="F2" s="210">
        <v>32881.081082414101</v>
      </c>
      <c r="G2" s="48">
        <v>3.625</v>
      </c>
      <c r="H2" s="97">
        <v>106592.37986918617</v>
      </c>
    </row>
    <row r="3" spans="1:8" x14ac:dyDescent="0.25">
      <c r="A3" s="4" t="s">
        <v>378</v>
      </c>
      <c r="B3" s="4" t="s">
        <v>0</v>
      </c>
      <c r="C3" s="4" t="s">
        <v>35</v>
      </c>
      <c r="D3" s="4">
        <v>510590</v>
      </c>
      <c r="E3" s="48">
        <v>5.5569139122896711</v>
      </c>
      <c r="F3" s="210">
        <v>47056.082370853786</v>
      </c>
      <c r="G3" s="48">
        <v>3.0350419237408239</v>
      </c>
      <c r="H3" s="97">
        <v>72188.616642266803</v>
      </c>
    </row>
    <row r="4" spans="1:8" x14ac:dyDescent="0.25">
      <c r="A4" s="4" t="s">
        <v>378</v>
      </c>
      <c r="B4" s="4" t="s">
        <v>0</v>
      </c>
      <c r="C4" s="4" t="s">
        <v>36</v>
      </c>
      <c r="D4" s="4">
        <v>451154</v>
      </c>
      <c r="E4" s="48">
        <v>5.50000000055</v>
      </c>
      <c r="F4" s="210">
        <v>49600</v>
      </c>
      <c r="G4" s="48">
        <v>3.8500000003850001</v>
      </c>
      <c r="H4" s="97">
        <v>71615.509999999995</v>
      </c>
    </row>
    <row r="5" spans="1:8" x14ac:dyDescent="0.25">
      <c r="A5" s="4" t="s">
        <v>378</v>
      </c>
      <c r="B5" s="4" t="s">
        <v>0</v>
      </c>
      <c r="C5" s="4" t="s">
        <v>37</v>
      </c>
      <c r="D5" s="4">
        <v>410541</v>
      </c>
      <c r="E5" s="48">
        <v>4.8270313757039416</v>
      </c>
      <c r="F5" s="210">
        <v>32696.723022333539</v>
      </c>
      <c r="G5" s="48">
        <v>2.9927956675523766</v>
      </c>
      <c r="H5" s="97">
        <v>52996.17904405648</v>
      </c>
    </row>
    <row r="6" spans="1:8" x14ac:dyDescent="0.25">
      <c r="A6" s="4" t="s">
        <v>378</v>
      </c>
      <c r="B6" s="4" t="s">
        <v>0</v>
      </c>
      <c r="C6" s="4" t="s">
        <v>39</v>
      </c>
      <c r="D6" s="4">
        <v>451156</v>
      </c>
      <c r="E6" s="48">
        <v>3.8794303825240886</v>
      </c>
      <c r="F6" s="210">
        <v>29546.788442173773</v>
      </c>
      <c r="G6" s="48">
        <v>2.7883405874391887</v>
      </c>
      <c r="H6" s="97">
        <v>90731.872897430483</v>
      </c>
    </row>
    <row r="7" spans="1:8" x14ac:dyDescent="0.25">
      <c r="A7" s="4" t="s">
        <v>378</v>
      </c>
      <c r="B7" s="4" t="s">
        <v>0</v>
      </c>
      <c r="C7" s="4" t="s">
        <v>41</v>
      </c>
      <c r="D7" s="4">
        <v>451151</v>
      </c>
      <c r="E7" s="48">
        <v>9.5</v>
      </c>
      <c r="F7" s="210">
        <v>59081.08108108108</v>
      </c>
      <c r="G7" s="48">
        <v>4.5</v>
      </c>
      <c r="H7" s="97">
        <v>81870.78</v>
      </c>
    </row>
    <row r="8" spans="1:8" x14ac:dyDescent="0.25">
      <c r="A8" s="4" t="s">
        <v>378</v>
      </c>
      <c r="B8" s="4" t="s">
        <v>42</v>
      </c>
      <c r="C8" s="4" t="s">
        <v>43</v>
      </c>
      <c r="D8" s="4">
        <v>510530</v>
      </c>
      <c r="E8" s="48">
        <v>4.4874476986978307</v>
      </c>
      <c r="F8" s="210">
        <v>44529.288702463084</v>
      </c>
      <c r="G8" s="48">
        <v>2.5301204821715779</v>
      </c>
      <c r="H8" s="97">
        <v>72130.761400919146</v>
      </c>
    </row>
    <row r="9" spans="1:8" x14ac:dyDescent="0.25">
      <c r="A9" s="4" t="s">
        <v>378</v>
      </c>
      <c r="B9" s="4" t="s">
        <v>42</v>
      </c>
      <c r="C9" s="4" t="s">
        <v>44</v>
      </c>
      <c r="D9" s="4">
        <v>410550</v>
      </c>
      <c r="E9" s="48">
        <v>4.5</v>
      </c>
      <c r="F9" s="210">
        <v>49537.880430034049</v>
      </c>
      <c r="G9" s="48">
        <v>3.1666666666666665</v>
      </c>
      <c r="H9" s="97">
        <v>86700.138333333336</v>
      </c>
    </row>
    <row r="10" spans="1:8" x14ac:dyDescent="0.25">
      <c r="A10" s="4" t="s">
        <v>378</v>
      </c>
      <c r="B10" s="4" t="s">
        <v>42</v>
      </c>
      <c r="C10" s="4" t="s">
        <v>45</v>
      </c>
      <c r="D10" s="4">
        <v>510556</v>
      </c>
      <c r="E10" s="48">
        <v>4.431431510117342</v>
      </c>
      <c r="F10" s="210">
        <v>46189.791516894322</v>
      </c>
      <c r="G10" s="48">
        <v>2.0383359076550063</v>
      </c>
      <c r="H10" s="97">
        <v>111074.20193348016</v>
      </c>
    </row>
    <row r="11" spans="1:8" x14ac:dyDescent="0.25">
      <c r="A11" s="4" t="s">
        <v>378</v>
      </c>
      <c r="B11" s="4" t="s">
        <v>42</v>
      </c>
      <c r="C11" s="4" t="s">
        <v>47</v>
      </c>
      <c r="D11" s="4">
        <v>510523</v>
      </c>
      <c r="E11" s="48">
        <v>5.220801977751365</v>
      </c>
      <c r="F11" s="210">
        <v>27883.720928503331</v>
      </c>
      <c r="G11" s="48">
        <v>2.8916495168940872</v>
      </c>
      <c r="H11" s="97">
        <v>52628.329999999994</v>
      </c>
    </row>
    <row r="12" spans="1:8" x14ac:dyDescent="0.25">
      <c r="A12" s="4" t="s">
        <v>378</v>
      </c>
      <c r="B12" s="4" t="s">
        <v>42</v>
      </c>
      <c r="C12" s="4" t="s">
        <v>48</v>
      </c>
      <c r="D12" s="4">
        <v>510570</v>
      </c>
      <c r="E12" s="48">
        <v>3.1367628607277291</v>
      </c>
      <c r="F12" s="210">
        <v>34333.733493397362</v>
      </c>
      <c r="G12" s="48">
        <v>2.5334919962253375</v>
      </c>
      <c r="H12" s="97">
        <v>94210.424508573822</v>
      </c>
    </row>
    <row r="13" spans="1:8" x14ac:dyDescent="0.25">
      <c r="A13" s="4" t="s">
        <v>378</v>
      </c>
      <c r="B13" s="4" t="s">
        <v>42</v>
      </c>
      <c r="C13" s="4" t="s">
        <v>49</v>
      </c>
      <c r="D13" s="4">
        <v>410571</v>
      </c>
      <c r="E13" s="48">
        <v>2.6080000417253926</v>
      </c>
      <c r="F13" s="210">
        <v>26132.653377441977</v>
      </c>
      <c r="G13" s="48">
        <v>2.4698588012349583</v>
      </c>
      <c r="H13" s="97">
        <v>60405.612108514128</v>
      </c>
    </row>
    <row r="14" spans="1:8" x14ac:dyDescent="0.25">
      <c r="A14" s="4" t="s">
        <v>378</v>
      </c>
      <c r="B14" s="4" t="s">
        <v>42</v>
      </c>
      <c r="C14" s="4" t="s">
        <v>50</v>
      </c>
      <c r="D14" s="4">
        <v>510520</v>
      </c>
      <c r="E14" s="48">
        <v>4.5164336600264683</v>
      </c>
      <c r="F14" s="210">
        <v>52333.333333333336</v>
      </c>
      <c r="G14" s="48">
        <v>3.5549979088247596</v>
      </c>
      <c r="H14" s="97">
        <v>236639.02666666664</v>
      </c>
    </row>
    <row r="15" spans="1:8" x14ac:dyDescent="0.25">
      <c r="A15" s="4" t="s">
        <v>378</v>
      </c>
      <c r="B15" s="4" t="s">
        <v>42</v>
      </c>
      <c r="C15" s="4" t="s">
        <v>52</v>
      </c>
      <c r="D15" s="4">
        <v>410524</v>
      </c>
      <c r="E15" s="48">
        <v>2.75</v>
      </c>
      <c r="F15" s="210">
        <v>39780.82191998799</v>
      </c>
      <c r="G15" s="48">
        <v>3.163265306036374</v>
      </c>
      <c r="H15" s="97">
        <v>103684.886</v>
      </c>
    </row>
    <row r="16" spans="1:8" x14ac:dyDescent="0.25">
      <c r="A16" s="4" t="s">
        <v>378</v>
      </c>
      <c r="B16" s="4" t="s">
        <v>42</v>
      </c>
      <c r="C16" s="4" t="s">
        <v>51</v>
      </c>
      <c r="D16" s="4">
        <v>410521</v>
      </c>
      <c r="E16" s="48">
        <v>2.0370370370747599</v>
      </c>
      <c r="F16" s="210">
        <v>24963.490446018874</v>
      </c>
      <c r="G16" s="48">
        <v>1.6</v>
      </c>
      <c r="H16" s="97">
        <v>47479.79</v>
      </c>
    </row>
    <row r="17" spans="1:8" x14ac:dyDescent="0.25">
      <c r="A17" s="4" t="s">
        <v>378</v>
      </c>
      <c r="B17" s="4" t="s">
        <v>42</v>
      </c>
      <c r="C17" s="4" t="s">
        <v>53</v>
      </c>
      <c r="D17" s="4">
        <v>510513</v>
      </c>
      <c r="E17" s="48">
        <v>4.2936802968790166</v>
      </c>
      <c r="F17" s="210">
        <v>52320.408156324847</v>
      </c>
      <c r="G17" s="48">
        <v>3.2589695730749857</v>
      </c>
      <c r="H17" s="97">
        <v>123996.53498374148</v>
      </c>
    </row>
    <row r="18" spans="1:8" x14ac:dyDescent="0.25">
      <c r="A18" s="4" t="s">
        <v>378</v>
      </c>
      <c r="B18" s="4" t="s">
        <v>42</v>
      </c>
      <c r="C18" s="4" t="s">
        <v>55</v>
      </c>
      <c r="D18" s="4">
        <v>510522</v>
      </c>
      <c r="E18" s="48">
        <v>4.333333333333333</v>
      </c>
      <c r="F18" s="210">
        <v>36426.22950461381</v>
      </c>
      <c r="G18" s="48">
        <v>2.7222222226759256</v>
      </c>
      <c r="H18" s="97">
        <v>36076.930148295854</v>
      </c>
    </row>
    <row r="19" spans="1:8" x14ac:dyDescent="0.25">
      <c r="A19" s="4" t="s">
        <v>378</v>
      </c>
      <c r="B19" s="4" t="s">
        <v>42</v>
      </c>
      <c r="C19" s="4" t="s">
        <v>56</v>
      </c>
      <c r="D19" s="4">
        <v>410510</v>
      </c>
      <c r="E19" s="48">
        <v>2.2727272727272729</v>
      </c>
      <c r="F19" s="210">
        <v>35200</v>
      </c>
      <c r="G19" s="48">
        <v>2.4390243902439024</v>
      </c>
      <c r="H19" s="97">
        <v>85699.112195121954</v>
      </c>
    </row>
    <row r="20" spans="1:8" x14ac:dyDescent="0.25">
      <c r="A20" s="4" t="s">
        <v>378</v>
      </c>
      <c r="B20" s="4" t="s">
        <v>42</v>
      </c>
      <c r="C20" s="4" t="s">
        <v>57</v>
      </c>
      <c r="D20" s="4">
        <v>410512</v>
      </c>
      <c r="E20" s="48">
        <v>4.1488611376177236</v>
      </c>
      <c r="F20" s="210">
        <v>37807.781277359303</v>
      </c>
      <c r="G20" s="48">
        <v>2.8386944625805479</v>
      </c>
      <c r="H20" s="97">
        <v>54278.703022336151</v>
      </c>
    </row>
    <row r="21" spans="1:8" x14ac:dyDescent="0.25">
      <c r="A21" s="4" t="s">
        <v>382</v>
      </c>
      <c r="B21" s="4" t="s">
        <v>58</v>
      </c>
      <c r="C21" s="4" t="s">
        <v>59</v>
      </c>
      <c r="D21" s="4">
        <v>4057</v>
      </c>
      <c r="E21" s="48">
        <v>5.0126791295630122</v>
      </c>
      <c r="F21" s="210">
        <v>74954.296160877508</v>
      </c>
      <c r="G21" s="48">
        <v>2.1474245114957076</v>
      </c>
      <c r="H21" s="97">
        <v>57446.524860844904</v>
      </c>
    </row>
    <row r="22" spans="1:8" x14ac:dyDescent="0.25">
      <c r="A22" s="4" t="s">
        <v>382</v>
      </c>
      <c r="B22" s="4" t="s">
        <v>58</v>
      </c>
      <c r="C22" s="4" t="s">
        <v>60</v>
      </c>
      <c r="D22" s="4">
        <v>4082</v>
      </c>
      <c r="E22" s="48">
        <v>7.5</v>
      </c>
      <c r="F22" s="210">
        <v>94250</v>
      </c>
      <c r="G22" s="48">
        <v>4.1904761899440661</v>
      </c>
      <c r="H22" s="97">
        <v>85059.635068643867</v>
      </c>
    </row>
    <row r="23" spans="1:8" x14ac:dyDescent="0.25">
      <c r="A23" s="4" t="s">
        <v>382</v>
      </c>
      <c r="B23" s="4" t="s">
        <v>58</v>
      </c>
      <c r="C23" s="4" t="s">
        <v>61</v>
      </c>
      <c r="D23" s="4">
        <v>4030</v>
      </c>
      <c r="E23" s="48">
        <v>4.7363247902021381</v>
      </c>
      <c r="F23" s="210">
        <v>43933.49546773707</v>
      </c>
      <c r="G23" s="48">
        <v>3.5721000188005263</v>
      </c>
      <c r="H23" s="97">
        <v>88191.123102272075</v>
      </c>
    </row>
    <row r="24" spans="1:8" x14ac:dyDescent="0.25">
      <c r="A24" s="4" t="s">
        <v>382</v>
      </c>
      <c r="B24" s="4" t="s">
        <v>58</v>
      </c>
      <c r="C24" s="4" t="s">
        <v>62</v>
      </c>
      <c r="D24" s="4">
        <v>4060</v>
      </c>
      <c r="E24" s="48">
        <v>4.4733724374889103</v>
      </c>
      <c r="F24" s="210">
        <v>53331.507957426591</v>
      </c>
      <c r="G24" s="48">
        <v>2.5972692740418477</v>
      </c>
      <c r="H24" s="97">
        <v>64039.298909762249</v>
      </c>
    </row>
    <row r="25" spans="1:8" x14ac:dyDescent="0.25">
      <c r="A25" s="4" t="s">
        <v>382</v>
      </c>
      <c r="B25" s="4" t="s">
        <v>58</v>
      </c>
      <c r="C25" s="4" t="s">
        <v>64</v>
      </c>
      <c r="D25" s="4">
        <v>4092</v>
      </c>
      <c r="E25" s="48">
        <v>6.5869742574179106</v>
      </c>
      <c r="F25" s="210">
        <v>126000</v>
      </c>
      <c r="G25" s="48">
        <v>5</v>
      </c>
      <c r="H25" s="97">
        <v>59003.562519616404</v>
      </c>
    </row>
    <row r="26" spans="1:8" x14ac:dyDescent="0.25">
      <c r="A26" s="4" t="s">
        <v>382</v>
      </c>
      <c r="B26" s="4" t="s">
        <v>58</v>
      </c>
      <c r="C26" s="4" t="s">
        <v>65</v>
      </c>
      <c r="D26" s="4">
        <v>4041</v>
      </c>
      <c r="E26" s="48">
        <v>6.7685712674149698</v>
      </c>
      <c r="F26" s="210">
        <v>56404.760561791416</v>
      </c>
      <c r="G26" s="48">
        <v>3.3842856337074849</v>
      </c>
      <c r="H26" s="97">
        <v>116805.24765245985</v>
      </c>
    </row>
    <row r="27" spans="1:8" x14ac:dyDescent="0.25">
      <c r="A27" s="4" t="s">
        <v>382</v>
      </c>
      <c r="B27" s="4" t="s">
        <v>58</v>
      </c>
      <c r="C27" s="4" t="s">
        <v>66</v>
      </c>
      <c r="D27" s="4">
        <v>4085</v>
      </c>
      <c r="E27" s="48">
        <v>7.5463561880120746</v>
      </c>
      <c r="F27" s="210">
        <v>125772.60313353458</v>
      </c>
      <c r="G27" s="48">
        <v>3.2341526520051747</v>
      </c>
      <c r="H27" s="97">
        <v>94729.982620779701</v>
      </c>
    </row>
    <row r="28" spans="1:8" x14ac:dyDescent="0.25">
      <c r="A28" s="4" t="s">
        <v>382</v>
      </c>
      <c r="B28" s="4" t="s">
        <v>58</v>
      </c>
      <c r="C28" s="4" t="s">
        <v>67</v>
      </c>
      <c r="D28" s="4">
        <v>4066</v>
      </c>
      <c r="E28" s="48">
        <v>3.6500389386153973</v>
      </c>
      <c r="F28" s="210">
        <v>51460.518182272368</v>
      </c>
      <c r="G28" s="48">
        <v>1.4850004244873714</v>
      </c>
      <c r="H28" s="97">
        <v>90815.392840841727</v>
      </c>
    </row>
    <row r="29" spans="1:8" x14ac:dyDescent="0.25">
      <c r="A29" s="4" t="s">
        <v>382</v>
      </c>
      <c r="B29" s="4" t="s">
        <v>58</v>
      </c>
      <c r="C29" s="4" t="s">
        <v>68</v>
      </c>
      <c r="D29" s="4">
        <v>4067</v>
      </c>
      <c r="E29" s="48">
        <v>4.0909090916528923</v>
      </c>
      <c r="F29" s="210">
        <v>56500</v>
      </c>
      <c r="G29" s="48">
        <v>2.4545454549917354</v>
      </c>
      <c r="H29" s="97">
        <v>40450.549098263735</v>
      </c>
    </row>
    <row r="30" spans="1:8" x14ac:dyDescent="0.25">
      <c r="A30" s="4" t="s">
        <v>382</v>
      </c>
      <c r="B30" s="4" t="s">
        <v>58</v>
      </c>
      <c r="C30" s="4" t="s">
        <v>69</v>
      </c>
      <c r="D30" s="4">
        <v>4095</v>
      </c>
      <c r="E30" s="48">
        <v>4.7525829476420851</v>
      </c>
      <c r="F30" s="210">
        <v>76657.182702571983</v>
      </c>
      <c r="G30" s="48">
        <v>1.6480902934426063</v>
      </c>
      <c r="H30" s="97">
        <v>152198.27449533972</v>
      </c>
    </row>
    <row r="31" spans="1:8" x14ac:dyDescent="0.25">
      <c r="A31" s="4" t="s">
        <v>382</v>
      </c>
      <c r="B31" s="4" t="s">
        <v>58</v>
      </c>
      <c r="C31" s="4" t="s">
        <v>70</v>
      </c>
      <c r="D31" s="4">
        <v>4087</v>
      </c>
      <c r="E31" s="48">
        <v>5.481326512567601</v>
      </c>
      <c r="F31" s="210">
        <v>62098.209076426567</v>
      </c>
      <c r="G31" s="48">
        <v>2.207660502812395</v>
      </c>
      <c r="H31" s="97">
        <v>75684.768490356626</v>
      </c>
    </row>
    <row r="32" spans="1:8" x14ac:dyDescent="0.25">
      <c r="A32" s="4" t="s">
        <v>382</v>
      </c>
      <c r="B32" s="4" t="s">
        <v>58</v>
      </c>
      <c r="C32" s="4" t="s">
        <v>73</v>
      </c>
      <c r="D32" s="4">
        <v>4079</v>
      </c>
      <c r="E32" s="48">
        <v>6.7136168664289864</v>
      </c>
      <c r="F32" s="210">
        <v>91200</v>
      </c>
      <c r="G32" s="48">
        <v>7.1649065798998386</v>
      </c>
      <c r="H32" s="97">
        <v>102235.65791872892</v>
      </c>
    </row>
    <row r="33" spans="1:8" x14ac:dyDescent="0.25">
      <c r="A33" s="4" t="s">
        <v>382</v>
      </c>
      <c r="B33" s="4" t="s">
        <v>58</v>
      </c>
      <c r="C33" s="4" t="s">
        <v>74</v>
      </c>
      <c r="D33" s="4">
        <v>4031</v>
      </c>
      <c r="E33" s="48">
        <v>4.0645161295567123</v>
      </c>
      <c r="F33" s="210">
        <v>54666.666666666664</v>
      </c>
      <c r="G33" s="48">
        <v>2.708221386322319</v>
      </c>
      <c r="H33" s="97">
        <v>310409.56666666665</v>
      </c>
    </row>
    <row r="34" spans="1:8" x14ac:dyDescent="0.25">
      <c r="A34" s="4" t="s">
        <v>382</v>
      </c>
      <c r="B34" s="4" t="s">
        <v>58</v>
      </c>
      <c r="C34" s="4" t="s">
        <v>75</v>
      </c>
      <c r="D34" s="4">
        <v>4071</v>
      </c>
      <c r="E34" s="48">
        <v>8.1614655873198547</v>
      </c>
      <c r="F34" s="210">
        <v>55388.910680910958</v>
      </c>
      <c r="G34" s="48">
        <v>2.1920210434020166</v>
      </c>
      <c r="H34" s="97">
        <v>88878.987789224135</v>
      </c>
    </row>
    <row r="35" spans="1:8" x14ac:dyDescent="0.25">
      <c r="A35" s="4" t="s">
        <v>382</v>
      </c>
      <c r="B35" s="4" t="s">
        <v>77</v>
      </c>
      <c r="C35" s="4" t="s">
        <v>78</v>
      </c>
      <c r="D35" s="4">
        <v>4113</v>
      </c>
      <c r="E35" s="48">
        <v>6</v>
      </c>
      <c r="F35" s="210">
        <v>73700</v>
      </c>
      <c r="G35" s="48">
        <v>4.333333333333333</v>
      </c>
      <c r="H35" s="97">
        <v>219251.23558245989</v>
      </c>
    </row>
    <row r="36" spans="1:8" x14ac:dyDescent="0.25">
      <c r="A36" s="4" t="s">
        <v>382</v>
      </c>
      <c r="B36" s="4" t="s">
        <v>77</v>
      </c>
      <c r="C36" s="4" t="s">
        <v>79</v>
      </c>
      <c r="D36" s="4">
        <v>4111</v>
      </c>
      <c r="E36" s="48">
        <v>6.4122248649339317</v>
      </c>
      <c r="F36" s="210">
        <v>60709.628097315283</v>
      </c>
      <c r="G36" s="48">
        <v>2.5280949600925537</v>
      </c>
      <c r="H36" s="97">
        <v>72156.548724473381</v>
      </c>
    </row>
    <row r="37" spans="1:8" x14ac:dyDescent="0.25">
      <c r="A37" s="4" t="s">
        <v>382</v>
      </c>
      <c r="B37" s="4" t="s">
        <v>77</v>
      </c>
      <c r="C37" s="4" t="s">
        <v>80</v>
      </c>
      <c r="D37" s="4">
        <v>4104</v>
      </c>
      <c r="E37" s="48">
        <v>2.9480767410091984</v>
      </c>
      <c r="F37" s="210">
        <v>39005.323034890927</v>
      </c>
      <c r="G37" s="48">
        <v>1.6756032171581769</v>
      </c>
      <c r="H37" s="97">
        <v>63387.350350607143</v>
      </c>
    </row>
    <row r="38" spans="1:8" x14ac:dyDescent="0.25">
      <c r="A38" s="4" t="s">
        <v>382</v>
      </c>
      <c r="B38" s="4" t="s">
        <v>77</v>
      </c>
      <c r="C38" s="4" t="s">
        <v>81</v>
      </c>
      <c r="D38" s="4">
        <v>4008</v>
      </c>
      <c r="E38" s="48">
        <v>5.1333333338466671</v>
      </c>
      <c r="F38" s="210">
        <v>71500</v>
      </c>
      <c r="G38" s="48">
        <v>2.6666666666666665</v>
      </c>
      <c r="H38" s="97">
        <v>200079.905</v>
      </c>
    </row>
    <row r="39" spans="1:8" x14ac:dyDescent="0.25">
      <c r="A39" s="4" t="s">
        <v>382</v>
      </c>
      <c r="B39" s="4" t="s">
        <v>77</v>
      </c>
      <c r="C39" s="4" t="s">
        <v>82</v>
      </c>
      <c r="D39" s="4">
        <v>4007</v>
      </c>
      <c r="E39" s="48">
        <v>4.7602339179616289</v>
      </c>
      <c r="F39" s="210">
        <v>53075.680135382951</v>
      </c>
      <c r="G39" s="48">
        <v>2.0704225351821068</v>
      </c>
      <c r="H39" s="97">
        <v>70374.94829611585</v>
      </c>
    </row>
    <row r="40" spans="1:8" x14ac:dyDescent="0.25">
      <c r="A40" s="4" t="s">
        <v>382</v>
      </c>
      <c r="B40" s="4" t="s">
        <v>77</v>
      </c>
      <c r="C40" s="4" t="s">
        <v>83</v>
      </c>
      <c r="D40" s="4">
        <v>4015</v>
      </c>
      <c r="E40" s="48">
        <v>3.8961038961038961</v>
      </c>
      <c r="F40" s="210">
        <v>50168.831168831166</v>
      </c>
      <c r="G40" s="48">
        <v>2.0779220779220777</v>
      </c>
      <c r="H40" s="97">
        <v>112562.88051948052</v>
      </c>
    </row>
    <row r="41" spans="1:8" x14ac:dyDescent="0.25">
      <c r="A41" s="4" t="s">
        <v>382</v>
      </c>
      <c r="B41" s="4" t="s">
        <v>77</v>
      </c>
      <c r="C41" s="4" t="s">
        <v>84</v>
      </c>
      <c r="D41" s="4">
        <v>4109</v>
      </c>
      <c r="E41" s="48">
        <v>6</v>
      </c>
      <c r="F41" s="210">
        <v>86055.813933475394</v>
      </c>
      <c r="G41" s="48">
        <v>2.5</v>
      </c>
      <c r="H41" s="97">
        <v>65794.687107492427</v>
      </c>
    </row>
    <row r="42" spans="1:8" x14ac:dyDescent="0.25">
      <c r="A42" s="4" t="s">
        <v>382</v>
      </c>
      <c r="B42" s="4" t="s">
        <v>77</v>
      </c>
      <c r="C42" s="4" t="s">
        <v>86</v>
      </c>
      <c r="D42" s="4">
        <v>4116</v>
      </c>
      <c r="E42" s="48">
        <v>4.4659428355431681</v>
      </c>
      <c r="F42" s="210">
        <v>39990.488118272915</v>
      </c>
      <c r="G42" s="48">
        <v>2.1524725186774405</v>
      </c>
      <c r="H42" s="97">
        <v>137031.69124809952</v>
      </c>
    </row>
    <row r="43" spans="1:8" x14ac:dyDescent="0.25">
      <c r="A43" s="4" t="s">
        <v>382</v>
      </c>
      <c r="B43" s="4" t="s">
        <v>77</v>
      </c>
      <c r="C43" s="4" t="s">
        <v>87</v>
      </c>
      <c r="D43" s="4">
        <v>4126</v>
      </c>
      <c r="E43" s="48">
        <v>6</v>
      </c>
      <c r="F43" s="210">
        <v>61000</v>
      </c>
      <c r="G43" s="48">
        <v>4</v>
      </c>
      <c r="H43" s="97">
        <v>329505.95</v>
      </c>
    </row>
    <row r="44" spans="1:8" x14ac:dyDescent="0.25">
      <c r="A44" s="4" t="s">
        <v>382</v>
      </c>
      <c r="B44" s="4" t="s">
        <v>77</v>
      </c>
      <c r="C44" s="4" t="s">
        <v>88</v>
      </c>
      <c r="D44" s="4">
        <v>4119</v>
      </c>
      <c r="E44" s="48">
        <v>10.82047812973774</v>
      </c>
      <c r="F44" s="210">
        <v>59512.629713557566</v>
      </c>
      <c r="G44" s="48">
        <v>3.1525440505302602</v>
      </c>
      <c r="H44" s="97">
        <v>108997.68870768612</v>
      </c>
    </row>
    <row r="45" spans="1:8" x14ac:dyDescent="0.25">
      <c r="A45" s="4" t="s">
        <v>382</v>
      </c>
      <c r="B45" s="4" t="s">
        <v>77</v>
      </c>
      <c r="C45" s="4" t="s">
        <v>89</v>
      </c>
      <c r="D45" s="4">
        <v>4127</v>
      </c>
      <c r="E45" s="48">
        <v>6.5</v>
      </c>
      <c r="F45" s="210">
        <v>44962.216636010635</v>
      </c>
      <c r="G45" s="48">
        <v>2.6448362727065078</v>
      </c>
      <c r="H45" s="97">
        <v>40254.541286179956</v>
      </c>
    </row>
    <row r="46" spans="1:8" x14ac:dyDescent="0.25">
      <c r="A46" s="4" t="s">
        <v>382</v>
      </c>
      <c r="B46" s="4" t="s">
        <v>77</v>
      </c>
      <c r="C46" s="4" t="s">
        <v>90</v>
      </c>
      <c r="D46" s="4">
        <v>4121</v>
      </c>
      <c r="E46" s="48">
        <v>4.4624999994421879</v>
      </c>
      <c r="F46" s="210">
        <v>51733.333333333336</v>
      </c>
      <c r="G46" s="48">
        <v>2.3333333333333335</v>
      </c>
      <c r="H46" s="97">
        <v>26894.73</v>
      </c>
    </row>
    <row r="47" spans="1:8" x14ac:dyDescent="0.25">
      <c r="A47" s="4" t="s">
        <v>382</v>
      </c>
      <c r="B47" s="4" t="s">
        <v>77</v>
      </c>
      <c r="C47" s="4" t="s">
        <v>91</v>
      </c>
      <c r="D47" s="4">
        <v>4101</v>
      </c>
      <c r="E47" s="48">
        <v>6.8064389584271829</v>
      </c>
      <c r="F47" s="210">
        <v>61892.159476840388</v>
      </c>
      <c r="G47" s="48">
        <v>2.3470479166990286</v>
      </c>
      <c r="H47" s="97">
        <v>61555.458899193545</v>
      </c>
    </row>
    <row r="48" spans="1:8" x14ac:dyDescent="0.25">
      <c r="A48" s="4" t="s">
        <v>382</v>
      </c>
      <c r="B48" s="4" t="s">
        <v>77</v>
      </c>
      <c r="C48" s="4" t="s">
        <v>93</v>
      </c>
      <c r="D48" s="4">
        <v>4107</v>
      </c>
      <c r="E48" s="48">
        <v>4.2000000002100002</v>
      </c>
      <c r="F48" s="210">
        <v>62930.000003146502</v>
      </c>
      <c r="G48" s="48">
        <v>2.8000000001400003</v>
      </c>
      <c r="H48" s="97">
        <v>71906.971001987185</v>
      </c>
    </row>
    <row r="49" spans="1:8" x14ac:dyDescent="0.25">
      <c r="A49" s="4" t="s">
        <v>382</v>
      </c>
      <c r="B49" s="4" t="s">
        <v>77</v>
      </c>
      <c r="C49" s="4" t="s">
        <v>94</v>
      </c>
      <c r="D49" s="4">
        <v>4120</v>
      </c>
      <c r="E49" s="48">
        <v>5.9660323555781591</v>
      </c>
      <c r="F49" s="210">
        <v>81630.496313870244</v>
      </c>
      <c r="G49" s="48">
        <v>2.7155383102929624</v>
      </c>
      <c r="H49" s="97">
        <v>155281.54098215836</v>
      </c>
    </row>
    <row r="50" spans="1:8" x14ac:dyDescent="0.25">
      <c r="A50" s="4" t="s">
        <v>382</v>
      </c>
      <c r="B50" s="4" t="s">
        <v>95</v>
      </c>
      <c r="C50" s="4" t="s">
        <v>96</v>
      </c>
      <c r="D50" s="4">
        <v>4028</v>
      </c>
      <c r="E50" s="48">
        <v>8.6065573763437246</v>
      </c>
      <c r="F50" s="210">
        <v>47896.385538706287</v>
      </c>
      <c r="G50" s="48">
        <v>1.8666666666666667</v>
      </c>
      <c r="H50" s="97">
        <v>58260.460304003682</v>
      </c>
    </row>
    <row r="51" spans="1:8" x14ac:dyDescent="0.25">
      <c r="A51" s="4" t="s">
        <v>382</v>
      </c>
      <c r="B51" s="4" t="s">
        <v>95</v>
      </c>
      <c r="C51" s="4" t="s">
        <v>98</v>
      </c>
      <c r="D51" s="4">
        <v>4037</v>
      </c>
      <c r="E51" s="48">
        <v>5.2499999993437498</v>
      </c>
      <c r="F51" s="210">
        <v>67000</v>
      </c>
      <c r="G51" s="48">
        <v>3</v>
      </c>
      <c r="H51" s="97">
        <v>118305.0025</v>
      </c>
    </row>
    <row r="52" spans="1:8" x14ac:dyDescent="0.25">
      <c r="A52" s="4" t="s">
        <v>382</v>
      </c>
      <c r="B52" s="4" t="s">
        <v>95</v>
      </c>
      <c r="C52" s="4" t="s">
        <v>99</v>
      </c>
      <c r="D52" s="4">
        <v>4038</v>
      </c>
      <c r="E52" s="48">
        <v>7.0673076928513305</v>
      </c>
      <c r="F52" s="210">
        <v>70047.115390003615</v>
      </c>
      <c r="G52" s="48">
        <v>3.8365384618335794</v>
      </c>
      <c r="H52" s="97">
        <v>60542.74722334338</v>
      </c>
    </row>
    <row r="53" spans="1:8" x14ac:dyDescent="0.25">
      <c r="A53" s="4" t="s">
        <v>382</v>
      </c>
      <c r="B53" s="4" t="s">
        <v>95</v>
      </c>
      <c r="C53" s="4" t="s">
        <v>100</v>
      </c>
      <c r="D53" s="4">
        <v>4039</v>
      </c>
      <c r="E53" s="48">
        <v>6.0053247208521343</v>
      </c>
      <c r="F53" s="210">
        <v>42960.665481856253</v>
      </c>
      <c r="G53" s="48">
        <v>3.5245051000519854</v>
      </c>
      <c r="H53" s="97">
        <v>121568.9685587873</v>
      </c>
    </row>
    <row r="54" spans="1:8" x14ac:dyDescent="0.25">
      <c r="A54" s="4" t="s">
        <v>382</v>
      </c>
      <c r="B54" s="4" t="s">
        <v>95</v>
      </c>
      <c r="C54" s="4" t="s">
        <v>101</v>
      </c>
      <c r="D54" s="4">
        <v>4027</v>
      </c>
      <c r="E54" s="48">
        <v>7.3333333329711934</v>
      </c>
      <c r="F54" s="210">
        <v>64745.915313931626</v>
      </c>
      <c r="G54" s="48">
        <v>4.0740740738728851</v>
      </c>
      <c r="H54" s="97">
        <v>99466.242841191517</v>
      </c>
    </row>
    <row r="55" spans="1:8" x14ac:dyDescent="0.25">
      <c r="A55" s="4" t="s">
        <v>382</v>
      </c>
      <c r="B55" s="4" t="s">
        <v>95</v>
      </c>
      <c r="C55" s="4" t="s">
        <v>102</v>
      </c>
      <c r="D55" s="4">
        <v>4029</v>
      </c>
      <c r="E55" s="48">
        <v>7.3237597917919892</v>
      </c>
      <c r="F55" s="210">
        <v>34582.258068978357</v>
      </c>
      <c r="G55" s="48">
        <v>3.0156657966202309</v>
      </c>
      <c r="H55" s="97">
        <v>46745.156323592411</v>
      </c>
    </row>
    <row r="56" spans="1:8" x14ac:dyDescent="0.25">
      <c r="A56" s="4" t="s">
        <v>382</v>
      </c>
      <c r="B56" s="4" t="s">
        <v>95</v>
      </c>
      <c r="C56" s="4" t="s">
        <v>103</v>
      </c>
      <c r="D56" s="4">
        <v>4019</v>
      </c>
      <c r="E56" s="48">
        <v>8.25</v>
      </c>
      <c r="F56" s="210">
        <v>153463.3863885933</v>
      </c>
      <c r="G56" s="48">
        <v>3.75</v>
      </c>
      <c r="H56" s="97">
        <v>239498.86249999999</v>
      </c>
    </row>
    <row r="57" spans="1:8" x14ac:dyDescent="0.25">
      <c r="A57" s="4" t="s">
        <v>382</v>
      </c>
      <c r="B57" s="4" t="s">
        <v>95</v>
      </c>
      <c r="C57" s="4" t="s">
        <v>104</v>
      </c>
      <c r="D57" s="4">
        <v>4024</v>
      </c>
      <c r="E57" s="48">
        <v>7.1052631582686976</v>
      </c>
      <c r="F57" s="210">
        <v>48107.229893613207</v>
      </c>
      <c r="G57" s="48">
        <v>4.6060113727927536</v>
      </c>
      <c r="H57" s="97">
        <v>68642.304999999993</v>
      </c>
    </row>
    <row r="58" spans="1:8" x14ac:dyDescent="0.25">
      <c r="A58" s="4" t="s">
        <v>382</v>
      </c>
      <c r="B58" s="4" t="s">
        <v>95</v>
      </c>
      <c r="C58" s="4" t="s">
        <v>105</v>
      </c>
      <c r="D58" s="4">
        <v>4047</v>
      </c>
      <c r="E58" s="48">
        <v>6.3004252787063129</v>
      </c>
      <c r="F58" s="210">
        <v>45000</v>
      </c>
      <c r="G58" s="48">
        <v>3.25</v>
      </c>
      <c r="H58" s="97">
        <v>66056.563731261616</v>
      </c>
    </row>
    <row r="59" spans="1:8" x14ac:dyDescent="0.25">
      <c r="A59" s="4" t="s">
        <v>382</v>
      </c>
      <c r="B59" s="4" t="s">
        <v>95</v>
      </c>
      <c r="C59" s="4" t="s">
        <v>106</v>
      </c>
      <c r="D59" s="4">
        <v>4026</v>
      </c>
      <c r="E59" s="48">
        <v>7</v>
      </c>
      <c r="F59" s="210">
        <v>64325</v>
      </c>
      <c r="G59" s="48">
        <v>2.75</v>
      </c>
      <c r="H59" s="97">
        <v>52523.705000000002</v>
      </c>
    </row>
    <row r="60" spans="1:8" x14ac:dyDescent="0.25">
      <c r="A60" s="4" t="s">
        <v>382</v>
      </c>
      <c r="B60" s="4" t="s">
        <v>95</v>
      </c>
      <c r="C60" s="4" t="s">
        <v>107</v>
      </c>
      <c r="D60" s="4">
        <v>4045</v>
      </c>
      <c r="E60" s="48">
        <v>5.0683370729805004</v>
      </c>
      <c r="F60" s="210">
        <v>49205.105750185692</v>
      </c>
      <c r="G60" s="48">
        <v>2.6877396312222599</v>
      </c>
      <c r="H60" s="97">
        <v>77847.796635633582</v>
      </c>
    </row>
    <row r="61" spans="1:8" x14ac:dyDescent="0.25">
      <c r="A61" s="4" t="s">
        <v>382</v>
      </c>
      <c r="B61" s="4" t="s">
        <v>95</v>
      </c>
      <c r="C61" s="4" t="s">
        <v>108</v>
      </c>
      <c r="D61" s="4">
        <v>4043</v>
      </c>
      <c r="E61" s="48">
        <v>6.1927173643794902</v>
      </c>
      <c r="F61" s="210">
        <v>53707.748778345762</v>
      </c>
      <c r="G61" s="48">
        <v>5.6297430585268096</v>
      </c>
      <c r="H61" s="97">
        <v>73698.312935819136</v>
      </c>
    </row>
    <row r="62" spans="1:8" x14ac:dyDescent="0.25">
      <c r="A62" s="4" t="s">
        <v>382</v>
      </c>
      <c r="B62" s="4" t="s">
        <v>95</v>
      </c>
      <c r="C62" s="4" t="s">
        <v>109</v>
      </c>
      <c r="D62" s="4">
        <v>4048</v>
      </c>
      <c r="E62" s="48">
        <v>7.674418603758788</v>
      </c>
      <c r="F62" s="210">
        <v>62441.860457855597</v>
      </c>
      <c r="G62" s="48">
        <v>8.5</v>
      </c>
      <c r="H62" s="97">
        <v>166486.79500000001</v>
      </c>
    </row>
    <row r="63" spans="1:8" x14ac:dyDescent="0.25">
      <c r="A63" s="4" t="s">
        <v>382</v>
      </c>
      <c r="B63" s="4" t="s">
        <v>95</v>
      </c>
      <c r="C63" s="4" t="s">
        <v>110</v>
      </c>
      <c r="D63" s="4">
        <v>4010</v>
      </c>
      <c r="E63" s="48">
        <v>5.4000000005399995</v>
      </c>
      <c r="F63" s="210">
        <v>66619.718315488994</v>
      </c>
      <c r="G63" s="48">
        <v>4.75</v>
      </c>
      <c r="H63" s="97">
        <v>149185.73701491856</v>
      </c>
    </row>
    <row r="64" spans="1:8" x14ac:dyDescent="0.25">
      <c r="A64" s="4" t="s">
        <v>382</v>
      </c>
      <c r="B64" s="4" t="s">
        <v>95</v>
      </c>
      <c r="C64" s="4" t="s">
        <v>111</v>
      </c>
      <c r="D64" s="4">
        <v>4054</v>
      </c>
      <c r="E64" s="48">
        <v>8.1864406765785702</v>
      </c>
      <c r="F64" s="210">
        <v>40750</v>
      </c>
      <c r="G64" s="48">
        <v>2.8474576266360243</v>
      </c>
      <c r="H64" s="97">
        <v>54832.474999999999</v>
      </c>
    </row>
    <row r="65" spans="1:8" x14ac:dyDescent="0.25">
      <c r="A65" s="4" t="s">
        <v>382</v>
      </c>
      <c r="B65" s="4" t="s">
        <v>95</v>
      </c>
      <c r="C65" s="4" t="s">
        <v>112</v>
      </c>
      <c r="D65" s="4">
        <v>4006</v>
      </c>
      <c r="E65" s="48">
        <v>5.7844311380016489</v>
      </c>
      <c r="F65" s="210">
        <v>40113.772457011437</v>
      </c>
      <c r="G65" s="48">
        <v>2.5149700600007172</v>
      </c>
      <c r="H65" s="97">
        <v>84720.488888888896</v>
      </c>
    </row>
    <row r="66" spans="1:8" x14ac:dyDescent="0.25">
      <c r="A66" s="4" t="s">
        <v>382</v>
      </c>
      <c r="B66" s="4" t="s">
        <v>95</v>
      </c>
      <c r="C66" s="4" t="s">
        <v>113</v>
      </c>
      <c r="D66" s="4">
        <v>4020</v>
      </c>
      <c r="E66" s="48">
        <v>5.9691719408097406</v>
      </c>
      <c r="F66" s="210">
        <v>62734.338036498615</v>
      </c>
      <c r="G66" s="48">
        <v>3.410842010669962</v>
      </c>
      <c r="H66" s="97">
        <v>72933.223061974757</v>
      </c>
    </row>
    <row r="67" spans="1:8" x14ac:dyDescent="0.25">
      <c r="A67" s="4" t="s">
        <v>382</v>
      </c>
      <c r="B67" s="4" t="s">
        <v>95</v>
      </c>
      <c r="C67" s="4" t="s">
        <v>115</v>
      </c>
      <c r="D67" s="4">
        <v>4023</v>
      </c>
      <c r="E67" s="48">
        <v>5.1488886976369939</v>
      </c>
      <c r="F67" s="210">
        <v>82868.521198136252</v>
      </c>
      <c r="G67" s="48">
        <v>2.8962498924208089</v>
      </c>
      <c r="H67" s="97">
        <v>165928.08333148813</v>
      </c>
    </row>
    <row r="68" spans="1:8" x14ac:dyDescent="0.25">
      <c r="A68" s="4" t="s">
        <v>383</v>
      </c>
      <c r="B68" s="4" t="s">
        <v>116</v>
      </c>
      <c r="C68" s="4" t="s">
        <v>117</v>
      </c>
      <c r="D68" s="4">
        <v>4132</v>
      </c>
      <c r="E68" s="48">
        <v>4</v>
      </c>
      <c r="F68" s="210">
        <v>40555.555555555555</v>
      </c>
      <c r="G68" s="48">
        <v>3.0000000001875002</v>
      </c>
      <c r="H68" s="97">
        <v>104001.94674688877</v>
      </c>
    </row>
    <row r="69" spans="1:8" x14ac:dyDescent="0.25">
      <c r="A69" s="4" t="s">
        <v>383</v>
      </c>
      <c r="B69" s="4" t="s">
        <v>116</v>
      </c>
      <c r="C69" s="4" t="s">
        <v>118</v>
      </c>
      <c r="D69" s="4">
        <v>4130</v>
      </c>
      <c r="E69" s="48">
        <v>4.4222849914035143</v>
      </c>
      <c r="F69" s="210">
        <v>38279.582090379125</v>
      </c>
      <c r="G69" s="48">
        <v>1.7028630522152173</v>
      </c>
      <c r="H69" s="97">
        <v>107527.40781680476</v>
      </c>
    </row>
    <row r="70" spans="1:8" x14ac:dyDescent="0.25">
      <c r="A70" s="4" t="s">
        <v>383</v>
      </c>
      <c r="B70" s="4" t="s">
        <v>116</v>
      </c>
      <c r="C70" s="4" t="s">
        <v>119</v>
      </c>
      <c r="D70" s="4">
        <v>4135</v>
      </c>
      <c r="E70" s="48">
        <v>5.1013263451047939</v>
      </c>
      <c r="F70" s="210">
        <v>30164.712487837936</v>
      </c>
      <c r="G70" s="48">
        <v>1.9747765949484739</v>
      </c>
      <c r="H70" s="97">
        <v>54939.035724300433</v>
      </c>
    </row>
    <row r="71" spans="1:8" x14ac:dyDescent="0.25">
      <c r="A71" s="4" t="s">
        <v>383</v>
      </c>
      <c r="B71" s="4" t="s">
        <v>116</v>
      </c>
      <c r="C71" s="4" t="s">
        <v>122</v>
      </c>
      <c r="D71" s="4">
        <v>4162</v>
      </c>
      <c r="E71" s="48">
        <v>6.1837087388961871</v>
      </c>
      <c r="F71" s="210">
        <v>56000</v>
      </c>
      <c r="G71" s="48">
        <v>4.251299757991128</v>
      </c>
      <c r="H71" s="97">
        <v>106344.42024402264</v>
      </c>
    </row>
    <row r="72" spans="1:8" x14ac:dyDescent="0.25">
      <c r="A72" s="4" t="s">
        <v>383</v>
      </c>
      <c r="B72" s="4" t="s">
        <v>116</v>
      </c>
      <c r="C72" s="4" t="s">
        <v>123</v>
      </c>
      <c r="D72" s="4">
        <v>4147</v>
      </c>
      <c r="E72" s="48">
        <v>3.92023759009045</v>
      </c>
      <c r="F72" s="210">
        <v>31957.446808510638</v>
      </c>
      <c r="G72" s="48">
        <v>2.4107250369353346</v>
      </c>
      <c r="H72" s="97">
        <v>70166.828756714211</v>
      </c>
    </row>
    <row r="73" spans="1:8" x14ac:dyDescent="0.25">
      <c r="A73" s="4" t="s">
        <v>383</v>
      </c>
      <c r="B73" s="4" t="s">
        <v>116</v>
      </c>
      <c r="C73" s="4" t="s">
        <v>124</v>
      </c>
      <c r="D73" s="4">
        <v>4141</v>
      </c>
      <c r="E73" s="48">
        <v>4.0975609757096967</v>
      </c>
      <c r="F73" s="210">
        <v>42747.82608695652</v>
      </c>
      <c r="G73" s="48">
        <v>2.5</v>
      </c>
      <c r="H73" s="97">
        <v>58501.671952646393</v>
      </c>
    </row>
    <row r="74" spans="1:8" x14ac:dyDescent="0.25">
      <c r="A74" s="4" t="s">
        <v>383</v>
      </c>
      <c r="B74" s="4" t="s">
        <v>116</v>
      </c>
      <c r="C74" s="4" t="s">
        <v>125</v>
      </c>
      <c r="D74" s="4">
        <v>4139</v>
      </c>
      <c r="E74" s="48">
        <v>3.6845925014974572</v>
      </c>
      <c r="F74" s="210">
        <v>48410.521219945134</v>
      </c>
      <c r="G74" s="48">
        <v>2.0977892528642892</v>
      </c>
      <c r="H74" s="97">
        <v>104857.13508771335</v>
      </c>
    </row>
    <row r="75" spans="1:8" x14ac:dyDescent="0.25">
      <c r="A75" s="4" t="s">
        <v>383</v>
      </c>
      <c r="B75" s="4" t="s">
        <v>116</v>
      </c>
      <c r="C75" s="4" t="s">
        <v>126</v>
      </c>
      <c r="D75" s="4">
        <v>4143</v>
      </c>
      <c r="E75" s="48">
        <v>4.3076923080236682</v>
      </c>
      <c r="F75" s="210">
        <v>54000</v>
      </c>
      <c r="G75" s="48">
        <v>2.4</v>
      </c>
      <c r="H75" s="97">
        <v>90602.583304905784</v>
      </c>
    </row>
    <row r="76" spans="1:8" x14ac:dyDescent="0.25">
      <c r="A76" s="4" t="s">
        <v>383</v>
      </c>
      <c r="B76" s="4" t="s">
        <v>116</v>
      </c>
      <c r="C76" s="4" t="s">
        <v>128</v>
      </c>
      <c r="D76" s="4">
        <v>4157</v>
      </c>
      <c r="E76" s="48">
        <v>5.2961893917326481</v>
      </c>
      <c r="F76" s="210">
        <v>39589.015703201549</v>
      </c>
      <c r="G76" s="48">
        <v>2.3832852262796917</v>
      </c>
      <c r="H76" s="97">
        <v>71633.125016550592</v>
      </c>
    </row>
    <row r="77" spans="1:8" x14ac:dyDescent="0.25">
      <c r="A77" s="4" t="s">
        <v>383</v>
      </c>
      <c r="B77" s="4" t="s">
        <v>116</v>
      </c>
      <c r="C77" s="4" t="s">
        <v>129</v>
      </c>
      <c r="D77" s="4">
        <v>4148</v>
      </c>
      <c r="E77" s="48">
        <v>2.6857683056465245</v>
      </c>
      <c r="F77" s="210">
        <v>27556.534992341039</v>
      </c>
      <c r="G77" s="48">
        <v>1.8932582974541885</v>
      </c>
      <c r="H77" s="97">
        <v>109207.44725914924</v>
      </c>
    </row>
    <row r="78" spans="1:8" x14ac:dyDescent="0.25">
      <c r="A78" s="4" t="s">
        <v>383</v>
      </c>
      <c r="B78" s="4" t="s">
        <v>116</v>
      </c>
      <c r="C78" s="4" t="s">
        <v>130</v>
      </c>
      <c r="D78" s="4">
        <v>4144</v>
      </c>
      <c r="E78" s="48">
        <v>4.0776699027146766</v>
      </c>
      <c r="F78" s="210">
        <v>26815.384617447336</v>
      </c>
      <c r="G78" s="48">
        <v>3.387096774056972</v>
      </c>
      <c r="H78" s="97">
        <v>69225.637793786576</v>
      </c>
    </row>
    <row r="79" spans="1:8" x14ac:dyDescent="0.25">
      <c r="A79" s="4" t="s">
        <v>383</v>
      </c>
      <c r="B79" s="4" t="s">
        <v>116</v>
      </c>
      <c r="C79" s="4" t="s">
        <v>131</v>
      </c>
      <c r="D79" s="4">
        <v>4153</v>
      </c>
      <c r="E79" s="48">
        <v>5.0088210904760047</v>
      </c>
      <c r="F79" s="210">
        <v>55152.685562908009</v>
      </c>
      <c r="G79" s="48">
        <v>3.1722533573014697</v>
      </c>
      <c r="H79" s="97">
        <v>106272.9085310174</v>
      </c>
    </row>
    <row r="80" spans="1:8" x14ac:dyDescent="0.25">
      <c r="A80" s="4" t="s">
        <v>383</v>
      </c>
      <c r="B80" s="4" t="s">
        <v>134</v>
      </c>
      <c r="C80" s="4" t="s">
        <v>135</v>
      </c>
      <c r="D80" s="4">
        <v>4189</v>
      </c>
      <c r="E80" s="48">
        <v>3.7940171688442317</v>
      </c>
      <c r="F80" s="210">
        <v>41275.204990142156</v>
      </c>
      <c r="G80" s="48">
        <v>1.349720351268638</v>
      </c>
      <c r="H80" s="97">
        <v>63453.777832681124</v>
      </c>
    </row>
    <row r="81" spans="1:8" x14ac:dyDescent="0.25">
      <c r="A81" s="4" t="s">
        <v>383</v>
      </c>
      <c r="B81" s="4" t="s">
        <v>134</v>
      </c>
      <c r="C81" s="4" t="s">
        <v>140</v>
      </c>
      <c r="D81" s="4">
        <v>4174</v>
      </c>
      <c r="E81" s="48">
        <v>2.9469666285204292</v>
      </c>
      <c r="F81" s="210">
        <v>26332.132654328656</v>
      </c>
      <c r="G81" s="48">
        <v>3.7889570938119803</v>
      </c>
      <c r="H81" s="97">
        <v>55928.619128886246</v>
      </c>
    </row>
    <row r="82" spans="1:8" x14ac:dyDescent="0.25">
      <c r="A82" s="4" t="s">
        <v>383</v>
      </c>
      <c r="B82" s="4" t="s">
        <v>134</v>
      </c>
      <c r="C82" s="4" t="s">
        <v>141</v>
      </c>
      <c r="D82" s="4">
        <v>4170</v>
      </c>
      <c r="E82" s="48">
        <v>4.1502386387217269</v>
      </c>
      <c r="F82" s="210">
        <v>43671.193858765502</v>
      </c>
      <c r="G82" s="48">
        <v>2.9467273192501349</v>
      </c>
      <c r="H82" s="97">
        <v>52859.131091736432</v>
      </c>
    </row>
    <row r="83" spans="1:8" x14ac:dyDescent="0.25">
      <c r="A83" s="4" t="s">
        <v>383</v>
      </c>
      <c r="B83" s="4" t="s">
        <v>134</v>
      </c>
      <c r="C83" s="4" t="s">
        <v>143</v>
      </c>
      <c r="D83" s="4">
        <v>4188</v>
      </c>
      <c r="E83" s="48">
        <v>2.3453422541651374</v>
      </c>
      <c r="F83" s="210">
        <v>42177.323199961065</v>
      </c>
      <c r="G83" s="48">
        <v>2.6304550123961801</v>
      </c>
      <c r="H83" s="97">
        <v>50000</v>
      </c>
    </row>
    <row r="84" spans="1:8" x14ac:dyDescent="0.25">
      <c r="A84" s="4" t="s">
        <v>383</v>
      </c>
      <c r="B84" s="4" t="s">
        <v>134</v>
      </c>
      <c r="C84" s="4" t="s">
        <v>144</v>
      </c>
      <c r="D84" s="4">
        <v>4180</v>
      </c>
      <c r="E84" s="48">
        <v>4.5455529342921688</v>
      </c>
      <c r="F84" s="210">
        <v>32595.746558418636</v>
      </c>
      <c r="G84" s="48">
        <v>2.651572545003765</v>
      </c>
      <c r="H84" s="97">
        <v>99757.072128171436</v>
      </c>
    </row>
    <row r="85" spans="1:8" x14ac:dyDescent="0.25">
      <c r="A85" s="4" t="s">
        <v>383</v>
      </c>
      <c r="B85" s="4" t="s">
        <v>134</v>
      </c>
      <c r="C85" s="4" t="s">
        <v>145</v>
      </c>
      <c r="D85" s="4">
        <v>4185</v>
      </c>
      <c r="E85" s="48">
        <v>3.7753681626512763</v>
      </c>
      <c r="F85" s="210">
        <v>71282.575370464998</v>
      </c>
      <c r="G85" s="48">
        <v>2.1547876302876947</v>
      </c>
      <c r="H85" s="97">
        <v>80970.762610125035</v>
      </c>
    </row>
    <row r="86" spans="1:8" x14ac:dyDescent="0.25">
      <c r="A86" s="4" t="s">
        <v>383</v>
      </c>
      <c r="B86" s="4" t="s">
        <v>134</v>
      </c>
      <c r="C86" s="4" t="s">
        <v>146</v>
      </c>
      <c r="D86" s="4">
        <v>4178</v>
      </c>
      <c r="E86" s="48">
        <v>4.7583171418375034</v>
      </c>
      <c r="F86" s="210">
        <v>36845.47648907049</v>
      </c>
      <c r="G86" s="48">
        <v>1.8384008512694416</v>
      </c>
      <c r="H86" s="97">
        <v>109137.12475572605</v>
      </c>
    </row>
    <row r="87" spans="1:8" x14ac:dyDescent="0.25">
      <c r="A87" s="4" t="s">
        <v>383</v>
      </c>
      <c r="B87" s="4" t="s">
        <v>134</v>
      </c>
      <c r="C87" s="4" t="s">
        <v>147</v>
      </c>
      <c r="D87" s="4">
        <v>4194</v>
      </c>
      <c r="E87" s="48">
        <v>3.7051764025448235</v>
      </c>
      <c r="F87" s="210">
        <v>45669.835490830636</v>
      </c>
      <c r="G87" s="48">
        <v>1.7170329670329672</v>
      </c>
      <c r="H87" s="97">
        <v>51957.036563700232</v>
      </c>
    </row>
    <row r="88" spans="1:8" x14ac:dyDescent="0.25">
      <c r="A88" s="4" t="s">
        <v>383</v>
      </c>
      <c r="B88" s="4" t="s">
        <v>134</v>
      </c>
      <c r="C88" s="4" t="s">
        <v>148</v>
      </c>
      <c r="D88" s="4">
        <v>4181</v>
      </c>
      <c r="E88" s="48">
        <v>4.8370978825881226</v>
      </c>
      <c r="F88" s="210">
        <v>89895.603725637717</v>
      </c>
      <c r="G88" s="48">
        <v>3.7559112749981014</v>
      </c>
      <c r="H88" s="97">
        <v>51970.287432216013</v>
      </c>
    </row>
    <row r="89" spans="1:8" x14ac:dyDescent="0.25">
      <c r="A89" s="4" t="s">
        <v>383</v>
      </c>
      <c r="B89" s="4" t="s">
        <v>134</v>
      </c>
      <c r="C89" s="4" t="s">
        <v>149</v>
      </c>
      <c r="D89" s="4">
        <v>4183</v>
      </c>
      <c r="E89" s="48">
        <v>2.3547195659566147</v>
      </c>
      <c r="F89" s="210">
        <v>30639.272675209391</v>
      </c>
      <c r="G89" s="48">
        <v>1.5755010403288074</v>
      </c>
      <c r="H89" s="97">
        <v>28059.693857249571</v>
      </c>
    </row>
    <row r="90" spans="1:8" x14ac:dyDescent="0.25">
      <c r="A90" s="4" t="s">
        <v>384</v>
      </c>
      <c r="B90" s="4" t="s">
        <v>385</v>
      </c>
      <c r="C90" s="4" t="s">
        <v>150</v>
      </c>
      <c r="D90" s="4">
        <v>551110</v>
      </c>
      <c r="E90" s="48">
        <v>7</v>
      </c>
      <c r="F90" s="210">
        <v>27461.792482451838</v>
      </c>
      <c r="G90" s="48">
        <v>2.4</v>
      </c>
      <c r="H90" s="97">
        <v>73887.09599999999</v>
      </c>
    </row>
    <row r="91" spans="1:8" x14ac:dyDescent="0.25">
      <c r="A91" s="4" t="s">
        <v>384</v>
      </c>
      <c r="B91" s="4" t="s">
        <v>385</v>
      </c>
      <c r="C91" s="4" t="s">
        <v>151</v>
      </c>
      <c r="D91" s="4">
        <v>451101</v>
      </c>
      <c r="E91" s="48">
        <v>6.6175681025716973</v>
      </c>
      <c r="F91" s="210">
        <v>103969.56099429993</v>
      </c>
      <c r="G91" s="48">
        <v>2.4540685481379025</v>
      </c>
      <c r="H91" s="97">
        <v>92165.740817101978</v>
      </c>
    </row>
    <row r="92" spans="1:8" x14ac:dyDescent="0.25">
      <c r="A92" s="4" t="s">
        <v>384</v>
      </c>
      <c r="B92" s="4" t="s">
        <v>385</v>
      </c>
      <c r="C92" s="4" t="s">
        <v>152</v>
      </c>
      <c r="D92" s="4">
        <v>551103</v>
      </c>
      <c r="E92" s="48">
        <v>4.666666666666667</v>
      </c>
      <c r="F92" s="210">
        <v>50285.7142793288</v>
      </c>
      <c r="G92" s="48">
        <v>3.3333333333333335</v>
      </c>
      <c r="H92" s="97">
        <v>104842.43666666666</v>
      </c>
    </row>
    <row r="93" spans="1:8" x14ac:dyDescent="0.25">
      <c r="A93" s="4" t="s">
        <v>384</v>
      </c>
      <c r="B93" s="4" t="s">
        <v>385</v>
      </c>
      <c r="C93" s="4" t="s">
        <v>153</v>
      </c>
      <c r="D93" s="4">
        <v>551330</v>
      </c>
      <c r="E93" s="48">
        <v>5.666666666666667</v>
      </c>
      <c r="F93" s="210">
        <v>44567.741938359213</v>
      </c>
      <c r="G93" s="48">
        <v>3</v>
      </c>
      <c r="H93" s="97">
        <v>113749.74333333333</v>
      </c>
    </row>
    <row r="94" spans="1:8" x14ac:dyDescent="0.25">
      <c r="A94" s="4" t="s">
        <v>384</v>
      </c>
      <c r="B94" s="4" t="s">
        <v>385</v>
      </c>
      <c r="C94" s="4" t="s">
        <v>154</v>
      </c>
      <c r="D94" s="4">
        <v>451115</v>
      </c>
      <c r="E94" s="48">
        <v>8.0666666674733332</v>
      </c>
      <c r="F94" s="210">
        <v>53666.666666666664</v>
      </c>
      <c r="G94" s="48">
        <v>3.6666666670333337</v>
      </c>
      <c r="H94" s="97">
        <v>164841.47483296035</v>
      </c>
    </row>
    <row r="95" spans="1:8" x14ac:dyDescent="0.25">
      <c r="A95" s="4" t="s">
        <v>384</v>
      </c>
      <c r="B95" s="4" t="s">
        <v>385</v>
      </c>
      <c r="C95" s="4" t="s">
        <v>155</v>
      </c>
      <c r="D95" s="4">
        <v>551128</v>
      </c>
      <c r="E95" s="48">
        <v>6</v>
      </c>
      <c r="F95" s="210">
        <v>69934.486271724527</v>
      </c>
      <c r="G95" s="48">
        <v>2.6666666666666665</v>
      </c>
      <c r="H95" s="97">
        <v>155521.24363636362</v>
      </c>
    </row>
    <row r="96" spans="1:8" x14ac:dyDescent="0.25">
      <c r="A96" s="4" t="s">
        <v>384</v>
      </c>
      <c r="B96" s="4" t="s">
        <v>385</v>
      </c>
      <c r="C96" s="4" t="s">
        <v>156</v>
      </c>
      <c r="D96" s="4">
        <v>451120</v>
      </c>
      <c r="E96" s="48">
        <v>4.7978889288712967</v>
      </c>
      <c r="F96" s="210">
        <v>49498.22078285554</v>
      </c>
      <c r="G96" s="48">
        <v>3.1985926192475311</v>
      </c>
      <c r="H96" s="97">
        <v>101117.448322738</v>
      </c>
    </row>
    <row r="97" spans="1:8" x14ac:dyDescent="0.25">
      <c r="A97" s="4" t="s">
        <v>384</v>
      </c>
      <c r="B97" s="4" t="s">
        <v>385</v>
      </c>
      <c r="C97" s="4" t="s">
        <v>157</v>
      </c>
      <c r="D97" s="4">
        <v>451381</v>
      </c>
      <c r="E97" s="48">
        <v>4.9568900772073183</v>
      </c>
      <c r="F97" s="210">
        <v>48855.123790250189</v>
      </c>
      <c r="G97" s="48">
        <v>2.3577963036480596</v>
      </c>
      <c r="H97" s="97">
        <v>67466.34124814978</v>
      </c>
    </row>
    <row r="98" spans="1:8" x14ac:dyDescent="0.25">
      <c r="A98" s="4" t="s">
        <v>384</v>
      </c>
      <c r="B98" s="4" t="s">
        <v>385</v>
      </c>
      <c r="C98" s="4" t="s">
        <v>158</v>
      </c>
      <c r="D98" s="4">
        <v>551354</v>
      </c>
      <c r="E98" s="48">
        <v>6.1272234396422904</v>
      </c>
      <c r="F98" s="210">
        <v>41246.35816092226</v>
      </c>
      <c r="G98" s="48">
        <v>2.4972568008631035</v>
      </c>
      <c r="H98" s="97">
        <v>301783.12529700994</v>
      </c>
    </row>
    <row r="99" spans="1:8" x14ac:dyDescent="0.25">
      <c r="A99" s="4" t="s">
        <v>384</v>
      </c>
      <c r="B99" s="4" t="s">
        <v>385</v>
      </c>
      <c r="C99" s="4" t="s">
        <v>159</v>
      </c>
      <c r="D99" s="4">
        <v>451166</v>
      </c>
      <c r="E99" s="48">
        <v>3.5613289482772177</v>
      </c>
      <c r="F99" s="210">
        <v>28353.65739589939</v>
      </c>
      <c r="G99" s="48">
        <v>1.9296528755202187</v>
      </c>
      <c r="H99" s="97">
        <v>77938.314291143732</v>
      </c>
    </row>
    <row r="100" spans="1:8" x14ac:dyDescent="0.25">
      <c r="A100" s="4" t="s">
        <v>384</v>
      </c>
      <c r="B100" s="4" t="s">
        <v>386</v>
      </c>
      <c r="C100" s="4" t="s">
        <v>161</v>
      </c>
      <c r="D100" s="4">
        <v>508815</v>
      </c>
      <c r="E100" s="48">
        <v>6.8524590157194298</v>
      </c>
      <c r="F100" s="210">
        <v>46283.333333333336</v>
      </c>
      <c r="G100" s="48">
        <v>2.7071823201428526</v>
      </c>
      <c r="H100" s="97">
        <v>196216.51768561805</v>
      </c>
    </row>
    <row r="101" spans="1:8" x14ac:dyDescent="0.25">
      <c r="A101" s="4" t="s">
        <v>384</v>
      </c>
      <c r="B101" s="4" t="s">
        <v>386</v>
      </c>
      <c r="C101" s="4" t="s">
        <v>162</v>
      </c>
      <c r="D101" s="4">
        <v>408801</v>
      </c>
      <c r="E101" s="48">
        <v>5.6298104365253732</v>
      </c>
      <c r="F101" s="210">
        <v>25671.260231323777</v>
      </c>
      <c r="G101" s="48">
        <v>2.2595283000196296</v>
      </c>
      <c r="H101" s="97">
        <v>55439.915150276014</v>
      </c>
    </row>
    <row r="102" spans="1:8" x14ac:dyDescent="0.25">
      <c r="A102" s="4" t="s">
        <v>384</v>
      </c>
      <c r="B102" s="4" t="s">
        <v>386</v>
      </c>
      <c r="C102" s="4" t="s">
        <v>160</v>
      </c>
      <c r="D102" s="4">
        <v>408822</v>
      </c>
      <c r="E102" s="48">
        <v>10.279840091376357</v>
      </c>
      <c r="F102" s="210">
        <v>31886.841764734025</v>
      </c>
      <c r="G102" s="48">
        <v>3.7121644774414624</v>
      </c>
      <c r="H102" s="97">
        <v>121101.52000222006</v>
      </c>
    </row>
    <row r="103" spans="1:8" x14ac:dyDescent="0.25">
      <c r="A103" s="4" t="s">
        <v>384</v>
      </c>
      <c r="B103" s="4" t="s">
        <v>386</v>
      </c>
      <c r="C103" s="4" t="s">
        <v>163</v>
      </c>
      <c r="D103" s="4">
        <v>508817</v>
      </c>
      <c r="E103" s="48">
        <v>3.7365106740736596</v>
      </c>
      <c r="F103" s="210">
        <v>28169.888063583767</v>
      </c>
      <c r="G103" s="48">
        <v>2.9122872042377255</v>
      </c>
      <c r="H103" s="97">
        <v>93128.014360013214</v>
      </c>
    </row>
    <row r="104" spans="1:8" x14ac:dyDescent="0.25">
      <c r="A104" s="4" t="s">
        <v>384</v>
      </c>
      <c r="B104" s="4" t="s">
        <v>386</v>
      </c>
      <c r="C104" s="4" t="s">
        <v>164</v>
      </c>
      <c r="D104" s="4">
        <v>508802</v>
      </c>
      <c r="E104" s="48">
        <v>8.7999999986461539</v>
      </c>
      <c r="F104" s="210">
        <v>68030.769220302958</v>
      </c>
      <c r="G104" s="48">
        <v>4.333333333333333</v>
      </c>
      <c r="H104" s="97">
        <v>84479.650000000009</v>
      </c>
    </row>
    <row r="105" spans="1:8" x14ac:dyDescent="0.25">
      <c r="A105" s="4" t="s">
        <v>384</v>
      </c>
      <c r="B105" s="4" t="s">
        <v>386</v>
      </c>
      <c r="C105" s="4" t="s">
        <v>165</v>
      </c>
      <c r="D105" s="4">
        <v>508839</v>
      </c>
      <c r="E105" s="48">
        <v>10.047593865679534</v>
      </c>
      <c r="F105" s="210">
        <v>39946.394648834306</v>
      </c>
      <c r="G105" s="48">
        <v>3.2189155177223054</v>
      </c>
      <c r="H105" s="97">
        <v>91682.817934782608</v>
      </c>
    </row>
    <row r="106" spans="1:8" x14ac:dyDescent="0.25">
      <c r="A106" s="4" t="s">
        <v>384</v>
      </c>
      <c r="B106" s="4" t="s">
        <v>386</v>
      </c>
      <c r="C106" s="4" t="s">
        <v>166</v>
      </c>
      <c r="D106" s="4">
        <v>508819</v>
      </c>
      <c r="E106" s="48">
        <v>4.5</v>
      </c>
      <c r="F106" s="210">
        <v>57500</v>
      </c>
      <c r="G106" s="48">
        <v>2.5</v>
      </c>
      <c r="H106" s="97">
        <v>186500</v>
      </c>
    </row>
    <row r="107" spans="1:8" x14ac:dyDescent="0.25">
      <c r="A107" s="4" t="s">
        <v>384</v>
      </c>
      <c r="B107" s="4" t="s">
        <v>386</v>
      </c>
      <c r="C107" s="4" t="s">
        <v>167</v>
      </c>
      <c r="D107" s="4">
        <v>408840</v>
      </c>
      <c r="E107" s="48">
        <v>8.4</v>
      </c>
      <c r="F107" s="210">
        <v>27411.390856506845</v>
      </c>
      <c r="G107" s="48">
        <v>2.0073529412355104</v>
      </c>
      <c r="H107" s="97">
        <v>63817.088000000003</v>
      </c>
    </row>
    <row r="108" spans="1:8" x14ac:dyDescent="0.25">
      <c r="A108" s="4" t="s">
        <v>384</v>
      </c>
      <c r="B108" s="4" t="s">
        <v>386</v>
      </c>
      <c r="C108" s="4" t="s">
        <v>168</v>
      </c>
      <c r="D108" s="4">
        <v>408862</v>
      </c>
      <c r="E108" s="48">
        <v>3.0019083560263309</v>
      </c>
      <c r="F108" s="210">
        <v>27908.688494062018</v>
      </c>
      <c r="G108" s="48">
        <v>3.3000000003299998</v>
      </c>
      <c r="H108" s="97">
        <v>78386.016507838605</v>
      </c>
    </row>
    <row r="109" spans="1:8" x14ac:dyDescent="0.25">
      <c r="A109" s="4" t="s">
        <v>384</v>
      </c>
      <c r="B109" s="4" t="s">
        <v>386</v>
      </c>
      <c r="C109" s="4" t="s">
        <v>169</v>
      </c>
      <c r="D109" s="4">
        <v>508860</v>
      </c>
      <c r="E109" s="48">
        <v>6</v>
      </c>
      <c r="F109" s="210">
        <v>26535.384611302248</v>
      </c>
      <c r="G109" s="48">
        <v>2.7076923072757397</v>
      </c>
      <c r="H109" s="97">
        <v>58010.823333333334</v>
      </c>
    </row>
    <row r="110" spans="1:8" x14ac:dyDescent="0.25">
      <c r="A110" s="4" t="s">
        <v>384</v>
      </c>
      <c r="B110" s="4" t="s">
        <v>386</v>
      </c>
      <c r="C110" s="4" t="s">
        <v>170</v>
      </c>
      <c r="D110" s="4">
        <v>408806</v>
      </c>
      <c r="E110" s="48">
        <v>6.8121827407709556</v>
      </c>
      <c r="F110" s="210">
        <v>42480</v>
      </c>
      <c r="G110" s="48">
        <v>2.0101522841619213</v>
      </c>
      <c r="H110" s="97">
        <v>81616.97590410593</v>
      </c>
    </row>
    <row r="111" spans="1:8" x14ac:dyDescent="0.25">
      <c r="A111" s="4" t="s">
        <v>384</v>
      </c>
      <c r="B111" s="4" t="s">
        <v>386</v>
      </c>
      <c r="C111" s="4" t="s">
        <v>171</v>
      </c>
      <c r="D111" s="4">
        <v>508833</v>
      </c>
      <c r="E111" s="48">
        <v>6.8020480354994728</v>
      </c>
      <c r="F111" s="210">
        <v>42235.801581595973</v>
      </c>
      <c r="G111" s="48">
        <v>2.6441036488630356</v>
      </c>
      <c r="H111" s="97">
        <v>57553.534257546955</v>
      </c>
    </row>
    <row r="112" spans="1:8" x14ac:dyDescent="0.25">
      <c r="A112" s="4" t="s">
        <v>384</v>
      </c>
      <c r="B112" s="4" t="s">
        <v>386</v>
      </c>
      <c r="C112" s="4" t="s">
        <v>172</v>
      </c>
      <c r="D112" s="4">
        <v>508820</v>
      </c>
      <c r="E112" s="48">
        <v>19</v>
      </c>
      <c r="F112" s="210">
        <v>59833.333333333336</v>
      </c>
      <c r="G112" s="48">
        <v>4.1250000001289058</v>
      </c>
      <c r="H112" s="97">
        <v>87077.440315221174</v>
      </c>
    </row>
    <row r="113" spans="1:8" x14ac:dyDescent="0.25">
      <c r="A113" s="4" t="s">
        <v>384</v>
      </c>
      <c r="B113" s="4" t="s">
        <v>174</v>
      </c>
      <c r="C113" s="4" t="s">
        <v>175</v>
      </c>
      <c r="D113" s="4">
        <v>551367</v>
      </c>
      <c r="E113" s="48">
        <v>4.666666666666667</v>
      </c>
      <c r="F113" s="210">
        <v>45500</v>
      </c>
      <c r="G113" s="48">
        <v>4.5</v>
      </c>
      <c r="H113" s="97">
        <v>104883.565</v>
      </c>
    </row>
    <row r="114" spans="1:8" x14ac:dyDescent="0.25">
      <c r="A114" s="4" t="s">
        <v>384</v>
      </c>
      <c r="B114" s="4" t="s">
        <v>174</v>
      </c>
      <c r="C114" s="4" t="s">
        <v>176</v>
      </c>
      <c r="D114" s="4">
        <v>551340</v>
      </c>
      <c r="E114" s="48">
        <v>7</v>
      </c>
      <c r="F114" s="210">
        <v>94866.666666666672</v>
      </c>
      <c r="G114" s="48">
        <v>4.333333333333333</v>
      </c>
      <c r="H114" s="97">
        <v>88314.996666666659</v>
      </c>
    </row>
    <row r="115" spans="1:8" x14ac:dyDescent="0.25">
      <c r="A115" s="4" t="s">
        <v>384</v>
      </c>
      <c r="B115" s="4" t="s">
        <v>174</v>
      </c>
      <c r="C115" s="4" t="s">
        <v>177</v>
      </c>
      <c r="D115" s="4">
        <v>551369</v>
      </c>
      <c r="E115" s="48">
        <v>6</v>
      </c>
      <c r="F115" s="210">
        <v>63674.184999999998</v>
      </c>
      <c r="G115" s="48">
        <v>4.5</v>
      </c>
      <c r="H115" s="97">
        <v>357869.7</v>
      </c>
    </row>
    <row r="116" spans="1:8" x14ac:dyDescent="0.25">
      <c r="A116" s="4" t="s">
        <v>384</v>
      </c>
      <c r="B116" s="4" t="s">
        <v>174</v>
      </c>
      <c r="C116" s="4" t="s">
        <v>178</v>
      </c>
      <c r="D116" s="4">
        <v>551365</v>
      </c>
      <c r="E116" s="48">
        <v>6.9473684208088642</v>
      </c>
      <c r="F116" s="210">
        <v>41646.545454545456</v>
      </c>
      <c r="G116" s="48">
        <v>2.842105263307479</v>
      </c>
      <c r="H116" s="97">
        <v>62868.153339620156</v>
      </c>
    </row>
    <row r="117" spans="1:8" x14ac:dyDescent="0.25">
      <c r="A117" s="4" t="s">
        <v>384</v>
      </c>
      <c r="B117" s="4" t="s">
        <v>174</v>
      </c>
      <c r="C117" s="4" t="s">
        <v>179</v>
      </c>
      <c r="D117" s="4">
        <v>451370</v>
      </c>
      <c r="E117" s="48">
        <v>3.3531004234085331</v>
      </c>
      <c r="F117" s="210">
        <v>38604.009939748787</v>
      </c>
      <c r="G117" s="48">
        <v>2.3181437316745943</v>
      </c>
      <c r="H117" s="97">
        <v>66045.412436259852</v>
      </c>
    </row>
    <row r="118" spans="1:8" x14ac:dyDescent="0.25">
      <c r="A118" s="4" t="s">
        <v>384</v>
      </c>
      <c r="B118" s="4" t="s">
        <v>174</v>
      </c>
      <c r="C118" s="4" t="s">
        <v>180</v>
      </c>
      <c r="D118" s="4">
        <v>551314</v>
      </c>
      <c r="E118" s="48">
        <v>3.4920634916200552</v>
      </c>
      <c r="F118" s="210">
        <v>36666.666666666664</v>
      </c>
      <c r="G118" s="48">
        <v>3.6666666666666665</v>
      </c>
      <c r="H118" s="97">
        <v>99457.222122995299</v>
      </c>
    </row>
    <row r="119" spans="1:8" x14ac:dyDescent="0.25">
      <c r="A119" s="4" t="s">
        <v>384</v>
      </c>
      <c r="B119" s="4" t="s">
        <v>174</v>
      </c>
      <c r="C119" s="4" t="s">
        <v>181</v>
      </c>
      <c r="D119" s="4">
        <v>451361</v>
      </c>
      <c r="E119" s="48">
        <v>13</v>
      </c>
      <c r="F119" s="210">
        <v>72368.421064058173</v>
      </c>
      <c r="G119" s="48">
        <v>3.9487179481104535</v>
      </c>
      <c r="H119" s="97">
        <v>136179.17499999999</v>
      </c>
    </row>
    <row r="120" spans="1:8" x14ac:dyDescent="0.25">
      <c r="A120" s="4" t="s">
        <v>384</v>
      </c>
      <c r="B120" s="4" t="s">
        <v>174</v>
      </c>
      <c r="C120" s="4" t="s">
        <v>182</v>
      </c>
      <c r="D120" s="4">
        <v>451350</v>
      </c>
      <c r="E120" s="48">
        <v>6.0099768100040825</v>
      </c>
      <c r="F120" s="210">
        <v>73894.546912590216</v>
      </c>
      <c r="G120" s="48">
        <v>2.6280894984246763</v>
      </c>
      <c r="H120" s="97">
        <v>49792.989726125074</v>
      </c>
    </row>
    <row r="121" spans="1:8" x14ac:dyDescent="0.25">
      <c r="A121" s="4" t="s">
        <v>384</v>
      </c>
      <c r="B121" s="4" t="s">
        <v>174</v>
      </c>
      <c r="C121" s="4" t="s">
        <v>183</v>
      </c>
      <c r="D121" s="4">
        <v>551310</v>
      </c>
      <c r="E121" s="48">
        <v>6.6102591221575882</v>
      </c>
      <c r="F121" s="210">
        <v>63672.55336770953</v>
      </c>
      <c r="G121" s="48">
        <v>3.1729243786356425</v>
      </c>
      <c r="H121" s="97">
        <v>46920.144807502205</v>
      </c>
    </row>
    <row r="122" spans="1:8" x14ac:dyDescent="0.25">
      <c r="A122" s="4" t="s">
        <v>384</v>
      </c>
      <c r="B122" s="4" t="s">
        <v>174</v>
      </c>
      <c r="C122" s="4" t="s">
        <v>184</v>
      </c>
      <c r="D122" s="4">
        <v>551309</v>
      </c>
      <c r="E122" s="48">
        <v>3.259259258655693</v>
      </c>
      <c r="F122" s="210">
        <v>50566.666666666664</v>
      </c>
      <c r="G122" s="48">
        <v>1.6666666666666667</v>
      </c>
      <c r="H122" s="97">
        <v>119594.68538179778</v>
      </c>
    </row>
    <row r="123" spans="1:8" x14ac:dyDescent="0.25">
      <c r="A123" s="4" t="s">
        <v>384</v>
      </c>
      <c r="B123" s="4" t="s">
        <v>174</v>
      </c>
      <c r="C123" s="4" t="s">
        <v>185</v>
      </c>
      <c r="D123" s="4">
        <v>551305</v>
      </c>
      <c r="E123" s="48">
        <v>4.2536026727923746</v>
      </c>
      <c r="F123" s="210">
        <v>47178.013323686013</v>
      </c>
      <c r="G123" s="48">
        <v>3.6069450081364742</v>
      </c>
      <c r="H123" s="97">
        <v>103603.71979325515</v>
      </c>
    </row>
    <row r="124" spans="1:8" x14ac:dyDescent="0.25">
      <c r="A124" s="4" t="s">
        <v>384</v>
      </c>
      <c r="B124" s="4" t="s">
        <v>174</v>
      </c>
      <c r="C124" s="4" t="s">
        <v>186</v>
      </c>
      <c r="D124" s="4">
        <v>451301</v>
      </c>
      <c r="E124" s="48">
        <v>5.5930145606479842</v>
      </c>
      <c r="F124" s="210">
        <v>59291.075658551905</v>
      </c>
      <c r="G124" s="48">
        <v>2.298761241415872</v>
      </c>
      <c r="H124" s="97">
        <v>70266.634077752024</v>
      </c>
    </row>
    <row r="125" spans="1:8" x14ac:dyDescent="0.25">
      <c r="A125" s="4" t="s">
        <v>384</v>
      </c>
      <c r="B125" s="4" t="s">
        <v>174</v>
      </c>
      <c r="C125" s="4" t="s">
        <v>187</v>
      </c>
      <c r="D125" s="4">
        <v>551341</v>
      </c>
      <c r="E125" s="48">
        <v>4.1022275095376788</v>
      </c>
      <c r="F125" s="210">
        <v>40946.965229288959</v>
      </c>
      <c r="G125" s="48">
        <v>2.7481184717643594</v>
      </c>
      <c r="H125" s="97">
        <v>48216.508060277782</v>
      </c>
    </row>
    <row r="126" spans="1:8" x14ac:dyDescent="0.25">
      <c r="A126" s="4" t="s">
        <v>384</v>
      </c>
      <c r="B126" s="4" t="s">
        <v>174</v>
      </c>
      <c r="C126" s="4" t="s">
        <v>189</v>
      </c>
      <c r="D126" s="4">
        <v>551306</v>
      </c>
      <c r="E126" s="48">
        <v>9.0961538466786251</v>
      </c>
      <c r="F126" s="210">
        <v>93997.5</v>
      </c>
      <c r="G126" s="48">
        <v>2.5208333331232637</v>
      </c>
      <c r="H126" s="97">
        <v>75636.448000000004</v>
      </c>
    </row>
    <row r="127" spans="1:8" x14ac:dyDescent="0.25">
      <c r="A127" s="4" t="s">
        <v>384</v>
      </c>
      <c r="B127" s="4" t="s">
        <v>174</v>
      </c>
      <c r="C127" s="4" t="s">
        <v>190</v>
      </c>
      <c r="D127" s="4">
        <v>551349</v>
      </c>
      <c r="E127" s="48">
        <v>9.6666666666666661</v>
      </c>
      <c r="F127" s="210">
        <v>54190.333333333336</v>
      </c>
      <c r="G127" s="48">
        <v>6</v>
      </c>
      <c r="H127" s="97">
        <v>127695.60333333333</v>
      </c>
    </row>
    <row r="128" spans="1:8" x14ac:dyDescent="0.25">
      <c r="A128" s="4" t="s">
        <v>384</v>
      </c>
      <c r="B128" s="4" t="s">
        <v>174</v>
      </c>
      <c r="C128" s="4" t="s">
        <v>191</v>
      </c>
      <c r="D128" s="4">
        <v>451308</v>
      </c>
      <c r="E128" s="48">
        <v>5.2018348621109123</v>
      </c>
      <c r="F128" s="210">
        <v>99898.726114649689</v>
      </c>
      <c r="G128" s="48">
        <v>2.4486081664616917</v>
      </c>
      <c r="H128" s="97">
        <v>111152.62400120165</v>
      </c>
    </row>
    <row r="129" spans="1:8" x14ac:dyDescent="0.25">
      <c r="A129" s="4" t="s">
        <v>384</v>
      </c>
      <c r="B129" s="4" t="s">
        <v>174</v>
      </c>
      <c r="C129" s="4" t="s">
        <v>192</v>
      </c>
      <c r="D129" s="4">
        <v>451336</v>
      </c>
      <c r="E129" s="48">
        <v>7.8699186990590251</v>
      </c>
      <c r="F129" s="210">
        <v>87807.31707531237</v>
      </c>
      <c r="G129" s="48">
        <v>3.1481481481481479</v>
      </c>
      <c r="H129" s="97">
        <v>64780.15798047874</v>
      </c>
    </row>
    <row r="130" spans="1:8" x14ac:dyDescent="0.25">
      <c r="A130" s="4" t="s">
        <v>387</v>
      </c>
      <c r="B130" s="4" t="s">
        <v>388</v>
      </c>
      <c r="C130" s="4" t="s">
        <v>219</v>
      </c>
      <c r="D130" s="4">
        <v>554381</v>
      </c>
      <c r="E130" s="48">
        <v>6.4030601636854376</v>
      </c>
      <c r="F130" s="210">
        <v>48548.600936729767</v>
      </c>
      <c r="G130" s="48">
        <v>3.2968679752586607</v>
      </c>
      <c r="H130" s="97">
        <v>149947.13733004974</v>
      </c>
    </row>
    <row r="131" spans="1:8" x14ac:dyDescent="0.25">
      <c r="A131" s="4" t="s">
        <v>387</v>
      </c>
      <c r="B131" s="4" t="s">
        <v>388</v>
      </c>
      <c r="C131" s="4" t="s">
        <v>481</v>
      </c>
      <c r="D131" s="4">
        <v>554376</v>
      </c>
      <c r="E131" s="48">
        <v>6.5</v>
      </c>
      <c r="F131" s="210">
        <v>42152.343751317261</v>
      </c>
      <c r="G131" s="48">
        <v>5</v>
      </c>
      <c r="H131" s="97">
        <v>142938.61656696681</v>
      </c>
    </row>
    <row r="132" spans="1:8" x14ac:dyDescent="0.25">
      <c r="A132" s="4" t="s">
        <v>387</v>
      </c>
      <c r="B132" s="4" t="s">
        <v>388</v>
      </c>
      <c r="C132" s="4" t="s">
        <v>221</v>
      </c>
      <c r="D132" s="4">
        <v>554416</v>
      </c>
      <c r="E132" s="48">
        <v>3.1842105258968143</v>
      </c>
      <c r="F132" s="210">
        <v>35000</v>
      </c>
      <c r="G132" s="48">
        <v>3.1898734176407628</v>
      </c>
      <c r="H132" s="97">
        <v>215320.48749999999</v>
      </c>
    </row>
    <row r="133" spans="1:8" x14ac:dyDescent="0.25">
      <c r="A133" s="4" t="s">
        <v>387</v>
      </c>
      <c r="B133" s="4" t="s">
        <v>388</v>
      </c>
      <c r="C133" s="4" t="s">
        <v>223</v>
      </c>
      <c r="D133" s="4">
        <v>554496</v>
      </c>
      <c r="E133" s="48">
        <v>5.5</v>
      </c>
      <c r="F133" s="210">
        <v>67666.666666666672</v>
      </c>
      <c r="G133" s="48">
        <v>2.6666666666666665</v>
      </c>
      <c r="H133" s="97">
        <v>85529.12</v>
      </c>
    </row>
    <row r="134" spans="1:8" x14ac:dyDescent="0.25">
      <c r="A134" s="4" t="s">
        <v>387</v>
      </c>
      <c r="B134" s="4" t="s">
        <v>388</v>
      </c>
      <c r="C134" s="4" t="s">
        <v>224</v>
      </c>
      <c r="D134" s="4">
        <v>554516</v>
      </c>
      <c r="E134" s="48">
        <v>3.6666666666666665</v>
      </c>
      <c r="F134" s="210">
        <v>44680.851063829788</v>
      </c>
      <c r="G134" s="48">
        <v>3.6078431378208382</v>
      </c>
      <c r="H134" s="97">
        <v>182083.05333333334</v>
      </c>
    </row>
    <row r="135" spans="1:8" x14ac:dyDescent="0.25">
      <c r="A135" s="4" t="s">
        <v>387</v>
      </c>
      <c r="B135" s="4" t="s">
        <v>388</v>
      </c>
      <c r="C135" s="4" t="s">
        <v>225</v>
      </c>
      <c r="D135" s="4">
        <v>554531</v>
      </c>
      <c r="E135" s="48">
        <v>5.5</v>
      </c>
      <c r="F135" s="210">
        <v>54083.333338741671</v>
      </c>
      <c r="G135" s="48">
        <v>6.5</v>
      </c>
      <c r="H135" s="97">
        <v>122211.13333333332</v>
      </c>
    </row>
    <row r="136" spans="1:8" x14ac:dyDescent="0.25">
      <c r="A136" s="4" t="s">
        <v>387</v>
      </c>
      <c r="B136" s="4" t="s">
        <v>388</v>
      </c>
      <c r="C136" s="4" t="s">
        <v>226</v>
      </c>
      <c r="D136" s="4">
        <v>554533</v>
      </c>
      <c r="E136" s="48">
        <v>3.8364888454086823</v>
      </c>
      <c r="F136" s="210">
        <v>60246.77223621076</v>
      </c>
      <c r="G136" s="48">
        <v>3.3047210303265855</v>
      </c>
      <c r="H136" s="97">
        <v>165954.90859793604</v>
      </c>
    </row>
    <row r="137" spans="1:8" x14ac:dyDescent="0.25">
      <c r="A137" s="4" t="s">
        <v>387</v>
      </c>
      <c r="B137" s="4" t="s">
        <v>388</v>
      </c>
      <c r="C137" s="4" t="s">
        <v>227</v>
      </c>
      <c r="D137" s="4">
        <v>454535</v>
      </c>
      <c r="E137" s="48">
        <v>7.7885121128653845</v>
      </c>
      <c r="F137" s="210">
        <v>23696.905225737137</v>
      </c>
      <c r="G137" s="48">
        <v>2.3489163514990841</v>
      </c>
      <c r="H137" s="97">
        <v>78788.025990790484</v>
      </c>
    </row>
    <row r="138" spans="1:8" x14ac:dyDescent="0.25">
      <c r="A138" s="4" t="s">
        <v>387</v>
      </c>
      <c r="B138" s="4" t="s">
        <v>388</v>
      </c>
      <c r="C138" s="4" t="s">
        <v>228</v>
      </c>
      <c r="D138" s="4">
        <v>454651</v>
      </c>
      <c r="E138" s="48">
        <v>6.1262443933924082</v>
      </c>
      <c r="F138" s="210">
        <v>42796.192976698389</v>
      </c>
      <c r="G138" s="48">
        <v>4.0817491578443299</v>
      </c>
      <c r="H138" s="97">
        <v>59969.696995416736</v>
      </c>
    </row>
    <row r="139" spans="1:8" x14ac:dyDescent="0.25">
      <c r="A139" s="4" t="s">
        <v>387</v>
      </c>
      <c r="B139" s="4" t="s">
        <v>388</v>
      </c>
      <c r="C139" s="4" t="s">
        <v>229</v>
      </c>
      <c r="D139" s="4">
        <v>554686</v>
      </c>
      <c r="E139" s="48">
        <v>4.5128205121262326</v>
      </c>
      <c r="F139" s="210">
        <v>29250</v>
      </c>
      <c r="G139" s="48">
        <v>1.6923076920473372</v>
      </c>
      <c r="H139" s="97">
        <v>41000</v>
      </c>
    </row>
    <row r="140" spans="1:8" x14ac:dyDescent="0.25">
      <c r="A140" s="4" t="s">
        <v>387</v>
      </c>
      <c r="B140" s="4" t="s">
        <v>388</v>
      </c>
      <c r="C140" s="4" t="s">
        <v>230</v>
      </c>
      <c r="D140" s="4">
        <v>454696</v>
      </c>
      <c r="E140" s="48">
        <v>4.6330262765228261</v>
      </c>
      <c r="F140" s="210">
        <v>37734.797834483681</v>
      </c>
      <c r="G140" s="48">
        <v>1.7403401452175493</v>
      </c>
      <c r="H140" s="97">
        <v>101084.58832777757</v>
      </c>
    </row>
    <row r="141" spans="1:8" x14ac:dyDescent="0.25">
      <c r="A141" s="4" t="s">
        <v>387</v>
      </c>
      <c r="B141" s="4" t="s">
        <v>231</v>
      </c>
      <c r="C141" s="4" t="s">
        <v>232</v>
      </c>
      <c r="D141" s="4">
        <v>455151</v>
      </c>
      <c r="E141" s="48">
        <v>4.4496874870648613</v>
      </c>
      <c r="F141" s="210">
        <v>26933.532102508289</v>
      </c>
      <c r="G141" s="48">
        <v>2.1973506230467779</v>
      </c>
      <c r="H141" s="97">
        <v>61586.360578540196</v>
      </c>
    </row>
    <row r="142" spans="1:8" x14ac:dyDescent="0.25">
      <c r="A142" s="4" t="s">
        <v>387</v>
      </c>
      <c r="B142" s="4" t="s">
        <v>231</v>
      </c>
      <c r="C142" s="4" t="s">
        <v>233</v>
      </c>
      <c r="D142" s="4">
        <v>455231</v>
      </c>
      <c r="E142" s="48">
        <v>5.2164948454683815</v>
      </c>
      <c r="F142" s="210">
        <v>35054.081629076114</v>
      </c>
      <c r="G142" s="48">
        <v>3.2323232323232323</v>
      </c>
      <c r="H142" s="97">
        <v>83973.328231418593</v>
      </c>
    </row>
    <row r="143" spans="1:8" x14ac:dyDescent="0.25">
      <c r="A143" s="4" t="s">
        <v>387</v>
      </c>
      <c r="B143" s="4" t="s">
        <v>231</v>
      </c>
      <c r="C143" s="4" t="s">
        <v>234</v>
      </c>
      <c r="D143" s="4">
        <v>455298</v>
      </c>
      <c r="E143" s="48">
        <v>6</v>
      </c>
      <c r="F143" s="210">
        <v>69300</v>
      </c>
      <c r="G143" s="48">
        <v>3</v>
      </c>
      <c r="H143" s="97">
        <v>95841.565173939496</v>
      </c>
    </row>
    <row r="144" spans="1:8" x14ac:dyDescent="0.25">
      <c r="A144" s="4" t="s">
        <v>387</v>
      </c>
      <c r="B144" s="4" t="s">
        <v>231</v>
      </c>
      <c r="C144" s="4" t="s">
        <v>235</v>
      </c>
      <c r="D144" s="4">
        <v>555406</v>
      </c>
      <c r="E144" s="48">
        <v>2.7076923072757397</v>
      </c>
      <c r="F144" s="210">
        <v>49570.967745133617</v>
      </c>
      <c r="G144" s="48">
        <v>2.8387096776024978</v>
      </c>
      <c r="H144" s="97">
        <v>96003.063333333339</v>
      </c>
    </row>
    <row r="145" spans="1:8" x14ac:dyDescent="0.25">
      <c r="A145" s="4" t="s">
        <v>387</v>
      </c>
      <c r="B145" s="4" t="s">
        <v>231</v>
      </c>
      <c r="C145" s="4" t="s">
        <v>236</v>
      </c>
      <c r="D145" s="4">
        <v>554412</v>
      </c>
      <c r="E145" s="48">
        <v>8.5</v>
      </c>
      <c r="F145" s="210">
        <v>46315.762717359496</v>
      </c>
      <c r="G145" s="48">
        <v>2.030769230456805</v>
      </c>
      <c r="H145" s="97">
        <v>35295.48333333333</v>
      </c>
    </row>
    <row r="146" spans="1:8" x14ac:dyDescent="0.25">
      <c r="A146" s="4" t="s">
        <v>387</v>
      </c>
      <c r="B146" s="4" t="s">
        <v>231</v>
      </c>
      <c r="C146" s="4" t="s">
        <v>237</v>
      </c>
      <c r="D146" s="4">
        <v>554413</v>
      </c>
      <c r="E146" s="48">
        <v>5.75</v>
      </c>
      <c r="F146" s="210">
        <v>48240.963851934386</v>
      </c>
      <c r="G146" s="48">
        <v>2.38554216850225</v>
      </c>
      <c r="H146" s="97">
        <v>84261.537500000006</v>
      </c>
    </row>
    <row r="147" spans="1:8" x14ac:dyDescent="0.25">
      <c r="A147" s="4" t="s">
        <v>387</v>
      </c>
      <c r="B147" s="4" t="s">
        <v>231</v>
      </c>
      <c r="C147" s="4" t="s">
        <v>238</v>
      </c>
      <c r="D147" s="4">
        <v>454414</v>
      </c>
      <c r="E147" s="48">
        <v>4</v>
      </c>
      <c r="F147" s="210">
        <v>46667.5</v>
      </c>
      <c r="G147" s="48">
        <v>2.4062500000751954</v>
      </c>
      <c r="H147" s="97">
        <v>160911.12346847082</v>
      </c>
    </row>
    <row r="148" spans="1:8" x14ac:dyDescent="0.25">
      <c r="A148" s="4" t="s">
        <v>387</v>
      </c>
      <c r="B148" s="4" t="s">
        <v>231</v>
      </c>
      <c r="C148" s="4" t="s">
        <v>239</v>
      </c>
      <c r="D148" s="4">
        <v>455456</v>
      </c>
      <c r="E148" s="48">
        <v>5.6116722783389452</v>
      </c>
      <c r="F148" s="210">
        <v>76094.276094276094</v>
      </c>
      <c r="G148" s="48">
        <v>4.0162946812783291</v>
      </c>
      <c r="H148" s="97">
        <v>88460.381593714919</v>
      </c>
    </row>
    <row r="149" spans="1:8" x14ac:dyDescent="0.25">
      <c r="A149" s="4" t="s">
        <v>387</v>
      </c>
      <c r="B149" s="4" t="s">
        <v>231</v>
      </c>
      <c r="C149" s="4" t="s">
        <v>240</v>
      </c>
      <c r="D149" s="4">
        <v>455566</v>
      </c>
      <c r="E149" s="48">
        <v>4.3225662728674692</v>
      </c>
      <c r="F149" s="210">
        <v>36865.315212883987</v>
      </c>
      <c r="G149" s="48">
        <v>2.7787926039862301</v>
      </c>
      <c r="H149" s="97">
        <v>39106.646101596554</v>
      </c>
    </row>
    <row r="150" spans="1:8" x14ac:dyDescent="0.25">
      <c r="A150" s="4" t="s">
        <v>387</v>
      </c>
      <c r="B150" s="4" t="s">
        <v>231</v>
      </c>
      <c r="C150" s="4" t="s">
        <v>241</v>
      </c>
      <c r="D150" s="4">
        <v>555624</v>
      </c>
      <c r="E150" s="48">
        <v>7.666666666666667</v>
      </c>
      <c r="F150" s="210">
        <v>47232.207045291158</v>
      </c>
      <c r="G150" s="48">
        <v>3.5945363048166787</v>
      </c>
      <c r="H150" s="97">
        <v>112240.11861969806</v>
      </c>
    </row>
    <row r="151" spans="1:8" x14ac:dyDescent="0.25">
      <c r="A151" s="4" t="s">
        <v>387</v>
      </c>
      <c r="B151" s="4" t="s">
        <v>231</v>
      </c>
      <c r="C151" s="4" t="s">
        <v>242</v>
      </c>
      <c r="D151" s="4">
        <v>455676</v>
      </c>
      <c r="E151" s="48">
        <v>6.5</v>
      </c>
      <c r="F151" s="210">
        <v>50585.63535352645</v>
      </c>
      <c r="G151" s="48">
        <v>2.6666666666666665</v>
      </c>
      <c r="H151" s="97">
        <v>109300.0410698895</v>
      </c>
    </row>
    <row r="152" spans="1:8" x14ac:dyDescent="0.25">
      <c r="A152" s="4" t="s">
        <v>387</v>
      </c>
      <c r="B152" s="4" t="s">
        <v>231</v>
      </c>
      <c r="C152" s="4" t="s">
        <v>243</v>
      </c>
      <c r="D152" s="4">
        <v>455678</v>
      </c>
      <c r="E152" s="48">
        <v>3.2713167828836172</v>
      </c>
      <c r="F152" s="210">
        <v>20501.351225086502</v>
      </c>
      <c r="G152" s="48">
        <v>2.337873385316882</v>
      </c>
      <c r="H152" s="97">
        <v>53895.200165222333</v>
      </c>
    </row>
    <row r="153" spans="1:8" x14ac:dyDescent="0.25">
      <c r="A153" s="4" t="s">
        <v>387</v>
      </c>
      <c r="B153" s="4" t="s">
        <v>231</v>
      </c>
      <c r="C153" s="4" t="s">
        <v>244</v>
      </c>
      <c r="D153" s="4">
        <v>555679</v>
      </c>
      <c r="E153" s="48">
        <v>7.5</v>
      </c>
      <c r="F153" s="210">
        <v>35075</v>
      </c>
      <c r="G153" s="48">
        <v>2.25</v>
      </c>
      <c r="H153" s="97">
        <v>251469.30249999999</v>
      </c>
    </row>
    <row r="154" spans="1:8" x14ac:dyDescent="0.25">
      <c r="A154" s="4" t="s">
        <v>387</v>
      </c>
      <c r="B154" s="4" t="s">
        <v>231</v>
      </c>
      <c r="C154" s="4" t="s">
        <v>245</v>
      </c>
      <c r="D154" s="4">
        <v>554700</v>
      </c>
      <c r="E154" s="48">
        <v>4.3278688520333244</v>
      </c>
      <c r="F154" s="210">
        <v>50636.065568789891</v>
      </c>
      <c r="G154" s="48">
        <v>2.1639344260166622</v>
      </c>
      <c r="H154" s="97">
        <v>97733.333333333328</v>
      </c>
    </row>
    <row r="155" spans="1:8" x14ac:dyDescent="0.25">
      <c r="A155" s="4" t="s">
        <v>387</v>
      </c>
      <c r="B155" s="4" t="s">
        <v>193</v>
      </c>
      <c r="C155" s="4" t="s">
        <v>194</v>
      </c>
      <c r="D155" s="4">
        <v>554116</v>
      </c>
      <c r="E155" s="48">
        <v>4.5</v>
      </c>
      <c r="F155" s="210">
        <v>57000</v>
      </c>
      <c r="G155" s="48">
        <v>3.6666666666666665</v>
      </c>
      <c r="H155" s="97">
        <v>67442.97</v>
      </c>
    </row>
    <row r="156" spans="1:8" x14ac:dyDescent="0.25">
      <c r="A156" s="4" t="s">
        <v>387</v>
      </c>
      <c r="B156" s="4" t="s">
        <v>193</v>
      </c>
      <c r="C156" s="4" t="s">
        <v>196</v>
      </c>
      <c r="D156" s="4">
        <v>554166</v>
      </c>
      <c r="E156" s="48">
        <v>6.3513047343792195</v>
      </c>
      <c r="F156" s="210">
        <v>63259.699695179312</v>
      </c>
      <c r="G156" s="48">
        <v>3.3868964738644487</v>
      </c>
      <c r="H156" s="97">
        <v>144193.56113348133</v>
      </c>
    </row>
    <row r="157" spans="1:8" x14ac:dyDescent="0.25">
      <c r="A157" s="4" t="s">
        <v>387</v>
      </c>
      <c r="B157" s="4" t="s">
        <v>193</v>
      </c>
      <c r="C157" s="4" t="s">
        <v>197</v>
      </c>
      <c r="D157" s="4">
        <v>454171</v>
      </c>
      <c r="E157" s="48">
        <v>6.3590829448630215</v>
      </c>
      <c r="F157" s="210">
        <v>58990.340417027503</v>
      </c>
      <c r="G157" s="48">
        <v>2.8262590866057873</v>
      </c>
      <c r="H157" s="97">
        <v>81243.621772029612</v>
      </c>
    </row>
    <row r="158" spans="1:8" x14ac:dyDescent="0.25">
      <c r="A158" s="4" t="s">
        <v>387</v>
      </c>
      <c r="B158" s="4" t="s">
        <v>193</v>
      </c>
      <c r="C158" s="4" t="s">
        <v>198</v>
      </c>
      <c r="D158" s="4">
        <v>554266</v>
      </c>
      <c r="E158" s="48">
        <v>5.8830679462886755</v>
      </c>
      <c r="F158" s="210">
        <v>40610.360058894388</v>
      </c>
      <c r="G158" s="48">
        <v>3.7420104588614986</v>
      </c>
      <c r="H158" s="97">
        <v>124792.53578159808</v>
      </c>
    </row>
    <row r="159" spans="1:8" x14ac:dyDescent="0.25">
      <c r="A159" s="4" t="s">
        <v>387</v>
      </c>
      <c r="B159" s="4" t="s">
        <v>193</v>
      </c>
      <c r="C159" s="4" t="s">
        <v>199</v>
      </c>
      <c r="D159" s="4">
        <v>554296</v>
      </c>
      <c r="E159" s="48">
        <v>4</v>
      </c>
      <c r="F159" s="210">
        <v>46174.418605724983</v>
      </c>
      <c r="G159" s="48">
        <v>2.295546558490698</v>
      </c>
      <c r="H159" s="97">
        <v>117571.16186319932</v>
      </c>
    </row>
    <row r="160" spans="1:8" x14ac:dyDescent="0.25">
      <c r="A160" s="4" t="s">
        <v>387</v>
      </c>
      <c r="B160" s="4" t="s">
        <v>193</v>
      </c>
      <c r="C160" s="4" t="s">
        <v>200</v>
      </c>
      <c r="D160" s="4">
        <v>554356</v>
      </c>
      <c r="E160" s="48">
        <v>11.333333333333334</v>
      </c>
      <c r="F160" s="210">
        <v>53666.666666666664</v>
      </c>
      <c r="G160" s="48">
        <v>6.666666666666667</v>
      </c>
      <c r="H160" s="97">
        <v>125925.63333333335</v>
      </c>
    </row>
    <row r="161" spans="1:8" x14ac:dyDescent="0.25">
      <c r="A161" s="4" t="s">
        <v>387</v>
      </c>
      <c r="B161" s="4" t="s">
        <v>193</v>
      </c>
      <c r="C161" s="4" t="s">
        <v>201</v>
      </c>
      <c r="D161" s="4">
        <v>454426</v>
      </c>
      <c r="E161" s="48">
        <v>5.7563129149086709</v>
      </c>
      <c r="F161" s="210">
        <v>32545.777310454563</v>
      </c>
      <c r="G161" s="48">
        <v>2.2969437879484005</v>
      </c>
      <c r="H161" s="97">
        <v>85928.879574729101</v>
      </c>
    </row>
    <row r="162" spans="1:8" x14ac:dyDescent="0.25">
      <c r="A162" s="4" t="s">
        <v>387</v>
      </c>
      <c r="B162" s="4" t="s">
        <v>193</v>
      </c>
      <c r="C162" s="4" t="s">
        <v>203</v>
      </c>
      <c r="D162" s="4">
        <v>554476</v>
      </c>
      <c r="E162" s="48">
        <v>6.9225928261605905</v>
      </c>
      <c r="F162" s="210">
        <v>43134.435657800146</v>
      </c>
      <c r="G162" s="48">
        <v>3.0767079227380401</v>
      </c>
      <c r="H162" s="97">
        <v>257520.9820946269</v>
      </c>
    </row>
    <row r="163" spans="1:8" x14ac:dyDescent="0.25">
      <c r="A163" s="4" t="s">
        <v>387</v>
      </c>
      <c r="B163" s="4" t="s">
        <v>193</v>
      </c>
      <c r="C163" s="4" t="s">
        <v>205</v>
      </c>
      <c r="D163" s="4">
        <v>454481</v>
      </c>
      <c r="E163" s="48">
        <v>7.7138109678476967</v>
      </c>
      <c r="F163" s="210">
        <v>29509.837958290609</v>
      </c>
      <c r="G163" s="48">
        <v>5.1154746418358412</v>
      </c>
      <c r="H163" s="97">
        <v>55644.175110481643</v>
      </c>
    </row>
    <row r="164" spans="1:8" x14ac:dyDescent="0.25">
      <c r="A164" s="4" t="s">
        <v>387</v>
      </c>
      <c r="B164" s="4" t="s">
        <v>193</v>
      </c>
      <c r="C164" s="4" t="s">
        <v>206</v>
      </c>
      <c r="D164" s="4">
        <v>554486</v>
      </c>
      <c r="E164" s="48">
        <v>3.7707182316275452</v>
      </c>
      <c r="F164" s="210">
        <v>40581.08107888751</v>
      </c>
      <c r="G164" s="48">
        <v>2.6666666666666665</v>
      </c>
      <c r="H164" s="97">
        <v>52330.334000000003</v>
      </c>
    </row>
    <row r="165" spans="1:8" x14ac:dyDescent="0.25">
      <c r="A165" s="4" t="s">
        <v>387</v>
      </c>
      <c r="B165" s="4" t="s">
        <v>193</v>
      </c>
      <c r="C165" s="4" t="s">
        <v>207</v>
      </c>
      <c r="D165" s="4">
        <v>554491</v>
      </c>
      <c r="E165" s="48">
        <v>3.8705681994116738</v>
      </c>
      <c r="F165" s="210">
        <v>22960.138884161079</v>
      </c>
      <c r="G165" s="48">
        <v>2.2126153112979541</v>
      </c>
      <c r="H165" s="97">
        <v>100222.32018245566</v>
      </c>
    </row>
    <row r="166" spans="1:8" x14ac:dyDescent="0.25">
      <c r="A166" s="4" t="s">
        <v>387</v>
      </c>
      <c r="B166" s="4" t="s">
        <v>193</v>
      </c>
      <c r="C166" s="4" t="s">
        <v>208</v>
      </c>
      <c r="D166" s="4">
        <v>554601</v>
      </c>
      <c r="E166" s="48">
        <v>4.0243902441969066</v>
      </c>
      <c r="F166" s="210">
        <v>47668.179938482477</v>
      </c>
      <c r="G166" s="48">
        <v>2.6829268294646043</v>
      </c>
      <c r="H166" s="97">
        <v>134067.61728209953</v>
      </c>
    </row>
    <row r="167" spans="1:8" x14ac:dyDescent="0.25">
      <c r="A167" s="4" t="s">
        <v>387</v>
      </c>
      <c r="B167" s="4" t="s">
        <v>193</v>
      </c>
      <c r="C167" s="4" t="s">
        <v>209</v>
      </c>
      <c r="D167" s="4">
        <v>554611</v>
      </c>
      <c r="E167" s="48">
        <v>3.413793103919144</v>
      </c>
      <c r="F167" s="210">
        <v>31745.454545454544</v>
      </c>
      <c r="G167" s="48">
        <v>2.3333333333333335</v>
      </c>
      <c r="H167" s="97">
        <v>66652.333333333328</v>
      </c>
    </row>
    <row r="168" spans="1:8" x14ac:dyDescent="0.25">
      <c r="A168" s="4" t="s">
        <v>387</v>
      </c>
      <c r="B168" s="4" t="s">
        <v>193</v>
      </c>
      <c r="C168" s="4" t="s">
        <v>210</v>
      </c>
      <c r="D168" s="4">
        <v>554636</v>
      </c>
      <c r="E168" s="48">
        <v>6.5</v>
      </c>
      <c r="F168" s="210">
        <v>33500</v>
      </c>
      <c r="G168" s="48">
        <v>4.3243243243243237</v>
      </c>
      <c r="H168" s="97">
        <v>109290.46486486486</v>
      </c>
    </row>
    <row r="169" spans="1:8" x14ac:dyDescent="0.25">
      <c r="A169" s="4" t="s">
        <v>387</v>
      </c>
      <c r="B169" s="4" t="s">
        <v>193</v>
      </c>
      <c r="C169" s="4" t="s">
        <v>211</v>
      </c>
      <c r="D169" s="4">
        <v>454671</v>
      </c>
      <c r="E169" s="48">
        <v>3.5606627684597445</v>
      </c>
      <c r="F169" s="210">
        <v>50903.488084268771</v>
      </c>
      <c r="G169" s="48">
        <v>2.613861386086854</v>
      </c>
      <c r="H169" s="97">
        <v>214131.10025504179</v>
      </c>
    </row>
    <row r="170" spans="1:8" x14ac:dyDescent="0.25">
      <c r="A170" s="4" t="s">
        <v>387</v>
      </c>
      <c r="B170" s="4" t="s">
        <v>388</v>
      </c>
      <c r="C170" s="4" t="s">
        <v>212</v>
      </c>
      <c r="D170" s="4">
        <v>554184</v>
      </c>
      <c r="E170" s="48">
        <v>5.6461731493099121</v>
      </c>
      <c r="F170" s="210">
        <v>37475.291656088433</v>
      </c>
      <c r="G170" s="48">
        <v>1.7453662424893124</v>
      </c>
      <c r="H170" s="97">
        <v>70567.864910079472</v>
      </c>
    </row>
    <row r="171" spans="1:8" x14ac:dyDescent="0.25">
      <c r="A171" s="4" t="s">
        <v>387</v>
      </c>
      <c r="B171" s="4" t="s">
        <v>388</v>
      </c>
      <c r="C171" s="4" t="s">
        <v>213</v>
      </c>
      <c r="D171" s="4">
        <v>554506</v>
      </c>
      <c r="E171" s="48">
        <v>7.0804597693010969</v>
      </c>
      <c r="F171" s="210">
        <v>30735.042738195047</v>
      </c>
      <c r="G171" s="48">
        <v>3.8024691356146927</v>
      </c>
      <c r="H171" s="97">
        <v>84486.451461656718</v>
      </c>
    </row>
    <row r="172" spans="1:8" x14ac:dyDescent="0.25">
      <c r="A172" s="4" t="s">
        <v>387</v>
      </c>
      <c r="B172" s="4" t="s">
        <v>388</v>
      </c>
      <c r="C172" s="4" t="s">
        <v>214</v>
      </c>
      <c r="D172" s="4">
        <v>554196</v>
      </c>
      <c r="E172" s="48">
        <v>4.7699214365881035</v>
      </c>
      <c r="F172" s="210">
        <v>45195.679291544184</v>
      </c>
      <c r="G172" s="48">
        <v>2.1152829190904283</v>
      </c>
      <c r="H172" s="97">
        <v>72731.761236396473</v>
      </c>
    </row>
    <row r="173" spans="1:8" x14ac:dyDescent="0.25">
      <c r="A173" s="4" t="s">
        <v>387</v>
      </c>
      <c r="B173" s="4" t="s">
        <v>388</v>
      </c>
      <c r="C173" s="4" t="s">
        <v>215</v>
      </c>
      <c r="D173" s="4">
        <v>554257</v>
      </c>
      <c r="E173" s="48">
        <v>5.2386911742795101</v>
      </c>
      <c r="F173" s="210">
        <v>39139.217776780206</v>
      </c>
      <c r="G173" s="48">
        <v>1.402839346838</v>
      </c>
      <c r="H173" s="97">
        <v>58901.265361090853</v>
      </c>
    </row>
    <row r="174" spans="1:8" x14ac:dyDescent="0.25">
      <c r="A174" s="4" t="s">
        <v>387</v>
      </c>
      <c r="B174" s="4" t="s">
        <v>388</v>
      </c>
      <c r="C174" s="4" t="s">
        <v>216</v>
      </c>
      <c r="D174" s="4">
        <v>554321</v>
      </c>
      <c r="E174" s="48">
        <v>5</v>
      </c>
      <c r="F174" s="210">
        <v>42100</v>
      </c>
      <c r="G174" s="48">
        <v>2</v>
      </c>
      <c r="H174" s="97">
        <v>278941.14666666667</v>
      </c>
    </row>
    <row r="175" spans="1:8" x14ac:dyDescent="0.25">
      <c r="A175" s="4" t="s">
        <v>387</v>
      </c>
      <c r="B175" s="4" t="s">
        <v>388</v>
      </c>
      <c r="C175" s="4" t="s">
        <v>217</v>
      </c>
      <c r="D175" s="4">
        <v>454355</v>
      </c>
      <c r="E175" s="48">
        <v>7.4687600127685432</v>
      </c>
      <c r="F175" s="210">
        <v>27422.680412371137</v>
      </c>
      <c r="G175" s="48">
        <v>1.8723404254124039</v>
      </c>
      <c r="H175" s="97">
        <v>142996.7491398087</v>
      </c>
    </row>
    <row r="176" spans="1:8" x14ac:dyDescent="0.25">
      <c r="A176" s="4" t="s">
        <v>387</v>
      </c>
      <c r="B176" s="4" t="s">
        <v>388</v>
      </c>
      <c r="C176" s="4" t="s">
        <v>218</v>
      </c>
      <c r="D176" s="4">
        <v>554357</v>
      </c>
      <c r="E176" s="48">
        <v>5.75</v>
      </c>
      <c r="F176" s="210">
        <v>33278.481011815733</v>
      </c>
      <c r="G176" s="48">
        <v>2.5063291138605992</v>
      </c>
      <c r="H176" s="97">
        <v>36210.752404146566</v>
      </c>
    </row>
    <row r="177" spans="1:8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8">
        <v>2.6936905941603353</v>
      </c>
      <c r="F177" s="210">
        <v>46825</v>
      </c>
      <c r="G177" s="48">
        <v>2.75</v>
      </c>
      <c r="H177" s="97">
        <v>219589.86048714988</v>
      </c>
    </row>
    <row r="178" spans="1:8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8">
        <v>4.737789606565685</v>
      </c>
      <c r="F178" s="210">
        <v>39574.477890136899</v>
      </c>
      <c r="G178" s="48">
        <v>2.476696536904877</v>
      </c>
      <c r="H178" s="97">
        <v>65358.252511413448</v>
      </c>
    </row>
    <row r="179" spans="1:8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8">
        <v>3.552833474744288</v>
      </c>
      <c r="F179" s="210">
        <v>78331.473252229815</v>
      </c>
      <c r="G179" s="48">
        <v>2.4387096777340269</v>
      </c>
      <c r="H179" s="97">
        <v>83122.78</v>
      </c>
    </row>
    <row r="180" spans="1:8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8">
        <v>2.1152829190904283</v>
      </c>
      <c r="F180" s="210">
        <v>28549.664838513101</v>
      </c>
      <c r="G180" s="48">
        <v>2.1328458257160268</v>
      </c>
      <c r="H180" s="97">
        <v>56783.667539878385</v>
      </c>
    </row>
    <row r="181" spans="1:8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8">
        <v>2.8717858470237587</v>
      </c>
      <c r="F181" s="210">
        <v>99565.636142639254</v>
      </c>
      <c r="G181" s="48">
        <v>2.3311081328821803</v>
      </c>
      <c r="H181" s="97">
        <v>71665.963333333333</v>
      </c>
    </row>
    <row r="182" spans="1:8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8">
        <v>3.0969852433749101</v>
      </c>
      <c r="F182" s="210">
        <v>42935.477237697618</v>
      </c>
      <c r="G182" s="48">
        <v>2.5338970173067445</v>
      </c>
      <c r="H182" s="97">
        <v>73677.829291640446</v>
      </c>
    </row>
    <row r="183" spans="1:8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8">
        <v>3.2125594428214002</v>
      </c>
      <c r="F183" s="210">
        <v>32180.73471519001</v>
      </c>
      <c r="G183" s="48">
        <v>1.9769596571208616</v>
      </c>
      <c r="H183" s="97">
        <v>53237.970689054637</v>
      </c>
    </row>
    <row r="184" spans="1:8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8">
        <v>2.6666666666666665</v>
      </c>
      <c r="F184" s="210">
        <v>50562.878207660397</v>
      </c>
      <c r="G184" s="48">
        <v>1.6507231189058418</v>
      </c>
      <c r="H184" s="97">
        <v>153892.94119457563</v>
      </c>
    </row>
    <row r="185" spans="1:8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8">
        <v>6.666666666666667</v>
      </c>
      <c r="F185" s="210">
        <v>38686.5603579253</v>
      </c>
      <c r="G185" s="48">
        <v>1.6923076920473374</v>
      </c>
      <c r="H185" s="97">
        <v>77706.893450765594</v>
      </c>
    </row>
    <row r="186" spans="1:8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8">
        <v>3.3518112672424909</v>
      </c>
      <c r="F186" s="210">
        <v>36302.759010556067</v>
      </c>
      <c r="G186" s="48">
        <v>2.5783163594173004</v>
      </c>
      <c r="H186" s="97">
        <v>183469.12723991234</v>
      </c>
    </row>
    <row r="187" spans="1:8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8">
        <v>2.153839380113348</v>
      </c>
      <c r="F187" s="210">
        <v>42356.321834211922</v>
      </c>
      <c r="G187" s="48">
        <v>2.5</v>
      </c>
      <c r="H187" s="97">
        <v>87147.4375</v>
      </c>
    </row>
    <row r="188" spans="1:8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8">
        <v>2.585466978569031</v>
      </c>
      <c r="F188" s="210">
        <v>29976.333586884241</v>
      </c>
      <c r="G188" s="48">
        <v>1.8467621275493078</v>
      </c>
      <c r="H188" s="97">
        <v>129065.52071837222</v>
      </c>
    </row>
    <row r="189" spans="1:8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8">
        <v>1.8241035378573351</v>
      </c>
      <c r="F189" s="210">
        <v>34900.1832060585</v>
      </c>
      <c r="G189" s="48">
        <v>2.1557587265586688</v>
      </c>
      <c r="H189" s="97">
        <v>251568.09833623091</v>
      </c>
    </row>
    <row r="190" spans="1:8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8">
        <v>4.333333333333333</v>
      </c>
      <c r="F190" s="210">
        <v>50443.503818897167</v>
      </c>
      <c r="G190" s="48">
        <v>3.8286294605666877</v>
      </c>
      <c r="H190" s="97">
        <v>93054.700881432218</v>
      </c>
    </row>
    <row r="191" spans="1:8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8">
        <v>4.5469942469059568</v>
      </c>
      <c r="F191" s="210">
        <v>66785.655206030482</v>
      </c>
      <c r="G191" s="48">
        <v>2.75</v>
      </c>
      <c r="H191" s="97">
        <v>77511.432499999995</v>
      </c>
    </row>
    <row r="192" spans="1:8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8">
        <v>1.6239068940717076</v>
      </c>
      <c r="F192" s="210">
        <v>34209.76825172329</v>
      </c>
      <c r="G192" s="48">
        <v>1.9268818314848024</v>
      </c>
      <c r="H192" s="97">
        <v>55993.605979846543</v>
      </c>
    </row>
    <row r="193" spans="1:8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8">
        <v>5.1868271064858149</v>
      </c>
      <c r="F193" s="210">
        <v>40100</v>
      </c>
      <c r="G193" s="48">
        <v>3.5</v>
      </c>
      <c r="H193" s="97">
        <v>121394.10677865123</v>
      </c>
    </row>
    <row r="194" spans="1:8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8">
        <v>3.3504168135096521</v>
      </c>
      <c r="F194" s="210">
        <v>47000</v>
      </c>
      <c r="G194" s="48">
        <v>3.1116130850443851</v>
      </c>
      <c r="H194" s="97">
        <v>50247.343702388702</v>
      </c>
    </row>
    <row r="195" spans="1:8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8">
        <v>4.1429041580624579</v>
      </c>
      <c r="F195" s="210">
        <v>39903.695081526086</v>
      </c>
      <c r="G195" s="48">
        <v>3.1076623385702375</v>
      </c>
      <c r="H195" s="97">
        <v>97170.951031930294</v>
      </c>
    </row>
    <row r="196" spans="1:8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8">
        <v>3.8051202306643059</v>
      </c>
      <c r="F196" s="210">
        <v>43234.209673683239</v>
      </c>
      <c r="G196" s="48">
        <v>3.4035311635822167</v>
      </c>
      <c r="H196" s="97">
        <v>78872.237659565377</v>
      </c>
    </row>
    <row r="197" spans="1:8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8">
        <v>2</v>
      </c>
      <c r="F197" s="210">
        <v>36250</v>
      </c>
      <c r="G197" s="48">
        <v>1.75</v>
      </c>
      <c r="H197" s="97">
        <v>37683.046009722617</v>
      </c>
    </row>
    <row r="198" spans="1:8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8">
        <v>3.9235561740701823</v>
      </c>
      <c r="F198" s="210">
        <v>40412.628592922876</v>
      </c>
      <c r="G198" s="48">
        <v>2.673849167430483</v>
      </c>
      <c r="H198" s="97">
        <v>46438.322543611408</v>
      </c>
    </row>
    <row r="199" spans="1:8" x14ac:dyDescent="0.25">
      <c r="A199" s="4" t="s">
        <v>246</v>
      </c>
      <c r="B199" s="4" t="s">
        <v>375</v>
      </c>
      <c r="C199" s="4" t="s">
        <v>270</v>
      </c>
      <c r="D199" s="4">
        <v>457163</v>
      </c>
      <c r="E199" s="48">
        <v>8.5</v>
      </c>
      <c r="F199" s="210">
        <v>54250</v>
      </c>
      <c r="G199" s="48">
        <v>4.8775632131216904</v>
      </c>
      <c r="H199" s="97">
        <v>25755.685543589956</v>
      </c>
    </row>
    <row r="200" spans="1:8" x14ac:dyDescent="0.25">
      <c r="A200" s="4" t="s">
        <v>246</v>
      </c>
      <c r="B200" s="4" t="s">
        <v>375</v>
      </c>
      <c r="C200" s="4" t="s">
        <v>271</v>
      </c>
      <c r="D200" s="4">
        <v>457165</v>
      </c>
      <c r="E200" s="48">
        <v>7.5612675435645826</v>
      </c>
      <c r="F200" s="210">
        <v>68681.567288301725</v>
      </c>
      <c r="G200" s="48">
        <v>4.1586971489605205</v>
      </c>
      <c r="H200" s="97">
        <v>135521.14402073305</v>
      </c>
    </row>
    <row r="201" spans="1:8" x14ac:dyDescent="0.25">
      <c r="A201" s="4" t="s">
        <v>246</v>
      </c>
      <c r="B201" s="4" t="s">
        <v>375</v>
      </c>
      <c r="C201" s="4" t="s">
        <v>272</v>
      </c>
      <c r="D201" s="4">
        <v>557210</v>
      </c>
      <c r="E201" s="48">
        <v>7.9079798705966926</v>
      </c>
      <c r="F201" s="210">
        <v>69819.616882385628</v>
      </c>
      <c r="G201" s="48">
        <v>3.9539899352983463</v>
      </c>
      <c r="H201" s="97">
        <v>135555.45291157442</v>
      </c>
    </row>
    <row r="202" spans="1:8" x14ac:dyDescent="0.25">
      <c r="A202" s="4" t="s">
        <v>246</v>
      </c>
      <c r="B202" s="4" t="s">
        <v>375</v>
      </c>
      <c r="C202" s="4" t="s">
        <v>273</v>
      </c>
      <c r="D202" s="4">
        <v>557250</v>
      </c>
      <c r="E202" s="48">
        <v>7.6615094556530083</v>
      </c>
      <c r="F202" s="210">
        <v>77928.160701946035</v>
      </c>
      <c r="G202" s="48">
        <v>3.8541539216844578</v>
      </c>
      <c r="H202" s="97">
        <v>104822.17224747296</v>
      </c>
    </row>
    <row r="203" spans="1:8" x14ac:dyDescent="0.25">
      <c r="A203" s="4" t="s">
        <v>246</v>
      </c>
      <c r="B203" s="4" t="s">
        <v>375</v>
      </c>
      <c r="C203" s="4" t="s">
        <v>274</v>
      </c>
      <c r="D203" s="4">
        <v>457258</v>
      </c>
      <c r="E203" s="48">
        <v>3.6892229539048964</v>
      </c>
      <c r="F203" s="210">
        <v>42767.518315428671</v>
      </c>
      <c r="G203" s="48">
        <v>2.8722582300570334</v>
      </c>
      <c r="H203" s="97">
        <v>56647.31509279149</v>
      </c>
    </row>
    <row r="204" spans="1:8" x14ac:dyDescent="0.25">
      <c r="A204" s="4" t="s">
        <v>246</v>
      </c>
      <c r="B204" s="4" t="s">
        <v>375</v>
      </c>
      <c r="C204" s="4" t="s">
        <v>275</v>
      </c>
      <c r="D204" s="4">
        <v>557305</v>
      </c>
      <c r="E204" s="48">
        <v>8.648086522174772</v>
      </c>
      <c r="F204" s="210">
        <v>63719.880071551415</v>
      </c>
      <c r="G204" s="48">
        <v>2.3935485212281447</v>
      </c>
      <c r="H204" s="97">
        <v>58049.645742218694</v>
      </c>
    </row>
    <row r="205" spans="1:8" x14ac:dyDescent="0.25">
      <c r="A205" s="4" t="s">
        <v>246</v>
      </c>
      <c r="B205" s="4" t="s">
        <v>375</v>
      </c>
      <c r="C205" s="4" t="s">
        <v>276</v>
      </c>
      <c r="D205" s="4">
        <v>457308</v>
      </c>
      <c r="E205" s="48">
        <v>5.1069532202111922</v>
      </c>
      <c r="F205" s="210">
        <v>43354.571316906469</v>
      </c>
      <c r="G205" s="48">
        <v>3.051031466703733</v>
      </c>
      <c r="H205" s="97">
        <v>91208.45354106935</v>
      </c>
    </row>
    <row r="206" spans="1:8" x14ac:dyDescent="0.25">
      <c r="A206" s="4" t="s">
        <v>246</v>
      </c>
      <c r="B206" s="4" t="s">
        <v>375</v>
      </c>
      <c r="C206" s="4" t="s">
        <v>279</v>
      </c>
      <c r="D206" s="4">
        <v>457435</v>
      </c>
      <c r="E206" s="48">
        <v>5.0651169023029539</v>
      </c>
      <c r="F206" s="210">
        <v>48122.268241270096</v>
      </c>
      <c r="G206" s="48">
        <v>2.3502221905934544</v>
      </c>
      <c r="H206" s="97">
        <v>97304.511463902454</v>
      </c>
    </row>
    <row r="207" spans="1:8" x14ac:dyDescent="0.25">
      <c r="A207" s="4" t="s">
        <v>246</v>
      </c>
      <c r="B207" s="4" t="s">
        <v>375</v>
      </c>
      <c r="C207" s="4" t="s">
        <v>281</v>
      </c>
      <c r="D207" s="4">
        <v>557503</v>
      </c>
      <c r="E207" s="48">
        <v>2.7605824318775629</v>
      </c>
      <c r="F207" s="210">
        <v>57338.114435340336</v>
      </c>
      <c r="G207" s="48">
        <v>2.3403312014424626</v>
      </c>
      <c r="H207" s="97">
        <v>101064.37808885809</v>
      </c>
    </row>
    <row r="208" spans="1:8" x14ac:dyDescent="0.25">
      <c r="A208" s="4" t="s">
        <v>246</v>
      </c>
      <c r="B208" s="4" t="s">
        <v>375</v>
      </c>
      <c r="C208" s="4" t="s">
        <v>282</v>
      </c>
      <c r="D208" s="4">
        <v>557523</v>
      </c>
      <c r="E208" s="48">
        <v>3.8919459886788816</v>
      </c>
      <c r="F208" s="210">
        <v>82703.852259426232</v>
      </c>
      <c r="G208" s="48">
        <v>2.918959491509161</v>
      </c>
      <c r="H208" s="97">
        <v>105324.58518679357</v>
      </c>
    </row>
    <row r="209" spans="1:8" x14ac:dyDescent="0.25">
      <c r="A209" s="4" t="s">
        <v>246</v>
      </c>
      <c r="B209" s="4" t="s">
        <v>375</v>
      </c>
      <c r="C209" s="4" t="s">
        <v>283</v>
      </c>
      <c r="D209" s="4">
        <v>457543</v>
      </c>
      <c r="E209" s="48">
        <v>3.4439388873962815</v>
      </c>
      <c r="F209" s="210">
        <v>65221.52793815895</v>
      </c>
      <c r="G209" s="48">
        <v>2.2274954340380941</v>
      </c>
      <c r="H209" s="97">
        <v>86591.864394053147</v>
      </c>
    </row>
    <row r="210" spans="1:8" x14ac:dyDescent="0.25">
      <c r="A210" s="4" t="s">
        <v>246</v>
      </c>
      <c r="B210" s="4" t="s">
        <v>375</v>
      </c>
      <c r="C210" s="4" t="s">
        <v>284</v>
      </c>
      <c r="D210" s="4">
        <v>457583</v>
      </c>
      <c r="E210" s="48">
        <v>4.6837362284861621</v>
      </c>
      <c r="F210" s="210">
        <v>23667.247200700676</v>
      </c>
      <c r="G210" s="48">
        <v>2.1917121974838718</v>
      </c>
      <c r="H210" s="97">
        <v>67393.521066893576</v>
      </c>
    </row>
    <row r="211" spans="1:8" x14ac:dyDescent="0.25">
      <c r="A211" s="4" t="s">
        <v>246</v>
      </c>
      <c r="B211" s="4" t="s">
        <v>375</v>
      </c>
      <c r="C211" s="4" t="s">
        <v>285</v>
      </c>
      <c r="D211" s="4">
        <v>457614</v>
      </c>
      <c r="E211" s="48">
        <v>5.1565281607034841</v>
      </c>
      <c r="F211" s="210">
        <v>49510.228595076973</v>
      </c>
      <c r="G211" s="48">
        <v>2.1999448931990466</v>
      </c>
      <c r="H211" s="97">
        <v>81551.766163329914</v>
      </c>
    </row>
    <row r="212" spans="1:8" x14ac:dyDescent="0.25">
      <c r="A212" s="4" t="s">
        <v>246</v>
      </c>
      <c r="B212" s="4" t="s">
        <v>375</v>
      </c>
      <c r="C212" s="4" t="s">
        <v>286</v>
      </c>
      <c r="D212" s="4">
        <v>457617</v>
      </c>
      <c r="E212" s="48">
        <v>3.5779683886752593</v>
      </c>
      <c r="F212" s="210">
        <v>27242.865813942288</v>
      </c>
      <c r="G212" s="48">
        <v>1.7893806220762254</v>
      </c>
      <c r="H212" s="97">
        <v>45102.386376459363</v>
      </c>
    </row>
    <row r="213" spans="1:8" x14ac:dyDescent="0.25">
      <c r="A213" s="4" t="s">
        <v>246</v>
      </c>
      <c r="B213" s="4" t="s">
        <v>375</v>
      </c>
      <c r="C213" s="4" t="s">
        <v>287</v>
      </c>
      <c r="D213" s="4">
        <v>557668</v>
      </c>
      <c r="E213" s="48">
        <v>3.9503689307044203</v>
      </c>
      <c r="F213" s="210">
        <v>42063.117169399644</v>
      </c>
      <c r="G213" s="48">
        <v>1.7233527804216164</v>
      </c>
      <c r="H213" s="97">
        <v>67215.405897833858</v>
      </c>
    </row>
    <row r="214" spans="1:8" x14ac:dyDescent="0.25">
      <c r="A214" s="4" t="s">
        <v>246</v>
      </c>
      <c r="B214" s="4" t="s">
        <v>376</v>
      </c>
      <c r="C214" s="4" t="s">
        <v>288</v>
      </c>
      <c r="D214" s="4">
        <v>557113</v>
      </c>
      <c r="E214" s="48">
        <v>4</v>
      </c>
      <c r="F214" s="210">
        <v>60000</v>
      </c>
      <c r="G214" s="48">
        <v>4.5128205121262326</v>
      </c>
      <c r="H214" s="97">
        <v>67610.244574670753</v>
      </c>
    </row>
    <row r="215" spans="1:8" x14ac:dyDescent="0.25">
      <c r="A215" s="4" t="s">
        <v>246</v>
      </c>
      <c r="B215" s="4" t="s">
        <v>376</v>
      </c>
      <c r="C215" s="4" t="s">
        <v>289</v>
      </c>
      <c r="D215" s="4">
        <v>457180</v>
      </c>
      <c r="E215" s="48">
        <v>1.6650772325052696</v>
      </c>
      <c r="F215" s="210">
        <v>77331.177340109105</v>
      </c>
      <c r="G215" s="48">
        <v>2.0307942252346782</v>
      </c>
      <c r="H215" s="97">
        <v>79492.506699089819</v>
      </c>
    </row>
    <row r="216" spans="1:8" x14ac:dyDescent="0.25">
      <c r="A216" s="4" t="s">
        <v>246</v>
      </c>
      <c r="B216" s="4" t="s">
        <v>376</v>
      </c>
      <c r="C216" s="4" t="s">
        <v>291</v>
      </c>
      <c r="D216" s="4">
        <v>457192</v>
      </c>
      <c r="E216" s="48">
        <v>4.6728971962616823</v>
      </c>
      <c r="F216" s="210">
        <v>67177.518133656195</v>
      </c>
      <c r="G216" s="48">
        <v>1.3769786925628624</v>
      </c>
      <c r="H216" s="97">
        <v>132876.54205607474</v>
      </c>
    </row>
    <row r="217" spans="1:8" x14ac:dyDescent="0.25">
      <c r="A217" s="4" t="s">
        <v>246</v>
      </c>
      <c r="B217" s="4" t="s">
        <v>376</v>
      </c>
      <c r="C217" s="4" t="s">
        <v>292</v>
      </c>
      <c r="D217" s="4">
        <v>557303</v>
      </c>
      <c r="E217" s="48">
        <v>2.5370761693853634</v>
      </c>
      <c r="F217" s="210">
        <v>63925.175533870082</v>
      </c>
      <c r="G217" s="48">
        <v>2.8756290438533427</v>
      </c>
      <c r="H217" s="97">
        <v>46847.311286844</v>
      </c>
    </row>
    <row r="218" spans="1:8" x14ac:dyDescent="0.25">
      <c r="A218" s="4" t="s">
        <v>246</v>
      </c>
      <c r="B218" s="4" t="s">
        <v>376</v>
      </c>
      <c r="C218" s="4" t="s">
        <v>293</v>
      </c>
      <c r="D218" s="4">
        <v>457306</v>
      </c>
      <c r="E218" s="48">
        <v>5.6566180428481774</v>
      </c>
      <c r="F218" s="210">
        <v>47272.936055016755</v>
      </c>
      <c r="G218" s="48">
        <v>2.1212317660680662</v>
      </c>
      <c r="H218" s="97">
        <v>60120.869477950866</v>
      </c>
    </row>
    <row r="219" spans="1:8" x14ac:dyDescent="0.25">
      <c r="A219" s="4" t="s">
        <v>246</v>
      </c>
      <c r="B219" s="4" t="s">
        <v>376</v>
      </c>
      <c r="C219" s="4" t="s">
        <v>294</v>
      </c>
      <c r="D219" s="4">
        <v>557307</v>
      </c>
      <c r="E219" s="48">
        <v>3.5</v>
      </c>
      <c r="F219" s="210">
        <v>61346.153836715974</v>
      </c>
      <c r="G219" s="48">
        <v>2.3942217048915651</v>
      </c>
      <c r="H219" s="97">
        <v>144635.4456447807</v>
      </c>
    </row>
    <row r="220" spans="1:8" x14ac:dyDescent="0.25">
      <c r="A220" s="4" t="s">
        <v>246</v>
      </c>
      <c r="B220" s="4" t="s">
        <v>376</v>
      </c>
      <c r="C220" s="4" t="s">
        <v>295</v>
      </c>
      <c r="D220" s="4">
        <v>557347</v>
      </c>
      <c r="E220" s="48">
        <v>4.2875855769179889</v>
      </c>
      <c r="F220" s="210">
        <v>37193.185787342918</v>
      </c>
      <c r="G220" s="48">
        <v>2.4369998611288626</v>
      </c>
      <c r="H220" s="97">
        <v>81743.620404550937</v>
      </c>
    </row>
    <row r="221" spans="1:8" x14ac:dyDescent="0.25">
      <c r="A221" s="4" t="s">
        <v>246</v>
      </c>
      <c r="B221" s="4" t="s">
        <v>376</v>
      </c>
      <c r="C221" s="4" t="s">
        <v>296</v>
      </c>
      <c r="D221" s="4">
        <v>457348</v>
      </c>
      <c r="E221" s="48">
        <v>4.7735750904579044</v>
      </c>
      <c r="F221" s="210">
        <v>45885.852394384128</v>
      </c>
      <c r="G221" s="48">
        <v>1.7980072942590066</v>
      </c>
      <c r="H221" s="97">
        <v>69149.430678049161</v>
      </c>
    </row>
    <row r="222" spans="1:8" x14ac:dyDescent="0.25">
      <c r="A222" s="4" t="s">
        <v>246</v>
      </c>
      <c r="B222" s="4" t="s">
        <v>376</v>
      </c>
      <c r="C222" s="4" t="s">
        <v>297</v>
      </c>
      <c r="D222" s="4">
        <v>457350</v>
      </c>
      <c r="E222" s="48">
        <v>4.679903233734434</v>
      </c>
      <c r="F222" s="210">
        <v>51771.075818994235</v>
      </c>
      <c r="G222" s="48">
        <v>2.2091411576487197</v>
      </c>
      <c r="H222" s="97">
        <v>77380.862517675603</v>
      </c>
    </row>
    <row r="223" spans="1:8" x14ac:dyDescent="0.25">
      <c r="A223" s="4" t="s">
        <v>246</v>
      </c>
      <c r="B223" s="4" t="s">
        <v>376</v>
      </c>
      <c r="C223" s="4" t="s">
        <v>298</v>
      </c>
      <c r="D223" s="4">
        <v>557352</v>
      </c>
      <c r="E223" s="48">
        <v>5.7429441954307832</v>
      </c>
      <c r="F223" s="210">
        <v>69671.851612344544</v>
      </c>
      <c r="G223" s="48">
        <v>3.5</v>
      </c>
      <c r="H223" s="97">
        <v>118128.31216702015</v>
      </c>
    </row>
    <row r="224" spans="1:8" x14ac:dyDescent="0.25">
      <c r="A224" s="4" t="s">
        <v>246</v>
      </c>
      <c r="B224" s="4" t="s">
        <v>376</v>
      </c>
      <c r="C224" s="4" t="s">
        <v>300</v>
      </c>
      <c r="D224" s="4">
        <v>557508</v>
      </c>
      <c r="E224" s="48">
        <v>5.3918044572250183</v>
      </c>
      <c r="F224" s="210">
        <v>53775.029482968646</v>
      </c>
      <c r="G224" s="48">
        <v>3.2350826743350107</v>
      </c>
      <c r="H224" s="97">
        <v>64409.41768511862</v>
      </c>
    </row>
    <row r="225" spans="1:8" x14ac:dyDescent="0.25">
      <c r="A225" s="4" t="s">
        <v>246</v>
      </c>
      <c r="B225" s="4" t="s">
        <v>376</v>
      </c>
      <c r="C225" s="4" t="s">
        <v>301</v>
      </c>
      <c r="D225" s="4">
        <v>557622</v>
      </c>
      <c r="E225" s="48">
        <v>6.7019358915216234</v>
      </c>
      <c r="F225" s="210">
        <v>71786.802614662956</v>
      </c>
      <c r="G225" s="48">
        <v>3.7931034487990489</v>
      </c>
      <c r="H225" s="97">
        <v>172750.21213478752</v>
      </c>
    </row>
    <row r="226" spans="1:8" x14ac:dyDescent="0.25">
      <c r="A226" s="4" t="s">
        <v>246</v>
      </c>
      <c r="B226" s="4" t="s">
        <v>376</v>
      </c>
      <c r="C226" s="4" t="s">
        <v>303</v>
      </c>
      <c r="D226" s="4">
        <v>457632</v>
      </c>
      <c r="E226" s="48">
        <v>4.8406178219936002</v>
      </c>
      <c r="F226" s="210">
        <v>32435.395822982828</v>
      </c>
      <c r="G226" s="48">
        <v>2.3090578514316062</v>
      </c>
      <c r="H226" s="97">
        <v>73531.56170961466</v>
      </c>
    </row>
    <row r="227" spans="1:8" x14ac:dyDescent="0.25">
      <c r="A227" s="4" t="s">
        <v>246</v>
      </c>
      <c r="B227" s="4" t="s">
        <v>376</v>
      </c>
      <c r="C227" s="4" t="s">
        <v>306</v>
      </c>
      <c r="D227" s="4">
        <v>557660</v>
      </c>
      <c r="E227" s="48">
        <v>5.7461320917397565</v>
      </c>
      <c r="F227" s="210">
        <v>65104.520089067206</v>
      </c>
      <c r="G227" s="48">
        <v>4</v>
      </c>
      <c r="H227" s="97">
        <v>97048.971993404586</v>
      </c>
    </row>
    <row r="228" spans="1:8" x14ac:dyDescent="0.25">
      <c r="A228" s="4" t="s">
        <v>246</v>
      </c>
      <c r="B228" s="4" t="s">
        <v>376</v>
      </c>
      <c r="C228" s="4" t="s">
        <v>307</v>
      </c>
      <c r="D228" s="4">
        <v>457158</v>
      </c>
      <c r="E228" s="48">
        <v>3.853370747653734</v>
      </c>
      <c r="F228" s="210">
        <v>47966.266294312198</v>
      </c>
      <c r="G228" s="48">
        <v>2.568913831769156</v>
      </c>
      <c r="H228" s="97">
        <v>49023.438956261394</v>
      </c>
    </row>
    <row r="229" spans="1:8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8">
        <v>3.4373347435219461</v>
      </c>
      <c r="F229" s="210">
        <v>45214.172395557907</v>
      </c>
      <c r="G229" s="48">
        <v>2.379693283976732</v>
      </c>
      <c r="H229" s="97">
        <v>114643.97937599155</v>
      </c>
    </row>
    <row r="230" spans="1:8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8">
        <v>4.3134435657800143</v>
      </c>
      <c r="F230" s="210">
        <v>47196.261682242992</v>
      </c>
      <c r="G230" s="48">
        <v>2.8756290438533427</v>
      </c>
      <c r="H230" s="97">
        <v>57198.569374550687</v>
      </c>
    </row>
    <row r="231" spans="1:8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8">
        <v>2.5</v>
      </c>
      <c r="F231" s="210">
        <v>32085</v>
      </c>
      <c r="G231" s="48">
        <v>2.5</v>
      </c>
      <c r="H231" s="97">
        <v>153365.01999999999</v>
      </c>
    </row>
    <row r="232" spans="1:8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8">
        <v>4.1823504809703049</v>
      </c>
      <c r="F232" s="210">
        <v>54532.061846924662</v>
      </c>
      <c r="G232" s="48">
        <v>1.4861645161405819</v>
      </c>
      <c r="H232" s="97">
        <v>72197.156576495152</v>
      </c>
    </row>
    <row r="233" spans="1:8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8">
        <v>3.466012979915218</v>
      </c>
      <c r="F233" s="210">
        <v>29629.855106482697</v>
      </c>
      <c r="G233" s="48">
        <v>3.0295431985734882</v>
      </c>
      <c r="H233" s="97">
        <v>61507.606390601963</v>
      </c>
    </row>
    <row r="234" spans="1:8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8">
        <v>2.8058361391694726</v>
      </c>
      <c r="F234" s="210">
        <v>60606.060606060608</v>
      </c>
      <c r="G234" s="48">
        <v>3.3670033670033668</v>
      </c>
      <c r="H234" s="97">
        <v>75431.784511784514</v>
      </c>
    </row>
    <row r="235" spans="1:8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8">
        <v>8</v>
      </c>
      <c r="F235" s="210">
        <v>77696.666654713335</v>
      </c>
      <c r="G235" s="48">
        <v>4.5</v>
      </c>
      <c r="H235" s="97">
        <v>123190</v>
      </c>
    </row>
    <row r="236" spans="1:8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8">
        <v>3.3333333333333335</v>
      </c>
      <c r="F236" s="210">
        <v>38216.129034723621</v>
      </c>
      <c r="G236" s="48">
        <v>3</v>
      </c>
      <c r="H236" s="97">
        <v>74248.678651823982</v>
      </c>
    </row>
    <row r="237" spans="1:8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8">
        <v>3.0461538456852071</v>
      </c>
      <c r="F237" s="210">
        <v>30333.333333333332</v>
      </c>
      <c r="G237" s="48">
        <v>2.3333333333333335</v>
      </c>
      <c r="H237" s="97">
        <v>149703.65410824335</v>
      </c>
    </row>
    <row r="238" spans="1:8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8">
        <v>4.642201834436495</v>
      </c>
      <c r="F238" s="210">
        <v>39105.282500000001</v>
      </c>
      <c r="G238" s="48">
        <v>2.4</v>
      </c>
      <c r="H238" s="97">
        <v>59058.192499999997</v>
      </c>
    </row>
    <row r="239" spans="1:8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8">
        <v>3.5</v>
      </c>
      <c r="F239" s="210">
        <v>30500</v>
      </c>
      <c r="G239" s="48">
        <v>2.444444444489712</v>
      </c>
      <c r="H239" s="97">
        <v>96755.738333333342</v>
      </c>
    </row>
    <row r="240" spans="1:8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8">
        <v>2.4509222633197578</v>
      </c>
      <c r="F240" s="210">
        <v>34734.482697484447</v>
      </c>
      <c r="G240" s="48">
        <v>2.1625784676350803</v>
      </c>
      <c r="H240" s="97">
        <v>95069.361433089041</v>
      </c>
    </row>
    <row r="241" spans="1:8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8">
        <v>5.3314703827628049</v>
      </c>
      <c r="F241" s="210">
        <v>39416.112071184325</v>
      </c>
      <c r="G241" s="48">
        <v>2.9705142704334513</v>
      </c>
      <c r="H241" s="97">
        <v>81333.507372136635</v>
      </c>
    </row>
    <row r="242" spans="1:8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8">
        <v>4.3796372629843363</v>
      </c>
      <c r="F242" s="210">
        <v>44090.088839533593</v>
      </c>
      <c r="G242" s="48">
        <v>3.3646918076821737</v>
      </c>
      <c r="H242" s="97">
        <v>142285.63298167684</v>
      </c>
    </row>
    <row r="243" spans="1:8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8">
        <v>5.7160817173686</v>
      </c>
      <c r="F243" s="210">
        <v>43000</v>
      </c>
      <c r="G243" s="48">
        <v>3.0461538456852071</v>
      </c>
      <c r="H243" s="97">
        <v>78237.099999999991</v>
      </c>
    </row>
    <row r="244" spans="1:8" x14ac:dyDescent="0.25">
      <c r="A244" s="4" t="s">
        <v>308</v>
      </c>
      <c r="B244" s="4" t="s">
        <v>377</v>
      </c>
      <c r="C244" s="4" t="s">
        <v>327</v>
      </c>
      <c r="D244" s="4">
        <v>588186</v>
      </c>
      <c r="E244" s="48">
        <v>5.0237969328397671</v>
      </c>
      <c r="F244" s="210">
        <v>66261.23744050767</v>
      </c>
      <c r="G244" s="48">
        <v>2.6947574717615197</v>
      </c>
      <c r="H244" s="97">
        <v>93149.503672387335</v>
      </c>
    </row>
    <row r="245" spans="1:8" x14ac:dyDescent="0.25">
      <c r="A245" s="4" t="s">
        <v>308</v>
      </c>
      <c r="B245" s="4" t="s">
        <v>377</v>
      </c>
      <c r="C245" s="4" t="s">
        <v>328</v>
      </c>
      <c r="D245" s="4">
        <v>488246</v>
      </c>
      <c r="E245" s="48">
        <v>4.8113207540037122</v>
      </c>
      <c r="F245" s="210">
        <v>85047.997460224273</v>
      </c>
      <c r="G245" s="48">
        <v>3.2459016390249933</v>
      </c>
      <c r="H245" s="97">
        <v>127160.33344147375</v>
      </c>
    </row>
    <row r="246" spans="1:8" x14ac:dyDescent="0.25">
      <c r="A246" s="4" t="s">
        <v>308</v>
      </c>
      <c r="B246" s="4" t="s">
        <v>377</v>
      </c>
      <c r="C246" s="4" t="s">
        <v>329</v>
      </c>
      <c r="D246" s="4">
        <v>588316</v>
      </c>
      <c r="E246" s="48">
        <v>3.5</v>
      </c>
      <c r="F246" s="210">
        <v>56291.666659630209</v>
      </c>
      <c r="G246" s="48">
        <v>3.3653444674722999</v>
      </c>
      <c r="H246" s="97">
        <v>48230.042468396168</v>
      </c>
    </row>
    <row r="247" spans="1:8" x14ac:dyDescent="0.25">
      <c r="A247" s="4" t="s">
        <v>308</v>
      </c>
      <c r="B247" s="4" t="s">
        <v>377</v>
      </c>
      <c r="C247" s="4" t="s">
        <v>330</v>
      </c>
      <c r="D247" s="4">
        <v>488326</v>
      </c>
      <c r="E247" s="48">
        <v>2.8</v>
      </c>
      <c r="F247" s="210">
        <v>49570</v>
      </c>
      <c r="G247" s="48">
        <v>2.0370370370747599</v>
      </c>
      <c r="H247" s="97">
        <v>67359.593999999997</v>
      </c>
    </row>
    <row r="248" spans="1:8" x14ac:dyDescent="0.25">
      <c r="A248" s="4" t="s">
        <v>308</v>
      </c>
      <c r="B248" s="4" t="s">
        <v>377</v>
      </c>
      <c r="C248" s="4" t="s">
        <v>332</v>
      </c>
      <c r="D248" s="4">
        <v>588386</v>
      </c>
      <c r="E248" s="48">
        <v>4</v>
      </c>
      <c r="F248" s="210">
        <v>70000</v>
      </c>
      <c r="G248" s="48">
        <v>2.5</v>
      </c>
      <c r="H248" s="97">
        <v>99674.1</v>
      </c>
    </row>
    <row r="249" spans="1:8" x14ac:dyDescent="0.25">
      <c r="A249" s="4" t="s">
        <v>308</v>
      </c>
      <c r="B249" s="4" t="s">
        <v>377</v>
      </c>
      <c r="C249" s="4" t="s">
        <v>333</v>
      </c>
      <c r="D249" s="4">
        <v>588461</v>
      </c>
      <c r="E249" s="48">
        <v>5.7434588385449894</v>
      </c>
      <c r="F249" s="210">
        <v>45838.561271434548</v>
      </c>
      <c r="G249" s="48">
        <v>1.7962786702643236</v>
      </c>
      <c r="H249" s="97">
        <v>49227.208606833869</v>
      </c>
    </row>
    <row r="250" spans="1:8" x14ac:dyDescent="0.25">
      <c r="A250" s="4" t="s">
        <v>308</v>
      </c>
      <c r="B250" s="4" t="s">
        <v>377</v>
      </c>
      <c r="C250" s="4" t="s">
        <v>334</v>
      </c>
      <c r="D250" s="4">
        <v>588551</v>
      </c>
      <c r="E250" s="48">
        <v>4.2505276798106513</v>
      </c>
      <c r="F250" s="210">
        <v>50383.351344815135</v>
      </c>
      <c r="G250" s="48">
        <v>2.1567217828900072</v>
      </c>
      <c r="H250" s="97">
        <v>73814.359867104024</v>
      </c>
    </row>
    <row r="251" spans="1:8" x14ac:dyDescent="0.25">
      <c r="A251" s="4" t="s">
        <v>308</v>
      </c>
      <c r="B251" s="4" t="s">
        <v>377</v>
      </c>
      <c r="C251" s="4" t="s">
        <v>335</v>
      </c>
      <c r="D251" s="4">
        <v>488556</v>
      </c>
      <c r="E251" s="48">
        <v>4.0250337017078097</v>
      </c>
      <c r="F251" s="210">
        <v>33270.316325402709</v>
      </c>
      <c r="G251" s="48">
        <v>3.7839697278516713</v>
      </c>
      <c r="H251" s="97">
        <v>87522.570037216341</v>
      </c>
    </row>
    <row r="252" spans="1:8" x14ac:dyDescent="0.25">
      <c r="A252" s="4" t="s">
        <v>308</v>
      </c>
      <c r="B252" s="4" t="s">
        <v>377</v>
      </c>
      <c r="C252" s="4" t="s">
        <v>326</v>
      </c>
      <c r="D252" s="4">
        <v>488586</v>
      </c>
      <c r="E252" s="48">
        <v>3.6015879727315485</v>
      </c>
      <c r="F252" s="210">
        <v>41925.435063861238</v>
      </c>
      <c r="G252" s="48">
        <v>2.3015540901617806</v>
      </c>
      <c r="H252" s="97">
        <v>53132.750452824599</v>
      </c>
    </row>
    <row r="253" spans="1:8" x14ac:dyDescent="0.25">
      <c r="A253" s="4" t="s">
        <v>308</v>
      </c>
      <c r="B253" s="4" t="s">
        <v>377</v>
      </c>
      <c r="C253" s="4" t="s">
        <v>338</v>
      </c>
      <c r="D253" s="4">
        <v>588666</v>
      </c>
      <c r="E253" s="48">
        <v>5.435294117135502</v>
      </c>
      <c r="F253" s="210">
        <v>44074.698799428887</v>
      </c>
      <c r="G253" s="48">
        <v>1.5714285715034015</v>
      </c>
      <c r="H253" s="97">
        <v>73142.416786511487</v>
      </c>
    </row>
  </sheetData>
  <autoFilter ref="A1:H253" xr:uid="{80169740-ECD2-450C-AD86-8F34FC0A84DC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29FC9-E45A-4193-B5C9-A9615E4E3E44}">
  <sheetPr filterMode="1">
    <tabColor theme="2" tint="-0.499984740745262"/>
  </sheetPr>
  <dimension ref="A1:H253"/>
  <sheetViews>
    <sheetView workbookViewId="0">
      <selection activeCell="E50" sqref="E50:E67"/>
    </sheetView>
  </sheetViews>
  <sheetFormatPr baseColWidth="10" defaultRowHeight="15" x14ac:dyDescent="0.25"/>
  <cols>
    <col min="1" max="1" width="25.140625" style="4" bestFit="1" customWidth="1"/>
    <col min="2" max="2" width="22" style="4" customWidth="1"/>
    <col min="3" max="3" width="31.28515625" style="4" customWidth="1"/>
    <col min="4" max="4" width="12.85546875" style="4" customWidth="1"/>
    <col min="5" max="5" width="14.85546875" style="48" customWidth="1"/>
    <col min="6" max="6" width="14.28515625" style="210" customWidth="1"/>
    <col min="7" max="7" width="13.85546875" style="48" customWidth="1"/>
    <col min="8" max="8" width="11.42578125" style="97"/>
  </cols>
  <sheetData>
    <row r="1" spans="1:8" ht="36" customHeight="1" x14ac:dyDescent="0.25">
      <c r="A1" s="84" t="s">
        <v>14</v>
      </c>
      <c r="B1" s="84" t="s">
        <v>15</v>
      </c>
      <c r="C1" s="84" t="s">
        <v>3</v>
      </c>
      <c r="D1" s="84" t="s">
        <v>373</v>
      </c>
      <c r="E1" s="85" t="s">
        <v>441</v>
      </c>
      <c r="F1" s="209" t="s">
        <v>440</v>
      </c>
      <c r="G1" s="85" t="s">
        <v>442</v>
      </c>
      <c r="H1" s="209" t="s">
        <v>639</v>
      </c>
    </row>
    <row r="2" spans="1:8" hidden="1" x14ac:dyDescent="0.25">
      <c r="A2" s="4" t="s">
        <v>378</v>
      </c>
      <c r="B2" s="4" t="s">
        <v>0</v>
      </c>
      <c r="C2" s="4" t="s">
        <v>34</v>
      </c>
      <c r="D2" s="4">
        <v>410566</v>
      </c>
      <c r="E2" s="48">
        <v>5.3513513515682982</v>
      </c>
      <c r="F2" s="210">
        <v>32881.081082414101</v>
      </c>
      <c r="G2" s="48">
        <v>3.625</v>
      </c>
      <c r="H2" s="97">
        <v>106592.37986918617</v>
      </c>
    </row>
    <row r="3" spans="1:8" hidden="1" x14ac:dyDescent="0.25">
      <c r="A3" s="4" t="s">
        <v>378</v>
      </c>
      <c r="B3" s="4" t="s">
        <v>0</v>
      </c>
      <c r="C3" s="4" t="s">
        <v>35</v>
      </c>
      <c r="D3" s="4">
        <v>510590</v>
      </c>
      <c r="E3" s="48">
        <v>5.5569139122896711</v>
      </c>
      <c r="F3" s="210">
        <v>47056.082370853786</v>
      </c>
      <c r="G3" s="48">
        <v>3.0350419237408239</v>
      </c>
      <c r="H3" s="97">
        <v>72188.616642266803</v>
      </c>
    </row>
    <row r="4" spans="1:8" hidden="1" x14ac:dyDescent="0.25">
      <c r="A4" s="4" t="s">
        <v>378</v>
      </c>
      <c r="B4" s="4" t="s">
        <v>0</v>
      </c>
      <c r="C4" s="4" t="s">
        <v>36</v>
      </c>
      <c r="D4" s="4">
        <v>451154</v>
      </c>
      <c r="E4" s="48">
        <v>5.50000000055</v>
      </c>
      <c r="F4" s="210">
        <v>49600</v>
      </c>
      <c r="G4" s="48">
        <v>3.8500000003850001</v>
      </c>
      <c r="H4" s="97">
        <v>71615.509999999995</v>
      </c>
    </row>
    <row r="5" spans="1:8" hidden="1" x14ac:dyDescent="0.25">
      <c r="A5" s="4" t="s">
        <v>378</v>
      </c>
      <c r="B5" s="4" t="s">
        <v>0</v>
      </c>
      <c r="C5" s="4" t="s">
        <v>37</v>
      </c>
      <c r="D5" s="4">
        <v>410541</v>
      </c>
      <c r="E5" s="48">
        <v>4.8270313757039416</v>
      </c>
      <c r="F5" s="210">
        <v>32696.723022333539</v>
      </c>
      <c r="G5" s="48">
        <v>2.9927956675523766</v>
      </c>
      <c r="H5" s="97">
        <v>52996.17904405648</v>
      </c>
    </row>
    <row r="6" spans="1:8" hidden="1" x14ac:dyDescent="0.25">
      <c r="A6" s="4" t="s">
        <v>378</v>
      </c>
      <c r="B6" s="4" t="s">
        <v>0</v>
      </c>
      <c r="C6" s="4" t="s">
        <v>39</v>
      </c>
      <c r="D6" s="4">
        <v>451156</v>
      </c>
      <c r="E6" s="48">
        <v>3.8794303825240886</v>
      </c>
      <c r="F6" s="210">
        <v>29546.788442173773</v>
      </c>
      <c r="G6" s="48">
        <v>2.7883405874391887</v>
      </c>
      <c r="H6" s="97">
        <v>90731.872897430483</v>
      </c>
    </row>
    <row r="7" spans="1:8" hidden="1" x14ac:dyDescent="0.25">
      <c r="A7" s="4" t="s">
        <v>378</v>
      </c>
      <c r="B7" s="4" t="s">
        <v>0</v>
      </c>
      <c r="C7" s="4" t="s">
        <v>41</v>
      </c>
      <c r="D7" s="4">
        <v>451151</v>
      </c>
      <c r="E7" s="48">
        <v>9.5</v>
      </c>
      <c r="F7" s="210">
        <v>59081.08108108108</v>
      </c>
      <c r="G7" s="48">
        <v>4.5</v>
      </c>
      <c r="H7" s="97">
        <v>81870.78</v>
      </c>
    </row>
    <row r="8" spans="1:8" hidden="1" x14ac:dyDescent="0.25">
      <c r="A8" s="4" t="s">
        <v>378</v>
      </c>
      <c r="B8" s="4" t="s">
        <v>42</v>
      </c>
      <c r="C8" s="4" t="s">
        <v>43</v>
      </c>
      <c r="D8" s="4">
        <v>510530</v>
      </c>
      <c r="E8" s="48">
        <v>4.4874476986978307</v>
      </c>
      <c r="F8" s="210">
        <v>44529.288702463084</v>
      </c>
      <c r="G8" s="48">
        <v>2.5301204821715779</v>
      </c>
      <c r="H8" s="97">
        <v>72130.761400919146</v>
      </c>
    </row>
    <row r="9" spans="1:8" hidden="1" x14ac:dyDescent="0.25">
      <c r="A9" s="4" t="s">
        <v>378</v>
      </c>
      <c r="B9" s="4" t="s">
        <v>42</v>
      </c>
      <c r="C9" s="4" t="s">
        <v>44</v>
      </c>
      <c r="D9" s="4">
        <v>410550</v>
      </c>
      <c r="E9" s="48">
        <v>4.5</v>
      </c>
      <c r="F9" s="210">
        <v>49537.880430034049</v>
      </c>
      <c r="G9" s="48">
        <v>3.1666666666666665</v>
      </c>
      <c r="H9" s="97">
        <v>86700.138333333336</v>
      </c>
    </row>
    <row r="10" spans="1:8" hidden="1" x14ac:dyDescent="0.25">
      <c r="A10" s="4" t="s">
        <v>378</v>
      </c>
      <c r="B10" s="4" t="s">
        <v>42</v>
      </c>
      <c r="C10" s="4" t="s">
        <v>45</v>
      </c>
      <c r="D10" s="4">
        <v>510556</v>
      </c>
      <c r="E10" s="48">
        <v>4.431431510117342</v>
      </c>
      <c r="F10" s="210">
        <v>46189.791516894322</v>
      </c>
      <c r="G10" s="48">
        <v>2.0383359076550063</v>
      </c>
      <c r="H10" s="97">
        <v>111074.20193348016</v>
      </c>
    </row>
    <row r="11" spans="1:8" hidden="1" x14ac:dyDescent="0.25">
      <c r="A11" s="4" t="s">
        <v>378</v>
      </c>
      <c r="B11" s="4" t="s">
        <v>42</v>
      </c>
      <c r="C11" s="4" t="s">
        <v>47</v>
      </c>
      <c r="D11" s="4">
        <v>510523</v>
      </c>
      <c r="E11" s="48">
        <v>5.220801977751365</v>
      </c>
      <c r="F11" s="210">
        <v>27883.720928503331</v>
      </c>
      <c r="G11" s="48">
        <v>2.8916495168940872</v>
      </c>
      <c r="H11" s="97">
        <v>52628.329999999994</v>
      </c>
    </row>
    <row r="12" spans="1:8" hidden="1" x14ac:dyDescent="0.25">
      <c r="A12" s="4" t="s">
        <v>378</v>
      </c>
      <c r="B12" s="4" t="s">
        <v>42</v>
      </c>
      <c r="C12" s="4" t="s">
        <v>48</v>
      </c>
      <c r="D12" s="4">
        <v>510570</v>
      </c>
      <c r="E12" s="48">
        <v>3.1367628607277291</v>
      </c>
      <c r="F12" s="210">
        <v>34333.733493397362</v>
      </c>
      <c r="G12" s="48">
        <v>2.5334919962253375</v>
      </c>
      <c r="H12" s="97">
        <v>94210.424508573822</v>
      </c>
    </row>
    <row r="13" spans="1:8" hidden="1" x14ac:dyDescent="0.25">
      <c r="A13" s="4" t="s">
        <v>378</v>
      </c>
      <c r="B13" s="4" t="s">
        <v>42</v>
      </c>
      <c r="C13" s="4" t="s">
        <v>49</v>
      </c>
      <c r="D13" s="4">
        <v>410571</v>
      </c>
      <c r="E13" s="48">
        <v>2.6080000417253926</v>
      </c>
      <c r="F13" s="210">
        <v>26132.653377441977</v>
      </c>
      <c r="G13" s="48">
        <v>2.4698588012349583</v>
      </c>
      <c r="H13" s="97">
        <v>60405.612108514128</v>
      </c>
    </row>
    <row r="14" spans="1:8" hidden="1" x14ac:dyDescent="0.25">
      <c r="A14" s="4" t="s">
        <v>378</v>
      </c>
      <c r="B14" s="4" t="s">
        <v>42</v>
      </c>
      <c r="C14" s="4" t="s">
        <v>50</v>
      </c>
      <c r="D14" s="4">
        <v>510520</v>
      </c>
      <c r="E14" s="48">
        <v>4.5164336600264683</v>
      </c>
      <c r="F14" s="210">
        <v>52333.333333333336</v>
      </c>
      <c r="G14" s="48">
        <v>3.5549979088247596</v>
      </c>
      <c r="H14" s="97">
        <v>236639.02666666664</v>
      </c>
    </row>
    <row r="15" spans="1:8" hidden="1" x14ac:dyDescent="0.25">
      <c r="A15" s="4" t="s">
        <v>378</v>
      </c>
      <c r="B15" s="4" t="s">
        <v>42</v>
      </c>
      <c r="C15" s="4" t="s">
        <v>52</v>
      </c>
      <c r="D15" s="4">
        <v>410524</v>
      </c>
      <c r="E15" s="48">
        <v>2.75</v>
      </c>
      <c r="F15" s="210">
        <v>39780.82191998799</v>
      </c>
      <c r="G15" s="48">
        <v>3.163265306036374</v>
      </c>
      <c r="H15" s="97">
        <v>103684.886</v>
      </c>
    </row>
    <row r="16" spans="1:8" hidden="1" x14ac:dyDescent="0.25">
      <c r="A16" s="4" t="s">
        <v>378</v>
      </c>
      <c r="B16" s="4" t="s">
        <v>42</v>
      </c>
      <c r="C16" s="4" t="s">
        <v>51</v>
      </c>
      <c r="D16" s="4">
        <v>410521</v>
      </c>
      <c r="E16" s="48">
        <v>2.0370370370747599</v>
      </c>
      <c r="F16" s="210">
        <v>24963.490446018874</v>
      </c>
      <c r="G16" s="48">
        <v>1.6</v>
      </c>
      <c r="H16" s="97">
        <v>47479.79</v>
      </c>
    </row>
    <row r="17" spans="1:8" hidden="1" x14ac:dyDescent="0.25">
      <c r="A17" s="4" t="s">
        <v>378</v>
      </c>
      <c r="B17" s="4" t="s">
        <v>42</v>
      </c>
      <c r="C17" s="4" t="s">
        <v>53</v>
      </c>
      <c r="D17" s="4">
        <v>510513</v>
      </c>
      <c r="E17" s="48">
        <v>4.2936802968790166</v>
      </c>
      <c r="F17" s="210">
        <v>52320.408156324847</v>
      </c>
      <c r="G17" s="48">
        <v>3.2589695730749857</v>
      </c>
      <c r="H17" s="97">
        <v>123996.53498374148</v>
      </c>
    </row>
    <row r="18" spans="1:8" hidden="1" x14ac:dyDescent="0.25">
      <c r="A18" s="4" t="s">
        <v>378</v>
      </c>
      <c r="B18" s="4" t="s">
        <v>42</v>
      </c>
      <c r="C18" s="4" t="s">
        <v>55</v>
      </c>
      <c r="D18" s="4">
        <v>510522</v>
      </c>
      <c r="E18" s="48">
        <v>4.333333333333333</v>
      </c>
      <c r="F18" s="210">
        <v>36426.22950461381</v>
      </c>
      <c r="G18" s="48">
        <v>2.7222222226759256</v>
      </c>
      <c r="H18" s="97">
        <v>36076.930148295854</v>
      </c>
    </row>
    <row r="19" spans="1:8" hidden="1" x14ac:dyDescent="0.25">
      <c r="A19" s="4" t="s">
        <v>378</v>
      </c>
      <c r="B19" s="4" t="s">
        <v>42</v>
      </c>
      <c r="C19" s="4" t="s">
        <v>56</v>
      </c>
      <c r="D19" s="4">
        <v>410510</v>
      </c>
      <c r="E19" s="48">
        <v>2.2727272727272729</v>
      </c>
      <c r="F19" s="210">
        <v>35200</v>
      </c>
      <c r="G19" s="48">
        <v>2.4390243902439024</v>
      </c>
      <c r="H19" s="97">
        <v>85699.112195121954</v>
      </c>
    </row>
    <row r="20" spans="1:8" hidden="1" x14ac:dyDescent="0.25">
      <c r="A20" s="4" t="s">
        <v>378</v>
      </c>
      <c r="B20" s="4" t="s">
        <v>42</v>
      </c>
      <c r="C20" s="4" t="s">
        <v>57</v>
      </c>
      <c r="D20" s="4">
        <v>410512</v>
      </c>
      <c r="E20" s="48">
        <v>4.1488611376177236</v>
      </c>
      <c r="F20" s="210">
        <v>37807.781277359303</v>
      </c>
      <c r="G20" s="48">
        <v>2.8386944625805479</v>
      </c>
      <c r="H20" s="97">
        <v>54278.703022336151</v>
      </c>
    </row>
    <row r="21" spans="1:8" hidden="1" x14ac:dyDescent="0.25">
      <c r="A21" s="4" t="s">
        <v>382</v>
      </c>
      <c r="B21" s="4" t="s">
        <v>58</v>
      </c>
      <c r="C21" s="4" t="s">
        <v>59</v>
      </c>
      <c r="D21" s="4">
        <v>4057</v>
      </c>
      <c r="E21" s="48">
        <v>5.0126791295630122</v>
      </c>
      <c r="F21" s="210">
        <v>74954.296160877508</v>
      </c>
      <c r="G21" s="48">
        <v>2.1474245114957076</v>
      </c>
      <c r="H21" s="97">
        <v>57446.524860844904</v>
      </c>
    </row>
    <row r="22" spans="1:8" hidden="1" x14ac:dyDescent="0.25">
      <c r="A22" s="4" t="s">
        <v>382</v>
      </c>
      <c r="B22" s="4" t="s">
        <v>58</v>
      </c>
      <c r="C22" s="4" t="s">
        <v>60</v>
      </c>
      <c r="D22" s="4">
        <v>4082</v>
      </c>
      <c r="E22" s="48">
        <v>7.5</v>
      </c>
      <c r="F22" s="210">
        <v>94250</v>
      </c>
      <c r="G22" s="48">
        <v>4.1904761899440661</v>
      </c>
      <c r="H22" s="97">
        <v>85059.635068643867</v>
      </c>
    </row>
    <row r="23" spans="1:8" hidden="1" x14ac:dyDescent="0.25">
      <c r="A23" s="4" t="s">
        <v>382</v>
      </c>
      <c r="B23" s="4" t="s">
        <v>58</v>
      </c>
      <c r="C23" s="4" t="s">
        <v>61</v>
      </c>
      <c r="D23" s="4">
        <v>4030</v>
      </c>
      <c r="E23" s="48">
        <v>4.7363247902021381</v>
      </c>
      <c r="F23" s="210">
        <v>43933.49546773707</v>
      </c>
      <c r="G23" s="48">
        <v>3.5721000188005263</v>
      </c>
      <c r="H23" s="97">
        <v>88191.123102272075</v>
      </c>
    </row>
    <row r="24" spans="1:8" hidden="1" x14ac:dyDescent="0.25">
      <c r="A24" s="4" t="s">
        <v>382</v>
      </c>
      <c r="B24" s="4" t="s">
        <v>58</v>
      </c>
      <c r="C24" s="4" t="s">
        <v>62</v>
      </c>
      <c r="D24" s="4">
        <v>4060</v>
      </c>
      <c r="E24" s="48">
        <v>4.4733724374889103</v>
      </c>
      <c r="F24" s="210">
        <v>53331.507957426591</v>
      </c>
      <c r="G24" s="48">
        <v>2.5972692740418477</v>
      </c>
      <c r="H24" s="97">
        <v>64039.298909762249</v>
      </c>
    </row>
    <row r="25" spans="1:8" hidden="1" x14ac:dyDescent="0.25">
      <c r="A25" s="4" t="s">
        <v>382</v>
      </c>
      <c r="B25" s="4" t="s">
        <v>58</v>
      </c>
      <c r="C25" s="4" t="s">
        <v>64</v>
      </c>
      <c r="D25" s="4">
        <v>4092</v>
      </c>
      <c r="E25" s="48">
        <v>6.5869742574179106</v>
      </c>
      <c r="F25" s="210">
        <v>126000</v>
      </c>
      <c r="G25" s="48">
        <v>5</v>
      </c>
      <c r="H25" s="97">
        <v>59003.562519616404</v>
      </c>
    </row>
    <row r="26" spans="1:8" hidden="1" x14ac:dyDescent="0.25">
      <c r="A26" s="4" t="s">
        <v>382</v>
      </c>
      <c r="B26" s="4" t="s">
        <v>58</v>
      </c>
      <c r="C26" s="4" t="s">
        <v>65</v>
      </c>
      <c r="D26" s="4">
        <v>4041</v>
      </c>
      <c r="E26" s="48">
        <v>6.7685712674149698</v>
      </c>
      <c r="F26" s="210">
        <v>56404.760561791416</v>
      </c>
      <c r="G26" s="48">
        <v>3.3842856337074849</v>
      </c>
      <c r="H26" s="97">
        <v>116805.24765245985</v>
      </c>
    </row>
    <row r="27" spans="1:8" hidden="1" x14ac:dyDescent="0.25">
      <c r="A27" s="4" t="s">
        <v>382</v>
      </c>
      <c r="B27" s="4" t="s">
        <v>58</v>
      </c>
      <c r="C27" s="4" t="s">
        <v>66</v>
      </c>
      <c r="D27" s="4">
        <v>4085</v>
      </c>
      <c r="E27" s="48">
        <v>7.5463561880120746</v>
      </c>
      <c r="F27" s="210">
        <v>125772.60313353458</v>
      </c>
      <c r="G27" s="48">
        <v>3.2341526520051747</v>
      </c>
      <c r="H27" s="97">
        <v>94729.982620779701</v>
      </c>
    </row>
    <row r="28" spans="1:8" hidden="1" x14ac:dyDescent="0.25">
      <c r="A28" s="4" t="s">
        <v>382</v>
      </c>
      <c r="B28" s="4" t="s">
        <v>58</v>
      </c>
      <c r="C28" s="4" t="s">
        <v>67</v>
      </c>
      <c r="D28" s="4">
        <v>4066</v>
      </c>
      <c r="E28" s="48">
        <v>3.6500389386153973</v>
      </c>
      <c r="F28" s="210">
        <v>51460.518182272368</v>
      </c>
      <c r="G28" s="48">
        <v>1.4850004244873714</v>
      </c>
      <c r="H28" s="97">
        <v>90815.392840841727</v>
      </c>
    </row>
    <row r="29" spans="1:8" hidden="1" x14ac:dyDescent="0.25">
      <c r="A29" s="4" t="s">
        <v>382</v>
      </c>
      <c r="B29" s="4" t="s">
        <v>58</v>
      </c>
      <c r="C29" s="4" t="s">
        <v>68</v>
      </c>
      <c r="D29" s="4">
        <v>4067</v>
      </c>
      <c r="E29" s="48">
        <v>4.0909090916528923</v>
      </c>
      <c r="F29" s="210">
        <v>56500</v>
      </c>
      <c r="G29" s="48">
        <v>2.4545454549917354</v>
      </c>
      <c r="H29" s="97">
        <v>40450.549098263735</v>
      </c>
    </row>
    <row r="30" spans="1:8" hidden="1" x14ac:dyDescent="0.25">
      <c r="A30" s="4" t="s">
        <v>382</v>
      </c>
      <c r="B30" s="4" t="s">
        <v>58</v>
      </c>
      <c r="C30" s="4" t="s">
        <v>69</v>
      </c>
      <c r="D30" s="4">
        <v>4095</v>
      </c>
      <c r="E30" s="48">
        <v>4.7525829476420851</v>
      </c>
      <c r="F30" s="210">
        <v>76657.182702571983</v>
      </c>
      <c r="G30" s="48">
        <v>1.6480902934426063</v>
      </c>
      <c r="H30" s="97">
        <v>152198.27449533972</v>
      </c>
    </row>
    <row r="31" spans="1:8" hidden="1" x14ac:dyDescent="0.25">
      <c r="A31" s="4" t="s">
        <v>382</v>
      </c>
      <c r="B31" s="4" t="s">
        <v>58</v>
      </c>
      <c r="C31" s="4" t="s">
        <v>70</v>
      </c>
      <c r="D31" s="4">
        <v>4087</v>
      </c>
      <c r="E31" s="48">
        <v>5.481326512567601</v>
      </c>
      <c r="F31" s="210">
        <v>62098.209076426567</v>
      </c>
      <c r="G31" s="48">
        <v>2.207660502812395</v>
      </c>
      <c r="H31" s="97">
        <v>75684.768490356626</v>
      </c>
    </row>
    <row r="32" spans="1:8" hidden="1" x14ac:dyDescent="0.25">
      <c r="A32" s="4" t="s">
        <v>382</v>
      </c>
      <c r="B32" s="4" t="s">
        <v>58</v>
      </c>
      <c r="C32" s="4" t="s">
        <v>73</v>
      </c>
      <c r="D32" s="4">
        <v>4079</v>
      </c>
      <c r="E32" s="48">
        <v>6.7136168664289864</v>
      </c>
      <c r="F32" s="210">
        <v>91200</v>
      </c>
      <c r="G32" s="48">
        <v>7.1649065798998386</v>
      </c>
      <c r="H32" s="97">
        <v>102235.65791872892</v>
      </c>
    </row>
    <row r="33" spans="1:8" hidden="1" x14ac:dyDescent="0.25">
      <c r="A33" s="4" t="s">
        <v>382</v>
      </c>
      <c r="B33" s="4" t="s">
        <v>58</v>
      </c>
      <c r="C33" s="4" t="s">
        <v>74</v>
      </c>
      <c r="D33" s="4">
        <v>4031</v>
      </c>
      <c r="E33" s="48">
        <v>4.0645161295567123</v>
      </c>
      <c r="F33" s="210">
        <v>54666.666666666664</v>
      </c>
      <c r="G33" s="48">
        <v>2.708221386322319</v>
      </c>
      <c r="H33" s="97">
        <v>310409.56666666665</v>
      </c>
    </row>
    <row r="34" spans="1:8" hidden="1" x14ac:dyDescent="0.25">
      <c r="A34" s="4" t="s">
        <v>382</v>
      </c>
      <c r="B34" s="4" t="s">
        <v>58</v>
      </c>
      <c r="C34" s="4" t="s">
        <v>75</v>
      </c>
      <c r="D34" s="4">
        <v>4071</v>
      </c>
      <c r="E34" s="48">
        <v>8.1614655873198547</v>
      </c>
      <c r="F34" s="210">
        <v>55388.910680910958</v>
      </c>
      <c r="G34" s="48">
        <v>2.1920210434020166</v>
      </c>
      <c r="H34" s="97">
        <v>88878.987789224135</v>
      </c>
    </row>
    <row r="35" spans="1:8" hidden="1" x14ac:dyDescent="0.25">
      <c r="A35" s="4" t="s">
        <v>382</v>
      </c>
      <c r="B35" s="4" t="s">
        <v>77</v>
      </c>
      <c r="C35" s="4" t="s">
        <v>78</v>
      </c>
      <c r="D35" s="4">
        <v>4113</v>
      </c>
      <c r="E35" s="48">
        <v>6</v>
      </c>
      <c r="F35" s="210">
        <v>73700</v>
      </c>
      <c r="G35" s="48">
        <v>4.333333333333333</v>
      </c>
      <c r="H35" s="97">
        <v>219251.23558245989</v>
      </c>
    </row>
    <row r="36" spans="1:8" hidden="1" x14ac:dyDescent="0.25">
      <c r="A36" s="4" t="s">
        <v>382</v>
      </c>
      <c r="B36" s="4" t="s">
        <v>77</v>
      </c>
      <c r="C36" s="4" t="s">
        <v>79</v>
      </c>
      <c r="D36" s="4">
        <v>4111</v>
      </c>
      <c r="E36" s="48">
        <v>6.4122248649339317</v>
      </c>
      <c r="F36" s="210">
        <v>60709.628097315283</v>
      </c>
      <c r="G36" s="48">
        <v>2.5280949600925537</v>
      </c>
      <c r="H36" s="97">
        <v>72156.548724473381</v>
      </c>
    </row>
    <row r="37" spans="1:8" hidden="1" x14ac:dyDescent="0.25">
      <c r="A37" s="4" t="s">
        <v>382</v>
      </c>
      <c r="B37" s="4" t="s">
        <v>77</v>
      </c>
      <c r="C37" s="4" t="s">
        <v>80</v>
      </c>
      <c r="D37" s="4">
        <v>4104</v>
      </c>
      <c r="E37" s="48">
        <v>2.9480767410091984</v>
      </c>
      <c r="F37" s="210">
        <v>39005.323034890927</v>
      </c>
      <c r="G37" s="48">
        <v>1.6756032171581769</v>
      </c>
      <c r="H37" s="97">
        <v>63387.350350607143</v>
      </c>
    </row>
    <row r="38" spans="1:8" hidden="1" x14ac:dyDescent="0.25">
      <c r="A38" s="4" t="s">
        <v>382</v>
      </c>
      <c r="B38" s="4" t="s">
        <v>77</v>
      </c>
      <c r="C38" s="4" t="s">
        <v>81</v>
      </c>
      <c r="D38" s="4">
        <v>4008</v>
      </c>
      <c r="E38" s="48">
        <v>5.1333333338466671</v>
      </c>
      <c r="F38" s="210">
        <v>71500</v>
      </c>
      <c r="G38" s="48">
        <v>2.6666666666666665</v>
      </c>
      <c r="H38" s="97">
        <v>200079.905</v>
      </c>
    </row>
    <row r="39" spans="1:8" hidden="1" x14ac:dyDescent="0.25">
      <c r="A39" s="4" t="s">
        <v>382</v>
      </c>
      <c r="B39" s="4" t="s">
        <v>77</v>
      </c>
      <c r="C39" s="4" t="s">
        <v>82</v>
      </c>
      <c r="D39" s="4">
        <v>4007</v>
      </c>
      <c r="E39" s="48">
        <v>4.7602339179616289</v>
      </c>
      <c r="F39" s="210">
        <v>53075.680135382951</v>
      </c>
      <c r="G39" s="48">
        <v>2.0704225351821068</v>
      </c>
      <c r="H39" s="97">
        <v>70374.94829611585</v>
      </c>
    </row>
    <row r="40" spans="1:8" hidden="1" x14ac:dyDescent="0.25">
      <c r="A40" s="4" t="s">
        <v>382</v>
      </c>
      <c r="B40" s="4" t="s">
        <v>77</v>
      </c>
      <c r="C40" s="4" t="s">
        <v>83</v>
      </c>
      <c r="D40" s="4">
        <v>4015</v>
      </c>
      <c r="E40" s="48">
        <v>3.8961038961038961</v>
      </c>
      <c r="F40" s="210">
        <v>50168.831168831166</v>
      </c>
      <c r="G40" s="48">
        <v>2.0779220779220777</v>
      </c>
      <c r="H40" s="97">
        <v>112562.88051948052</v>
      </c>
    </row>
    <row r="41" spans="1:8" hidden="1" x14ac:dyDescent="0.25">
      <c r="A41" s="4" t="s">
        <v>382</v>
      </c>
      <c r="B41" s="4" t="s">
        <v>77</v>
      </c>
      <c r="C41" s="4" t="s">
        <v>84</v>
      </c>
      <c r="D41" s="4">
        <v>4109</v>
      </c>
      <c r="E41" s="48">
        <v>6</v>
      </c>
      <c r="F41" s="210">
        <v>86055.813933475394</v>
      </c>
      <c r="G41" s="48">
        <v>2.5</v>
      </c>
      <c r="H41" s="97">
        <v>65794.687107492427</v>
      </c>
    </row>
    <row r="42" spans="1:8" hidden="1" x14ac:dyDescent="0.25">
      <c r="A42" s="4" t="s">
        <v>382</v>
      </c>
      <c r="B42" s="4" t="s">
        <v>77</v>
      </c>
      <c r="C42" s="4" t="s">
        <v>86</v>
      </c>
      <c r="D42" s="4">
        <v>4116</v>
      </c>
      <c r="E42" s="48">
        <v>4.4659428355431681</v>
      </c>
      <c r="F42" s="210">
        <v>39990.488118272915</v>
      </c>
      <c r="G42" s="48">
        <v>2.1524725186774405</v>
      </c>
      <c r="H42" s="97">
        <v>137031.69124809952</v>
      </c>
    </row>
    <row r="43" spans="1:8" hidden="1" x14ac:dyDescent="0.25">
      <c r="A43" s="4" t="s">
        <v>382</v>
      </c>
      <c r="B43" s="4" t="s">
        <v>77</v>
      </c>
      <c r="C43" s="4" t="s">
        <v>87</v>
      </c>
      <c r="D43" s="4">
        <v>4126</v>
      </c>
      <c r="E43" s="48">
        <v>6</v>
      </c>
      <c r="F43" s="210">
        <v>61000</v>
      </c>
      <c r="G43" s="48">
        <v>4</v>
      </c>
      <c r="H43" s="97">
        <v>329505.95</v>
      </c>
    </row>
    <row r="44" spans="1:8" hidden="1" x14ac:dyDescent="0.25">
      <c r="A44" s="4" t="s">
        <v>382</v>
      </c>
      <c r="B44" s="4" t="s">
        <v>77</v>
      </c>
      <c r="C44" s="4" t="s">
        <v>88</v>
      </c>
      <c r="D44" s="4">
        <v>4119</v>
      </c>
      <c r="E44" s="48">
        <v>10.82047812973774</v>
      </c>
      <c r="F44" s="210">
        <v>59512.629713557566</v>
      </c>
      <c r="G44" s="48">
        <v>3.1525440505302602</v>
      </c>
      <c r="H44" s="97">
        <v>108997.68870768612</v>
      </c>
    </row>
    <row r="45" spans="1:8" hidden="1" x14ac:dyDescent="0.25">
      <c r="A45" s="4" t="s">
        <v>382</v>
      </c>
      <c r="B45" s="4" t="s">
        <v>77</v>
      </c>
      <c r="C45" s="4" t="s">
        <v>89</v>
      </c>
      <c r="D45" s="4">
        <v>4127</v>
      </c>
      <c r="E45" s="48">
        <v>6.5</v>
      </c>
      <c r="F45" s="210">
        <v>44962.216636010635</v>
      </c>
      <c r="G45" s="48">
        <v>2.6448362727065078</v>
      </c>
      <c r="H45" s="97">
        <v>40254.541286179956</v>
      </c>
    </row>
    <row r="46" spans="1:8" hidden="1" x14ac:dyDescent="0.25">
      <c r="A46" s="4" t="s">
        <v>382</v>
      </c>
      <c r="B46" s="4" t="s">
        <v>77</v>
      </c>
      <c r="C46" s="4" t="s">
        <v>90</v>
      </c>
      <c r="D46" s="4">
        <v>4121</v>
      </c>
      <c r="E46" s="48">
        <v>4.4624999994421879</v>
      </c>
      <c r="F46" s="210">
        <v>51733.333333333336</v>
      </c>
      <c r="G46" s="48">
        <v>2.3333333333333335</v>
      </c>
      <c r="H46" s="97">
        <v>26894.73</v>
      </c>
    </row>
    <row r="47" spans="1:8" hidden="1" x14ac:dyDescent="0.25">
      <c r="A47" s="4" t="s">
        <v>382</v>
      </c>
      <c r="B47" s="4" t="s">
        <v>77</v>
      </c>
      <c r="C47" s="4" t="s">
        <v>91</v>
      </c>
      <c r="D47" s="4">
        <v>4101</v>
      </c>
      <c r="E47" s="48">
        <v>6.8064389584271829</v>
      </c>
      <c r="F47" s="210">
        <v>61892.159476840388</v>
      </c>
      <c r="G47" s="48">
        <v>2.3470479166990286</v>
      </c>
      <c r="H47" s="97">
        <v>61555.458899193545</v>
      </c>
    </row>
    <row r="48" spans="1:8" hidden="1" x14ac:dyDescent="0.25">
      <c r="A48" s="4" t="s">
        <v>382</v>
      </c>
      <c r="B48" s="4" t="s">
        <v>77</v>
      </c>
      <c r="C48" s="4" t="s">
        <v>93</v>
      </c>
      <c r="D48" s="4">
        <v>4107</v>
      </c>
      <c r="E48" s="48">
        <v>4.2000000002100002</v>
      </c>
      <c r="F48" s="210">
        <v>62930.000003146502</v>
      </c>
      <c r="G48" s="48">
        <v>2.8000000001400003</v>
      </c>
      <c r="H48" s="97">
        <v>71906.971001987185</v>
      </c>
    </row>
    <row r="49" spans="1:8" hidden="1" x14ac:dyDescent="0.25">
      <c r="A49" s="4" t="s">
        <v>382</v>
      </c>
      <c r="B49" s="4" t="s">
        <v>77</v>
      </c>
      <c r="C49" s="4" t="s">
        <v>94</v>
      </c>
      <c r="D49" s="4">
        <v>4120</v>
      </c>
      <c r="E49" s="48">
        <v>5.9660323555781591</v>
      </c>
      <c r="F49" s="210">
        <v>81630.496313870244</v>
      </c>
      <c r="G49" s="48">
        <v>2.7155383102929624</v>
      </c>
      <c r="H49" s="97">
        <v>155281.54098215836</v>
      </c>
    </row>
    <row r="50" spans="1:8" x14ac:dyDescent="0.25">
      <c r="A50" s="4" t="s">
        <v>382</v>
      </c>
      <c r="B50" s="4" t="s">
        <v>95</v>
      </c>
      <c r="C50" s="4" t="s">
        <v>96</v>
      </c>
      <c r="D50" s="4">
        <v>4028</v>
      </c>
      <c r="E50" s="48">
        <v>8.6065573763437246</v>
      </c>
      <c r="F50" s="210">
        <v>47896.385538706287</v>
      </c>
      <c r="G50" s="48">
        <v>1.8666666666666667</v>
      </c>
      <c r="H50" s="97">
        <v>58260.460304003682</v>
      </c>
    </row>
    <row r="51" spans="1:8" x14ac:dyDescent="0.25">
      <c r="A51" s="4" t="s">
        <v>382</v>
      </c>
      <c r="B51" s="4" t="s">
        <v>95</v>
      </c>
      <c r="C51" s="4" t="s">
        <v>98</v>
      </c>
      <c r="D51" s="4">
        <v>4037</v>
      </c>
      <c r="E51" s="48">
        <v>5.2499999993437498</v>
      </c>
      <c r="F51" s="210">
        <v>67000</v>
      </c>
      <c r="G51" s="48">
        <v>3</v>
      </c>
      <c r="H51" s="97">
        <v>118305.0025</v>
      </c>
    </row>
    <row r="52" spans="1:8" x14ac:dyDescent="0.25">
      <c r="A52" s="4" t="s">
        <v>382</v>
      </c>
      <c r="B52" s="4" t="s">
        <v>95</v>
      </c>
      <c r="C52" s="4" t="s">
        <v>99</v>
      </c>
      <c r="D52" s="4">
        <v>4038</v>
      </c>
      <c r="E52" s="48">
        <v>7.0673076928513305</v>
      </c>
      <c r="F52" s="210">
        <v>70047.115390003615</v>
      </c>
      <c r="G52" s="48">
        <v>3.8365384618335794</v>
      </c>
      <c r="H52" s="97">
        <v>60542.74722334338</v>
      </c>
    </row>
    <row r="53" spans="1:8" x14ac:dyDescent="0.25">
      <c r="A53" s="4" t="s">
        <v>382</v>
      </c>
      <c r="B53" s="4" t="s">
        <v>95</v>
      </c>
      <c r="C53" s="4" t="s">
        <v>100</v>
      </c>
      <c r="D53" s="4">
        <v>4039</v>
      </c>
      <c r="E53" s="48">
        <v>6.0053247208521343</v>
      </c>
      <c r="F53" s="210">
        <v>42960.665481856253</v>
      </c>
      <c r="G53" s="48">
        <v>3.5245051000519854</v>
      </c>
      <c r="H53" s="97">
        <v>121568.9685587873</v>
      </c>
    </row>
    <row r="54" spans="1:8" x14ac:dyDescent="0.25">
      <c r="A54" s="4" t="s">
        <v>382</v>
      </c>
      <c r="B54" s="4" t="s">
        <v>95</v>
      </c>
      <c r="C54" s="4" t="s">
        <v>101</v>
      </c>
      <c r="D54" s="4">
        <v>4027</v>
      </c>
      <c r="E54" s="48">
        <v>7.3333333329711934</v>
      </c>
      <c r="F54" s="210">
        <v>64745.915313931626</v>
      </c>
      <c r="G54" s="48">
        <v>4.0740740738728851</v>
      </c>
      <c r="H54" s="97">
        <v>99466.242841191517</v>
      </c>
    </row>
    <row r="55" spans="1:8" x14ac:dyDescent="0.25">
      <c r="A55" s="4" t="s">
        <v>382</v>
      </c>
      <c r="B55" s="4" t="s">
        <v>95</v>
      </c>
      <c r="C55" s="4" t="s">
        <v>102</v>
      </c>
      <c r="D55" s="4">
        <v>4029</v>
      </c>
      <c r="E55" s="48">
        <v>7.3237597917919892</v>
      </c>
      <c r="F55" s="210">
        <v>34582.258068978357</v>
      </c>
      <c r="G55" s="48">
        <v>3.0156657966202309</v>
      </c>
      <c r="H55" s="97">
        <v>46745.156323592411</v>
      </c>
    </row>
    <row r="56" spans="1:8" x14ac:dyDescent="0.25">
      <c r="A56" s="4" t="s">
        <v>382</v>
      </c>
      <c r="B56" s="4" t="s">
        <v>95</v>
      </c>
      <c r="C56" s="4" t="s">
        <v>103</v>
      </c>
      <c r="D56" s="4">
        <v>4019</v>
      </c>
      <c r="E56" s="48">
        <v>8.25</v>
      </c>
      <c r="F56" s="210">
        <v>153463.3863885933</v>
      </c>
      <c r="G56" s="48">
        <v>3.75</v>
      </c>
      <c r="H56" s="97">
        <v>239498.86249999999</v>
      </c>
    </row>
    <row r="57" spans="1:8" x14ac:dyDescent="0.25">
      <c r="A57" s="4" t="s">
        <v>382</v>
      </c>
      <c r="B57" s="4" t="s">
        <v>95</v>
      </c>
      <c r="C57" s="4" t="s">
        <v>104</v>
      </c>
      <c r="D57" s="4">
        <v>4024</v>
      </c>
      <c r="E57" s="48">
        <v>7.1052631582686976</v>
      </c>
      <c r="F57" s="210">
        <v>48107.229893613207</v>
      </c>
      <c r="G57" s="48">
        <v>4.6060113727927536</v>
      </c>
      <c r="H57" s="97">
        <v>68642.304999999993</v>
      </c>
    </row>
    <row r="58" spans="1:8" x14ac:dyDescent="0.25">
      <c r="A58" s="4" t="s">
        <v>382</v>
      </c>
      <c r="B58" s="4" t="s">
        <v>95</v>
      </c>
      <c r="C58" s="4" t="s">
        <v>105</v>
      </c>
      <c r="D58" s="4">
        <v>4047</v>
      </c>
      <c r="E58" s="48">
        <v>6.3004252787063129</v>
      </c>
      <c r="F58" s="210">
        <v>45000</v>
      </c>
      <c r="G58" s="48">
        <v>3.25</v>
      </c>
      <c r="H58" s="97">
        <v>66056.563731261616</v>
      </c>
    </row>
    <row r="59" spans="1:8" x14ac:dyDescent="0.25">
      <c r="A59" s="4" t="s">
        <v>382</v>
      </c>
      <c r="B59" s="4" t="s">
        <v>95</v>
      </c>
      <c r="C59" s="4" t="s">
        <v>106</v>
      </c>
      <c r="D59" s="4">
        <v>4026</v>
      </c>
      <c r="E59" s="48">
        <v>7</v>
      </c>
      <c r="F59" s="210">
        <v>64325</v>
      </c>
      <c r="G59" s="48">
        <v>2.75</v>
      </c>
      <c r="H59" s="97">
        <v>52523.705000000002</v>
      </c>
    </row>
    <row r="60" spans="1:8" x14ac:dyDescent="0.25">
      <c r="A60" s="4" t="s">
        <v>382</v>
      </c>
      <c r="B60" s="4" t="s">
        <v>95</v>
      </c>
      <c r="C60" s="4" t="s">
        <v>107</v>
      </c>
      <c r="D60" s="4">
        <v>4045</v>
      </c>
      <c r="E60" s="48">
        <v>5.0683370729805004</v>
      </c>
      <c r="F60" s="210">
        <v>49205.105750185692</v>
      </c>
      <c r="G60" s="48">
        <v>2.6877396312222599</v>
      </c>
      <c r="H60" s="97">
        <v>77847.796635633582</v>
      </c>
    </row>
    <row r="61" spans="1:8" x14ac:dyDescent="0.25">
      <c r="A61" s="4" t="s">
        <v>382</v>
      </c>
      <c r="B61" s="4" t="s">
        <v>95</v>
      </c>
      <c r="C61" s="4" t="s">
        <v>108</v>
      </c>
      <c r="D61" s="4">
        <v>4043</v>
      </c>
      <c r="E61" s="48">
        <v>6.1927173643794902</v>
      </c>
      <c r="F61" s="210">
        <v>53707.748778345762</v>
      </c>
      <c r="G61" s="48">
        <v>5.6297430585268096</v>
      </c>
      <c r="H61" s="97">
        <v>73698.312935819136</v>
      </c>
    </row>
    <row r="62" spans="1:8" x14ac:dyDescent="0.25">
      <c r="A62" s="4" t="s">
        <v>382</v>
      </c>
      <c r="B62" s="4" t="s">
        <v>95</v>
      </c>
      <c r="C62" s="4" t="s">
        <v>109</v>
      </c>
      <c r="D62" s="4">
        <v>4048</v>
      </c>
      <c r="E62" s="48">
        <v>7.674418603758788</v>
      </c>
      <c r="F62" s="210">
        <v>62441.860457855597</v>
      </c>
      <c r="G62" s="48">
        <v>8.5</v>
      </c>
      <c r="H62" s="97">
        <v>166486.79500000001</v>
      </c>
    </row>
    <row r="63" spans="1:8" x14ac:dyDescent="0.25">
      <c r="A63" s="4" t="s">
        <v>382</v>
      </c>
      <c r="B63" s="4" t="s">
        <v>95</v>
      </c>
      <c r="C63" s="4" t="s">
        <v>110</v>
      </c>
      <c r="D63" s="4">
        <v>4010</v>
      </c>
      <c r="E63" s="48">
        <v>5.4000000005399995</v>
      </c>
      <c r="F63" s="210">
        <v>66619.718315488994</v>
      </c>
      <c r="G63" s="48">
        <v>4.75</v>
      </c>
      <c r="H63" s="97">
        <v>149185.73701491856</v>
      </c>
    </row>
    <row r="64" spans="1:8" x14ac:dyDescent="0.25">
      <c r="A64" s="4" t="s">
        <v>382</v>
      </c>
      <c r="B64" s="4" t="s">
        <v>95</v>
      </c>
      <c r="C64" s="4" t="s">
        <v>111</v>
      </c>
      <c r="D64" s="4">
        <v>4054</v>
      </c>
      <c r="E64" s="48">
        <v>8.1864406765785702</v>
      </c>
      <c r="F64" s="210">
        <v>40750</v>
      </c>
      <c r="G64" s="48">
        <v>2.8474576266360243</v>
      </c>
      <c r="H64" s="97">
        <v>54832.474999999999</v>
      </c>
    </row>
    <row r="65" spans="1:8" x14ac:dyDescent="0.25">
      <c r="A65" s="4" t="s">
        <v>382</v>
      </c>
      <c r="B65" s="4" t="s">
        <v>95</v>
      </c>
      <c r="C65" s="4" t="s">
        <v>112</v>
      </c>
      <c r="D65" s="4">
        <v>4006</v>
      </c>
      <c r="E65" s="48">
        <v>5.7844311380016489</v>
      </c>
      <c r="F65" s="210">
        <v>40113.772457011437</v>
      </c>
      <c r="G65" s="48">
        <v>2.5149700600007172</v>
      </c>
      <c r="H65" s="97">
        <v>84720.488888888896</v>
      </c>
    </row>
    <row r="66" spans="1:8" x14ac:dyDescent="0.25">
      <c r="A66" s="4" t="s">
        <v>382</v>
      </c>
      <c r="B66" s="4" t="s">
        <v>95</v>
      </c>
      <c r="C66" s="4" t="s">
        <v>113</v>
      </c>
      <c r="D66" s="4">
        <v>4020</v>
      </c>
      <c r="E66" s="48">
        <v>5.9691719408097406</v>
      </c>
      <c r="F66" s="210">
        <v>62734.338036498615</v>
      </c>
      <c r="G66" s="48">
        <v>3.410842010669962</v>
      </c>
      <c r="H66" s="97">
        <v>72933.223061974757</v>
      </c>
    </row>
    <row r="67" spans="1:8" x14ac:dyDescent="0.25">
      <c r="A67" s="4" t="s">
        <v>382</v>
      </c>
      <c r="B67" s="4" t="s">
        <v>95</v>
      </c>
      <c r="C67" s="4" t="s">
        <v>115</v>
      </c>
      <c r="D67" s="4">
        <v>4023</v>
      </c>
      <c r="E67" s="48">
        <v>5.1488886976369939</v>
      </c>
      <c r="F67" s="210">
        <v>82868.521198136252</v>
      </c>
      <c r="G67" s="48">
        <v>2.8962498924208089</v>
      </c>
      <c r="H67" s="97">
        <v>165928.08333148813</v>
      </c>
    </row>
    <row r="68" spans="1:8" hidden="1" x14ac:dyDescent="0.25">
      <c r="A68" s="4" t="s">
        <v>383</v>
      </c>
      <c r="B68" s="4" t="s">
        <v>116</v>
      </c>
      <c r="C68" s="4" t="s">
        <v>117</v>
      </c>
      <c r="D68" s="4">
        <v>4132</v>
      </c>
      <c r="E68" s="48">
        <v>4</v>
      </c>
      <c r="F68" s="210">
        <v>40555.555555555555</v>
      </c>
      <c r="G68" s="48">
        <v>3.0000000001875002</v>
      </c>
      <c r="H68" s="97">
        <v>104001.94674688877</v>
      </c>
    </row>
    <row r="69" spans="1:8" hidden="1" x14ac:dyDescent="0.25">
      <c r="A69" s="4" t="s">
        <v>383</v>
      </c>
      <c r="B69" s="4" t="s">
        <v>116</v>
      </c>
      <c r="C69" s="4" t="s">
        <v>118</v>
      </c>
      <c r="D69" s="4">
        <v>4130</v>
      </c>
      <c r="E69" s="48">
        <v>4.4222849914035143</v>
      </c>
      <c r="F69" s="210">
        <v>38279.582090379125</v>
      </c>
      <c r="G69" s="48">
        <v>1.7028630522152173</v>
      </c>
      <c r="H69" s="97">
        <v>107527.40781680476</v>
      </c>
    </row>
    <row r="70" spans="1:8" hidden="1" x14ac:dyDescent="0.25">
      <c r="A70" s="4" t="s">
        <v>383</v>
      </c>
      <c r="B70" s="4" t="s">
        <v>116</v>
      </c>
      <c r="C70" s="4" t="s">
        <v>119</v>
      </c>
      <c r="D70" s="4">
        <v>4135</v>
      </c>
      <c r="E70" s="48">
        <v>5.1013263451047939</v>
      </c>
      <c r="F70" s="210">
        <v>30164.712487837936</v>
      </c>
      <c r="G70" s="48">
        <v>1.9747765949484739</v>
      </c>
      <c r="H70" s="97">
        <v>54939.035724300433</v>
      </c>
    </row>
    <row r="71" spans="1:8" hidden="1" x14ac:dyDescent="0.25">
      <c r="A71" s="4" t="s">
        <v>383</v>
      </c>
      <c r="B71" s="4" t="s">
        <v>116</v>
      </c>
      <c r="C71" s="4" t="s">
        <v>122</v>
      </c>
      <c r="D71" s="4">
        <v>4162</v>
      </c>
      <c r="E71" s="48">
        <v>6.1837087388961871</v>
      </c>
      <c r="F71" s="210">
        <v>56000</v>
      </c>
      <c r="G71" s="48">
        <v>4.251299757991128</v>
      </c>
      <c r="H71" s="97">
        <v>106344.42024402264</v>
      </c>
    </row>
    <row r="72" spans="1:8" hidden="1" x14ac:dyDescent="0.25">
      <c r="A72" s="4" t="s">
        <v>383</v>
      </c>
      <c r="B72" s="4" t="s">
        <v>116</v>
      </c>
      <c r="C72" s="4" t="s">
        <v>123</v>
      </c>
      <c r="D72" s="4">
        <v>4147</v>
      </c>
      <c r="E72" s="48">
        <v>3.92023759009045</v>
      </c>
      <c r="F72" s="210">
        <v>31957.446808510638</v>
      </c>
      <c r="G72" s="48">
        <v>2.4107250369353346</v>
      </c>
      <c r="H72" s="97">
        <v>70166.828756714211</v>
      </c>
    </row>
    <row r="73" spans="1:8" hidden="1" x14ac:dyDescent="0.25">
      <c r="A73" s="4" t="s">
        <v>383</v>
      </c>
      <c r="B73" s="4" t="s">
        <v>116</v>
      </c>
      <c r="C73" s="4" t="s">
        <v>124</v>
      </c>
      <c r="D73" s="4">
        <v>4141</v>
      </c>
      <c r="E73" s="48">
        <v>4.0975609757096967</v>
      </c>
      <c r="F73" s="210">
        <v>42747.82608695652</v>
      </c>
      <c r="G73" s="48">
        <v>2.5</v>
      </c>
      <c r="H73" s="97">
        <v>58501.671952646393</v>
      </c>
    </row>
    <row r="74" spans="1:8" hidden="1" x14ac:dyDescent="0.25">
      <c r="A74" s="4" t="s">
        <v>383</v>
      </c>
      <c r="B74" s="4" t="s">
        <v>116</v>
      </c>
      <c r="C74" s="4" t="s">
        <v>125</v>
      </c>
      <c r="D74" s="4">
        <v>4139</v>
      </c>
      <c r="E74" s="48">
        <v>3.6845925014974572</v>
      </c>
      <c r="F74" s="210">
        <v>48410.521219945134</v>
      </c>
      <c r="G74" s="48">
        <v>2.0977892528642892</v>
      </c>
      <c r="H74" s="97">
        <v>104857.13508771335</v>
      </c>
    </row>
    <row r="75" spans="1:8" hidden="1" x14ac:dyDescent="0.25">
      <c r="A75" s="4" t="s">
        <v>383</v>
      </c>
      <c r="B75" s="4" t="s">
        <v>116</v>
      </c>
      <c r="C75" s="4" t="s">
        <v>126</v>
      </c>
      <c r="D75" s="4">
        <v>4143</v>
      </c>
      <c r="E75" s="48">
        <v>4.3076923080236682</v>
      </c>
      <c r="F75" s="210">
        <v>54000</v>
      </c>
      <c r="G75" s="48">
        <v>2.4</v>
      </c>
      <c r="H75" s="97">
        <v>90602.583304905784</v>
      </c>
    </row>
    <row r="76" spans="1:8" hidden="1" x14ac:dyDescent="0.25">
      <c r="A76" s="4" t="s">
        <v>383</v>
      </c>
      <c r="B76" s="4" t="s">
        <v>116</v>
      </c>
      <c r="C76" s="4" t="s">
        <v>128</v>
      </c>
      <c r="D76" s="4">
        <v>4157</v>
      </c>
      <c r="E76" s="48">
        <v>5.2961893917326481</v>
      </c>
      <c r="F76" s="210">
        <v>39589.015703201549</v>
      </c>
      <c r="G76" s="48">
        <v>2.3832852262796917</v>
      </c>
      <c r="H76" s="97">
        <v>71633.125016550592</v>
      </c>
    </row>
    <row r="77" spans="1:8" hidden="1" x14ac:dyDescent="0.25">
      <c r="A77" s="4" t="s">
        <v>383</v>
      </c>
      <c r="B77" s="4" t="s">
        <v>116</v>
      </c>
      <c r="C77" s="4" t="s">
        <v>129</v>
      </c>
      <c r="D77" s="4">
        <v>4148</v>
      </c>
      <c r="E77" s="48">
        <v>2.6857683056465245</v>
      </c>
      <c r="F77" s="210">
        <v>27556.534992341039</v>
      </c>
      <c r="G77" s="48">
        <v>1.8932582974541885</v>
      </c>
      <c r="H77" s="97">
        <v>109207.44725914924</v>
      </c>
    </row>
    <row r="78" spans="1:8" hidden="1" x14ac:dyDescent="0.25">
      <c r="A78" s="4" t="s">
        <v>383</v>
      </c>
      <c r="B78" s="4" t="s">
        <v>116</v>
      </c>
      <c r="C78" s="4" t="s">
        <v>130</v>
      </c>
      <c r="D78" s="4">
        <v>4144</v>
      </c>
      <c r="E78" s="48">
        <v>4.0776699027146766</v>
      </c>
      <c r="F78" s="210">
        <v>26815.384617447336</v>
      </c>
      <c r="G78" s="48">
        <v>3.387096774056972</v>
      </c>
      <c r="H78" s="97">
        <v>69225.637793786576</v>
      </c>
    </row>
    <row r="79" spans="1:8" hidden="1" x14ac:dyDescent="0.25">
      <c r="A79" s="4" t="s">
        <v>383</v>
      </c>
      <c r="B79" s="4" t="s">
        <v>116</v>
      </c>
      <c r="C79" s="4" t="s">
        <v>131</v>
      </c>
      <c r="D79" s="4">
        <v>4153</v>
      </c>
      <c r="E79" s="48">
        <v>5.0088210904760047</v>
      </c>
      <c r="F79" s="210">
        <v>55152.685562908009</v>
      </c>
      <c r="G79" s="48">
        <v>3.1722533573014697</v>
      </c>
      <c r="H79" s="97">
        <v>106272.9085310174</v>
      </c>
    </row>
    <row r="80" spans="1:8" hidden="1" x14ac:dyDescent="0.25">
      <c r="A80" s="4" t="s">
        <v>383</v>
      </c>
      <c r="B80" s="4" t="s">
        <v>134</v>
      </c>
      <c r="C80" s="4" t="s">
        <v>135</v>
      </c>
      <c r="D80" s="4">
        <v>4189</v>
      </c>
      <c r="E80" s="48">
        <v>3.7940171688442317</v>
      </c>
      <c r="F80" s="210">
        <v>41275.204990142156</v>
      </c>
      <c r="G80" s="48">
        <v>1.349720351268638</v>
      </c>
      <c r="H80" s="97">
        <v>63453.777832681124</v>
      </c>
    </row>
    <row r="81" spans="1:8" hidden="1" x14ac:dyDescent="0.25">
      <c r="A81" s="4" t="s">
        <v>383</v>
      </c>
      <c r="B81" s="4" t="s">
        <v>134</v>
      </c>
      <c r="C81" s="4" t="s">
        <v>140</v>
      </c>
      <c r="D81" s="4">
        <v>4174</v>
      </c>
      <c r="E81" s="48">
        <v>2.9469666285204292</v>
      </c>
      <c r="F81" s="210">
        <v>26332.132654328656</v>
      </c>
      <c r="G81" s="48">
        <v>3.7889570938119803</v>
      </c>
      <c r="H81" s="97">
        <v>55928.619128886246</v>
      </c>
    </row>
    <row r="82" spans="1:8" hidden="1" x14ac:dyDescent="0.25">
      <c r="A82" s="4" t="s">
        <v>383</v>
      </c>
      <c r="B82" s="4" t="s">
        <v>134</v>
      </c>
      <c r="C82" s="4" t="s">
        <v>141</v>
      </c>
      <c r="D82" s="4">
        <v>4170</v>
      </c>
      <c r="E82" s="48">
        <v>4.1502386387217269</v>
      </c>
      <c r="F82" s="210">
        <v>43671.193858765502</v>
      </c>
      <c r="G82" s="48">
        <v>2.9467273192501349</v>
      </c>
      <c r="H82" s="97">
        <v>52859.131091736432</v>
      </c>
    </row>
    <row r="83" spans="1:8" hidden="1" x14ac:dyDescent="0.25">
      <c r="A83" s="4" t="s">
        <v>383</v>
      </c>
      <c r="B83" s="4" t="s">
        <v>134</v>
      </c>
      <c r="C83" s="4" t="s">
        <v>143</v>
      </c>
      <c r="D83" s="4">
        <v>4188</v>
      </c>
      <c r="E83" s="48">
        <v>2.3453422541651374</v>
      </c>
      <c r="F83" s="210">
        <v>42177.323199961065</v>
      </c>
      <c r="G83" s="48">
        <v>2.6304550123961801</v>
      </c>
      <c r="H83" s="97">
        <v>50000</v>
      </c>
    </row>
    <row r="84" spans="1:8" hidden="1" x14ac:dyDescent="0.25">
      <c r="A84" s="4" t="s">
        <v>383</v>
      </c>
      <c r="B84" s="4" t="s">
        <v>134</v>
      </c>
      <c r="C84" s="4" t="s">
        <v>144</v>
      </c>
      <c r="D84" s="4">
        <v>4180</v>
      </c>
      <c r="E84" s="48">
        <v>4.5455529342921688</v>
      </c>
      <c r="F84" s="210">
        <v>32595.746558418636</v>
      </c>
      <c r="G84" s="48">
        <v>2.651572545003765</v>
      </c>
      <c r="H84" s="97">
        <v>99757.072128171436</v>
      </c>
    </row>
    <row r="85" spans="1:8" hidden="1" x14ac:dyDescent="0.25">
      <c r="A85" s="4" t="s">
        <v>383</v>
      </c>
      <c r="B85" s="4" t="s">
        <v>134</v>
      </c>
      <c r="C85" s="4" t="s">
        <v>145</v>
      </c>
      <c r="D85" s="4">
        <v>4185</v>
      </c>
      <c r="E85" s="48">
        <v>3.7753681626512763</v>
      </c>
      <c r="F85" s="210">
        <v>71282.575370464998</v>
      </c>
      <c r="G85" s="48">
        <v>2.1547876302876947</v>
      </c>
      <c r="H85" s="97">
        <v>80970.762610125035</v>
      </c>
    </row>
    <row r="86" spans="1:8" hidden="1" x14ac:dyDescent="0.25">
      <c r="A86" s="4" t="s">
        <v>383</v>
      </c>
      <c r="B86" s="4" t="s">
        <v>134</v>
      </c>
      <c r="C86" s="4" t="s">
        <v>146</v>
      </c>
      <c r="D86" s="4">
        <v>4178</v>
      </c>
      <c r="E86" s="48">
        <v>4.7583171418375034</v>
      </c>
      <c r="F86" s="210">
        <v>36845.47648907049</v>
      </c>
      <c r="G86" s="48">
        <v>1.8384008512694416</v>
      </c>
      <c r="H86" s="97">
        <v>109137.12475572605</v>
      </c>
    </row>
    <row r="87" spans="1:8" hidden="1" x14ac:dyDescent="0.25">
      <c r="A87" s="4" t="s">
        <v>383</v>
      </c>
      <c r="B87" s="4" t="s">
        <v>134</v>
      </c>
      <c r="C87" s="4" t="s">
        <v>147</v>
      </c>
      <c r="D87" s="4">
        <v>4194</v>
      </c>
      <c r="E87" s="48">
        <v>3.7051764025448235</v>
      </c>
      <c r="F87" s="210">
        <v>45669.835490830636</v>
      </c>
      <c r="G87" s="48">
        <v>1.7170329670329672</v>
      </c>
      <c r="H87" s="97">
        <v>51957.036563700232</v>
      </c>
    </row>
    <row r="88" spans="1:8" hidden="1" x14ac:dyDescent="0.25">
      <c r="A88" s="4" t="s">
        <v>383</v>
      </c>
      <c r="B88" s="4" t="s">
        <v>134</v>
      </c>
      <c r="C88" s="4" t="s">
        <v>148</v>
      </c>
      <c r="D88" s="4">
        <v>4181</v>
      </c>
      <c r="E88" s="48">
        <v>4.8370978825881226</v>
      </c>
      <c r="F88" s="210">
        <v>89895.603725637717</v>
      </c>
      <c r="G88" s="48">
        <v>3.7559112749981014</v>
      </c>
      <c r="H88" s="97">
        <v>51970.287432216013</v>
      </c>
    </row>
    <row r="89" spans="1:8" hidden="1" x14ac:dyDescent="0.25">
      <c r="A89" s="4" t="s">
        <v>383</v>
      </c>
      <c r="B89" s="4" t="s">
        <v>134</v>
      </c>
      <c r="C89" s="4" t="s">
        <v>149</v>
      </c>
      <c r="D89" s="4">
        <v>4183</v>
      </c>
      <c r="E89" s="48">
        <v>2.3547195659566147</v>
      </c>
      <c r="F89" s="210">
        <v>30639.272675209391</v>
      </c>
      <c r="G89" s="48">
        <v>1.5755010403288074</v>
      </c>
      <c r="H89" s="97">
        <v>28059.693857249571</v>
      </c>
    </row>
    <row r="90" spans="1:8" hidden="1" x14ac:dyDescent="0.25">
      <c r="A90" s="4" t="s">
        <v>384</v>
      </c>
      <c r="B90" s="4" t="s">
        <v>385</v>
      </c>
      <c r="C90" s="4" t="s">
        <v>150</v>
      </c>
      <c r="D90" s="4">
        <v>551110</v>
      </c>
      <c r="E90" s="48">
        <v>7</v>
      </c>
      <c r="F90" s="210">
        <v>27461.792482451838</v>
      </c>
      <c r="G90" s="48">
        <v>2.4</v>
      </c>
      <c r="H90" s="97">
        <v>73887.09599999999</v>
      </c>
    </row>
    <row r="91" spans="1:8" hidden="1" x14ac:dyDescent="0.25">
      <c r="A91" s="4" t="s">
        <v>384</v>
      </c>
      <c r="B91" s="4" t="s">
        <v>385</v>
      </c>
      <c r="C91" s="4" t="s">
        <v>151</v>
      </c>
      <c r="D91" s="4">
        <v>451101</v>
      </c>
      <c r="E91" s="48">
        <v>6.6175681025716973</v>
      </c>
      <c r="F91" s="210">
        <v>103969.56099429993</v>
      </c>
      <c r="G91" s="48">
        <v>2.4540685481379025</v>
      </c>
      <c r="H91" s="97">
        <v>92165.740817101978</v>
      </c>
    </row>
    <row r="92" spans="1:8" hidden="1" x14ac:dyDescent="0.25">
      <c r="A92" s="4" t="s">
        <v>384</v>
      </c>
      <c r="B92" s="4" t="s">
        <v>385</v>
      </c>
      <c r="C92" s="4" t="s">
        <v>152</v>
      </c>
      <c r="D92" s="4">
        <v>551103</v>
      </c>
      <c r="E92" s="48">
        <v>4.666666666666667</v>
      </c>
      <c r="F92" s="210">
        <v>50285.7142793288</v>
      </c>
      <c r="G92" s="48">
        <v>3.3333333333333335</v>
      </c>
      <c r="H92" s="97">
        <v>104842.43666666666</v>
      </c>
    </row>
    <row r="93" spans="1:8" hidden="1" x14ac:dyDescent="0.25">
      <c r="A93" s="4" t="s">
        <v>384</v>
      </c>
      <c r="B93" s="4" t="s">
        <v>385</v>
      </c>
      <c r="C93" s="4" t="s">
        <v>153</v>
      </c>
      <c r="D93" s="4">
        <v>551330</v>
      </c>
      <c r="E93" s="48">
        <v>5.666666666666667</v>
      </c>
      <c r="F93" s="210">
        <v>44567.741938359213</v>
      </c>
      <c r="G93" s="48">
        <v>3</v>
      </c>
      <c r="H93" s="97">
        <v>113749.74333333333</v>
      </c>
    </row>
    <row r="94" spans="1:8" hidden="1" x14ac:dyDescent="0.25">
      <c r="A94" s="4" t="s">
        <v>384</v>
      </c>
      <c r="B94" s="4" t="s">
        <v>385</v>
      </c>
      <c r="C94" s="4" t="s">
        <v>154</v>
      </c>
      <c r="D94" s="4">
        <v>451115</v>
      </c>
      <c r="E94" s="48">
        <v>8.0666666674733332</v>
      </c>
      <c r="F94" s="210">
        <v>53666.666666666664</v>
      </c>
      <c r="G94" s="48">
        <v>3.6666666670333337</v>
      </c>
      <c r="H94" s="97">
        <v>164841.47483296035</v>
      </c>
    </row>
    <row r="95" spans="1:8" hidden="1" x14ac:dyDescent="0.25">
      <c r="A95" s="4" t="s">
        <v>384</v>
      </c>
      <c r="B95" s="4" t="s">
        <v>385</v>
      </c>
      <c r="C95" s="4" t="s">
        <v>155</v>
      </c>
      <c r="D95" s="4">
        <v>551128</v>
      </c>
      <c r="E95" s="48">
        <v>6</v>
      </c>
      <c r="F95" s="210">
        <v>69934.486271724527</v>
      </c>
      <c r="G95" s="48">
        <v>2.6666666666666665</v>
      </c>
      <c r="H95" s="97">
        <v>155521.24363636362</v>
      </c>
    </row>
    <row r="96" spans="1:8" hidden="1" x14ac:dyDescent="0.25">
      <c r="A96" s="4" t="s">
        <v>384</v>
      </c>
      <c r="B96" s="4" t="s">
        <v>385</v>
      </c>
      <c r="C96" s="4" t="s">
        <v>156</v>
      </c>
      <c r="D96" s="4">
        <v>451120</v>
      </c>
      <c r="E96" s="48">
        <v>4.7978889288712967</v>
      </c>
      <c r="F96" s="210">
        <v>49498.22078285554</v>
      </c>
      <c r="G96" s="48">
        <v>3.1985926192475311</v>
      </c>
      <c r="H96" s="97">
        <v>101117.448322738</v>
      </c>
    </row>
    <row r="97" spans="1:8" hidden="1" x14ac:dyDescent="0.25">
      <c r="A97" s="4" t="s">
        <v>384</v>
      </c>
      <c r="B97" s="4" t="s">
        <v>385</v>
      </c>
      <c r="C97" s="4" t="s">
        <v>157</v>
      </c>
      <c r="D97" s="4">
        <v>451381</v>
      </c>
      <c r="E97" s="48">
        <v>4.9568900772073183</v>
      </c>
      <c r="F97" s="210">
        <v>48855.123790250189</v>
      </c>
      <c r="G97" s="48">
        <v>2.3577963036480596</v>
      </c>
      <c r="H97" s="97">
        <v>67466.34124814978</v>
      </c>
    </row>
    <row r="98" spans="1:8" hidden="1" x14ac:dyDescent="0.25">
      <c r="A98" s="4" t="s">
        <v>384</v>
      </c>
      <c r="B98" s="4" t="s">
        <v>385</v>
      </c>
      <c r="C98" s="4" t="s">
        <v>158</v>
      </c>
      <c r="D98" s="4">
        <v>551354</v>
      </c>
      <c r="E98" s="48">
        <v>6.1272234396422904</v>
      </c>
      <c r="F98" s="210">
        <v>41246.35816092226</v>
      </c>
      <c r="G98" s="48">
        <v>2.4972568008631035</v>
      </c>
      <c r="H98" s="97">
        <v>301783.12529700994</v>
      </c>
    </row>
    <row r="99" spans="1:8" hidden="1" x14ac:dyDescent="0.25">
      <c r="A99" s="4" t="s">
        <v>384</v>
      </c>
      <c r="B99" s="4" t="s">
        <v>385</v>
      </c>
      <c r="C99" s="4" t="s">
        <v>159</v>
      </c>
      <c r="D99" s="4">
        <v>451166</v>
      </c>
      <c r="E99" s="48">
        <v>3.5613289482772177</v>
      </c>
      <c r="F99" s="210">
        <v>28353.65739589939</v>
      </c>
      <c r="G99" s="48">
        <v>1.9296528755202187</v>
      </c>
      <c r="H99" s="97">
        <v>77938.314291143732</v>
      </c>
    </row>
    <row r="100" spans="1:8" hidden="1" x14ac:dyDescent="0.25">
      <c r="A100" s="4" t="s">
        <v>384</v>
      </c>
      <c r="B100" s="4" t="s">
        <v>386</v>
      </c>
      <c r="C100" s="4" t="s">
        <v>161</v>
      </c>
      <c r="D100" s="4">
        <v>508815</v>
      </c>
      <c r="E100" s="48">
        <v>6.8524590157194298</v>
      </c>
      <c r="F100" s="210">
        <v>46283.333333333336</v>
      </c>
      <c r="G100" s="48">
        <v>2.7071823201428526</v>
      </c>
      <c r="H100" s="97">
        <v>196216.51768561805</v>
      </c>
    </row>
    <row r="101" spans="1:8" hidden="1" x14ac:dyDescent="0.25">
      <c r="A101" s="4" t="s">
        <v>384</v>
      </c>
      <c r="B101" s="4" t="s">
        <v>386</v>
      </c>
      <c r="C101" s="4" t="s">
        <v>162</v>
      </c>
      <c r="D101" s="4">
        <v>408801</v>
      </c>
      <c r="E101" s="48">
        <v>5.6298104365253732</v>
      </c>
      <c r="F101" s="210">
        <v>25671.260231323777</v>
      </c>
      <c r="G101" s="48">
        <v>2.2595283000196296</v>
      </c>
      <c r="H101" s="97">
        <v>55439.915150276014</v>
      </c>
    </row>
    <row r="102" spans="1:8" hidden="1" x14ac:dyDescent="0.25">
      <c r="A102" s="4" t="s">
        <v>384</v>
      </c>
      <c r="B102" s="4" t="s">
        <v>386</v>
      </c>
      <c r="C102" s="4" t="s">
        <v>160</v>
      </c>
      <c r="D102" s="4">
        <v>408822</v>
      </c>
      <c r="E102" s="48">
        <v>10.279840091376357</v>
      </c>
      <c r="F102" s="210">
        <v>31886.841764734025</v>
      </c>
      <c r="G102" s="48">
        <v>3.7121644774414624</v>
      </c>
      <c r="H102" s="97">
        <v>121101.52000222006</v>
      </c>
    </row>
    <row r="103" spans="1:8" hidden="1" x14ac:dyDescent="0.25">
      <c r="A103" s="4" t="s">
        <v>384</v>
      </c>
      <c r="B103" s="4" t="s">
        <v>386</v>
      </c>
      <c r="C103" s="4" t="s">
        <v>163</v>
      </c>
      <c r="D103" s="4">
        <v>508817</v>
      </c>
      <c r="E103" s="48">
        <v>3.7365106740736596</v>
      </c>
      <c r="F103" s="210">
        <v>28169.888063583767</v>
      </c>
      <c r="G103" s="48">
        <v>2.9122872042377255</v>
      </c>
      <c r="H103" s="97">
        <v>93128.014360013214</v>
      </c>
    </row>
    <row r="104" spans="1:8" hidden="1" x14ac:dyDescent="0.25">
      <c r="A104" s="4" t="s">
        <v>384</v>
      </c>
      <c r="B104" s="4" t="s">
        <v>386</v>
      </c>
      <c r="C104" s="4" t="s">
        <v>164</v>
      </c>
      <c r="D104" s="4">
        <v>508802</v>
      </c>
      <c r="E104" s="48">
        <v>8.7999999986461539</v>
      </c>
      <c r="F104" s="210">
        <v>68030.769220302958</v>
      </c>
      <c r="G104" s="48">
        <v>4.333333333333333</v>
      </c>
      <c r="H104" s="97">
        <v>84479.650000000009</v>
      </c>
    </row>
    <row r="105" spans="1:8" hidden="1" x14ac:dyDescent="0.25">
      <c r="A105" s="4" t="s">
        <v>384</v>
      </c>
      <c r="B105" s="4" t="s">
        <v>386</v>
      </c>
      <c r="C105" s="4" t="s">
        <v>165</v>
      </c>
      <c r="D105" s="4">
        <v>508839</v>
      </c>
      <c r="E105" s="48">
        <v>10.047593865679534</v>
      </c>
      <c r="F105" s="210">
        <v>39946.394648834306</v>
      </c>
      <c r="G105" s="48">
        <v>3.2189155177223054</v>
      </c>
      <c r="H105" s="97">
        <v>91682.817934782608</v>
      </c>
    </row>
    <row r="106" spans="1:8" hidden="1" x14ac:dyDescent="0.25">
      <c r="A106" s="4" t="s">
        <v>384</v>
      </c>
      <c r="B106" s="4" t="s">
        <v>386</v>
      </c>
      <c r="C106" s="4" t="s">
        <v>166</v>
      </c>
      <c r="D106" s="4">
        <v>508819</v>
      </c>
      <c r="E106" s="48">
        <v>4.5</v>
      </c>
      <c r="F106" s="210">
        <v>57500</v>
      </c>
      <c r="G106" s="48">
        <v>2.5</v>
      </c>
      <c r="H106" s="97">
        <v>186500</v>
      </c>
    </row>
    <row r="107" spans="1:8" hidden="1" x14ac:dyDescent="0.25">
      <c r="A107" s="4" t="s">
        <v>384</v>
      </c>
      <c r="B107" s="4" t="s">
        <v>386</v>
      </c>
      <c r="C107" s="4" t="s">
        <v>167</v>
      </c>
      <c r="D107" s="4">
        <v>408840</v>
      </c>
      <c r="E107" s="48">
        <v>8.4</v>
      </c>
      <c r="F107" s="210">
        <v>27411.390856506845</v>
      </c>
      <c r="G107" s="48">
        <v>2.0073529412355104</v>
      </c>
      <c r="H107" s="97">
        <v>63817.088000000003</v>
      </c>
    </row>
    <row r="108" spans="1:8" hidden="1" x14ac:dyDescent="0.25">
      <c r="A108" s="4" t="s">
        <v>384</v>
      </c>
      <c r="B108" s="4" t="s">
        <v>386</v>
      </c>
      <c r="C108" s="4" t="s">
        <v>168</v>
      </c>
      <c r="D108" s="4">
        <v>408862</v>
      </c>
      <c r="E108" s="48">
        <v>3.0019083560263309</v>
      </c>
      <c r="F108" s="210">
        <v>27908.688494062018</v>
      </c>
      <c r="G108" s="48">
        <v>3.3000000003299998</v>
      </c>
      <c r="H108" s="97">
        <v>78386.016507838605</v>
      </c>
    </row>
    <row r="109" spans="1:8" hidden="1" x14ac:dyDescent="0.25">
      <c r="A109" s="4" t="s">
        <v>384</v>
      </c>
      <c r="B109" s="4" t="s">
        <v>386</v>
      </c>
      <c r="C109" s="4" t="s">
        <v>169</v>
      </c>
      <c r="D109" s="4">
        <v>508860</v>
      </c>
      <c r="E109" s="48">
        <v>6</v>
      </c>
      <c r="F109" s="210">
        <v>26535.384611302248</v>
      </c>
      <c r="G109" s="48">
        <v>2.7076923072757397</v>
      </c>
      <c r="H109" s="97">
        <v>58010.823333333334</v>
      </c>
    </row>
    <row r="110" spans="1:8" hidden="1" x14ac:dyDescent="0.25">
      <c r="A110" s="4" t="s">
        <v>384</v>
      </c>
      <c r="B110" s="4" t="s">
        <v>386</v>
      </c>
      <c r="C110" s="4" t="s">
        <v>170</v>
      </c>
      <c r="D110" s="4">
        <v>408806</v>
      </c>
      <c r="E110" s="48">
        <v>6.8121827407709556</v>
      </c>
      <c r="F110" s="210">
        <v>42480</v>
      </c>
      <c r="G110" s="48">
        <v>2.0101522841619213</v>
      </c>
      <c r="H110" s="97">
        <v>81616.97590410593</v>
      </c>
    </row>
    <row r="111" spans="1:8" hidden="1" x14ac:dyDescent="0.25">
      <c r="A111" s="4" t="s">
        <v>384</v>
      </c>
      <c r="B111" s="4" t="s">
        <v>386</v>
      </c>
      <c r="C111" s="4" t="s">
        <v>171</v>
      </c>
      <c r="D111" s="4">
        <v>508833</v>
      </c>
      <c r="E111" s="48">
        <v>6.8020480354994728</v>
      </c>
      <c r="F111" s="210">
        <v>42235.801581595973</v>
      </c>
      <c r="G111" s="48">
        <v>2.6441036488630356</v>
      </c>
      <c r="H111" s="97">
        <v>57553.534257546955</v>
      </c>
    </row>
    <row r="112" spans="1:8" hidden="1" x14ac:dyDescent="0.25">
      <c r="A112" s="4" t="s">
        <v>384</v>
      </c>
      <c r="B112" s="4" t="s">
        <v>386</v>
      </c>
      <c r="C112" s="4" t="s">
        <v>172</v>
      </c>
      <c r="D112" s="4">
        <v>508820</v>
      </c>
      <c r="E112" s="48">
        <v>19</v>
      </c>
      <c r="F112" s="210">
        <v>59833.333333333336</v>
      </c>
      <c r="G112" s="48">
        <v>4.1250000001289058</v>
      </c>
      <c r="H112" s="97">
        <v>87077.440315221174</v>
      </c>
    </row>
    <row r="113" spans="1:8" hidden="1" x14ac:dyDescent="0.25">
      <c r="A113" s="4" t="s">
        <v>384</v>
      </c>
      <c r="B113" s="4" t="s">
        <v>174</v>
      </c>
      <c r="C113" s="4" t="s">
        <v>175</v>
      </c>
      <c r="D113" s="4">
        <v>551367</v>
      </c>
      <c r="E113" s="48">
        <v>4.666666666666667</v>
      </c>
      <c r="F113" s="210">
        <v>45500</v>
      </c>
      <c r="G113" s="48">
        <v>4.5</v>
      </c>
      <c r="H113" s="97">
        <v>104883.565</v>
      </c>
    </row>
    <row r="114" spans="1:8" hidden="1" x14ac:dyDescent="0.25">
      <c r="A114" s="4" t="s">
        <v>384</v>
      </c>
      <c r="B114" s="4" t="s">
        <v>174</v>
      </c>
      <c r="C114" s="4" t="s">
        <v>176</v>
      </c>
      <c r="D114" s="4">
        <v>551340</v>
      </c>
      <c r="E114" s="48">
        <v>7</v>
      </c>
      <c r="F114" s="210">
        <v>94866.666666666672</v>
      </c>
      <c r="G114" s="48">
        <v>4.333333333333333</v>
      </c>
      <c r="H114" s="97">
        <v>88314.996666666659</v>
      </c>
    </row>
    <row r="115" spans="1:8" hidden="1" x14ac:dyDescent="0.25">
      <c r="A115" s="4" t="s">
        <v>384</v>
      </c>
      <c r="B115" s="4" t="s">
        <v>174</v>
      </c>
      <c r="C115" s="4" t="s">
        <v>177</v>
      </c>
      <c r="D115" s="4">
        <v>551369</v>
      </c>
      <c r="E115" s="48">
        <v>6</v>
      </c>
      <c r="F115" s="210">
        <v>63674.184999999998</v>
      </c>
      <c r="G115" s="48">
        <v>4.5</v>
      </c>
      <c r="H115" s="97">
        <v>357869.7</v>
      </c>
    </row>
    <row r="116" spans="1:8" hidden="1" x14ac:dyDescent="0.25">
      <c r="A116" s="4" t="s">
        <v>384</v>
      </c>
      <c r="B116" s="4" t="s">
        <v>174</v>
      </c>
      <c r="C116" s="4" t="s">
        <v>178</v>
      </c>
      <c r="D116" s="4">
        <v>551365</v>
      </c>
      <c r="E116" s="48">
        <v>6.9473684208088642</v>
      </c>
      <c r="F116" s="210">
        <v>41646.545454545456</v>
      </c>
      <c r="G116" s="48">
        <v>2.842105263307479</v>
      </c>
      <c r="H116" s="97">
        <v>62868.153339620156</v>
      </c>
    </row>
    <row r="117" spans="1:8" hidden="1" x14ac:dyDescent="0.25">
      <c r="A117" s="4" t="s">
        <v>384</v>
      </c>
      <c r="B117" s="4" t="s">
        <v>174</v>
      </c>
      <c r="C117" s="4" t="s">
        <v>179</v>
      </c>
      <c r="D117" s="4">
        <v>451370</v>
      </c>
      <c r="E117" s="48">
        <v>3.3531004234085331</v>
      </c>
      <c r="F117" s="210">
        <v>38604.009939748787</v>
      </c>
      <c r="G117" s="48">
        <v>2.3181437316745943</v>
      </c>
      <c r="H117" s="97">
        <v>66045.412436259852</v>
      </c>
    </row>
    <row r="118" spans="1:8" hidden="1" x14ac:dyDescent="0.25">
      <c r="A118" s="4" t="s">
        <v>384</v>
      </c>
      <c r="B118" s="4" t="s">
        <v>174</v>
      </c>
      <c r="C118" s="4" t="s">
        <v>180</v>
      </c>
      <c r="D118" s="4">
        <v>551314</v>
      </c>
      <c r="E118" s="48">
        <v>3.4920634916200552</v>
      </c>
      <c r="F118" s="210">
        <v>36666.666666666664</v>
      </c>
      <c r="G118" s="48">
        <v>3.6666666666666665</v>
      </c>
      <c r="H118" s="97">
        <v>99457.222122995299</v>
      </c>
    </row>
    <row r="119" spans="1:8" hidden="1" x14ac:dyDescent="0.25">
      <c r="A119" s="4" t="s">
        <v>384</v>
      </c>
      <c r="B119" s="4" t="s">
        <v>174</v>
      </c>
      <c r="C119" s="4" t="s">
        <v>181</v>
      </c>
      <c r="D119" s="4">
        <v>451361</v>
      </c>
      <c r="E119" s="48">
        <v>13</v>
      </c>
      <c r="F119" s="210">
        <v>72368.421064058173</v>
      </c>
      <c r="G119" s="48">
        <v>3.9487179481104535</v>
      </c>
      <c r="H119" s="97">
        <v>136179.17499999999</v>
      </c>
    </row>
    <row r="120" spans="1:8" hidden="1" x14ac:dyDescent="0.25">
      <c r="A120" s="4" t="s">
        <v>384</v>
      </c>
      <c r="B120" s="4" t="s">
        <v>174</v>
      </c>
      <c r="C120" s="4" t="s">
        <v>182</v>
      </c>
      <c r="D120" s="4">
        <v>451350</v>
      </c>
      <c r="E120" s="48">
        <v>6.0099768100040825</v>
      </c>
      <c r="F120" s="210">
        <v>73894.546912590216</v>
      </c>
      <c r="G120" s="48">
        <v>2.6280894984246763</v>
      </c>
      <c r="H120" s="97">
        <v>49792.989726125074</v>
      </c>
    </row>
    <row r="121" spans="1:8" hidden="1" x14ac:dyDescent="0.25">
      <c r="A121" s="4" t="s">
        <v>384</v>
      </c>
      <c r="B121" s="4" t="s">
        <v>174</v>
      </c>
      <c r="C121" s="4" t="s">
        <v>183</v>
      </c>
      <c r="D121" s="4">
        <v>551310</v>
      </c>
      <c r="E121" s="48">
        <v>6.6102591221575882</v>
      </c>
      <c r="F121" s="210">
        <v>63672.55336770953</v>
      </c>
      <c r="G121" s="48">
        <v>3.1729243786356425</v>
      </c>
      <c r="H121" s="97">
        <v>46920.144807502205</v>
      </c>
    </row>
    <row r="122" spans="1:8" hidden="1" x14ac:dyDescent="0.25">
      <c r="A122" s="4" t="s">
        <v>384</v>
      </c>
      <c r="B122" s="4" t="s">
        <v>174</v>
      </c>
      <c r="C122" s="4" t="s">
        <v>184</v>
      </c>
      <c r="D122" s="4">
        <v>551309</v>
      </c>
      <c r="E122" s="48">
        <v>3.259259258655693</v>
      </c>
      <c r="F122" s="210">
        <v>50566.666666666664</v>
      </c>
      <c r="G122" s="48">
        <v>1.6666666666666667</v>
      </c>
      <c r="H122" s="97">
        <v>119594.68538179778</v>
      </c>
    </row>
    <row r="123" spans="1:8" hidden="1" x14ac:dyDescent="0.25">
      <c r="A123" s="4" t="s">
        <v>384</v>
      </c>
      <c r="B123" s="4" t="s">
        <v>174</v>
      </c>
      <c r="C123" s="4" t="s">
        <v>185</v>
      </c>
      <c r="D123" s="4">
        <v>551305</v>
      </c>
      <c r="E123" s="48">
        <v>4.2536026727923746</v>
      </c>
      <c r="F123" s="210">
        <v>47178.013323686013</v>
      </c>
      <c r="G123" s="48">
        <v>3.6069450081364742</v>
      </c>
      <c r="H123" s="97">
        <v>103603.71979325515</v>
      </c>
    </row>
    <row r="124" spans="1:8" hidden="1" x14ac:dyDescent="0.25">
      <c r="A124" s="4" t="s">
        <v>384</v>
      </c>
      <c r="B124" s="4" t="s">
        <v>174</v>
      </c>
      <c r="C124" s="4" t="s">
        <v>186</v>
      </c>
      <c r="D124" s="4">
        <v>451301</v>
      </c>
      <c r="E124" s="48">
        <v>5.5930145606479842</v>
      </c>
      <c r="F124" s="210">
        <v>59291.075658551905</v>
      </c>
      <c r="G124" s="48">
        <v>2.298761241415872</v>
      </c>
      <c r="H124" s="97">
        <v>70266.634077752024</v>
      </c>
    </row>
    <row r="125" spans="1:8" hidden="1" x14ac:dyDescent="0.25">
      <c r="A125" s="4" t="s">
        <v>384</v>
      </c>
      <c r="B125" s="4" t="s">
        <v>174</v>
      </c>
      <c r="C125" s="4" t="s">
        <v>187</v>
      </c>
      <c r="D125" s="4">
        <v>551341</v>
      </c>
      <c r="E125" s="48">
        <v>4.1022275095376788</v>
      </c>
      <c r="F125" s="210">
        <v>40946.965229288959</v>
      </c>
      <c r="G125" s="48">
        <v>2.7481184717643594</v>
      </c>
      <c r="H125" s="97">
        <v>48216.508060277782</v>
      </c>
    </row>
    <row r="126" spans="1:8" hidden="1" x14ac:dyDescent="0.25">
      <c r="A126" s="4" t="s">
        <v>384</v>
      </c>
      <c r="B126" s="4" t="s">
        <v>174</v>
      </c>
      <c r="C126" s="4" t="s">
        <v>189</v>
      </c>
      <c r="D126" s="4">
        <v>551306</v>
      </c>
      <c r="E126" s="48">
        <v>9.0961538466786251</v>
      </c>
      <c r="F126" s="210">
        <v>93997.5</v>
      </c>
      <c r="G126" s="48">
        <v>2.5208333331232637</v>
      </c>
      <c r="H126" s="97">
        <v>75636.448000000004</v>
      </c>
    </row>
    <row r="127" spans="1:8" hidden="1" x14ac:dyDescent="0.25">
      <c r="A127" s="4" t="s">
        <v>384</v>
      </c>
      <c r="B127" s="4" t="s">
        <v>174</v>
      </c>
      <c r="C127" s="4" t="s">
        <v>190</v>
      </c>
      <c r="D127" s="4">
        <v>551349</v>
      </c>
      <c r="E127" s="48">
        <v>9.6666666666666661</v>
      </c>
      <c r="F127" s="210">
        <v>54190.333333333336</v>
      </c>
      <c r="G127" s="48">
        <v>6</v>
      </c>
      <c r="H127" s="97">
        <v>127695.60333333333</v>
      </c>
    </row>
    <row r="128" spans="1:8" hidden="1" x14ac:dyDescent="0.25">
      <c r="A128" s="4" t="s">
        <v>384</v>
      </c>
      <c r="B128" s="4" t="s">
        <v>174</v>
      </c>
      <c r="C128" s="4" t="s">
        <v>191</v>
      </c>
      <c r="D128" s="4">
        <v>451308</v>
      </c>
      <c r="E128" s="48">
        <v>5.2018348621109123</v>
      </c>
      <c r="F128" s="210">
        <v>99898.726114649689</v>
      </c>
      <c r="G128" s="48">
        <v>2.4486081664616917</v>
      </c>
      <c r="H128" s="97">
        <v>111152.62400120165</v>
      </c>
    </row>
    <row r="129" spans="1:8" hidden="1" x14ac:dyDescent="0.25">
      <c r="A129" s="4" t="s">
        <v>384</v>
      </c>
      <c r="B129" s="4" t="s">
        <v>174</v>
      </c>
      <c r="C129" s="4" t="s">
        <v>192</v>
      </c>
      <c r="D129" s="4">
        <v>451336</v>
      </c>
      <c r="E129" s="48">
        <v>7.8699186990590251</v>
      </c>
      <c r="F129" s="210">
        <v>87807.31707531237</v>
      </c>
      <c r="G129" s="48">
        <v>3.1481481481481479</v>
      </c>
      <c r="H129" s="97">
        <v>64780.15798047874</v>
      </c>
    </row>
    <row r="130" spans="1:8" hidden="1" x14ac:dyDescent="0.25">
      <c r="A130" s="4" t="s">
        <v>387</v>
      </c>
      <c r="B130" s="4" t="s">
        <v>388</v>
      </c>
      <c r="C130" s="4" t="s">
        <v>219</v>
      </c>
      <c r="D130" s="4">
        <v>554381</v>
      </c>
      <c r="E130" s="48">
        <v>6.4030601636854376</v>
      </c>
      <c r="F130" s="210">
        <v>48548.600936729767</v>
      </c>
      <c r="G130" s="48">
        <v>3.2968679752586607</v>
      </c>
      <c r="H130" s="97">
        <v>149947.13733004974</v>
      </c>
    </row>
    <row r="131" spans="1:8" hidden="1" x14ac:dyDescent="0.25">
      <c r="A131" s="4" t="s">
        <v>387</v>
      </c>
      <c r="B131" s="4" t="s">
        <v>388</v>
      </c>
      <c r="C131" s="4" t="s">
        <v>481</v>
      </c>
      <c r="D131" s="4">
        <v>554376</v>
      </c>
      <c r="E131" s="48">
        <v>6.5</v>
      </c>
      <c r="F131" s="210">
        <v>42152.343751317261</v>
      </c>
      <c r="G131" s="48">
        <v>5</v>
      </c>
      <c r="H131" s="97">
        <v>142938.61656696681</v>
      </c>
    </row>
    <row r="132" spans="1:8" hidden="1" x14ac:dyDescent="0.25">
      <c r="A132" s="4" t="s">
        <v>387</v>
      </c>
      <c r="B132" s="4" t="s">
        <v>388</v>
      </c>
      <c r="C132" s="4" t="s">
        <v>221</v>
      </c>
      <c r="D132" s="4">
        <v>554416</v>
      </c>
      <c r="E132" s="48">
        <v>3.1842105258968143</v>
      </c>
      <c r="F132" s="210">
        <v>35000</v>
      </c>
      <c r="G132" s="48">
        <v>3.1898734176407628</v>
      </c>
      <c r="H132" s="97">
        <v>215320.48749999999</v>
      </c>
    </row>
    <row r="133" spans="1:8" hidden="1" x14ac:dyDescent="0.25">
      <c r="A133" s="4" t="s">
        <v>387</v>
      </c>
      <c r="B133" s="4" t="s">
        <v>388</v>
      </c>
      <c r="C133" s="4" t="s">
        <v>223</v>
      </c>
      <c r="D133" s="4">
        <v>554496</v>
      </c>
      <c r="E133" s="48">
        <v>5.5</v>
      </c>
      <c r="F133" s="210">
        <v>67666.666666666672</v>
      </c>
      <c r="G133" s="48">
        <v>2.6666666666666665</v>
      </c>
      <c r="H133" s="97">
        <v>85529.12</v>
      </c>
    </row>
    <row r="134" spans="1:8" hidden="1" x14ac:dyDescent="0.25">
      <c r="A134" s="4" t="s">
        <v>387</v>
      </c>
      <c r="B134" s="4" t="s">
        <v>388</v>
      </c>
      <c r="C134" s="4" t="s">
        <v>224</v>
      </c>
      <c r="D134" s="4">
        <v>554516</v>
      </c>
      <c r="E134" s="48">
        <v>3.6666666666666665</v>
      </c>
      <c r="F134" s="210">
        <v>44680.851063829788</v>
      </c>
      <c r="G134" s="48">
        <v>3.6078431378208382</v>
      </c>
      <c r="H134" s="97">
        <v>182083.05333333334</v>
      </c>
    </row>
    <row r="135" spans="1:8" hidden="1" x14ac:dyDescent="0.25">
      <c r="A135" s="4" t="s">
        <v>387</v>
      </c>
      <c r="B135" s="4" t="s">
        <v>388</v>
      </c>
      <c r="C135" s="4" t="s">
        <v>225</v>
      </c>
      <c r="D135" s="4">
        <v>554531</v>
      </c>
      <c r="E135" s="48">
        <v>5.5</v>
      </c>
      <c r="F135" s="210">
        <v>54083.333338741671</v>
      </c>
      <c r="G135" s="48">
        <v>6.5</v>
      </c>
      <c r="H135" s="97">
        <v>122211.13333333332</v>
      </c>
    </row>
    <row r="136" spans="1:8" hidden="1" x14ac:dyDescent="0.25">
      <c r="A136" s="4" t="s">
        <v>387</v>
      </c>
      <c r="B136" s="4" t="s">
        <v>388</v>
      </c>
      <c r="C136" s="4" t="s">
        <v>226</v>
      </c>
      <c r="D136" s="4">
        <v>554533</v>
      </c>
      <c r="E136" s="48">
        <v>3.8364888454086823</v>
      </c>
      <c r="F136" s="210">
        <v>60246.77223621076</v>
      </c>
      <c r="G136" s="48">
        <v>3.3047210303265855</v>
      </c>
      <c r="H136" s="97">
        <v>165954.90859793604</v>
      </c>
    </row>
    <row r="137" spans="1:8" hidden="1" x14ac:dyDescent="0.25">
      <c r="A137" s="4" t="s">
        <v>387</v>
      </c>
      <c r="B137" s="4" t="s">
        <v>388</v>
      </c>
      <c r="C137" s="4" t="s">
        <v>227</v>
      </c>
      <c r="D137" s="4">
        <v>454535</v>
      </c>
      <c r="E137" s="48">
        <v>7.7885121128653845</v>
      </c>
      <c r="F137" s="210">
        <v>23696.905225737137</v>
      </c>
      <c r="G137" s="48">
        <v>2.3489163514990841</v>
      </c>
      <c r="H137" s="97">
        <v>78788.025990790484</v>
      </c>
    </row>
    <row r="138" spans="1:8" hidden="1" x14ac:dyDescent="0.25">
      <c r="A138" s="4" t="s">
        <v>387</v>
      </c>
      <c r="B138" s="4" t="s">
        <v>388</v>
      </c>
      <c r="C138" s="4" t="s">
        <v>228</v>
      </c>
      <c r="D138" s="4">
        <v>454651</v>
      </c>
      <c r="E138" s="48">
        <v>6.1262443933924082</v>
      </c>
      <c r="F138" s="210">
        <v>42796.192976698389</v>
      </c>
      <c r="G138" s="48">
        <v>4.0817491578443299</v>
      </c>
      <c r="H138" s="97">
        <v>59969.696995416736</v>
      </c>
    </row>
    <row r="139" spans="1:8" hidden="1" x14ac:dyDescent="0.25">
      <c r="A139" s="4" t="s">
        <v>387</v>
      </c>
      <c r="B139" s="4" t="s">
        <v>388</v>
      </c>
      <c r="C139" s="4" t="s">
        <v>229</v>
      </c>
      <c r="D139" s="4">
        <v>554686</v>
      </c>
      <c r="E139" s="48">
        <v>4.5128205121262326</v>
      </c>
      <c r="F139" s="210">
        <v>29250</v>
      </c>
      <c r="G139" s="48">
        <v>1.6923076920473372</v>
      </c>
      <c r="H139" s="97">
        <v>41000</v>
      </c>
    </row>
    <row r="140" spans="1:8" hidden="1" x14ac:dyDescent="0.25">
      <c r="A140" s="4" t="s">
        <v>387</v>
      </c>
      <c r="B140" s="4" t="s">
        <v>388</v>
      </c>
      <c r="C140" s="4" t="s">
        <v>230</v>
      </c>
      <c r="D140" s="4">
        <v>454696</v>
      </c>
      <c r="E140" s="48">
        <v>4.6330262765228261</v>
      </c>
      <c r="F140" s="210">
        <v>37734.797834483681</v>
      </c>
      <c r="G140" s="48">
        <v>1.7403401452175493</v>
      </c>
      <c r="H140" s="97">
        <v>101084.58832777757</v>
      </c>
    </row>
    <row r="141" spans="1:8" hidden="1" x14ac:dyDescent="0.25">
      <c r="A141" s="4" t="s">
        <v>387</v>
      </c>
      <c r="B141" s="4" t="s">
        <v>231</v>
      </c>
      <c r="C141" s="4" t="s">
        <v>232</v>
      </c>
      <c r="D141" s="4">
        <v>455151</v>
      </c>
      <c r="E141" s="48">
        <v>4.4496874870648613</v>
      </c>
      <c r="F141" s="210">
        <v>26933.532102508289</v>
      </c>
      <c r="G141" s="48">
        <v>2.1973506230467779</v>
      </c>
      <c r="H141" s="97">
        <v>61586.360578540196</v>
      </c>
    </row>
    <row r="142" spans="1:8" hidden="1" x14ac:dyDescent="0.25">
      <c r="A142" s="4" t="s">
        <v>387</v>
      </c>
      <c r="B142" s="4" t="s">
        <v>231</v>
      </c>
      <c r="C142" s="4" t="s">
        <v>233</v>
      </c>
      <c r="D142" s="4">
        <v>455231</v>
      </c>
      <c r="E142" s="48">
        <v>5.2164948454683815</v>
      </c>
      <c r="F142" s="210">
        <v>35054.081629076114</v>
      </c>
      <c r="G142" s="48">
        <v>3.2323232323232323</v>
      </c>
      <c r="H142" s="97">
        <v>83973.328231418593</v>
      </c>
    </row>
    <row r="143" spans="1:8" hidden="1" x14ac:dyDescent="0.25">
      <c r="A143" s="4" t="s">
        <v>387</v>
      </c>
      <c r="B143" s="4" t="s">
        <v>231</v>
      </c>
      <c r="C143" s="4" t="s">
        <v>234</v>
      </c>
      <c r="D143" s="4">
        <v>455298</v>
      </c>
      <c r="E143" s="48">
        <v>6</v>
      </c>
      <c r="F143" s="210">
        <v>69300</v>
      </c>
      <c r="G143" s="48">
        <v>3</v>
      </c>
      <c r="H143" s="97">
        <v>95841.565173939496</v>
      </c>
    </row>
    <row r="144" spans="1:8" hidden="1" x14ac:dyDescent="0.25">
      <c r="A144" s="4" t="s">
        <v>387</v>
      </c>
      <c r="B144" s="4" t="s">
        <v>231</v>
      </c>
      <c r="C144" s="4" t="s">
        <v>235</v>
      </c>
      <c r="D144" s="4">
        <v>555406</v>
      </c>
      <c r="E144" s="48">
        <v>2.7076923072757397</v>
      </c>
      <c r="F144" s="210">
        <v>49570.967745133617</v>
      </c>
      <c r="G144" s="48">
        <v>2.8387096776024978</v>
      </c>
      <c r="H144" s="97">
        <v>96003.063333333339</v>
      </c>
    </row>
    <row r="145" spans="1:8" hidden="1" x14ac:dyDescent="0.25">
      <c r="A145" s="4" t="s">
        <v>387</v>
      </c>
      <c r="B145" s="4" t="s">
        <v>231</v>
      </c>
      <c r="C145" s="4" t="s">
        <v>236</v>
      </c>
      <c r="D145" s="4">
        <v>554412</v>
      </c>
      <c r="E145" s="48">
        <v>8.5</v>
      </c>
      <c r="F145" s="210">
        <v>46315.762717359496</v>
      </c>
      <c r="G145" s="48">
        <v>2.030769230456805</v>
      </c>
      <c r="H145" s="97">
        <v>35295.48333333333</v>
      </c>
    </row>
    <row r="146" spans="1:8" hidden="1" x14ac:dyDescent="0.25">
      <c r="A146" s="4" t="s">
        <v>387</v>
      </c>
      <c r="B146" s="4" t="s">
        <v>231</v>
      </c>
      <c r="C146" s="4" t="s">
        <v>237</v>
      </c>
      <c r="D146" s="4">
        <v>554413</v>
      </c>
      <c r="E146" s="48">
        <v>5.75</v>
      </c>
      <c r="F146" s="210">
        <v>48240.963851934386</v>
      </c>
      <c r="G146" s="48">
        <v>2.38554216850225</v>
      </c>
      <c r="H146" s="97">
        <v>84261.537500000006</v>
      </c>
    </row>
    <row r="147" spans="1:8" hidden="1" x14ac:dyDescent="0.25">
      <c r="A147" s="4" t="s">
        <v>387</v>
      </c>
      <c r="B147" s="4" t="s">
        <v>231</v>
      </c>
      <c r="C147" s="4" t="s">
        <v>238</v>
      </c>
      <c r="D147" s="4">
        <v>454414</v>
      </c>
      <c r="E147" s="48">
        <v>4</v>
      </c>
      <c r="F147" s="210">
        <v>46667.5</v>
      </c>
      <c r="G147" s="48">
        <v>2.4062500000751954</v>
      </c>
      <c r="H147" s="97">
        <v>160911.12346847082</v>
      </c>
    </row>
    <row r="148" spans="1:8" hidden="1" x14ac:dyDescent="0.25">
      <c r="A148" s="4" t="s">
        <v>387</v>
      </c>
      <c r="B148" s="4" t="s">
        <v>231</v>
      </c>
      <c r="C148" s="4" t="s">
        <v>239</v>
      </c>
      <c r="D148" s="4">
        <v>455456</v>
      </c>
      <c r="E148" s="48">
        <v>5.6116722783389452</v>
      </c>
      <c r="F148" s="210">
        <v>76094.276094276094</v>
      </c>
      <c r="G148" s="48">
        <v>4.0162946812783291</v>
      </c>
      <c r="H148" s="97">
        <v>88460.381593714919</v>
      </c>
    </row>
    <row r="149" spans="1:8" hidden="1" x14ac:dyDescent="0.25">
      <c r="A149" s="4" t="s">
        <v>387</v>
      </c>
      <c r="B149" s="4" t="s">
        <v>231</v>
      </c>
      <c r="C149" s="4" t="s">
        <v>240</v>
      </c>
      <c r="D149" s="4">
        <v>455566</v>
      </c>
      <c r="E149" s="48">
        <v>4.3225662728674692</v>
      </c>
      <c r="F149" s="210">
        <v>36865.315212883987</v>
      </c>
      <c r="G149" s="48">
        <v>2.7787926039862301</v>
      </c>
      <c r="H149" s="97">
        <v>39106.646101596554</v>
      </c>
    </row>
    <row r="150" spans="1:8" hidden="1" x14ac:dyDescent="0.25">
      <c r="A150" s="4" t="s">
        <v>387</v>
      </c>
      <c r="B150" s="4" t="s">
        <v>231</v>
      </c>
      <c r="C150" s="4" t="s">
        <v>241</v>
      </c>
      <c r="D150" s="4">
        <v>555624</v>
      </c>
      <c r="E150" s="48">
        <v>7.666666666666667</v>
      </c>
      <c r="F150" s="210">
        <v>47232.207045291158</v>
      </c>
      <c r="G150" s="48">
        <v>3.5945363048166787</v>
      </c>
      <c r="H150" s="97">
        <v>112240.11861969806</v>
      </c>
    </row>
    <row r="151" spans="1:8" hidden="1" x14ac:dyDescent="0.25">
      <c r="A151" s="4" t="s">
        <v>387</v>
      </c>
      <c r="B151" s="4" t="s">
        <v>231</v>
      </c>
      <c r="C151" s="4" t="s">
        <v>242</v>
      </c>
      <c r="D151" s="4">
        <v>455676</v>
      </c>
      <c r="E151" s="48">
        <v>6.5</v>
      </c>
      <c r="F151" s="210">
        <v>50585.63535352645</v>
      </c>
      <c r="G151" s="48">
        <v>2.6666666666666665</v>
      </c>
      <c r="H151" s="97">
        <v>109300.0410698895</v>
      </c>
    </row>
    <row r="152" spans="1:8" hidden="1" x14ac:dyDescent="0.25">
      <c r="A152" s="4" t="s">
        <v>387</v>
      </c>
      <c r="B152" s="4" t="s">
        <v>231</v>
      </c>
      <c r="C152" s="4" t="s">
        <v>243</v>
      </c>
      <c r="D152" s="4">
        <v>455678</v>
      </c>
      <c r="E152" s="48">
        <v>3.2713167828836172</v>
      </c>
      <c r="F152" s="210">
        <v>20501.351225086502</v>
      </c>
      <c r="G152" s="48">
        <v>2.337873385316882</v>
      </c>
      <c r="H152" s="97">
        <v>53895.200165222333</v>
      </c>
    </row>
    <row r="153" spans="1:8" hidden="1" x14ac:dyDescent="0.25">
      <c r="A153" s="4" t="s">
        <v>387</v>
      </c>
      <c r="B153" s="4" t="s">
        <v>231</v>
      </c>
      <c r="C153" s="4" t="s">
        <v>244</v>
      </c>
      <c r="D153" s="4">
        <v>555679</v>
      </c>
      <c r="E153" s="48">
        <v>7.5</v>
      </c>
      <c r="F153" s="210">
        <v>35075</v>
      </c>
      <c r="G153" s="48">
        <v>2.25</v>
      </c>
      <c r="H153" s="97">
        <v>251469.30249999999</v>
      </c>
    </row>
    <row r="154" spans="1:8" hidden="1" x14ac:dyDescent="0.25">
      <c r="A154" s="4" t="s">
        <v>387</v>
      </c>
      <c r="B154" s="4" t="s">
        <v>231</v>
      </c>
      <c r="C154" s="4" t="s">
        <v>245</v>
      </c>
      <c r="D154" s="4">
        <v>554700</v>
      </c>
      <c r="E154" s="48">
        <v>4.3278688520333244</v>
      </c>
      <c r="F154" s="210">
        <v>50636.065568789891</v>
      </c>
      <c r="G154" s="48">
        <v>2.1639344260166622</v>
      </c>
      <c r="H154" s="97">
        <v>97733.333333333328</v>
      </c>
    </row>
    <row r="155" spans="1:8" hidden="1" x14ac:dyDescent="0.25">
      <c r="A155" s="4" t="s">
        <v>387</v>
      </c>
      <c r="B155" s="4" t="s">
        <v>193</v>
      </c>
      <c r="C155" s="4" t="s">
        <v>194</v>
      </c>
      <c r="D155" s="4">
        <v>554116</v>
      </c>
      <c r="E155" s="48">
        <v>4.5</v>
      </c>
      <c r="F155" s="210">
        <v>57000</v>
      </c>
      <c r="G155" s="48">
        <v>3.6666666666666665</v>
      </c>
      <c r="H155" s="97">
        <v>67442.97</v>
      </c>
    </row>
    <row r="156" spans="1:8" hidden="1" x14ac:dyDescent="0.25">
      <c r="A156" s="4" t="s">
        <v>387</v>
      </c>
      <c r="B156" s="4" t="s">
        <v>193</v>
      </c>
      <c r="C156" s="4" t="s">
        <v>196</v>
      </c>
      <c r="D156" s="4">
        <v>554166</v>
      </c>
      <c r="E156" s="48">
        <v>6.3513047343792195</v>
      </c>
      <c r="F156" s="210">
        <v>63259.699695179312</v>
      </c>
      <c r="G156" s="48">
        <v>3.3868964738644487</v>
      </c>
      <c r="H156" s="97">
        <v>144193.56113348133</v>
      </c>
    </row>
    <row r="157" spans="1:8" hidden="1" x14ac:dyDescent="0.25">
      <c r="A157" s="4" t="s">
        <v>387</v>
      </c>
      <c r="B157" s="4" t="s">
        <v>193</v>
      </c>
      <c r="C157" s="4" t="s">
        <v>197</v>
      </c>
      <c r="D157" s="4">
        <v>454171</v>
      </c>
      <c r="E157" s="48">
        <v>6.3590829448630215</v>
      </c>
      <c r="F157" s="210">
        <v>58990.340417027503</v>
      </c>
      <c r="G157" s="48">
        <v>2.8262590866057873</v>
      </c>
      <c r="H157" s="97">
        <v>81243.621772029612</v>
      </c>
    </row>
    <row r="158" spans="1:8" hidden="1" x14ac:dyDescent="0.25">
      <c r="A158" s="4" t="s">
        <v>387</v>
      </c>
      <c r="B158" s="4" t="s">
        <v>193</v>
      </c>
      <c r="C158" s="4" t="s">
        <v>198</v>
      </c>
      <c r="D158" s="4">
        <v>554266</v>
      </c>
      <c r="E158" s="48">
        <v>5.8830679462886755</v>
      </c>
      <c r="F158" s="210">
        <v>40610.360058894388</v>
      </c>
      <c r="G158" s="48">
        <v>3.7420104588614986</v>
      </c>
      <c r="H158" s="97">
        <v>124792.53578159808</v>
      </c>
    </row>
    <row r="159" spans="1:8" hidden="1" x14ac:dyDescent="0.25">
      <c r="A159" s="4" t="s">
        <v>387</v>
      </c>
      <c r="B159" s="4" t="s">
        <v>193</v>
      </c>
      <c r="C159" s="4" t="s">
        <v>199</v>
      </c>
      <c r="D159" s="4">
        <v>554296</v>
      </c>
      <c r="E159" s="48">
        <v>4</v>
      </c>
      <c r="F159" s="210">
        <v>46174.418605724983</v>
      </c>
      <c r="G159" s="48">
        <v>2.295546558490698</v>
      </c>
      <c r="H159" s="97">
        <v>117571.16186319932</v>
      </c>
    </row>
    <row r="160" spans="1:8" hidden="1" x14ac:dyDescent="0.25">
      <c r="A160" s="4" t="s">
        <v>387</v>
      </c>
      <c r="B160" s="4" t="s">
        <v>193</v>
      </c>
      <c r="C160" s="4" t="s">
        <v>200</v>
      </c>
      <c r="D160" s="4">
        <v>554356</v>
      </c>
      <c r="E160" s="48">
        <v>11.333333333333334</v>
      </c>
      <c r="F160" s="210">
        <v>53666.666666666664</v>
      </c>
      <c r="G160" s="48">
        <v>6.666666666666667</v>
      </c>
      <c r="H160" s="97">
        <v>125925.63333333335</v>
      </c>
    </row>
    <row r="161" spans="1:8" hidden="1" x14ac:dyDescent="0.25">
      <c r="A161" s="4" t="s">
        <v>387</v>
      </c>
      <c r="B161" s="4" t="s">
        <v>193</v>
      </c>
      <c r="C161" s="4" t="s">
        <v>201</v>
      </c>
      <c r="D161" s="4">
        <v>454426</v>
      </c>
      <c r="E161" s="48">
        <v>5.7563129149086709</v>
      </c>
      <c r="F161" s="210">
        <v>32545.777310454563</v>
      </c>
      <c r="G161" s="48">
        <v>2.2969437879484005</v>
      </c>
      <c r="H161" s="97">
        <v>85928.879574729101</v>
      </c>
    </row>
    <row r="162" spans="1:8" hidden="1" x14ac:dyDescent="0.25">
      <c r="A162" s="4" t="s">
        <v>387</v>
      </c>
      <c r="B162" s="4" t="s">
        <v>193</v>
      </c>
      <c r="C162" s="4" t="s">
        <v>203</v>
      </c>
      <c r="D162" s="4">
        <v>554476</v>
      </c>
      <c r="E162" s="48">
        <v>6.9225928261605905</v>
      </c>
      <c r="F162" s="210">
        <v>43134.435657800146</v>
      </c>
      <c r="G162" s="48">
        <v>3.0767079227380401</v>
      </c>
      <c r="H162" s="97">
        <v>257520.9820946269</v>
      </c>
    </row>
    <row r="163" spans="1:8" hidden="1" x14ac:dyDescent="0.25">
      <c r="A163" s="4" t="s">
        <v>387</v>
      </c>
      <c r="B163" s="4" t="s">
        <v>193</v>
      </c>
      <c r="C163" s="4" t="s">
        <v>205</v>
      </c>
      <c r="D163" s="4">
        <v>454481</v>
      </c>
      <c r="E163" s="48">
        <v>7.7138109678476967</v>
      </c>
      <c r="F163" s="210">
        <v>29509.837958290609</v>
      </c>
      <c r="G163" s="48">
        <v>5.1154746418358412</v>
      </c>
      <c r="H163" s="97">
        <v>55644.175110481643</v>
      </c>
    </row>
    <row r="164" spans="1:8" hidden="1" x14ac:dyDescent="0.25">
      <c r="A164" s="4" t="s">
        <v>387</v>
      </c>
      <c r="B164" s="4" t="s">
        <v>193</v>
      </c>
      <c r="C164" s="4" t="s">
        <v>206</v>
      </c>
      <c r="D164" s="4">
        <v>554486</v>
      </c>
      <c r="E164" s="48">
        <v>3.7707182316275452</v>
      </c>
      <c r="F164" s="210">
        <v>40581.08107888751</v>
      </c>
      <c r="G164" s="48">
        <v>2.6666666666666665</v>
      </c>
      <c r="H164" s="97">
        <v>52330.334000000003</v>
      </c>
    </row>
    <row r="165" spans="1:8" hidden="1" x14ac:dyDescent="0.25">
      <c r="A165" s="4" t="s">
        <v>387</v>
      </c>
      <c r="B165" s="4" t="s">
        <v>193</v>
      </c>
      <c r="C165" s="4" t="s">
        <v>207</v>
      </c>
      <c r="D165" s="4">
        <v>554491</v>
      </c>
      <c r="E165" s="48">
        <v>3.8705681994116738</v>
      </c>
      <c r="F165" s="210">
        <v>22960.138884161079</v>
      </c>
      <c r="G165" s="48">
        <v>2.2126153112979541</v>
      </c>
      <c r="H165" s="97">
        <v>100222.32018245566</v>
      </c>
    </row>
    <row r="166" spans="1:8" hidden="1" x14ac:dyDescent="0.25">
      <c r="A166" s="4" t="s">
        <v>387</v>
      </c>
      <c r="B166" s="4" t="s">
        <v>193</v>
      </c>
      <c r="C166" s="4" t="s">
        <v>208</v>
      </c>
      <c r="D166" s="4">
        <v>554601</v>
      </c>
      <c r="E166" s="48">
        <v>4.0243902441969066</v>
      </c>
      <c r="F166" s="210">
        <v>47668.179938482477</v>
      </c>
      <c r="G166" s="48">
        <v>2.6829268294646043</v>
      </c>
      <c r="H166" s="97">
        <v>134067.61728209953</v>
      </c>
    </row>
    <row r="167" spans="1:8" hidden="1" x14ac:dyDescent="0.25">
      <c r="A167" s="4" t="s">
        <v>387</v>
      </c>
      <c r="B167" s="4" t="s">
        <v>193</v>
      </c>
      <c r="C167" s="4" t="s">
        <v>209</v>
      </c>
      <c r="D167" s="4">
        <v>554611</v>
      </c>
      <c r="E167" s="48">
        <v>3.413793103919144</v>
      </c>
      <c r="F167" s="210">
        <v>31745.454545454544</v>
      </c>
      <c r="G167" s="48">
        <v>2.3333333333333335</v>
      </c>
      <c r="H167" s="97">
        <v>66652.333333333328</v>
      </c>
    </row>
    <row r="168" spans="1:8" hidden="1" x14ac:dyDescent="0.25">
      <c r="A168" s="4" t="s">
        <v>387</v>
      </c>
      <c r="B168" s="4" t="s">
        <v>193</v>
      </c>
      <c r="C168" s="4" t="s">
        <v>210</v>
      </c>
      <c r="D168" s="4">
        <v>554636</v>
      </c>
      <c r="E168" s="48">
        <v>6.5</v>
      </c>
      <c r="F168" s="210">
        <v>33500</v>
      </c>
      <c r="G168" s="48">
        <v>4.3243243243243237</v>
      </c>
      <c r="H168" s="97">
        <v>109290.46486486486</v>
      </c>
    </row>
    <row r="169" spans="1:8" hidden="1" x14ac:dyDescent="0.25">
      <c r="A169" s="4" t="s">
        <v>387</v>
      </c>
      <c r="B169" s="4" t="s">
        <v>193</v>
      </c>
      <c r="C169" s="4" t="s">
        <v>211</v>
      </c>
      <c r="D169" s="4">
        <v>454671</v>
      </c>
      <c r="E169" s="48">
        <v>3.5606627684597445</v>
      </c>
      <c r="F169" s="210">
        <v>50903.488084268771</v>
      </c>
      <c r="G169" s="48">
        <v>2.613861386086854</v>
      </c>
      <c r="H169" s="97">
        <v>214131.10025504179</v>
      </c>
    </row>
    <row r="170" spans="1:8" hidden="1" x14ac:dyDescent="0.25">
      <c r="A170" s="4" t="s">
        <v>387</v>
      </c>
      <c r="B170" s="4" t="s">
        <v>388</v>
      </c>
      <c r="C170" s="4" t="s">
        <v>212</v>
      </c>
      <c r="D170" s="4">
        <v>554184</v>
      </c>
      <c r="E170" s="48">
        <v>5.6461731493099121</v>
      </c>
      <c r="F170" s="210">
        <v>37475.291656088433</v>
      </c>
      <c r="G170" s="48">
        <v>1.7453662424893124</v>
      </c>
      <c r="H170" s="97">
        <v>70567.864910079472</v>
      </c>
    </row>
    <row r="171" spans="1:8" hidden="1" x14ac:dyDescent="0.25">
      <c r="A171" s="4" t="s">
        <v>387</v>
      </c>
      <c r="B171" s="4" t="s">
        <v>388</v>
      </c>
      <c r="C171" s="4" t="s">
        <v>213</v>
      </c>
      <c r="D171" s="4">
        <v>554506</v>
      </c>
      <c r="E171" s="48">
        <v>7.0804597693010969</v>
      </c>
      <c r="F171" s="210">
        <v>30735.042738195047</v>
      </c>
      <c r="G171" s="48">
        <v>3.8024691356146927</v>
      </c>
      <c r="H171" s="97">
        <v>84486.451461656718</v>
      </c>
    </row>
    <row r="172" spans="1:8" hidden="1" x14ac:dyDescent="0.25">
      <c r="A172" s="4" t="s">
        <v>387</v>
      </c>
      <c r="B172" s="4" t="s">
        <v>388</v>
      </c>
      <c r="C172" s="4" t="s">
        <v>214</v>
      </c>
      <c r="D172" s="4">
        <v>554196</v>
      </c>
      <c r="E172" s="48">
        <v>4.7699214365881035</v>
      </c>
      <c r="F172" s="210">
        <v>45195.679291544184</v>
      </c>
      <c r="G172" s="48">
        <v>2.1152829190904283</v>
      </c>
      <c r="H172" s="97">
        <v>72731.761236396473</v>
      </c>
    </row>
    <row r="173" spans="1:8" hidden="1" x14ac:dyDescent="0.25">
      <c r="A173" s="4" t="s">
        <v>387</v>
      </c>
      <c r="B173" s="4" t="s">
        <v>388</v>
      </c>
      <c r="C173" s="4" t="s">
        <v>215</v>
      </c>
      <c r="D173" s="4">
        <v>554257</v>
      </c>
      <c r="E173" s="48">
        <v>5.2386911742795101</v>
      </c>
      <c r="F173" s="210">
        <v>39139.217776780206</v>
      </c>
      <c r="G173" s="48">
        <v>1.402839346838</v>
      </c>
      <c r="H173" s="97">
        <v>58901.265361090853</v>
      </c>
    </row>
    <row r="174" spans="1:8" hidden="1" x14ac:dyDescent="0.25">
      <c r="A174" s="4" t="s">
        <v>387</v>
      </c>
      <c r="B174" s="4" t="s">
        <v>388</v>
      </c>
      <c r="C174" s="4" t="s">
        <v>216</v>
      </c>
      <c r="D174" s="4">
        <v>554321</v>
      </c>
      <c r="E174" s="48">
        <v>5</v>
      </c>
      <c r="F174" s="210">
        <v>42100</v>
      </c>
      <c r="G174" s="48">
        <v>2</v>
      </c>
      <c r="H174" s="97">
        <v>278941.14666666667</v>
      </c>
    </row>
    <row r="175" spans="1:8" hidden="1" x14ac:dyDescent="0.25">
      <c r="A175" s="4" t="s">
        <v>387</v>
      </c>
      <c r="B175" s="4" t="s">
        <v>388</v>
      </c>
      <c r="C175" s="4" t="s">
        <v>217</v>
      </c>
      <c r="D175" s="4">
        <v>454355</v>
      </c>
      <c r="E175" s="48">
        <v>7.4687600127685432</v>
      </c>
      <c r="F175" s="210">
        <v>27422.680412371137</v>
      </c>
      <c r="G175" s="48">
        <v>1.8723404254124039</v>
      </c>
      <c r="H175" s="97">
        <v>142996.7491398087</v>
      </c>
    </row>
    <row r="176" spans="1:8" hidden="1" x14ac:dyDescent="0.25">
      <c r="A176" s="4" t="s">
        <v>387</v>
      </c>
      <c r="B176" s="4" t="s">
        <v>388</v>
      </c>
      <c r="C176" s="4" t="s">
        <v>218</v>
      </c>
      <c r="D176" s="4">
        <v>554357</v>
      </c>
      <c r="E176" s="48">
        <v>5.75</v>
      </c>
      <c r="F176" s="210">
        <v>33278.481011815733</v>
      </c>
      <c r="G176" s="48">
        <v>2.5063291138605992</v>
      </c>
      <c r="H176" s="97">
        <v>36210.752404146566</v>
      </c>
    </row>
    <row r="177" spans="1:8" hidden="1" x14ac:dyDescent="0.25">
      <c r="A177" s="4" t="s">
        <v>246</v>
      </c>
      <c r="B177" s="4" t="s">
        <v>247</v>
      </c>
      <c r="C177" s="4" t="s">
        <v>248</v>
      </c>
      <c r="D177" s="4">
        <v>557105</v>
      </c>
      <c r="E177" s="48">
        <v>2.6936905941603353</v>
      </c>
      <c r="F177" s="210">
        <v>46825</v>
      </c>
      <c r="G177" s="48">
        <v>2.75</v>
      </c>
      <c r="H177" s="97">
        <v>219589.86048714988</v>
      </c>
    </row>
    <row r="178" spans="1:8" hidden="1" x14ac:dyDescent="0.25">
      <c r="A178" s="4" t="s">
        <v>246</v>
      </c>
      <c r="B178" s="4" t="s">
        <v>247</v>
      </c>
      <c r="C178" s="4" t="s">
        <v>249</v>
      </c>
      <c r="D178" s="4">
        <v>557178</v>
      </c>
      <c r="E178" s="48">
        <v>4.737789606565685</v>
      </c>
      <c r="F178" s="210">
        <v>39574.477890136899</v>
      </c>
      <c r="G178" s="48">
        <v>2.476696536904877</v>
      </c>
      <c r="H178" s="97">
        <v>65358.252511413448</v>
      </c>
    </row>
    <row r="179" spans="1:8" hidden="1" x14ac:dyDescent="0.25">
      <c r="A179" s="4" t="s">
        <v>246</v>
      </c>
      <c r="B179" s="4" t="s">
        <v>247</v>
      </c>
      <c r="C179" s="4" t="s">
        <v>250</v>
      </c>
      <c r="D179" s="4">
        <v>557224</v>
      </c>
      <c r="E179" s="48">
        <v>3.552833474744288</v>
      </c>
      <c r="F179" s="210">
        <v>78331.473252229815</v>
      </c>
      <c r="G179" s="48">
        <v>2.4387096777340269</v>
      </c>
      <c r="H179" s="97">
        <v>83122.78</v>
      </c>
    </row>
    <row r="180" spans="1:8" hidden="1" x14ac:dyDescent="0.25">
      <c r="A180" s="4" t="s">
        <v>246</v>
      </c>
      <c r="B180" s="4" t="s">
        <v>247</v>
      </c>
      <c r="C180" s="4" t="s">
        <v>251</v>
      </c>
      <c r="D180" s="4">
        <v>557432</v>
      </c>
      <c r="E180" s="48">
        <v>2.1152829190904283</v>
      </c>
      <c r="F180" s="210">
        <v>28549.664838513101</v>
      </c>
      <c r="G180" s="48">
        <v>2.1328458257160268</v>
      </c>
      <c r="H180" s="97">
        <v>56783.667539878385</v>
      </c>
    </row>
    <row r="181" spans="1:8" hidden="1" x14ac:dyDescent="0.25">
      <c r="A181" s="4" t="s">
        <v>246</v>
      </c>
      <c r="B181" s="4" t="s">
        <v>247</v>
      </c>
      <c r="C181" s="4" t="s">
        <v>252</v>
      </c>
      <c r="D181" s="4">
        <v>557433</v>
      </c>
      <c r="E181" s="48">
        <v>2.8717858470237587</v>
      </c>
      <c r="F181" s="210">
        <v>99565.636142639254</v>
      </c>
      <c r="G181" s="48">
        <v>2.3311081328821803</v>
      </c>
      <c r="H181" s="97">
        <v>71665.963333333333</v>
      </c>
    </row>
    <row r="182" spans="1:8" hidden="1" x14ac:dyDescent="0.25">
      <c r="A182" s="4" t="s">
        <v>246</v>
      </c>
      <c r="B182" s="4" t="s">
        <v>247</v>
      </c>
      <c r="C182" s="4" t="s">
        <v>253</v>
      </c>
      <c r="D182" s="4">
        <v>557434</v>
      </c>
      <c r="E182" s="48">
        <v>3.0969852433749101</v>
      </c>
      <c r="F182" s="210">
        <v>42935.477237697618</v>
      </c>
      <c r="G182" s="48">
        <v>2.5338970173067445</v>
      </c>
      <c r="H182" s="97">
        <v>73677.829291640446</v>
      </c>
    </row>
    <row r="183" spans="1:8" hidden="1" x14ac:dyDescent="0.25">
      <c r="A183" s="4" t="s">
        <v>246</v>
      </c>
      <c r="B183" s="4" t="s">
        <v>247</v>
      </c>
      <c r="C183" s="4" t="s">
        <v>254</v>
      </c>
      <c r="D183" s="4">
        <v>557436</v>
      </c>
      <c r="E183" s="48">
        <v>3.2125594428214002</v>
      </c>
      <c r="F183" s="210">
        <v>32180.73471519001</v>
      </c>
      <c r="G183" s="48">
        <v>1.9769596571208616</v>
      </c>
      <c r="H183" s="97">
        <v>53237.970689054637</v>
      </c>
    </row>
    <row r="184" spans="1:8" hidden="1" x14ac:dyDescent="0.25">
      <c r="A184" s="4" t="s">
        <v>246</v>
      </c>
      <c r="B184" s="4" t="s">
        <v>247</v>
      </c>
      <c r="C184" s="4" t="s">
        <v>255</v>
      </c>
      <c r="D184" s="4">
        <v>557440</v>
      </c>
      <c r="E184" s="48">
        <v>2.6666666666666665</v>
      </c>
      <c r="F184" s="210">
        <v>50562.878207660397</v>
      </c>
      <c r="G184" s="48">
        <v>1.6507231189058418</v>
      </c>
      <c r="H184" s="97">
        <v>153892.94119457563</v>
      </c>
    </row>
    <row r="185" spans="1:8" hidden="1" x14ac:dyDescent="0.25">
      <c r="A185" s="4" t="s">
        <v>246</v>
      </c>
      <c r="B185" s="4" t="s">
        <v>247</v>
      </c>
      <c r="C185" s="4" t="s">
        <v>256</v>
      </c>
      <c r="D185" s="4">
        <v>557441</v>
      </c>
      <c r="E185" s="48">
        <v>6.666666666666667</v>
      </c>
      <c r="F185" s="210">
        <v>38686.5603579253</v>
      </c>
      <c r="G185" s="48">
        <v>1.6923076920473374</v>
      </c>
      <c r="H185" s="97">
        <v>77706.893450765594</v>
      </c>
    </row>
    <row r="186" spans="1:8" hidden="1" x14ac:dyDescent="0.25">
      <c r="A186" s="4" t="s">
        <v>246</v>
      </c>
      <c r="B186" s="4" t="s">
        <v>247</v>
      </c>
      <c r="C186" s="4" t="s">
        <v>257</v>
      </c>
      <c r="D186" s="4">
        <v>557439</v>
      </c>
      <c r="E186" s="48">
        <v>3.3518112672424909</v>
      </c>
      <c r="F186" s="210">
        <v>36302.759010556067</v>
      </c>
      <c r="G186" s="48">
        <v>2.5783163594173004</v>
      </c>
      <c r="H186" s="97">
        <v>183469.12723991234</v>
      </c>
    </row>
    <row r="187" spans="1:8" hidden="1" x14ac:dyDescent="0.25">
      <c r="A187" s="4" t="s">
        <v>246</v>
      </c>
      <c r="B187" s="4" t="s">
        <v>247</v>
      </c>
      <c r="C187" s="4" t="s">
        <v>258</v>
      </c>
      <c r="D187" s="4">
        <v>457443</v>
      </c>
      <c r="E187" s="48">
        <v>2.153839380113348</v>
      </c>
      <c r="F187" s="210">
        <v>42356.321834211922</v>
      </c>
      <c r="G187" s="48">
        <v>2.5</v>
      </c>
      <c r="H187" s="97">
        <v>87147.4375</v>
      </c>
    </row>
    <row r="188" spans="1:8" hidden="1" x14ac:dyDescent="0.25">
      <c r="A188" s="4" t="s">
        <v>246</v>
      </c>
      <c r="B188" s="4" t="s">
        <v>247</v>
      </c>
      <c r="C188" s="4" t="s">
        <v>259</v>
      </c>
      <c r="D188" s="4">
        <v>557445</v>
      </c>
      <c r="E188" s="48">
        <v>2.585466978569031</v>
      </c>
      <c r="F188" s="210">
        <v>29976.333586884241</v>
      </c>
      <c r="G188" s="48">
        <v>1.8467621275493078</v>
      </c>
      <c r="H188" s="97">
        <v>129065.52071837222</v>
      </c>
    </row>
    <row r="189" spans="1:8" hidden="1" x14ac:dyDescent="0.25">
      <c r="A189" s="4" t="s">
        <v>246</v>
      </c>
      <c r="B189" s="4" t="s">
        <v>247</v>
      </c>
      <c r="C189" s="4" t="s">
        <v>260</v>
      </c>
      <c r="D189" s="4">
        <v>457446</v>
      </c>
      <c r="E189" s="48">
        <v>1.8241035378573351</v>
      </c>
      <c r="F189" s="210">
        <v>34900.1832060585</v>
      </c>
      <c r="G189" s="48">
        <v>2.1557587265586688</v>
      </c>
      <c r="H189" s="97">
        <v>251568.09833623091</v>
      </c>
    </row>
    <row r="190" spans="1:8" hidden="1" x14ac:dyDescent="0.25">
      <c r="A190" s="4" t="s">
        <v>246</v>
      </c>
      <c r="B190" s="4" t="s">
        <v>247</v>
      </c>
      <c r="C190" s="4" t="s">
        <v>261</v>
      </c>
      <c r="D190" s="4">
        <v>557447</v>
      </c>
      <c r="E190" s="48">
        <v>4.333333333333333</v>
      </c>
      <c r="F190" s="210">
        <v>50443.503818897167</v>
      </c>
      <c r="G190" s="48">
        <v>3.8286294605666877</v>
      </c>
      <c r="H190" s="97">
        <v>93054.700881432218</v>
      </c>
    </row>
    <row r="191" spans="1:8" hidden="1" x14ac:dyDescent="0.25">
      <c r="A191" s="4" t="s">
        <v>246</v>
      </c>
      <c r="B191" s="4" t="s">
        <v>247</v>
      </c>
      <c r="C191" s="4" t="s">
        <v>262</v>
      </c>
      <c r="D191" s="4">
        <v>557437</v>
      </c>
      <c r="E191" s="48">
        <v>4.5469942469059568</v>
      </c>
      <c r="F191" s="210">
        <v>66785.655206030482</v>
      </c>
      <c r="G191" s="48">
        <v>2.75</v>
      </c>
      <c r="H191" s="97">
        <v>77511.432499999995</v>
      </c>
    </row>
    <row r="192" spans="1:8" hidden="1" x14ac:dyDescent="0.25">
      <c r="A192" s="4" t="s">
        <v>246</v>
      </c>
      <c r="B192" s="4" t="s">
        <v>247</v>
      </c>
      <c r="C192" s="4" t="s">
        <v>263</v>
      </c>
      <c r="D192" s="4">
        <v>457453</v>
      </c>
      <c r="E192" s="48">
        <v>1.6239068940717076</v>
      </c>
      <c r="F192" s="210">
        <v>34209.76825172329</v>
      </c>
      <c r="G192" s="48">
        <v>1.9268818314848024</v>
      </c>
      <c r="H192" s="97">
        <v>55993.605979846543</v>
      </c>
    </row>
    <row r="193" spans="1:8" hidden="1" x14ac:dyDescent="0.25">
      <c r="A193" s="4" t="s">
        <v>246</v>
      </c>
      <c r="B193" s="4" t="s">
        <v>247</v>
      </c>
      <c r="C193" s="4" t="s">
        <v>264</v>
      </c>
      <c r="D193" s="4">
        <v>557459</v>
      </c>
      <c r="E193" s="48">
        <v>5.1868271064858149</v>
      </c>
      <c r="F193" s="210">
        <v>40100</v>
      </c>
      <c r="G193" s="48">
        <v>3.5</v>
      </c>
      <c r="H193" s="97">
        <v>121394.10677865123</v>
      </c>
    </row>
    <row r="194" spans="1:8" hidden="1" x14ac:dyDescent="0.25">
      <c r="A194" s="4" t="s">
        <v>246</v>
      </c>
      <c r="B194" s="4" t="s">
        <v>247</v>
      </c>
      <c r="C194" s="4" t="s">
        <v>265</v>
      </c>
      <c r="D194" s="4">
        <v>557559</v>
      </c>
      <c r="E194" s="48">
        <v>3.3504168135096521</v>
      </c>
      <c r="F194" s="210">
        <v>47000</v>
      </c>
      <c r="G194" s="48">
        <v>3.1116130850443851</v>
      </c>
      <c r="H194" s="97">
        <v>50247.343702388702</v>
      </c>
    </row>
    <row r="195" spans="1:8" hidden="1" x14ac:dyDescent="0.25">
      <c r="A195" s="4" t="s">
        <v>246</v>
      </c>
      <c r="B195" s="4" t="s">
        <v>247</v>
      </c>
      <c r="C195" s="4" t="s">
        <v>266</v>
      </c>
      <c r="D195" s="4">
        <v>457574</v>
      </c>
      <c r="E195" s="48">
        <v>4.1429041580624579</v>
      </c>
      <c r="F195" s="210">
        <v>39903.695081526086</v>
      </c>
      <c r="G195" s="48">
        <v>3.1076623385702375</v>
      </c>
      <c r="H195" s="97">
        <v>97170.951031930294</v>
      </c>
    </row>
    <row r="196" spans="1:8" hidden="1" x14ac:dyDescent="0.25">
      <c r="A196" s="4" t="s">
        <v>246</v>
      </c>
      <c r="B196" s="4" t="s">
        <v>247</v>
      </c>
      <c r="C196" s="4" t="s">
        <v>268</v>
      </c>
      <c r="D196" s="4">
        <v>557444</v>
      </c>
      <c r="E196" s="48">
        <v>3.8051202306643059</v>
      </c>
      <c r="F196" s="210">
        <v>43234.209673683239</v>
      </c>
      <c r="G196" s="48">
        <v>3.4035311635822167</v>
      </c>
      <c r="H196" s="97">
        <v>78872.237659565377</v>
      </c>
    </row>
    <row r="197" spans="1:8" hidden="1" x14ac:dyDescent="0.25">
      <c r="A197" s="4" t="s">
        <v>246</v>
      </c>
      <c r="B197" s="4" t="s">
        <v>247</v>
      </c>
      <c r="C197" s="4" t="s">
        <v>267</v>
      </c>
      <c r="D197" s="4">
        <v>557612</v>
      </c>
      <c r="E197" s="48">
        <v>2</v>
      </c>
      <c r="F197" s="210">
        <v>36250</v>
      </c>
      <c r="G197" s="48">
        <v>1.75</v>
      </c>
      <c r="H197" s="97">
        <v>37683.046009722617</v>
      </c>
    </row>
    <row r="198" spans="1:8" hidden="1" x14ac:dyDescent="0.25">
      <c r="A198" s="4" t="s">
        <v>246</v>
      </c>
      <c r="B198" s="4" t="s">
        <v>247</v>
      </c>
      <c r="C198" s="4" t="s">
        <v>269</v>
      </c>
      <c r="D198" s="4">
        <v>557712</v>
      </c>
      <c r="E198" s="48">
        <v>3.9235561740701823</v>
      </c>
      <c r="F198" s="210">
        <v>40412.628592922876</v>
      </c>
      <c r="G198" s="48">
        <v>2.673849167430483</v>
      </c>
      <c r="H198" s="97">
        <v>46438.322543611408</v>
      </c>
    </row>
    <row r="199" spans="1:8" hidden="1" x14ac:dyDescent="0.25">
      <c r="A199" s="4" t="s">
        <v>246</v>
      </c>
      <c r="B199" s="4" t="s">
        <v>375</v>
      </c>
      <c r="C199" s="4" t="s">
        <v>270</v>
      </c>
      <c r="D199" s="4">
        <v>457163</v>
      </c>
      <c r="E199" s="48">
        <v>8.5</v>
      </c>
      <c r="F199" s="210">
        <v>54250</v>
      </c>
      <c r="G199" s="48">
        <v>4.8775632131216904</v>
      </c>
      <c r="H199" s="97">
        <v>25755.685543589956</v>
      </c>
    </row>
    <row r="200" spans="1:8" hidden="1" x14ac:dyDescent="0.25">
      <c r="A200" s="4" t="s">
        <v>246</v>
      </c>
      <c r="B200" s="4" t="s">
        <v>375</v>
      </c>
      <c r="C200" s="4" t="s">
        <v>271</v>
      </c>
      <c r="D200" s="4">
        <v>457165</v>
      </c>
      <c r="E200" s="48">
        <v>7.5612675435645826</v>
      </c>
      <c r="F200" s="210">
        <v>68681.567288301725</v>
      </c>
      <c r="G200" s="48">
        <v>4.1586971489605205</v>
      </c>
      <c r="H200" s="97">
        <v>135521.14402073305</v>
      </c>
    </row>
    <row r="201" spans="1:8" hidden="1" x14ac:dyDescent="0.25">
      <c r="A201" s="4" t="s">
        <v>246</v>
      </c>
      <c r="B201" s="4" t="s">
        <v>375</v>
      </c>
      <c r="C201" s="4" t="s">
        <v>272</v>
      </c>
      <c r="D201" s="4">
        <v>557210</v>
      </c>
      <c r="E201" s="48">
        <v>7.9079798705966926</v>
      </c>
      <c r="F201" s="210">
        <v>69819.616882385628</v>
      </c>
      <c r="G201" s="48">
        <v>3.9539899352983463</v>
      </c>
      <c r="H201" s="97">
        <v>135555.45291157442</v>
      </c>
    </row>
    <row r="202" spans="1:8" hidden="1" x14ac:dyDescent="0.25">
      <c r="A202" s="4" t="s">
        <v>246</v>
      </c>
      <c r="B202" s="4" t="s">
        <v>375</v>
      </c>
      <c r="C202" s="4" t="s">
        <v>273</v>
      </c>
      <c r="D202" s="4">
        <v>557250</v>
      </c>
      <c r="E202" s="48">
        <v>7.6615094556530083</v>
      </c>
      <c r="F202" s="210">
        <v>77928.160701946035</v>
      </c>
      <c r="G202" s="48">
        <v>3.8541539216844578</v>
      </c>
      <c r="H202" s="97">
        <v>104822.17224747296</v>
      </c>
    </row>
    <row r="203" spans="1:8" hidden="1" x14ac:dyDescent="0.25">
      <c r="A203" s="4" t="s">
        <v>246</v>
      </c>
      <c r="B203" s="4" t="s">
        <v>375</v>
      </c>
      <c r="C203" s="4" t="s">
        <v>274</v>
      </c>
      <c r="D203" s="4">
        <v>457258</v>
      </c>
      <c r="E203" s="48">
        <v>3.6892229539048964</v>
      </c>
      <c r="F203" s="210">
        <v>42767.518315428671</v>
      </c>
      <c r="G203" s="48">
        <v>2.8722582300570334</v>
      </c>
      <c r="H203" s="97">
        <v>56647.31509279149</v>
      </c>
    </row>
    <row r="204" spans="1:8" hidden="1" x14ac:dyDescent="0.25">
      <c r="A204" s="4" t="s">
        <v>246</v>
      </c>
      <c r="B204" s="4" t="s">
        <v>375</v>
      </c>
      <c r="C204" s="4" t="s">
        <v>275</v>
      </c>
      <c r="D204" s="4">
        <v>557305</v>
      </c>
      <c r="E204" s="48">
        <v>8.648086522174772</v>
      </c>
      <c r="F204" s="210">
        <v>63719.880071551415</v>
      </c>
      <c r="G204" s="48">
        <v>2.3935485212281447</v>
      </c>
      <c r="H204" s="97">
        <v>58049.645742218694</v>
      </c>
    </row>
    <row r="205" spans="1:8" hidden="1" x14ac:dyDescent="0.25">
      <c r="A205" s="4" t="s">
        <v>246</v>
      </c>
      <c r="B205" s="4" t="s">
        <v>375</v>
      </c>
      <c r="C205" s="4" t="s">
        <v>276</v>
      </c>
      <c r="D205" s="4">
        <v>457308</v>
      </c>
      <c r="E205" s="48">
        <v>5.1069532202111922</v>
      </c>
      <c r="F205" s="210">
        <v>43354.571316906469</v>
      </c>
      <c r="G205" s="48">
        <v>3.051031466703733</v>
      </c>
      <c r="H205" s="97">
        <v>91208.45354106935</v>
      </c>
    </row>
    <row r="206" spans="1:8" hidden="1" x14ac:dyDescent="0.25">
      <c r="A206" s="4" t="s">
        <v>246</v>
      </c>
      <c r="B206" s="4" t="s">
        <v>375</v>
      </c>
      <c r="C206" s="4" t="s">
        <v>279</v>
      </c>
      <c r="D206" s="4">
        <v>457435</v>
      </c>
      <c r="E206" s="48">
        <v>5.0651169023029539</v>
      </c>
      <c r="F206" s="210">
        <v>48122.268241270096</v>
      </c>
      <c r="G206" s="48">
        <v>2.3502221905934544</v>
      </c>
      <c r="H206" s="97">
        <v>97304.511463902454</v>
      </c>
    </row>
    <row r="207" spans="1:8" hidden="1" x14ac:dyDescent="0.25">
      <c r="A207" s="4" t="s">
        <v>246</v>
      </c>
      <c r="B207" s="4" t="s">
        <v>375</v>
      </c>
      <c r="C207" s="4" t="s">
        <v>281</v>
      </c>
      <c r="D207" s="4">
        <v>557503</v>
      </c>
      <c r="E207" s="48">
        <v>2.7605824318775629</v>
      </c>
      <c r="F207" s="210">
        <v>57338.114435340336</v>
      </c>
      <c r="G207" s="48">
        <v>2.3403312014424626</v>
      </c>
      <c r="H207" s="97">
        <v>101064.37808885809</v>
      </c>
    </row>
    <row r="208" spans="1:8" hidden="1" x14ac:dyDescent="0.25">
      <c r="A208" s="4" t="s">
        <v>246</v>
      </c>
      <c r="B208" s="4" t="s">
        <v>375</v>
      </c>
      <c r="C208" s="4" t="s">
        <v>282</v>
      </c>
      <c r="D208" s="4">
        <v>557523</v>
      </c>
      <c r="E208" s="48">
        <v>3.8919459886788816</v>
      </c>
      <c r="F208" s="210">
        <v>82703.852259426232</v>
      </c>
      <c r="G208" s="48">
        <v>2.918959491509161</v>
      </c>
      <c r="H208" s="97">
        <v>105324.58518679357</v>
      </c>
    </row>
    <row r="209" spans="1:8" hidden="1" x14ac:dyDescent="0.25">
      <c r="A209" s="4" t="s">
        <v>246</v>
      </c>
      <c r="B209" s="4" t="s">
        <v>375</v>
      </c>
      <c r="C209" s="4" t="s">
        <v>283</v>
      </c>
      <c r="D209" s="4">
        <v>457543</v>
      </c>
      <c r="E209" s="48">
        <v>3.4439388873962815</v>
      </c>
      <c r="F209" s="210">
        <v>65221.52793815895</v>
      </c>
      <c r="G209" s="48">
        <v>2.2274954340380941</v>
      </c>
      <c r="H209" s="97">
        <v>86591.864394053147</v>
      </c>
    </row>
    <row r="210" spans="1:8" hidden="1" x14ac:dyDescent="0.25">
      <c r="A210" s="4" t="s">
        <v>246</v>
      </c>
      <c r="B210" s="4" t="s">
        <v>375</v>
      </c>
      <c r="C210" s="4" t="s">
        <v>284</v>
      </c>
      <c r="D210" s="4">
        <v>457583</v>
      </c>
      <c r="E210" s="48">
        <v>4.6837362284861621</v>
      </c>
      <c r="F210" s="210">
        <v>23667.247200700676</v>
      </c>
      <c r="G210" s="48">
        <v>2.1917121974838718</v>
      </c>
      <c r="H210" s="97">
        <v>67393.521066893576</v>
      </c>
    </row>
    <row r="211" spans="1:8" hidden="1" x14ac:dyDescent="0.25">
      <c r="A211" s="4" t="s">
        <v>246</v>
      </c>
      <c r="B211" s="4" t="s">
        <v>375</v>
      </c>
      <c r="C211" s="4" t="s">
        <v>285</v>
      </c>
      <c r="D211" s="4">
        <v>457614</v>
      </c>
      <c r="E211" s="48">
        <v>5.1565281607034841</v>
      </c>
      <c r="F211" s="210">
        <v>49510.228595076973</v>
      </c>
      <c r="G211" s="48">
        <v>2.1999448931990466</v>
      </c>
      <c r="H211" s="97">
        <v>81551.766163329914</v>
      </c>
    </row>
    <row r="212" spans="1:8" hidden="1" x14ac:dyDescent="0.25">
      <c r="A212" s="4" t="s">
        <v>246</v>
      </c>
      <c r="B212" s="4" t="s">
        <v>375</v>
      </c>
      <c r="C212" s="4" t="s">
        <v>286</v>
      </c>
      <c r="D212" s="4">
        <v>457617</v>
      </c>
      <c r="E212" s="48">
        <v>3.5779683886752593</v>
      </c>
      <c r="F212" s="210">
        <v>27242.865813942288</v>
      </c>
      <c r="G212" s="48">
        <v>1.7893806220762254</v>
      </c>
      <c r="H212" s="97">
        <v>45102.386376459363</v>
      </c>
    </row>
    <row r="213" spans="1:8" hidden="1" x14ac:dyDescent="0.25">
      <c r="A213" s="4" t="s">
        <v>246</v>
      </c>
      <c r="B213" s="4" t="s">
        <v>375</v>
      </c>
      <c r="C213" s="4" t="s">
        <v>287</v>
      </c>
      <c r="D213" s="4">
        <v>557668</v>
      </c>
      <c r="E213" s="48">
        <v>3.9503689307044203</v>
      </c>
      <c r="F213" s="210">
        <v>42063.117169399644</v>
      </c>
      <c r="G213" s="48">
        <v>1.7233527804216164</v>
      </c>
      <c r="H213" s="97">
        <v>67215.405897833858</v>
      </c>
    </row>
    <row r="214" spans="1:8" hidden="1" x14ac:dyDescent="0.25">
      <c r="A214" s="4" t="s">
        <v>246</v>
      </c>
      <c r="B214" s="4" t="s">
        <v>376</v>
      </c>
      <c r="C214" s="4" t="s">
        <v>288</v>
      </c>
      <c r="D214" s="4">
        <v>557113</v>
      </c>
      <c r="E214" s="48">
        <v>4</v>
      </c>
      <c r="F214" s="210">
        <v>60000</v>
      </c>
      <c r="G214" s="48">
        <v>4.5128205121262326</v>
      </c>
      <c r="H214" s="97">
        <v>67610.244574670753</v>
      </c>
    </row>
    <row r="215" spans="1:8" hidden="1" x14ac:dyDescent="0.25">
      <c r="A215" s="4" t="s">
        <v>246</v>
      </c>
      <c r="B215" s="4" t="s">
        <v>376</v>
      </c>
      <c r="C215" s="4" t="s">
        <v>289</v>
      </c>
      <c r="D215" s="4">
        <v>457180</v>
      </c>
      <c r="E215" s="48">
        <v>1.6650772325052696</v>
      </c>
      <c r="F215" s="210">
        <v>77331.177340109105</v>
      </c>
      <c r="G215" s="48">
        <v>2.0307942252346782</v>
      </c>
      <c r="H215" s="97">
        <v>79492.506699089819</v>
      </c>
    </row>
    <row r="216" spans="1:8" hidden="1" x14ac:dyDescent="0.25">
      <c r="A216" s="4" t="s">
        <v>246</v>
      </c>
      <c r="B216" s="4" t="s">
        <v>376</v>
      </c>
      <c r="C216" s="4" t="s">
        <v>291</v>
      </c>
      <c r="D216" s="4">
        <v>457192</v>
      </c>
      <c r="E216" s="48">
        <v>4.6728971962616823</v>
      </c>
      <c r="F216" s="210">
        <v>67177.518133656195</v>
      </c>
      <c r="G216" s="48">
        <v>1.3769786925628624</v>
      </c>
      <c r="H216" s="97">
        <v>132876.54205607474</v>
      </c>
    </row>
    <row r="217" spans="1:8" hidden="1" x14ac:dyDescent="0.25">
      <c r="A217" s="4" t="s">
        <v>246</v>
      </c>
      <c r="B217" s="4" t="s">
        <v>376</v>
      </c>
      <c r="C217" s="4" t="s">
        <v>292</v>
      </c>
      <c r="D217" s="4">
        <v>557303</v>
      </c>
      <c r="E217" s="48">
        <v>2.5370761693853634</v>
      </c>
      <c r="F217" s="210">
        <v>63925.175533870082</v>
      </c>
      <c r="G217" s="48">
        <v>2.8756290438533427</v>
      </c>
      <c r="H217" s="97">
        <v>46847.311286844</v>
      </c>
    </row>
    <row r="218" spans="1:8" hidden="1" x14ac:dyDescent="0.25">
      <c r="A218" s="4" t="s">
        <v>246</v>
      </c>
      <c r="B218" s="4" t="s">
        <v>376</v>
      </c>
      <c r="C218" s="4" t="s">
        <v>293</v>
      </c>
      <c r="D218" s="4">
        <v>457306</v>
      </c>
      <c r="E218" s="48">
        <v>5.6566180428481774</v>
      </c>
      <c r="F218" s="210">
        <v>47272.936055016755</v>
      </c>
      <c r="G218" s="48">
        <v>2.1212317660680662</v>
      </c>
      <c r="H218" s="97">
        <v>60120.869477950866</v>
      </c>
    </row>
    <row r="219" spans="1:8" hidden="1" x14ac:dyDescent="0.25">
      <c r="A219" s="4" t="s">
        <v>246</v>
      </c>
      <c r="B219" s="4" t="s">
        <v>376</v>
      </c>
      <c r="C219" s="4" t="s">
        <v>294</v>
      </c>
      <c r="D219" s="4">
        <v>557307</v>
      </c>
      <c r="E219" s="48">
        <v>3.5</v>
      </c>
      <c r="F219" s="210">
        <v>61346.153836715974</v>
      </c>
      <c r="G219" s="48">
        <v>2.3942217048915651</v>
      </c>
      <c r="H219" s="97">
        <v>144635.4456447807</v>
      </c>
    </row>
    <row r="220" spans="1:8" hidden="1" x14ac:dyDescent="0.25">
      <c r="A220" s="4" t="s">
        <v>246</v>
      </c>
      <c r="B220" s="4" t="s">
        <v>376</v>
      </c>
      <c r="C220" s="4" t="s">
        <v>295</v>
      </c>
      <c r="D220" s="4">
        <v>557347</v>
      </c>
      <c r="E220" s="48">
        <v>4.2875855769179889</v>
      </c>
      <c r="F220" s="210">
        <v>37193.185787342918</v>
      </c>
      <c r="G220" s="48">
        <v>2.4369998611288626</v>
      </c>
      <c r="H220" s="97">
        <v>81743.620404550937</v>
      </c>
    </row>
    <row r="221" spans="1:8" hidden="1" x14ac:dyDescent="0.25">
      <c r="A221" s="4" t="s">
        <v>246</v>
      </c>
      <c r="B221" s="4" t="s">
        <v>376</v>
      </c>
      <c r="C221" s="4" t="s">
        <v>296</v>
      </c>
      <c r="D221" s="4">
        <v>457348</v>
      </c>
      <c r="E221" s="48">
        <v>4.7735750904579044</v>
      </c>
      <c r="F221" s="210">
        <v>45885.852394384128</v>
      </c>
      <c r="G221" s="48">
        <v>1.7980072942590066</v>
      </c>
      <c r="H221" s="97">
        <v>69149.430678049161</v>
      </c>
    </row>
    <row r="222" spans="1:8" hidden="1" x14ac:dyDescent="0.25">
      <c r="A222" s="4" t="s">
        <v>246</v>
      </c>
      <c r="B222" s="4" t="s">
        <v>376</v>
      </c>
      <c r="C222" s="4" t="s">
        <v>297</v>
      </c>
      <c r="D222" s="4">
        <v>457350</v>
      </c>
      <c r="E222" s="48">
        <v>4.679903233734434</v>
      </c>
      <c r="F222" s="210">
        <v>51771.075818994235</v>
      </c>
      <c r="G222" s="48">
        <v>2.2091411576487197</v>
      </c>
      <c r="H222" s="97">
        <v>77380.862517675603</v>
      </c>
    </row>
    <row r="223" spans="1:8" hidden="1" x14ac:dyDescent="0.25">
      <c r="A223" s="4" t="s">
        <v>246</v>
      </c>
      <c r="B223" s="4" t="s">
        <v>376</v>
      </c>
      <c r="C223" s="4" t="s">
        <v>298</v>
      </c>
      <c r="D223" s="4">
        <v>557352</v>
      </c>
      <c r="E223" s="48">
        <v>5.7429441954307832</v>
      </c>
      <c r="F223" s="210">
        <v>69671.851612344544</v>
      </c>
      <c r="G223" s="48">
        <v>3.5</v>
      </c>
      <c r="H223" s="97">
        <v>118128.31216702015</v>
      </c>
    </row>
    <row r="224" spans="1:8" hidden="1" x14ac:dyDescent="0.25">
      <c r="A224" s="4" t="s">
        <v>246</v>
      </c>
      <c r="B224" s="4" t="s">
        <v>376</v>
      </c>
      <c r="C224" s="4" t="s">
        <v>300</v>
      </c>
      <c r="D224" s="4">
        <v>557508</v>
      </c>
      <c r="E224" s="48">
        <v>5.3918044572250183</v>
      </c>
      <c r="F224" s="210">
        <v>53775.029482968646</v>
      </c>
      <c r="G224" s="48">
        <v>3.2350826743350107</v>
      </c>
      <c r="H224" s="97">
        <v>64409.41768511862</v>
      </c>
    </row>
    <row r="225" spans="1:8" hidden="1" x14ac:dyDescent="0.25">
      <c r="A225" s="4" t="s">
        <v>246</v>
      </c>
      <c r="B225" s="4" t="s">
        <v>376</v>
      </c>
      <c r="C225" s="4" t="s">
        <v>301</v>
      </c>
      <c r="D225" s="4">
        <v>557622</v>
      </c>
      <c r="E225" s="48">
        <v>6.7019358915216234</v>
      </c>
      <c r="F225" s="210">
        <v>71786.802614662956</v>
      </c>
      <c r="G225" s="48">
        <v>3.7931034487990489</v>
      </c>
      <c r="H225" s="97">
        <v>172750.21213478752</v>
      </c>
    </row>
    <row r="226" spans="1:8" hidden="1" x14ac:dyDescent="0.25">
      <c r="A226" s="4" t="s">
        <v>246</v>
      </c>
      <c r="B226" s="4" t="s">
        <v>376</v>
      </c>
      <c r="C226" s="4" t="s">
        <v>303</v>
      </c>
      <c r="D226" s="4">
        <v>457632</v>
      </c>
      <c r="E226" s="48">
        <v>4.8406178219936002</v>
      </c>
      <c r="F226" s="210">
        <v>32435.395822982828</v>
      </c>
      <c r="G226" s="48">
        <v>2.3090578514316062</v>
      </c>
      <c r="H226" s="97">
        <v>73531.56170961466</v>
      </c>
    </row>
    <row r="227" spans="1:8" hidden="1" x14ac:dyDescent="0.25">
      <c r="A227" s="4" t="s">
        <v>246</v>
      </c>
      <c r="B227" s="4" t="s">
        <v>376</v>
      </c>
      <c r="C227" s="4" t="s">
        <v>306</v>
      </c>
      <c r="D227" s="4">
        <v>557660</v>
      </c>
      <c r="E227" s="48">
        <v>5.7461320917397565</v>
      </c>
      <c r="F227" s="210">
        <v>65104.520089067206</v>
      </c>
      <c r="G227" s="48">
        <v>4</v>
      </c>
      <c r="H227" s="97">
        <v>97048.971993404586</v>
      </c>
    </row>
    <row r="228" spans="1:8" hidden="1" x14ac:dyDescent="0.25">
      <c r="A228" s="4" t="s">
        <v>246</v>
      </c>
      <c r="B228" s="4" t="s">
        <v>376</v>
      </c>
      <c r="C228" s="4" t="s">
        <v>307</v>
      </c>
      <c r="D228" s="4">
        <v>457158</v>
      </c>
      <c r="E228" s="48">
        <v>3.853370747653734</v>
      </c>
      <c r="F228" s="210">
        <v>47966.266294312198</v>
      </c>
      <c r="G228" s="48">
        <v>2.568913831769156</v>
      </c>
      <c r="H228" s="97">
        <v>49023.438956261394</v>
      </c>
    </row>
    <row r="229" spans="1:8" hidden="1" x14ac:dyDescent="0.25">
      <c r="A229" s="4" t="s">
        <v>308</v>
      </c>
      <c r="B229" s="4" t="s">
        <v>309</v>
      </c>
      <c r="C229" s="4" t="s">
        <v>310</v>
      </c>
      <c r="D229" s="4">
        <v>588201</v>
      </c>
      <c r="E229" s="48">
        <v>3.4373347435219461</v>
      </c>
      <c r="F229" s="210">
        <v>45214.172395557907</v>
      </c>
      <c r="G229" s="48">
        <v>2.379693283976732</v>
      </c>
      <c r="H229" s="97">
        <v>114643.97937599155</v>
      </c>
    </row>
    <row r="230" spans="1:8" hidden="1" x14ac:dyDescent="0.25">
      <c r="A230" s="4" t="s">
        <v>308</v>
      </c>
      <c r="B230" s="4" t="s">
        <v>309</v>
      </c>
      <c r="C230" s="4" t="s">
        <v>311</v>
      </c>
      <c r="D230" s="4">
        <v>588206</v>
      </c>
      <c r="E230" s="48">
        <v>4.3134435657800143</v>
      </c>
      <c r="F230" s="210">
        <v>47196.261682242992</v>
      </c>
      <c r="G230" s="48">
        <v>2.8756290438533427</v>
      </c>
      <c r="H230" s="97">
        <v>57198.569374550687</v>
      </c>
    </row>
    <row r="231" spans="1:8" hidden="1" x14ac:dyDescent="0.25">
      <c r="A231" s="4" t="s">
        <v>308</v>
      </c>
      <c r="B231" s="4" t="s">
        <v>309</v>
      </c>
      <c r="C231" s="4" t="s">
        <v>313</v>
      </c>
      <c r="D231" s="4">
        <v>488256</v>
      </c>
      <c r="E231" s="48">
        <v>2.5</v>
      </c>
      <c r="F231" s="210">
        <v>32085</v>
      </c>
      <c r="G231" s="48">
        <v>2.5</v>
      </c>
      <c r="H231" s="97">
        <v>153365.01999999999</v>
      </c>
    </row>
    <row r="232" spans="1:8" hidden="1" x14ac:dyDescent="0.25">
      <c r="A232" s="4" t="s">
        <v>308</v>
      </c>
      <c r="B232" s="4" t="s">
        <v>309</v>
      </c>
      <c r="C232" s="4" t="s">
        <v>314</v>
      </c>
      <c r="D232" s="4">
        <v>488281</v>
      </c>
      <c r="E232" s="48">
        <v>4.1823504809703049</v>
      </c>
      <c r="F232" s="210">
        <v>54532.061846924662</v>
      </c>
      <c r="G232" s="48">
        <v>1.4861645161405819</v>
      </c>
      <c r="H232" s="97">
        <v>72197.156576495152</v>
      </c>
    </row>
    <row r="233" spans="1:8" hidden="1" x14ac:dyDescent="0.25">
      <c r="A233" s="4" t="s">
        <v>308</v>
      </c>
      <c r="B233" s="4" t="s">
        <v>309</v>
      </c>
      <c r="C233" s="4" t="s">
        <v>315</v>
      </c>
      <c r="D233" s="4">
        <v>488286</v>
      </c>
      <c r="E233" s="48">
        <v>3.466012979915218</v>
      </c>
      <c r="F233" s="210">
        <v>29629.855106482697</v>
      </c>
      <c r="G233" s="48">
        <v>3.0295431985734882</v>
      </c>
      <c r="H233" s="97">
        <v>61507.606390601963</v>
      </c>
    </row>
    <row r="234" spans="1:8" hidden="1" x14ac:dyDescent="0.25">
      <c r="A234" s="4" t="s">
        <v>308</v>
      </c>
      <c r="B234" s="4" t="s">
        <v>309</v>
      </c>
      <c r="C234" s="4" t="s">
        <v>316</v>
      </c>
      <c r="D234" s="4">
        <v>488291</v>
      </c>
      <c r="E234" s="48">
        <v>2.8058361391694726</v>
      </c>
      <c r="F234" s="210">
        <v>60606.060606060608</v>
      </c>
      <c r="G234" s="48">
        <v>3.3670033670033668</v>
      </c>
      <c r="H234" s="97">
        <v>75431.784511784514</v>
      </c>
    </row>
    <row r="235" spans="1:8" hidden="1" x14ac:dyDescent="0.25">
      <c r="A235" s="4" t="s">
        <v>308</v>
      </c>
      <c r="B235" s="4" t="s">
        <v>309</v>
      </c>
      <c r="C235" s="4" t="s">
        <v>317</v>
      </c>
      <c r="D235" s="4">
        <v>488288</v>
      </c>
      <c r="E235" s="48">
        <v>8</v>
      </c>
      <c r="F235" s="210">
        <v>77696.666654713335</v>
      </c>
      <c r="G235" s="48">
        <v>4.5</v>
      </c>
      <c r="H235" s="97">
        <v>123190</v>
      </c>
    </row>
    <row r="236" spans="1:8" hidden="1" x14ac:dyDescent="0.25">
      <c r="A236" s="4" t="s">
        <v>308</v>
      </c>
      <c r="B236" s="4" t="s">
        <v>309</v>
      </c>
      <c r="C236" s="4" t="s">
        <v>318</v>
      </c>
      <c r="D236" s="4">
        <v>588336</v>
      </c>
      <c r="E236" s="48">
        <v>3.3333333333333335</v>
      </c>
      <c r="F236" s="210">
        <v>38216.129034723621</v>
      </c>
      <c r="G236" s="48">
        <v>3</v>
      </c>
      <c r="H236" s="97">
        <v>74248.678651823982</v>
      </c>
    </row>
    <row r="237" spans="1:8" hidden="1" x14ac:dyDescent="0.25">
      <c r="A237" s="4" t="s">
        <v>308</v>
      </c>
      <c r="B237" s="4" t="s">
        <v>309</v>
      </c>
      <c r="C237" s="4" t="s">
        <v>319</v>
      </c>
      <c r="D237" s="4">
        <v>588396</v>
      </c>
      <c r="E237" s="48">
        <v>3.0461538456852071</v>
      </c>
      <c r="F237" s="210">
        <v>30333.333333333332</v>
      </c>
      <c r="G237" s="48">
        <v>2.3333333333333335</v>
      </c>
      <c r="H237" s="97">
        <v>149703.65410824335</v>
      </c>
    </row>
    <row r="238" spans="1:8" hidden="1" x14ac:dyDescent="0.25">
      <c r="A238" s="4" t="s">
        <v>308</v>
      </c>
      <c r="B238" s="4" t="s">
        <v>309</v>
      </c>
      <c r="C238" s="4" t="s">
        <v>320</v>
      </c>
      <c r="D238" s="4">
        <v>488451</v>
      </c>
      <c r="E238" s="48">
        <v>4.642201834436495</v>
      </c>
      <c r="F238" s="210">
        <v>39105.282500000001</v>
      </c>
      <c r="G238" s="48">
        <v>2.4</v>
      </c>
      <c r="H238" s="97">
        <v>59058.192499999997</v>
      </c>
    </row>
    <row r="239" spans="1:8" hidden="1" x14ac:dyDescent="0.25">
      <c r="A239" s="4" t="s">
        <v>308</v>
      </c>
      <c r="B239" s="4" t="s">
        <v>309</v>
      </c>
      <c r="C239" s="4" t="s">
        <v>321</v>
      </c>
      <c r="D239" s="4">
        <v>588501</v>
      </c>
      <c r="E239" s="48">
        <v>3.5</v>
      </c>
      <c r="F239" s="210">
        <v>30500</v>
      </c>
      <c r="G239" s="48">
        <v>2.444444444489712</v>
      </c>
      <c r="H239" s="97">
        <v>96755.738333333342</v>
      </c>
    </row>
    <row r="240" spans="1:8" hidden="1" x14ac:dyDescent="0.25">
      <c r="A240" s="4" t="s">
        <v>308</v>
      </c>
      <c r="B240" s="4" t="s">
        <v>309</v>
      </c>
      <c r="C240" s="4" t="s">
        <v>322</v>
      </c>
      <c r="D240" s="4">
        <v>488561</v>
      </c>
      <c r="E240" s="48">
        <v>2.4509222633197578</v>
      </c>
      <c r="F240" s="210">
        <v>34734.482697484447</v>
      </c>
      <c r="G240" s="48">
        <v>2.1625784676350803</v>
      </c>
      <c r="H240" s="97">
        <v>95069.361433089041</v>
      </c>
    </row>
    <row r="241" spans="1:8" hidden="1" x14ac:dyDescent="0.25">
      <c r="A241" s="4" t="s">
        <v>308</v>
      </c>
      <c r="B241" s="4" t="s">
        <v>309</v>
      </c>
      <c r="C241" s="4" t="s">
        <v>323</v>
      </c>
      <c r="D241" s="4">
        <v>588631</v>
      </c>
      <c r="E241" s="48">
        <v>5.3314703827628049</v>
      </c>
      <c r="F241" s="210">
        <v>39416.112071184325</v>
      </c>
      <c r="G241" s="48">
        <v>2.9705142704334513</v>
      </c>
      <c r="H241" s="97">
        <v>81333.507372136635</v>
      </c>
    </row>
    <row r="242" spans="1:8" hidden="1" x14ac:dyDescent="0.25">
      <c r="A242" s="4" t="s">
        <v>308</v>
      </c>
      <c r="B242" s="4" t="s">
        <v>309</v>
      </c>
      <c r="C242" s="4" t="s">
        <v>324</v>
      </c>
      <c r="D242" s="4">
        <v>488706</v>
      </c>
      <c r="E242" s="48">
        <v>4.3796372629843363</v>
      </c>
      <c r="F242" s="210">
        <v>44090.088839533593</v>
      </c>
      <c r="G242" s="48">
        <v>3.3646918076821737</v>
      </c>
      <c r="H242" s="97">
        <v>142285.63298167684</v>
      </c>
    </row>
    <row r="243" spans="1:8" hidden="1" x14ac:dyDescent="0.25">
      <c r="A243" s="4" t="s">
        <v>308</v>
      </c>
      <c r="B243" s="4" t="s">
        <v>309</v>
      </c>
      <c r="C243" s="4" t="s">
        <v>325</v>
      </c>
      <c r="D243" s="4">
        <v>588716</v>
      </c>
      <c r="E243" s="48">
        <v>5.7160817173686</v>
      </c>
      <c r="F243" s="210">
        <v>43000</v>
      </c>
      <c r="G243" s="48">
        <v>3.0461538456852071</v>
      </c>
      <c r="H243" s="97">
        <v>78237.099999999991</v>
      </c>
    </row>
    <row r="244" spans="1:8" hidden="1" x14ac:dyDescent="0.25">
      <c r="A244" s="4" t="s">
        <v>308</v>
      </c>
      <c r="B244" s="4" t="s">
        <v>377</v>
      </c>
      <c r="C244" s="4" t="s">
        <v>327</v>
      </c>
      <c r="D244" s="4">
        <v>588186</v>
      </c>
      <c r="E244" s="48">
        <v>5.0237969328397671</v>
      </c>
      <c r="F244" s="210">
        <v>66261.23744050767</v>
      </c>
      <c r="G244" s="48">
        <v>2.6947574717615197</v>
      </c>
      <c r="H244" s="97">
        <v>93149.503672387335</v>
      </c>
    </row>
    <row r="245" spans="1:8" hidden="1" x14ac:dyDescent="0.25">
      <c r="A245" s="4" t="s">
        <v>308</v>
      </c>
      <c r="B245" s="4" t="s">
        <v>377</v>
      </c>
      <c r="C245" s="4" t="s">
        <v>328</v>
      </c>
      <c r="D245" s="4">
        <v>488246</v>
      </c>
      <c r="E245" s="48">
        <v>4.8113207540037122</v>
      </c>
      <c r="F245" s="210">
        <v>85047.997460224273</v>
      </c>
      <c r="G245" s="48">
        <v>3.2459016390249933</v>
      </c>
      <c r="H245" s="97">
        <v>127160.33344147375</v>
      </c>
    </row>
    <row r="246" spans="1:8" hidden="1" x14ac:dyDescent="0.25">
      <c r="A246" s="4" t="s">
        <v>308</v>
      </c>
      <c r="B246" s="4" t="s">
        <v>377</v>
      </c>
      <c r="C246" s="4" t="s">
        <v>329</v>
      </c>
      <c r="D246" s="4">
        <v>588316</v>
      </c>
      <c r="E246" s="48">
        <v>3.5</v>
      </c>
      <c r="F246" s="210">
        <v>56291.666659630209</v>
      </c>
      <c r="G246" s="48">
        <v>3.3653444674722999</v>
      </c>
      <c r="H246" s="97">
        <v>48230.042468396168</v>
      </c>
    </row>
    <row r="247" spans="1:8" hidden="1" x14ac:dyDescent="0.25">
      <c r="A247" s="4" t="s">
        <v>308</v>
      </c>
      <c r="B247" s="4" t="s">
        <v>377</v>
      </c>
      <c r="C247" s="4" t="s">
        <v>330</v>
      </c>
      <c r="D247" s="4">
        <v>488326</v>
      </c>
      <c r="E247" s="48">
        <v>2.8</v>
      </c>
      <c r="F247" s="210">
        <v>49570</v>
      </c>
      <c r="G247" s="48">
        <v>2.0370370370747599</v>
      </c>
      <c r="H247" s="97">
        <v>67359.593999999997</v>
      </c>
    </row>
    <row r="248" spans="1:8" hidden="1" x14ac:dyDescent="0.25">
      <c r="A248" s="4" t="s">
        <v>308</v>
      </c>
      <c r="B248" s="4" t="s">
        <v>377</v>
      </c>
      <c r="C248" s="4" t="s">
        <v>332</v>
      </c>
      <c r="D248" s="4">
        <v>588386</v>
      </c>
      <c r="E248" s="48">
        <v>4</v>
      </c>
      <c r="F248" s="210">
        <v>70000</v>
      </c>
      <c r="G248" s="48">
        <v>2.5</v>
      </c>
      <c r="H248" s="97">
        <v>99674.1</v>
      </c>
    </row>
    <row r="249" spans="1:8" hidden="1" x14ac:dyDescent="0.25">
      <c r="A249" s="4" t="s">
        <v>308</v>
      </c>
      <c r="B249" s="4" t="s">
        <v>377</v>
      </c>
      <c r="C249" s="4" t="s">
        <v>333</v>
      </c>
      <c r="D249" s="4">
        <v>588461</v>
      </c>
      <c r="E249" s="48">
        <v>5.7434588385449894</v>
      </c>
      <c r="F249" s="210">
        <v>45838.561271434548</v>
      </c>
      <c r="G249" s="48">
        <v>1.7962786702643236</v>
      </c>
      <c r="H249" s="97">
        <v>49227.208606833869</v>
      </c>
    </row>
    <row r="250" spans="1:8" hidden="1" x14ac:dyDescent="0.25">
      <c r="A250" s="4" t="s">
        <v>308</v>
      </c>
      <c r="B250" s="4" t="s">
        <v>377</v>
      </c>
      <c r="C250" s="4" t="s">
        <v>334</v>
      </c>
      <c r="D250" s="4">
        <v>588551</v>
      </c>
      <c r="E250" s="48">
        <v>4.2505276798106513</v>
      </c>
      <c r="F250" s="210">
        <v>50383.351344815135</v>
      </c>
      <c r="G250" s="48">
        <v>2.1567217828900072</v>
      </c>
      <c r="H250" s="97">
        <v>73814.359867104024</v>
      </c>
    </row>
    <row r="251" spans="1:8" hidden="1" x14ac:dyDescent="0.25">
      <c r="A251" s="4" t="s">
        <v>308</v>
      </c>
      <c r="B251" s="4" t="s">
        <v>377</v>
      </c>
      <c r="C251" s="4" t="s">
        <v>335</v>
      </c>
      <c r="D251" s="4">
        <v>488556</v>
      </c>
      <c r="E251" s="48">
        <v>4.0250337017078097</v>
      </c>
      <c r="F251" s="210">
        <v>33270.316325402709</v>
      </c>
      <c r="G251" s="48">
        <v>3.7839697278516713</v>
      </c>
      <c r="H251" s="97">
        <v>87522.570037216341</v>
      </c>
    </row>
    <row r="252" spans="1:8" hidden="1" x14ac:dyDescent="0.25">
      <c r="A252" s="4" t="s">
        <v>308</v>
      </c>
      <c r="B252" s="4" t="s">
        <v>377</v>
      </c>
      <c r="C252" s="4" t="s">
        <v>326</v>
      </c>
      <c r="D252" s="4">
        <v>488586</v>
      </c>
      <c r="E252" s="48">
        <v>3.6015879727315485</v>
      </c>
      <c r="F252" s="210">
        <v>41925.435063861238</v>
      </c>
      <c r="G252" s="48">
        <v>2.3015540901617806</v>
      </c>
      <c r="H252" s="97">
        <v>53132.750452824599</v>
      </c>
    </row>
    <row r="253" spans="1:8" hidden="1" x14ac:dyDescent="0.25">
      <c r="A253" s="4" t="s">
        <v>308</v>
      </c>
      <c r="B253" s="4" t="s">
        <v>377</v>
      </c>
      <c r="C253" s="4" t="s">
        <v>338</v>
      </c>
      <c r="D253" s="4">
        <v>588666</v>
      </c>
      <c r="E253" s="48">
        <v>5.435294117135502</v>
      </c>
      <c r="F253" s="210">
        <v>44074.698799428887</v>
      </c>
      <c r="G253" s="48">
        <v>1.5714285715034015</v>
      </c>
      <c r="H253" s="97">
        <v>73142.416786511487</v>
      </c>
    </row>
  </sheetData>
  <autoFilter ref="A1:H253" xr:uid="{80169740-ECD2-450C-AD86-8F34FC0A84DC}">
    <filterColumn colId="0">
      <filters>
        <filter val="BAS_RHIN"/>
      </filters>
    </filterColumn>
    <filterColumn colId="1">
      <filters>
        <filter val="STRASBOURG"/>
      </filters>
    </filterColumn>
  </autoFilter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EE4C3-98C5-4EB0-832A-75A8FB51E63A}">
  <sheetPr codeName="Feuil4">
    <tabColor rgb="FFFFFF00"/>
  </sheetPr>
  <dimension ref="A1:J299"/>
  <sheetViews>
    <sheetView topLeftCell="C1" workbookViewId="0">
      <selection activeCell="H2" sqref="H2"/>
    </sheetView>
  </sheetViews>
  <sheetFormatPr baseColWidth="10" defaultRowHeight="15" x14ac:dyDescent="0.25"/>
  <cols>
    <col min="1" max="1" width="23.85546875" bestFit="1" customWidth="1"/>
    <col min="2" max="2" width="21" bestFit="1" customWidth="1"/>
    <col min="3" max="4" width="27.42578125" bestFit="1" customWidth="1"/>
    <col min="5" max="5" width="24.28515625" bestFit="1" customWidth="1"/>
    <col min="6" max="6" width="13.42578125" style="97" customWidth="1"/>
    <col min="7" max="7" width="14.42578125" style="97" customWidth="1"/>
    <col min="8" max="8" width="13.42578125" style="97" customWidth="1"/>
    <col min="10" max="10" width="115.7109375" bestFit="1" customWidth="1"/>
  </cols>
  <sheetData>
    <row r="1" spans="1:10" ht="38.25" x14ac:dyDescent="0.25">
      <c r="A1" s="89" t="s">
        <v>487</v>
      </c>
      <c r="B1" s="89" t="s">
        <v>488</v>
      </c>
      <c r="C1" s="89" t="s">
        <v>390</v>
      </c>
      <c r="D1" s="89" t="s">
        <v>397</v>
      </c>
      <c r="E1" s="90" t="s">
        <v>489</v>
      </c>
      <c r="F1" s="91" t="s">
        <v>534</v>
      </c>
      <c r="G1" s="91" t="s">
        <v>490</v>
      </c>
      <c r="H1" s="98" t="s">
        <v>492</v>
      </c>
      <c r="J1" s="223" t="s">
        <v>643</v>
      </c>
    </row>
    <row r="2" spans="1:10" x14ac:dyDescent="0.25">
      <c r="A2" s="92" t="s">
        <v>378</v>
      </c>
      <c r="B2" s="92" t="s">
        <v>0</v>
      </c>
      <c r="C2" s="92" t="s">
        <v>37</v>
      </c>
      <c r="D2" s="93" t="s">
        <v>4</v>
      </c>
      <c r="E2" s="94">
        <v>10560</v>
      </c>
      <c r="F2" s="95">
        <v>24465</v>
      </c>
      <c r="G2" s="95">
        <f>H2</f>
        <v>8000</v>
      </c>
      <c r="H2" s="99">
        <v>8000</v>
      </c>
    </row>
    <row r="3" spans="1:10" x14ac:dyDescent="0.25">
      <c r="A3" s="92" t="s">
        <v>383</v>
      </c>
      <c r="B3" s="92" t="s">
        <v>134</v>
      </c>
      <c r="C3" s="92" t="s">
        <v>147</v>
      </c>
      <c r="D3" s="93" t="s">
        <v>136</v>
      </c>
      <c r="E3" s="94">
        <v>195</v>
      </c>
      <c r="F3" s="95">
        <v>30581</v>
      </c>
      <c r="G3" s="95">
        <f t="shared" ref="G3:G66" si="0">H3</f>
        <v>0</v>
      </c>
      <c r="H3" s="99">
        <v>0</v>
      </c>
    </row>
    <row r="4" spans="1:10" x14ac:dyDescent="0.25">
      <c r="A4" s="92" t="s">
        <v>383</v>
      </c>
      <c r="B4" s="93" t="s">
        <v>116</v>
      </c>
      <c r="C4" s="93" t="s">
        <v>118</v>
      </c>
      <c r="D4" s="93" t="s">
        <v>118</v>
      </c>
      <c r="E4" s="96">
        <v>130</v>
      </c>
      <c r="F4" s="95">
        <v>106859</v>
      </c>
      <c r="G4" s="95">
        <f t="shared" si="0"/>
        <v>15000</v>
      </c>
      <c r="H4" s="99">
        <v>15000</v>
      </c>
    </row>
    <row r="5" spans="1:10" x14ac:dyDescent="0.25">
      <c r="A5" s="92" t="s">
        <v>246</v>
      </c>
      <c r="B5" s="92" t="s">
        <v>375</v>
      </c>
      <c r="C5" s="92" t="s">
        <v>275</v>
      </c>
      <c r="D5" s="93" t="s">
        <v>280</v>
      </c>
      <c r="E5" s="94">
        <v>57458</v>
      </c>
      <c r="F5" s="95">
        <v>37322</v>
      </c>
      <c r="G5" s="95">
        <f t="shared" si="0"/>
        <v>0</v>
      </c>
      <c r="H5" s="99">
        <v>0</v>
      </c>
    </row>
    <row r="6" spans="1:10" x14ac:dyDescent="0.25">
      <c r="A6" s="92" t="s">
        <v>308</v>
      </c>
      <c r="B6" s="92" t="s">
        <v>377</v>
      </c>
      <c r="C6" s="92" t="s">
        <v>326</v>
      </c>
      <c r="D6" s="93" t="s">
        <v>336</v>
      </c>
      <c r="E6" s="94">
        <v>88587</v>
      </c>
      <c r="F6" s="95">
        <v>48930</v>
      </c>
      <c r="G6" s="95">
        <f t="shared" si="0"/>
        <v>0</v>
      </c>
      <c r="H6" s="99">
        <v>0</v>
      </c>
    </row>
    <row r="7" spans="1:10" x14ac:dyDescent="0.25">
      <c r="A7" s="92" t="s">
        <v>383</v>
      </c>
      <c r="B7" s="92" t="s">
        <v>116</v>
      </c>
      <c r="C7" s="92" t="s">
        <v>130</v>
      </c>
      <c r="D7" s="93" t="s">
        <v>132</v>
      </c>
      <c r="E7" s="94">
        <v>164</v>
      </c>
      <c r="F7" s="95">
        <v>24465</v>
      </c>
      <c r="G7" s="95">
        <f t="shared" si="0"/>
        <v>0</v>
      </c>
      <c r="H7" s="99">
        <v>0</v>
      </c>
    </row>
    <row r="8" spans="1:10" x14ac:dyDescent="0.25">
      <c r="A8" s="92" t="s">
        <v>384</v>
      </c>
      <c r="B8" s="92" t="s">
        <v>385</v>
      </c>
      <c r="C8" s="92" t="s">
        <v>155</v>
      </c>
      <c r="D8" s="93" t="s">
        <v>155</v>
      </c>
      <c r="E8" s="94">
        <v>51128</v>
      </c>
      <c r="F8" s="95">
        <v>48930</v>
      </c>
      <c r="G8" s="95">
        <f t="shared" si="0"/>
        <v>1500</v>
      </c>
      <c r="H8" s="99">
        <v>1500</v>
      </c>
    </row>
    <row r="9" spans="1:10" x14ac:dyDescent="0.25">
      <c r="A9" s="92" t="s">
        <v>378</v>
      </c>
      <c r="B9" s="92" t="s">
        <v>42</v>
      </c>
      <c r="C9" s="92" t="s">
        <v>51</v>
      </c>
      <c r="D9" s="93" t="s">
        <v>51</v>
      </c>
      <c r="E9" s="94">
        <v>10521</v>
      </c>
      <c r="F9" s="95">
        <v>61162</v>
      </c>
      <c r="G9" s="95">
        <f t="shared" si="0"/>
        <v>8000</v>
      </c>
      <c r="H9" s="99">
        <v>8000</v>
      </c>
    </row>
    <row r="10" spans="1:10" x14ac:dyDescent="0.25">
      <c r="A10" s="92" t="s">
        <v>382</v>
      </c>
      <c r="B10" s="92" t="s">
        <v>58</v>
      </c>
      <c r="C10" s="92" t="s">
        <v>69</v>
      </c>
      <c r="D10" s="93" t="s">
        <v>69</v>
      </c>
      <c r="E10" s="94">
        <v>95</v>
      </c>
      <c r="F10" s="95">
        <v>61914</v>
      </c>
      <c r="G10" s="95">
        <f t="shared" si="0"/>
        <v>0</v>
      </c>
      <c r="H10" s="99">
        <v>0</v>
      </c>
    </row>
    <row r="11" spans="1:10" x14ac:dyDescent="0.25">
      <c r="A11" s="92" t="s">
        <v>246</v>
      </c>
      <c r="B11" s="92" t="s">
        <v>375</v>
      </c>
      <c r="C11" s="92" t="s">
        <v>285</v>
      </c>
      <c r="D11" s="93" t="s">
        <v>285</v>
      </c>
      <c r="E11" s="94">
        <v>57614</v>
      </c>
      <c r="F11" s="95">
        <v>115699</v>
      </c>
      <c r="G11" s="95">
        <f t="shared" si="0"/>
        <v>4500</v>
      </c>
      <c r="H11" s="99">
        <v>4500</v>
      </c>
    </row>
    <row r="12" spans="1:10" x14ac:dyDescent="0.25">
      <c r="A12" s="92" t="s">
        <v>246</v>
      </c>
      <c r="B12" s="92" t="s">
        <v>375</v>
      </c>
      <c r="C12" s="92" t="s">
        <v>286</v>
      </c>
      <c r="D12" s="93" t="s">
        <v>286</v>
      </c>
      <c r="E12" s="94">
        <v>57618</v>
      </c>
      <c r="F12" s="95">
        <v>105747</v>
      </c>
      <c r="G12" s="95">
        <f t="shared" si="0"/>
        <v>0</v>
      </c>
      <c r="H12" s="99">
        <v>0</v>
      </c>
    </row>
    <row r="13" spans="1:10" x14ac:dyDescent="0.25">
      <c r="A13" s="92" t="s">
        <v>384</v>
      </c>
      <c r="B13" s="92" t="s">
        <v>385</v>
      </c>
      <c r="C13" s="92" t="s">
        <v>156</v>
      </c>
      <c r="D13" s="93" t="s">
        <v>156</v>
      </c>
      <c r="E13" s="94">
        <v>51120</v>
      </c>
      <c r="F13" s="95">
        <v>30595</v>
      </c>
      <c r="G13" s="95">
        <f t="shared" si="0"/>
        <v>0</v>
      </c>
      <c r="H13" s="99">
        <v>0</v>
      </c>
    </row>
    <row r="14" spans="1:10" x14ac:dyDescent="0.25">
      <c r="A14" s="92" t="s">
        <v>382</v>
      </c>
      <c r="B14" s="92" t="s">
        <v>58</v>
      </c>
      <c r="C14" s="92" t="s">
        <v>70</v>
      </c>
      <c r="D14" s="93" t="s">
        <v>70</v>
      </c>
      <c r="E14" s="94">
        <v>87</v>
      </c>
      <c r="F14" s="95">
        <v>96955</v>
      </c>
      <c r="G14" s="95">
        <f t="shared" si="0"/>
        <v>20000</v>
      </c>
      <c r="H14" s="99">
        <v>20000</v>
      </c>
    </row>
    <row r="15" spans="1:10" x14ac:dyDescent="0.25">
      <c r="A15" s="92" t="s">
        <v>382</v>
      </c>
      <c r="B15" s="92" t="s">
        <v>95</v>
      </c>
      <c r="C15" s="92" t="s">
        <v>101</v>
      </c>
      <c r="D15" s="93" t="s">
        <v>101</v>
      </c>
      <c r="E15" s="94">
        <v>27</v>
      </c>
      <c r="F15" s="95">
        <v>46239</v>
      </c>
      <c r="G15" s="95">
        <f t="shared" si="0"/>
        <v>0</v>
      </c>
      <c r="H15" s="99">
        <v>0</v>
      </c>
    </row>
    <row r="16" spans="1:10" x14ac:dyDescent="0.25">
      <c r="A16" s="92" t="s">
        <v>382</v>
      </c>
      <c r="B16" s="92" t="s">
        <v>95</v>
      </c>
      <c r="C16" s="92" t="s">
        <v>102</v>
      </c>
      <c r="D16" s="93" t="s">
        <v>102</v>
      </c>
      <c r="E16" s="94">
        <v>29</v>
      </c>
      <c r="F16" s="95">
        <v>36697</v>
      </c>
      <c r="G16" s="95">
        <f t="shared" si="0"/>
        <v>0</v>
      </c>
      <c r="H16" s="99">
        <v>0</v>
      </c>
    </row>
    <row r="17" spans="1:8" x14ac:dyDescent="0.25">
      <c r="A17" s="92" t="s">
        <v>382</v>
      </c>
      <c r="B17" s="92" t="s">
        <v>77</v>
      </c>
      <c r="C17" s="92" t="s">
        <v>90</v>
      </c>
      <c r="D17" s="93" t="s">
        <v>90</v>
      </c>
      <c r="E17" s="94">
        <v>121</v>
      </c>
      <c r="F17" s="95">
        <v>36697</v>
      </c>
      <c r="G17" s="95">
        <f t="shared" si="0"/>
        <v>0</v>
      </c>
      <c r="H17" s="99">
        <v>0</v>
      </c>
    </row>
    <row r="18" spans="1:8" x14ac:dyDescent="0.25">
      <c r="A18" s="92" t="s">
        <v>382</v>
      </c>
      <c r="B18" s="92" t="s">
        <v>58</v>
      </c>
      <c r="C18" s="92" t="s">
        <v>62</v>
      </c>
      <c r="D18" s="93" t="s">
        <v>71</v>
      </c>
      <c r="E18" s="94">
        <v>73</v>
      </c>
      <c r="F18" s="95">
        <v>24465</v>
      </c>
      <c r="G18" s="95">
        <f t="shared" si="0"/>
        <v>0</v>
      </c>
      <c r="H18" s="99">
        <v>0</v>
      </c>
    </row>
    <row r="19" spans="1:8" x14ac:dyDescent="0.25">
      <c r="A19" s="92" t="s">
        <v>384</v>
      </c>
      <c r="B19" s="92" t="s">
        <v>386</v>
      </c>
      <c r="C19" s="92" t="s">
        <v>170</v>
      </c>
      <c r="D19" s="93" t="s">
        <v>170</v>
      </c>
      <c r="E19" s="94">
        <v>8806</v>
      </c>
      <c r="F19" s="95">
        <v>122325</v>
      </c>
      <c r="G19" s="95">
        <f t="shared" si="0"/>
        <v>10000</v>
      </c>
      <c r="H19" s="99">
        <v>10000</v>
      </c>
    </row>
    <row r="20" spans="1:8" x14ac:dyDescent="0.25">
      <c r="A20" s="92" t="s">
        <v>382</v>
      </c>
      <c r="B20" s="92" t="s">
        <v>77</v>
      </c>
      <c r="C20" s="92" t="s">
        <v>91</v>
      </c>
      <c r="D20" s="93" t="s">
        <v>91</v>
      </c>
      <c r="E20" s="94">
        <v>101</v>
      </c>
      <c r="F20" s="95">
        <v>118183</v>
      </c>
      <c r="G20" s="95">
        <f t="shared" si="0"/>
        <v>0</v>
      </c>
      <c r="H20" s="99">
        <v>0</v>
      </c>
    </row>
    <row r="21" spans="1:8" x14ac:dyDescent="0.25">
      <c r="A21" s="92" t="s">
        <v>382</v>
      </c>
      <c r="B21" s="92" t="s">
        <v>58</v>
      </c>
      <c r="C21" s="92" t="s">
        <v>75</v>
      </c>
      <c r="D21" s="93" t="s">
        <v>437</v>
      </c>
      <c r="E21" s="94">
        <v>77</v>
      </c>
      <c r="F21" s="95">
        <v>33961</v>
      </c>
      <c r="G21" s="95">
        <f t="shared" si="0"/>
        <v>13500</v>
      </c>
      <c r="H21" s="99">
        <v>13500</v>
      </c>
    </row>
    <row r="22" spans="1:8" x14ac:dyDescent="0.25">
      <c r="A22" s="92" t="s">
        <v>308</v>
      </c>
      <c r="B22" s="92" t="s">
        <v>377</v>
      </c>
      <c r="C22" s="92" t="s">
        <v>333</v>
      </c>
      <c r="D22" s="93" t="s">
        <v>337</v>
      </c>
      <c r="E22" s="94">
        <v>88616</v>
      </c>
      <c r="F22" s="95">
        <v>24465</v>
      </c>
      <c r="G22" s="95">
        <f t="shared" si="0"/>
        <v>0</v>
      </c>
      <c r="H22" s="99">
        <v>0</v>
      </c>
    </row>
    <row r="23" spans="1:8" x14ac:dyDescent="0.25">
      <c r="A23" s="92" t="s">
        <v>383</v>
      </c>
      <c r="B23" s="92" t="s">
        <v>134</v>
      </c>
      <c r="C23" s="92" t="s">
        <v>135</v>
      </c>
      <c r="D23" s="93" t="s">
        <v>407</v>
      </c>
      <c r="E23" s="94">
        <v>192</v>
      </c>
      <c r="F23" s="95">
        <v>12232</v>
      </c>
      <c r="G23" s="95">
        <f t="shared" si="0"/>
        <v>0</v>
      </c>
      <c r="H23" s="99">
        <v>0</v>
      </c>
    </row>
    <row r="24" spans="1:8" x14ac:dyDescent="0.25">
      <c r="A24" s="92" t="s">
        <v>246</v>
      </c>
      <c r="B24" s="92" t="s">
        <v>376</v>
      </c>
      <c r="C24" s="92" t="s">
        <v>293</v>
      </c>
      <c r="D24" s="93" t="s">
        <v>302</v>
      </c>
      <c r="E24" s="94">
        <v>57628</v>
      </c>
      <c r="F24" s="95">
        <v>23331</v>
      </c>
      <c r="G24" s="95">
        <f t="shared" si="0"/>
        <v>0</v>
      </c>
      <c r="H24" s="99">
        <v>0</v>
      </c>
    </row>
    <row r="25" spans="1:8" x14ac:dyDescent="0.25">
      <c r="A25" s="92" t="s">
        <v>382</v>
      </c>
      <c r="B25" s="92" t="s">
        <v>58</v>
      </c>
      <c r="C25" s="92" t="s">
        <v>67</v>
      </c>
      <c r="D25" s="93" t="s">
        <v>76</v>
      </c>
      <c r="E25" s="94">
        <v>80</v>
      </c>
      <c r="F25" s="95">
        <v>31804</v>
      </c>
      <c r="G25" s="95">
        <f t="shared" si="0"/>
        <v>0</v>
      </c>
      <c r="H25" s="99">
        <v>0</v>
      </c>
    </row>
    <row r="26" spans="1:8" x14ac:dyDescent="0.25">
      <c r="A26" s="92" t="s">
        <v>378</v>
      </c>
      <c r="B26" s="92" t="s">
        <v>42</v>
      </c>
      <c r="C26" s="92" t="s">
        <v>47</v>
      </c>
      <c r="D26" s="92" t="s">
        <v>399</v>
      </c>
      <c r="E26" s="94">
        <v>10583</v>
      </c>
      <c r="F26" s="95">
        <v>24465</v>
      </c>
      <c r="G26" s="95">
        <f t="shared" si="0"/>
        <v>0</v>
      </c>
      <c r="H26" s="99">
        <v>0</v>
      </c>
    </row>
    <row r="27" spans="1:8" x14ac:dyDescent="0.25">
      <c r="A27" s="92" t="s">
        <v>383</v>
      </c>
      <c r="B27" s="92" t="s">
        <v>134</v>
      </c>
      <c r="C27" s="92" t="s">
        <v>135</v>
      </c>
      <c r="D27" s="92" t="s">
        <v>135</v>
      </c>
      <c r="E27" s="94">
        <v>189</v>
      </c>
      <c r="F27" s="95">
        <v>46239</v>
      </c>
      <c r="G27" s="95">
        <f t="shared" si="0"/>
        <v>0</v>
      </c>
      <c r="H27" s="99">
        <v>0</v>
      </c>
    </row>
    <row r="28" spans="1:8" x14ac:dyDescent="0.25">
      <c r="A28" s="92" t="s">
        <v>378</v>
      </c>
      <c r="B28" s="92" t="s">
        <v>42</v>
      </c>
      <c r="C28" s="92" t="s">
        <v>43</v>
      </c>
      <c r="D28" s="92" t="s">
        <v>43</v>
      </c>
      <c r="E28" s="94">
        <v>10530</v>
      </c>
      <c r="F28" s="95">
        <v>48930</v>
      </c>
      <c r="G28" s="95">
        <f t="shared" si="0"/>
        <v>20000</v>
      </c>
      <c r="H28" s="99">
        <v>20000</v>
      </c>
    </row>
    <row r="29" spans="1:8" x14ac:dyDescent="0.25">
      <c r="A29" s="92" t="s">
        <v>246</v>
      </c>
      <c r="B29" s="92" t="s">
        <v>247</v>
      </c>
      <c r="C29" s="92" t="s">
        <v>248</v>
      </c>
      <c r="D29" s="92" t="s">
        <v>248</v>
      </c>
      <c r="E29" s="94">
        <v>57105</v>
      </c>
      <c r="F29" s="95">
        <v>49763</v>
      </c>
      <c r="G29" s="95">
        <f t="shared" si="0"/>
        <v>0</v>
      </c>
      <c r="H29" s="99">
        <v>0</v>
      </c>
    </row>
    <row r="30" spans="1:8" x14ac:dyDescent="0.25">
      <c r="A30" s="92" t="s">
        <v>246</v>
      </c>
      <c r="B30" s="92" t="s">
        <v>376</v>
      </c>
      <c r="C30" s="92" t="s">
        <v>288</v>
      </c>
      <c r="D30" s="92" t="s">
        <v>288</v>
      </c>
      <c r="E30" s="94">
        <v>57113</v>
      </c>
      <c r="F30" s="95">
        <v>24882</v>
      </c>
      <c r="G30" s="95">
        <f t="shared" si="0"/>
        <v>0</v>
      </c>
      <c r="H30" s="99">
        <v>0</v>
      </c>
    </row>
    <row r="31" spans="1:8" x14ac:dyDescent="0.25">
      <c r="A31" s="92" t="s">
        <v>384</v>
      </c>
      <c r="B31" s="92" t="s">
        <v>174</v>
      </c>
      <c r="C31" s="92" t="s">
        <v>175</v>
      </c>
      <c r="D31" s="92" t="s">
        <v>175</v>
      </c>
      <c r="E31" s="94">
        <v>51367</v>
      </c>
      <c r="F31" s="95">
        <v>36697</v>
      </c>
      <c r="G31" s="95">
        <f t="shared" si="0"/>
        <v>0</v>
      </c>
      <c r="H31" s="99">
        <v>0</v>
      </c>
    </row>
    <row r="32" spans="1:8" x14ac:dyDescent="0.25">
      <c r="A32" s="92" t="s">
        <v>387</v>
      </c>
      <c r="B32" s="92" t="s">
        <v>193</v>
      </c>
      <c r="C32" s="92" t="s">
        <v>194</v>
      </c>
      <c r="D32" s="92" t="s">
        <v>194</v>
      </c>
      <c r="E32" s="94">
        <v>54116</v>
      </c>
      <c r="F32" s="95">
        <v>36697</v>
      </c>
      <c r="G32" s="95">
        <f t="shared" si="0"/>
        <v>0</v>
      </c>
      <c r="H32" s="99">
        <v>0</v>
      </c>
    </row>
    <row r="33" spans="1:8" x14ac:dyDescent="0.25">
      <c r="A33" s="92" t="s">
        <v>387</v>
      </c>
      <c r="B33" s="92" t="s">
        <v>231</v>
      </c>
      <c r="C33" s="92" t="s">
        <v>232</v>
      </c>
      <c r="D33" s="92" t="s">
        <v>232</v>
      </c>
      <c r="E33" s="94">
        <v>55151</v>
      </c>
      <c r="F33" s="95">
        <v>130452</v>
      </c>
      <c r="G33" s="95">
        <f t="shared" si="0"/>
        <v>0</v>
      </c>
      <c r="H33" s="99">
        <v>0</v>
      </c>
    </row>
    <row r="34" spans="1:8" x14ac:dyDescent="0.25">
      <c r="A34" s="92" t="s">
        <v>378</v>
      </c>
      <c r="B34" s="92" t="s">
        <v>42</v>
      </c>
      <c r="C34" s="92" t="s">
        <v>44</v>
      </c>
      <c r="D34" s="92" t="s">
        <v>44</v>
      </c>
      <c r="E34" s="94">
        <v>10550</v>
      </c>
      <c r="F34" s="95">
        <v>48930</v>
      </c>
      <c r="G34" s="95">
        <f t="shared" si="0"/>
        <v>24660</v>
      </c>
      <c r="H34" s="99">
        <v>24660</v>
      </c>
    </row>
    <row r="35" spans="1:8" x14ac:dyDescent="0.25">
      <c r="A35" s="92" t="s">
        <v>378</v>
      </c>
      <c r="B35" s="92" t="s">
        <v>42</v>
      </c>
      <c r="C35" s="92" t="s">
        <v>45</v>
      </c>
      <c r="D35" s="92" t="s">
        <v>45</v>
      </c>
      <c r="E35" s="94">
        <v>10556</v>
      </c>
      <c r="F35" s="95">
        <v>46263</v>
      </c>
      <c r="G35" s="95">
        <f t="shared" si="0"/>
        <v>0</v>
      </c>
      <c r="H35" s="99">
        <v>0</v>
      </c>
    </row>
    <row r="36" spans="1:8" x14ac:dyDescent="0.25">
      <c r="A36" s="92" t="s">
        <v>382</v>
      </c>
      <c r="B36" s="92" t="s">
        <v>77</v>
      </c>
      <c r="C36" s="92" t="s">
        <v>78</v>
      </c>
      <c r="D36" s="92" t="s">
        <v>78</v>
      </c>
      <c r="E36" s="94">
        <v>113</v>
      </c>
      <c r="F36" s="95">
        <v>36697</v>
      </c>
      <c r="G36" s="95">
        <f t="shared" si="0"/>
        <v>8000</v>
      </c>
      <c r="H36" s="99">
        <v>8000</v>
      </c>
    </row>
    <row r="37" spans="1:8" x14ac:dyDescent="0.25">
      <c r="A37" s="92" t="s">
        <v>387</v>
      </c>
      <c r="B37" s="92" t="s">
        <v>193</v>
      </c>
      <c r="C37" s="92" t="s">
        <v>196</v>
      </c>
      <c r="D37" s="92" t="s">
        <v>195</v>
      </c>
      <c r="E37" s="94">
        <v>54161</v>
      </c>
      <c r="F37" s="95">
        <v>22997</v>
      </c>
      <c r="G37" s="95">
        <f t="shared" si="0"/>
        <v>0</v>
      </c>
      <c r="H37" s="99">
        <v>0</v>
      </c>
    </row>
    <row r="38" spans="1:8" x14ac:dyDescent="0.25">
      <c r="A38" s="92" t="s">
        <v>246</v>
      </c>
      <c r="B38" s="92" t="s">
        <v>375</v>
      </c>
      <c r="C38" s="92" t="s">
        <v>270</v>
      </c>
      <c r="D38" s="92" t="s">
        <v>270</v>
      </c>
      <c r="E38" s="94">
        <v>57163</v>
      </c>
      <c r="F38" s="95">
        <v>34220</v>
      </c>
      <c r="G38" s="95">
        <f t="shared" si="0"/>
        <v>0</v>
      </c>
      <c r="H38" s="99">
        <v>0</v>
      </c>
    </row>
    <row r="39" spans="1:8" x14ac:dyDescent="0.25">
      <c r="A39" s="92" t="s">
        <v>382</v>
      </c>
      <c r="B39" s="92" t="s">
        <v>77</v>
      </c>
      <c r="C39" s="92" t="s">
        <v>79</v>
      </c>
      <c r="D39" s="92" t="s">
        <v>79</v>
      </c>
      <c r="E39" s="94">
        <v>111</v>
      </c>
      <c r="F39" s="95">
        <v>54403</v>
      </c>
      <c r="G39" s="95">
        <f t="shared" si="0"/>
        <v>0</v>
      </c>
      <c r="H39" s="99">
        <v>0</v>
      </c>
    </row>
    <row r="40" spans="1:8" x14ac:dyDescent="0.25">
      <c r="A40" s="92" t="s">
        <v>384</v>
      </c>
      <c r="B40" s="92" t="s">
        <v>174</v>
      </c>
      <c r="C40" s="92" t="s">
        <v>176</v>
      </c>
      <c r="D40" s="92" t="s">
        <v>176</v>
      </c>
      <c r="E40" s="94">
        <v>51340</v>
      </c>
      <c r="F40" s="95">
        <v>36697</v>
      </c>
      <c r="G40" s="95">
        <f t="shared" si="0"/>
        <v>9000</v>
      </c>
      <c r="H40" s="99">
        <v>9000</v>
      </c>
    </row>
    <row r="41" spans="1:8" x14ac:dyDescent="0.25">
      <c r="A41" s="92" t="s">
        <v>382</v>
      </c>
      <c r="B41" s="92" t="s">
        <v>58</v>
      </c>
      <c r="C41" s="92" t="s">
        <v>75</v>
      </c>
      <c r="D41" s="92" t="s">
        <v>436</v>
      </c>
      <c r="E41" s="94">
        <v>76</v>
      </c>
      <c r="F41" s="95">
        <v>24465</v>
      </c>
      <c r="G41" s="95">
        <f t="shared" si="0"/>
        <v>3000</v>
      </c>
      <c r="H41" s="99">
        <v>3000</v>
      </c>
    </row>
    <row r="42" spans="1:8" x14ac:dyDescent="0.25">
      <c r="A42" s="92" t="s">
        <v>382</v>
      </c>
      <c r="B42" s="92" t="s">
        <v>95</v>
      </c>
      <c r="C42" s="92" t="s">
        <v>96</v>
      </c>
      <c r="D42" s="92" t="s">
        <v>96</v>
      </c>
      <c r="E42" s="94">
        <v>28</v>
      </c>
      <c r="F42" s="95">
        <v>48930</v>
      </c>
      <c r="G42" s="95">
        <f t="shared" si="0"/>
        <v>0</v>
      </c>
      <c r="H42" s="99">
        <v>0</v>
      </c>
    </row>
    <row r="43" spans="1:8" x14ac:dyDescent="0.25">
      <c r="A43" s="92" t="s">
        <v>382</v>
      </c>
      <c r="B43" s="92" t="s">
        <v>58</v>
      </c>
      <c r="C43" s="92" t="s">
        <v>59</v>
      </c>
      <c r="D43" s="92" t="s">
        <v>59</v>
      </c>
      <c r="E43" s="94">
        <v>57</v>
      </c>
      <c r="F43" s="95">
        <v>46273</v>
      </c>
      <c r="G43" s="95">
        <f t="shared" si="0"/>
        <v>0</v>
      </c>
      <c r="H43" s="99">
        <v>0</v>
      </c>
    </row>
    <row r="44" spans="1:8" x14ac:dyDescent="0.25">
      <c r="A44" s="92" t="s">
        <v>246</v>
      </c>
      <c r="B44" s="92" t="s">
        <v>375</v>
      </c>
      <c r="C44" s="92" t="s">
        <v>271</v>
      </c>
      <c r="D44" s="92" t="s">
        <v>271</v>
      </c>
      <c r="E44" s="94">
        <v>57165</v>
      </c>
      <c r="F44" s="95">
        <v>24882</v>
      </c>
      <c r="G44" s="95">
        <f t="shared" si="0"/>
        <v>0</v>
      </c>
      <c r="H44" s="99">
        <v>0</v>
      </c>
    </row>
    <row r="45" spans="1:8" x14ac:dyDescent="0.25">
      <c r="A45" s="92" t="s">
        <v>387</v>
      </c>
      <c r="B45" s="92" t="s">
        <v>193</v>
      </c>
      <c r="C45" s="92" t="s">
        <v>196</v>
      </c>
      <c r="D45" s="92" t="s">
        <v>196</v>
      </c>
      <c r="E45" s="94">
        <v>54166</v>
      </c>
      <c r="F45" s="95">
        <v>34006</v>
      </c>
      <c r="G45" s="95">
        <f t="shared" si="0"/>
        <v>0</v>
      </c>
      <c r="H45" s="99">
        <v>0</v>
      </c>
    </row>
    <row r="46" spans="1:8" x14ac:dyDescent="0.25">
      <c r="A46" s="92" t="s">
        <v>387</v>
      </c>
      <c r="B46" s="92" t="s">
        <v>193</v>
      </c>
      <c r="C46" s="92" t="s">
        <v>197</v>
      </c>
      <c r="D46" s="92" t="s">
        <v>197</v>
      </c>
      <c r="E46" s="94">
        <v>54171</v>
      </c>
      <c r="F46" s="95">
        <v>18349</v>
      </c>
      <c r="G46" s="95">
        <f t="shared" si="0"/>
        <v>0</v>
      </c>
      <c r="H46" s="99">
        <v>0</v>
      </c>
    </row>
    <row r="47" spans="1:8" x14ac:dyDescent="0.25">
      <c r="A47" s="92" t="s">
        <v>246</v>
      </c>
      <c r="B47" s="92" t="s">
        <v>247</v>
      </c>
      <c r="C47" s="92" t="s">
        <v>249</v>
      </c>
      <c r="D47" s="92" t="s">
        <v>249</v>
      </c>
      <c r="E47" s="94">
        <v>57178</v>
      </c>
      <c r="F47" s="95">
        <v>29758</v>
      </c>
      <c r="G47" s="95">
        <f t="shared" si="0"/>
        <v>0</v>
      </c>
      <c r="H47" s="99">
        <v>0</v>
      </c>
    </row>
    <row r="48" spans="1:8" x14ac:dyDescent="0.25">
      <c r="A48" s="92" t="s">
        <v>246</v>
      </c>
      <c r="B48" s="92" t="s">
        <v>376</v>
      </c>
      <c r="C48" s="92" t="s">
        <v>289</v>
      </c>
      <c r="D48" s="92" t="s">
        <v>289</v>
      </c>
      <c r="E48" s="94">
        <v>57180</v>
      </c>
      <c r="F48" s="95">
        <v>37322</v>
      </c>
      <c r="G48" s="95">
        <f t="shared" si="0"/>
        <v>0</v>
      </c>
      <c r="H48" s="99">
        <v>0</v>
      </c>
    </row>
    <row r="49" spans="1:8" x14ac:dyDescent="0.25">
      <c r="A49" s="92" t="s">
        <v>382</v>
      </c>
      <c r="B49" s="92" t="s">
        <v>58</v>
      </c>
      <c r="C49" s="92" t="s">
        <v>60</v>
      </c>
      <c r="D49" s="92" t="s">
        <v>60</v>
      </c>
      <c r="E49" s="94">
        <v>82</v>
      </c>
      <c r="F49" s="95">
        <v>36697</v>
      </c>
      <c r="G49" s="95">
        <f t="shared" si="0"/>
        <v>0</v>
      </c>
      <c r="H49" s="99">
        <v>0</v>
      </c>
    </row>
    <row r="50" spans="1:8" x14ac:dyDescent="0.25">
      <c r="A50" s="92" t="s">
        <v>246</v>
      </c>
      <c r="B50" s="92" t="s">
        <v>376</v>
      </c>
      <c r="C50" s="92" t="s">
        <v>249</v>
      </c>
      <c r="D50" s="92" t="s">
        <v>290</v>
      </c>
      <c r="E50" s="94">
        <v>57182</v>
      </c>
      <c r="F50" s="95">
        <v>22169</v>
      </c>
      <c r="G50" s="95">
        <f t="shared" si="0"/>
        <v>0</v>
      </c>
      <c r="H50" s="99">
        <v>0</v>
      </c>
    </row>
    <row r="51" spans="1:8" x14ac:dyDescent="0.25">
      <c r="A51" s="92" t="s">
        <v>378</v>
      </c>
      <c r="B51" s="92" t="s">
        <v>42</v>
      </c>
      <c r="C51" s="92" t="s">
        <v>44</v>
      </c>
      <c r="D51" s="92" t="s">
        <v>46</v>
      </c>
      <c r="E51" s="94">
        <v>10551</v>
      </c>
      <c r="F51" s="95">
        <v>24465</v>
      </c>
      <c r="G51" s="95">
        <f t="shared" si="0"/>
        <v>0</v>
      </c>
      <c r="H51" s="99">
        <v>0</v>
      </c>
    </row>
    <row r="52" spans="1:8" x14ac:dyDescent="0.25">
      <c r="A52" s="92" t="s">
        <v>387</v>
      </c>
      <c r="B52" s="92" t="s">
        <v>388</v>
      </c>
      <c r="C52" s="92" t="s">
        <v>212</v>
      </c>
      <c r="D52" s="92" t="s">
        <v>212</v>
      </c>
      <c r="E52" s="94">
        <v>54184</v>
      </c>
      <c r="F52" s="95">
        <v>58496</v>
      </c>
      <c r="G52" s="95">
        <f t="shared" si="0"/>
        <v>0</v>
      </c>
      <c r="H52" s="99">
        <v>0</v>
      </c>
    </row>
    <row r="53" spans="1:8" x14ac:dyDescent="0.25">
      <c r="A53" s="92" t="s">
        <v>382</v>
      </c>
      <c r="B53" s="92" t="s">
        <v>58</v>
      </c>
      <c r="C53" s="92" t="s">
        <v>61</v>
      </c>
      <c r="D53" s="92" t="s">
        <v>61</v>
      </c>
      <c r="E53" s="94">
        <v>30</v>
      </c>
      <c r="F53" s="95">
        <v>77082</v>
      </c>
      <c r="G53" s="95">
        <f t="shared" si="0"/>
        <v>0</v>
      </c>
      <c r="H53" s="99">
        <v>0</v>
      </c>
    </row>
    <row r="54" spans="1:8" x14ac:dyDescent="0.25">
      <c r="A54" s="92" t="s">
        <v>383</v>
      </c>
      <c r="B54" s="92" t="s">
        <v>134</v>
      </c>
      <c r="C54" s="92" t="s">
        <v>140</v>
      </c>
      <c r="D54" s="92" t="s">
        <v>406</v>
      </c>
      <c r="E54" s="94">
        <v>186</v>
      </c>
      <c r="F54" s="95">
        <v>31386</v>
      </c>
      <c r="G54" s="95">
        <f t="shared" si="0"/>
        <v>0</v>
      </c>
      <c r="H54" s="99">
        <v>0</v>
      </c>
    </row>
    <row r="55" spans="1:8" x14ac:dyDescent="0.25">
      <c r="A55" s="92" t="s">
        <v>308</v>
      </c>
      <c r="B55" s="92" t="s">
        <v>377</v>
      </c>
      <c r="C55" s="92" t="s">
        <v>327</v>
      </c>
      <c r="D55" s="92" t="s">
        <v>327</v>
      </c>
      <c r="E55" s="94">
        <v>88186</v>
      </c>
      <c r="F55" s="95">
        <v>46263</v>
      </c>
      <c r="G55" s="95">
        <f t="shared" si="0"/>
        <v>0</v>
      </c>
      <c r="H55" s="99">
        <v>0</v>
      </c>
    </row>
    <row r="56" spans="1:8" x14ac:dyDescent="0.25">
      <c r="A56" s="92" t="s">
        <v>384</v>
      </c>
      <c r="B56" s="92" t="s">
        <v>386</v>
      </c>
      <c r="C56" s="92" t="s">
        <v>161</v>
      </c>
      <c r="D56" s="92" t="s">
        <v>161</v>
      </c>
      <c r="E56" s="94">
        <v>8815</v>
      </c>
      <c r="F56" s="95">
        <v>36697</v>
      </c>
      <c r="G56" s="95">
        <f t="shared" si="0"/>
        <v>0</v>
      </c>
      <c r="H56" s="99">
        <v>0</v>
      </c>
    </row>
    <row r="57" spans="1:8" x14ac:dyDescent="0.25">
      <c r="A57" s="92" t="s">
        <v>246</v>
      </c>
      <c r="B57" s="92" t="s">
        <v>376</v>
      </c>
      <c r="C57" s="92" t="s">
        <v>291</v>
      </c>
      <c r="D57" s="92" t="s">
        <v>291</v>
      </c>
      <c r="E57" s="94">
        <v>57192</v>
      </c>
      <c r="F57" s="95">
        <v>34610</v>
      </c>
      <c r="G57" s="95">
        <f t="shared" si="0"/>
        <v>0</v>
      </c>
      <c r="H57" s="99">
        <v>0</v>
      </c>
    </row>
    <row r="58" spans="1:8" x14ac:dyDescent="0.25">
      <c r="A58" s="92" t="s">
        <v>387</v>
      </c>
      <c r="B58" s="92" t="s">
        <v>388</v>
      </c>
      <c r="C58" s="92" t="s">
        <v>213</v>
      </c>
      <c r="D58" s="92" t="s">
        <v>213</v>
      </c>
      <c r="E58" s="94">
        <v>54506</v>
      </c>
      <c r="F58" s="95">
        <v>48930</v>
      </c>
      <c r="G58" s="95">
        <f t="shared" si="0"/>
        <v>0</v>
      </c>
      <c r="H58" s="99">
        <v>0</v>
      </c>
    </row>
    <row r="59" spans="1:8" x14ac:dyDescent="0.25">
      <c r="A59" s="92" t="s">
        <v>378</v>
      </c>
      <c r="B59" s="92" t="s">
        <v>0</v>
      </c>
      <c r="C59" s="92" t="s">
        <v>37</v>
      </c>
      <c r="D59" s="92" t="s">
        <v>400</v>
      </c>
      <c r="E59" s="94">
        <v>10558</v>
      </c>
      <c r="F59" s="95">
        <v>24465</v>
      </c>
      <c r="G59" s="95">
        <f t="shared" si="0"/>
        <v>0</v>
      </c>
      <c r="H59" s="99">
        <v>0</v>
      </c>
    </row>
    <row r="60" spans="1:8" x14ac:dyDescent="0.25">
      <c r="A60" s="92" t="s">
        <v>384</v>
      </c>
      <c r="B60" s="92" t="s">
        <v>385</v>
      </c>
      <c r="C60" s="92" t="s">
        <v>150</v>
      </c>
      <c r="D60" s="92" t="s">
        <v>150</v>
      </c>
      <c r="E60" s="94">
        <v>51110</v>
      </c>
      <c r="F60" s="95">
        <v>73395</v>
      </c>
      <c r="G60" s="95">
        <f t="shared" si="0"/>
        <v>5000</v>
      </c>
      <c r="H60" s="99">
        <v>5000</v>
      </c>
    </row>
    <row r="61" spans="1:8" x14ac:dyDescent="0.25">
      <c r="A61" s="92" t="s">
        <v>384</v>
      </c>
      <c r="B61" s="92" t="s">
        <v>385</v>
      </c>
      <c r="C61" s="92" t="s">
        <v>151</v>
      </c>
      <c r="D61" s="92" t="s">
        <v>151</v>
      </c>
      <c r="E61" s="94">
        <v>51101</v>
      </c>
      <c r="F61" s="95">
        <v>126172</v>
      </c>
      <c r="G61" s="95">
        <f t="shared" si="0"/>
        <v>13000</v>
      </c>
      <c r="H61" s="99">
        <v>13000</v>
      </c>
    </row>
    <row r="62" spans="1:8" x14ac:dyDescent="0.25">
      <c r="A62" s="92" t="s">
        <v>387</v>
      </c>
      <c r="B62" s="92" t="s">
        <v>388</v>
      </c>
      <c r="C62" s="92" t="s">
        <v>214</v>
      </c>
      <c r="D62" s="92" t="s">
        <v>214</v>
      </c>
      <c r="E62" s="94">
        <v>54196</v>
      </c>
      <c r="F62" s="95">
        <v>43597</v>
      </c>
      <c r="G62" s="95">
        <f t="shared" si="0"/>
        <v>0</v>
      </c>
      <c r="H62" s="99">
        <v>0</v>
      </c>
    </row>
    <row r="63" spans="1:8" x14ac:dyDescent="0.25">
      <c r="A63" s="92" t="s">
        <v>308</v>
      </c>
      <c r="B63" s="92" t="s">
        <v>309</v>
      </c>
      <c r="C63" s="92" t="s">
        <v>310</v>
      </c>
      <c r="D63" s="92" t="s">
        <v>310</v>
      </c>
      <c r="E63" s="94">
        <v>88201</v>
      </c>
      <c r="F63" s="95">
        <v>46263</v>
      </c>
      <c r="G63" s="95">
        <f t="shared" si="0"/>
        <v>4000</v>
      </c>
      <c r="H63" s="99">
        <v>4000</v>
      </c>
    </row>
    <row r="64" spans="1:8" x14ac:dyDescent="0.25">
      <c r="A64" s="92" t="s">
        <v>384</v>
      </c>
      <c r="B64" s="92" t="s">
        <v>386</v>
      </c>
      <c r="C64" s="92" t="s">
        <v>162</v>
      </c>
      <c r="D64" s="92" t="s">
        <v>162</v>
      </c>
      <c r="E64" s="94">
        <v>8801</v>
      </c>
      <c r="F64" s="95">
        <v>119658</v>
      </c>
      <c r="G64" s="95">
        <f t="shared" si="0"/>
        <v>0</v>
      </c>
      <c r="H64" s="99">
        <v>0</v>
      </c>
    </row>
    <row r="65" spans="1:8" x14ac:dyDescent="0.25">
      <c r="A65" s="92" t="s">
        <v>384</v>
      </c>
      <c r="B65" s="92" t="s">
        <v>386</v>
      </c>
      <c r="C65" s="92" t="s">
        <v>160</v>
      </c>
      <c r="D65" s="92" t="s">
        <v>160</v>
      </c>
      <c r="E65" s="94">
        <v>8822</v>
      </c>
      <c r="F65" s="95">
        <v>55071</v>
      </c>
      <c r="G65" s="95">
        <f t="shared" si="0"/>
        <v>0</v>
      </c>
      <c r="H65" s="99">
        <v>0</v>
      </c>
    </row>
    <row r="66" spans="1:8" x14ac:dyDescent="0.25">
      <c r="A66" s="92" t="s">
        <v>384</v>
      </c>
      <c r="B66" s="92" t="s">
        <v>386</v>
      </c>
      <c r="C66" s="92" t="s">
        <v>163</v>
      </c>
      <c r="D66" s="92" t="s">
        <v>163</v>
      </c>
      <c r="E66" s="94">
        <v>8817</v>
      </c>
      <c r="F66" s="95">
        <v>42838</v>
      </c>
      <c r="G66" s="95">
        <f t="shared" si="0"/>
        <v>10000</v>
      </c>
      <c r="H66" s="99">
        <v>10000</v>
      </c>
    </row>
    <row r="67" spans="1:8" x14ac:dyDescent="0.25">
      <c r="A67" s="92" t="s">
        <v>384</v>
      </c>
      <c r="B67" s="92" t="s">
        <v>386</v>
      </c>
      <c r="C67" s="92" t="s">
        <v>164</v>
      </c>
      <c r="D67" s="92" t="s">
        <v>164</v>
      </c>
      <c r="E67" s="94">
        <v>8802</v>
      </c>
      <c r="F67" s="95">
        <v>36697</v>
      </c>
      <c r="G67" s="95">
        <f t="shared" ref="G67:G130" si="1">H67</f>
        <v>0</v>
      </c>
      <c r="H67" s="99">
        <v>0</v>
      </c>
    </row>
    <row r="68" spans="1:8" x14ac:dyDescent="0.25">
      <c r="A68" s="92" t="s">
        <v>308</v>
      </c>
      <c r="B68" s="92" t="s">
        <v>309</v>
      </c>
      <c r="C68" s="92" t="s">
        <v>311</v>
      </c>
      <c r="D68" s="92" t="s">
        <v>311</v>
      </c>
      <c r="E68" s="94">
        <v>88206</v>
      </c>
      <c r="F68" s="95">
        <v>34031</v>
      </c>
      <c r="G68" s="95">
        <f t="shared" si="1"/>
        <v>0</v>
      </c>
      <c r="H68" s="99">
        <v>0</v>
      </c>
    </row>
    <row r="69" spans="1:8" x14ac:dyDescent="0.25">
      <c r="A69" s="92" t="s">
        <v>246</v>
      </c>
      <c r="B69" s="92" t="s">
        <v>375</v>
      </c>
      <c r="C69" s="92" t="s">
        <v>272</v>
      </c>
      <c r="D69" s="92" t="s">
        <v>272</v>
      </c>
      <c r="E69" s="94">
        <v>57210</v>
      </c>
      <c r="F69" s="95">
        <v>31102</v>
      </c>
      <c r="G69" s="95">
        <f t="shared" si="1"/>
        <v>0</v>
      </c>
      <c r="H69" s="99">
        <v>0</v>
      </c>
    </row>
    <row r="70" spans="1:8" x14ac:dyDescent="0.25">
      <c r="A70" s="92" t="s">
        <v>382</v>
      </c>
      <c r="B70" s="92" t="s">
        <v>77</v>
      </c>
      <c r="C70" s="92" t="s">
        <v>91</v>
      </c>
      <c r="D70" s="92" t="s">
        <v>391</v>
      </c>
      <c r="E70" s="94">
        <v>108</v>
      </c>
      <c r="F70" s="95">
        <v>12232</v>
      </c>
      <c r="G70" s="95">
        <f t="shared" si="1"/>
        <v>0</v>
      </c>
      <c r="H70" s="99">
        <v>0</v>
      </c>
    </row>
    <row r="71" spans="1:8" x14ac:dyDescent="0.25">
      <c r="A71" s="92" t="s">
        <v>378</v>
      </c>
      <c r="B71" s="92" t="s">
        <v>0</v>
      </c>
      <c r="C71" s="92" t="s">
        <v>34</v>
      </c>
      <c r="D71" s="92" t="s">
        <v>34</v>
      </c>
      <c r="E71" s="94">
        <v>10566</v>
      </c>
      <c r="F71" s="95">
        <v>97860</v>
      </c>
      <c r="G71" s="95">
        <f t="shared" si="1"/>
        <v>20000</v>
      </c>
      <c r="H71" s="99">
        <v>20000</v>
      </c>
    </row>
    <row r="72" spans="1:8" x14ac:dyDescent="0.25">
      <c r="A72" s="92" t="s">
        <v>378</v>
      </c>
      <c r="B72" s="92" t="s">
        <v>0</v>
      </c>
      <c r="C72" s="92" t="s">
        <v>35</v>
      </c>
      <c r="D72" s="92" t="s">
        <v>35</v>
      </c>
      <c r="E72" s="94">
        <v>10590</v>
      </c>
      <c r="F72" s="95">
        <v>36697</v>
      </c>
      <c r="G72" s="95">
        <f t="shared" si="1"/>
        <v>0</v>
      </c>
      <c r="H72" s="99">
        <v>0</v>
      </c>
    </row>
    <row r="73" spans="1:8" x14ac:dyDescent="0.25">
      <c r="A73" s="92" t="s">
        <v>246</v>
      </c>
      <c r="B73" s="92" t="s">
        <v>247</v>
      </c>
      <c r="C73" s="92" t="s">
        <v>250</v>
      </c>
      <c r="D73" s="92" t="s">
        <v>250</v>
      </c>
      <c r="E73" s="94">
        <v>57224</v>
      </c>
      <c r="F73" s="95">
        <v>37322</v>
      </c>
      <c r="G73" s="95">
        <f t="shared" si="1"/>
        <v>0</v>
      </c>
      <c r="H73" s="99">
        <v>0</v>
      </c>
    </row>
    <row r="74" spans="1:8" x14ac:dyDescent="0.25">
      <c r="A74" s="92" t="s">
        <v>383</v>
      </c>
      <c r="B74" s="92" t="s">
        <v>116</v>
      </c>
      <c r="C74" s="92" t="s">
        <v>117</v>
      </c>
      <c r="D74" s="92" t="s">
        <v>117</v>
      </c>
      <c r="E74" s="94">
        <v>132</v>
      </c>
      <c r="F74" s="95">
        <v>55046</v>
      </c>
      <c r="G74" s="95">
        <f t="shared" si="1"/>
        <v>40000</v>
      </c>
      <c r="H74" s="99">
        <v>40000</v>
      </c>
    </row>
    <row r="75" spans="1:8" x14ac:dyDescent="0.25">
      <c r="A75" s="92" t="s">
        <v>383</v>
      </c>
      <c r="B75" s="92" t="s">
        <v>116</v>
      </c>
      <c r="C75" s="92" t="s">
        <v>119</v>
      </c>
      <c r="D75" s="92" t="s">
        <v>119</v>
      </c>
      <c r="E75" s="94">
        <v>135</v>
      </c>
      <c r="F75" s="95">
        <v>92546</v>
      </c>
      <c r="G75" s="95">
        <f t="shared" si="1"/>
        <v>0</v>
      </c>
      <c r="H75" s="99">
        <v>0</v>
      </c>
    </row>
    <row r="76" spans="1:8" x14ac:dyDescent="0.25">
      <c r="A76" s="92" t="s">
        <v>387</v>
      </c>
      <c r="B76" s="92" t="s">
        <v>231</v>
      </c>
      <c r="C76" s="92" t="s">
        <v>233</v>
      </c>
      <c r="D76" s="92" t="s">
        <v>233</v>
      </c>
      <c r="E76" s="94">
        <v>55231</v>
      </c>
      <c r="F76" s="95">
        <v>61162</v>
      </c>
      <c r="G76" s="95">
        <f t="shared" si="1"/>
        <v>30300</v>
      </c>
      <c r="H76" s="99">
        <v>30300</v>
      </c>
    </row>
    <row r="77" spans="1:8" x14ac:dyDescent="0.25">
      <c r="A77" s="92" t="s">
        <v>308</v>
      </c>
      <c r="B77" s="92" t="s">
        <v>377</v>
      </c>
      <c r="C77" s="92" t="s">
        <v>328</v>
      </c>
      <c r="D77" s="92" t="s">
        <v>328</v>
      </c>
      <c r="E77" s="94">
        <v>88246</v>
      </c>
      <c r="F77" s="95">
        <v>36697</v>
      </c>
      <c r="G77" s="95">
        <f t="shared" si="1"/>
        <v>0</v>
      </c>
      <c r="H77" s="99">
        <v>0</v>
      </c>
    </row>
    <row r="78" spans="1:8" x14ac:dyDescent="0.25">
      <c r="A78" s="92" t="s">
        <v>246</v>
      </c>
      <c r="B78" s="92" t="s">
        <v>375</v>
      </c>
      <c r="C78" s="92" t="s">
        <v>273</v>
      </c>
      <c r="D78" s="92" t="s">
        <v>273</v>
      </c>
      <c r="E78" s="94">
        <v>57250</v>
      </c>
      <c r="F78" s="95">
        <v>34610</v>
      </c>
      <c r="G78" s="95">
        <f t="shared" si="1"/>
        <v>0</v>
      </c>
      <c r="H78" s="99">
        <v>0</v>
      </c>
    </row>
    <row r="79" spans="1:8" x14ac:dyDescent="0.25">
      <c r="A79" s="92" t="s">
        <v>384</v>
      </c>
      <c r="B79" s="92" t="s">
        <v>174</v>
      </c>
      <c r="C79" s="92" t="s">
        <v>177</v>
      </c>
      <c r="D79" s="92" t="s">
        <v>177</v>
      </c>
      <c r="E79" s="94">
        <v>51369</v>
      </c>
      <c r="F79" s="95">
        <v>36697</v>
      </c>
      <c r="G79" s="95">
        <f t="shared" si="1"/>
        <v>0</v>
      </c>
      <c r="H79" s="99">
        <v>0</v>
      </c>
    </row>
    <row r="80" spans="1:8" x14ac:dyDescent="0.25">
      <c r="A80" s="92" t="s">
        <v>383</v>
      </c>
      <c r="B80" s="92" t="s">
        <v>134</v>
      </c>
      <c r="C80" s="92" t="s">
        <v>135</v>
      </c>
      <c r="D80" s="92" t="s">
        <v>137</v>
      </c>
      <c r="E80" s="94">
        <v>193</v>
      </c>
      <c r="F80" s="95">
        <v>24465</v>
      </c>
      <c r="G80" s="95">
        <f t="shared" si="1"/>
        <v>0</v>
      </c>
      <c r="H80" s="99">
        <v>0</v>
      </c>
    </row>
    <row r="81" spans="1:8" x14ac:dyDescent="0.25">
      <c r="A81" s="92" t="s">
        <v>308</v>
      </c>
      <c r="B81" s="92" t="s">
        <v>309</v>
      </c>
      <c r="C81" s="92" t="s">
        <v>313</v>
      </c>
      <c r="D81" s="92" t="s">
        <v>313</v>
      </c>
      <c r="E81" s="94">
        <v>88256</v>
      </c>
      <c r="F81" s="95">
        <v>24465</v>
      </c>
      <c r="G81" s="95">
        <f t="shared" si="1"/>
        <v>0</v>
      </c>
      <c r="H81" s="99">
        <v>0</v>
      </c>
    </row>
    <row r="82" spans="1:8" x14ac:dyDescent="0.25">
      <c r="A82" s="92" t="s">
        <v>387</v>
      </c>
      <c r="B82" s="92" t="s">
        <v>388</v>
      </c>
      <c r="C82" s="92" t="s">
        <v>215</v>
      </c>
      <c r="D82" s="92" t="s">
        <v>215</v>
      </c>
      <c r="E82" s="94">
        <v>54257</v>
      </c>
      <c r="F82" s="95">
        <v>43599</v>
      </c>
      <c r="G82" s="95">
        <f t="shared" si="1"/>
        <v>0</v>
      </c>
      <c r="H82" s="99">
        <v>0</v>
      </c>
    </row>
    <row r="83" spans="1:8" x14ac:dyDescent="0.25">
      <c r="A83" s="92" t="s">
        <v>246</v>
      </c>
      <c r="B83" s="92" t="s">
        <v>375</v>
      </c>
      <c r="C83" s="92" t="s">
        <v>274</v>
      </c>
      <c r="D83" s="92" t="s">
        <v>274</v>
      </c>
      <c r="E83" s="94">
        <v>57258</v>
      </c>
      <c r="F83" s="95">
        <v>37322</v>
      </c>
      <c r="G83" s="95">
        <f t="shared" si="1"/>
        <v>0</v>
      </c>
      <c r="H83" s="99">
        <v>0</v>
      </c>
    </row>
    <row r="84" spans="1:8" x14ac:dyDescent="0.25">
      <c r="A84" s="92" t="s">
        <v>387</v>
      </c>
      <c r="B84" s="92" t="s">
        <v>193</v>
      </c>
      <c r="C84" s="92" t="s">
        <v>198</v>
      </c>
      <c r="D84" s="92" t="s">
        <v>198</v>
      </c>
      <c r="E84" s="94">
        <v>54266</v>
      </c>
      <c r="F84" s="95">
        <v>46239</v>
      </c>
      <c r="G84" s="95">
        <f t="shared" si="1"/>
        <v>0</v>
      </c>
      <c r="H84" s="99">
        <v>0</v>
      </c>
    </row>
    <row r="85" spans="1:8" x14ac:dyDescent="0.25">
      <c r="A85" s="92" t="s">
        <v>384</v>
      </c>
      <c r="B85" s="92" t="s">
        <v>174</v>
      </c>
      <c r="C85" s="92" t="s">
        <v>178</v>
      </c>
      <c r="D85" s="92" t="s">
        <v>178</v>
      </c>
      <c r="E85" s="94">
        <v>51365</v>
      </c>
      <c r="F85" s="95">
        <v>36697</v>
      </c>
      <c r="G85" s="95">
        <f t="shared" si="1"/>
        <v>3000</v>
      </c>
      <c r="H85" s="99">
        <v>3000</v>
      </c>
    </row>
    <row r="86" spans="1:8" x14ac:dyDescent="0.25">
      <c r="A86" s="92" t="s">
        <v>382</v>
      </c>
      <c r="B86" s="92" t="s">
        <v>58</v>
      </c>
      <c r="C86" s="92" t="s">
        <v>59</v>
      </c>
      <c r="D86" s="92" t="s">
        <v>401</v>
      </c>
      <c r="E86" s="94">
        <v>58</v>
      </c>
      <c r="F86" s="95">
        <v>24465</v>
      </c>
      <c r="G86" s="95">
        <f t="shared" si="1"/>
        <v>0</v>
      </c>
      <c r="H86" s="99">
        <v>0</v>
      </c>
    </row>
    <row r="87" spans="1:8" x14ac:dyDescent="0.25">
      <c r="A87" s="92" t="s">
        <v>382</v>
      </c>
      <c r="B87" s="92" t="s">
        <v>95</v>
      </c>
      <c r="C87" s="92" t="s">
        <v>99</v>
      </c>
      <c r="D87" s="92" t="s">
        <v>428</v>
      </c>
      <c r="E87" s="94">
        <v>40</v>
      </c>
      <c r="F87" s="95">
        <v>24465</v>
      </c>
      <c r="G87" s="95">
        <f t="shared" si="1"/>
        <v>22000</v>
      </c>
      <c r="H87" s="99">
        <v>22000</v>
      </c>
    </row>
    <row r="88" spans="1:8" x14ac:dyDescent="0.25">
      <c r="A88" s="92" t="s">
        <v>308</v>
      </c>
      <c r="B88" s="92" t="s">
        <v>309</v>
      </c>
      <c r="C88" s="92" t="s">
        <v>314</v>
      </c>
      <c r="D88" s="92" t="s">
        <v>314</v>
      </c>
      <c r="E88" s="94">
        <v>88281</v>
      </c>
      <c r="F88" s="95">
        <v>58496</v>
      </c>
      <c r="G88" s="95">
        <f t="shared" si="1"/>
        <v>12000</v>
      </c>
      <c r="H88" s="99">
        <v>12000</v>
      </c>
    </row>
    <row r="89" spans="1:8" x14ac:dyDescent="0.25">
      <c r="A89" s="92" t="s">
        <v>383</v>
      </c>
      <c r="B89" s="92" t="s">
        <v>116</v>
      </c>
      <c r="C89" s="92" t="s">
        <v>122</v>
      </c>
      <c r="D89" s="92" t="s">
        <v>122</v>
      </c>
      <c r="E89" s="94">
        <v>162</v>
      </c>
      <c r="F89" s="95">
        <v>46273</v>
      </c>
      <c r="G89" s="95">
        <f t="shared" si="1"/>
        <v>0</v>
      </c>
      <c r="H89" s="99">
        <v>0</v>
      </c>
    </row>
    <row r="90" spans="1:8" x14ac:dyDescent="0.25">
      <c r="A90" s="92" t="s">
        <v>384</v>
      </c>
      <c r="B90" s="92" t="s">
        <v>174</v>
      </c>
      <c r="C90" s="92" t="s">
        <v>179</v>
      </c>
      <c r="D90" s="92" t="s">
        <v>179</v>
      </c>
      <c r="E90" s="94">
        <v>51370</v>
      </c>
      <c r="F90" s="95">
        <v>131509</v>
      </c>
      <c r="G90" s="95">
        <f t="shared" si="1"/>
        <v>3000</v>
      </c>
      <c r="H90" s="99">
        <v>3000</v>
      </c>
    </row>
    <row r="91" spans="1:8" x14ac:dyDescent="0.25">
      <c r="A91" s="92" t="s">
        <v>308</v>
      </c>
      <c r="B91" s="92" t="s">
        <v>309</v>
      </c>
      <c r="C91" s="92" t="s">
        <v>315</v>
      </c>
      <c r="D91" s="92" t="s">
        <v>315</v>
      </c>
      <c r="E91" s="94">
        <v>88286</v>
      </c>
      <c r="F91" s="95">
        <v>131900</v>
      </c>
      <c r="G91" s="95">
        <f t="shared" si="1"/>
        <v>0</v>
      </c>
      <c r="H91" s="99">
        <v>0</v>
      </c>
    </row>
    <row r="92" spans="1:8" x14ac:dyDescent="0.25">
      <c r="A92" s="92" t="s">
        <v>308</v>
      </c>
      <c r="B92" s="92" t="s">
        <v>309</v>
      </c>
      <c r="C92" s="92" t="s">
        <v>316</v>
      </c>
      <c r="D92" s="92" t="s">
        <v>316</v>
      </c>
      <c r="E92" s="94">
        <v>88291</v>
      </c>
      <c r="F92" s="95">
        <v>21798</v>
      </c>
      <c r="G92" s="95">
        <f t="shared" si="1"/>
        <v>0</v>
      </c>
      <c r="H92" s="99">
        <v>0</v>
      </c>
    </row>
    <row r="93" spans="1:8" x14ac:dyDescent="0.25">
      <c r="A93" s="92" t="s">
        <v>308</v>
      </c>
      <c r="B93" s="92" t="s">
        <v>309</v>
      </c>
      <c r="C93" s="92" t="s">
        <v>317</v>
      </c>
      <c r="D93" s="92" t="s">
        <v>317</v>
      </c>
      <c r="E93" s="94">
        <v>88288</v>
      </c>
      <c r="F93" s="95">
        <v>24465</v>
      </c>
      <c r="G93" s="95">
        <f t="shared" si="1"/>
        <v>0</v>
      </c>
      <c r="H93" s="99">
        <v>0</v>
      </c>
    </row>
    <row r="94" spans="1:8" x14ac:dyDescent="0.25">
      <c r="A94" s="92" t="s">
        <v>382</v>
      </c>
      <c r="B94" s="92" t="s">
        <v>77</v>
      </c>
      <c r="C94" s="92" t="s">
        <v>80</v>
      </c>
      <c r="D94" s="92" t="s">
        <v>80</v>
      </c>
      <c r="E94" s="94">
        <v>104</v>
      </c>
      <c r="F94" s="95">
        <v>57219</v>
      </c>
      <c r="G94" s="95">
        <f t="shared" si="1"/>
        <v>0</v>
      </c>
      <c r="H94" s="99">
        <v>0</v>
      </c>
    </row>
    <row r="95" spans="1:8" x14ac:dyDescent="0.25">
      <c r="A95" s="92" t="s">
        <v>387</v>
      </c>
      <c r="B95" s="92" t="s">
        <v>193</v>
      </c>
      <c r="C95" s="92" t="s">
        <v>199</v>
      </c>
      <c r="D95" s="92" t="s">
        <v>199</v>
      </c>
      <c r="E95" s="94">
        <v>54296</v>
      </c>
      <c r="F95" s="95">
        <v>48930</v>
      </c>
      <c r="G95" s="95">
        <f t="shared" si="1"/>
        <v>0</v>
      </c>
      <c r="H95" s="99">
        <v>0</v>
      </c>
    </row>
    <row r="96" spans="1:8" x14ac:dyDescent="0.25">
      <c r="A96" s="92" t="s">
        <v>387</v>
      </c>
      <c r="B96" s="92" t="s">
        <v>231</v>
      </c>
      <c r="C96" s="92" t="s">
        <v>234</v>
      </c>
      <c r="D96" s="92" t="s">
        <v>234</v>
      </c>
      <c r="E96" s="94">
        <v>55298</v>
      </c>
      <c r="F96" s="95">
        <v>21798</v>
      </c>
      <c r="G96" s="95">
        <f t="shared" si="1"/>
        <v>0</v>
      </c>
      <c r="H96" s="99">
        <v>0</v>
      </c>
    </row>
    <row r="97" spans="1:8" x14ac:dyDescent="0.25">
      <c r="A97" s="92" t="s">
        <v>384</v>
      </c>
      <c r="B97" s="92" t="s">
        <v>385</v>
      </c>
      <c r="C97" s="92" t="s">
        <v>152</v>
      </c>
      <c r="D97" s="92" t="s">
        <v>152</v>
      </c>
      <c r="E97" s="94">
        <v>51103</v>
      </c>
      <c r="F97" s="95">
        <v>48930</v>
      </c>
      <c r="G97" s="95">
        <f t="shared" si="1"/>
        <v>0</v>
      </c>
      <c r="H97" s="99">
        <v>0</v>
      </c>
    </row>
    <row r="98" spans="1:8" x14ac:dyDescent="0.25">
      <c r="A98" s="92" t="s">
        <v>246</v>
      </c>
      <c r="B98" s="92" t="s">
        <v>376</v>
      </c>
      <c r="C98" s="92" t="s">
        <v>292</v>
      </c>
      <c r="D98" s="92" t="s">
        <v>292</v>
      </c>
      <c r="E98" s="94">
        <v>57303</v>
      </c>
      <c r="F98" s="95">
        <v>47051</v>
      </c>
      <c r="G98" s="95">
        <f t="shared" si="1"/>
        <v>0</v>
      </c>
      <c r="H98" s="99">
        <v>0</v>
      </c>
    </row>
    <row r="99" spans="1:8" x14ac:dyDescent="0.25">
      <c r="A99" s="92" t="s">
        <v>246</v>
      </c>
      <c r="B99" s="92" t="s">
        <v>375</v>
      </c>
      <c r="C99" s="92" t="s">
        <v>275</v>
      </c>
      <c r="D99" s="92" t="s">
        <v>275</v>
      </c>
      <c r="E99" s="94">
        <v>57305</v>
      </c>
      <c r="F99" s="95">
        <v>37322</v>
      </c>
      <c r="G99" s="95">
        <f t="shared" si="1"/>
        <v>0</v>
      </c>
      <c r="H99" s="99">
        <v>0</v>
      </c>
    </row>
    <row r="100" spans="1:8" x14ac:dyDescent="0.25">
      <c r="A100" s="92" t="s">
        <v>382</v>
      </c>
      <c r="B100" s="92" t="s">
        <v>77</v>
      </c>
      <c r="C100" s="92" t="s">
        <v>81</v>
      </c>
      <c r="D100" s="92" t="s">
        <v>81</v>
      </c>
      <c r="E100" s="94">
        <v>8</v>
      </c>
      <c r="F100" s="95">
        <v>24465</v>
      </c>
      <c r="G100" s="95">
        <f t="shared" si="1"/>
        <v>0</v>
      </c>
      <c r="H100" s="99">
        <v>0</v>
      </c>
    </row>
    <row r="101" spans="1:8" x14ac:dyDescent="0.25">
      <c r="A101" s="92" t="s">
        <v>383</v>
      </c>
      <c r="B101" s="92" t="s">
        <v>134</v>
      </c>
      <c r="C101" s="92" t="s">
        <v>135</v>
      </c>
      <c r="D101" s="92" t="s">
        <v>402</v>
      </c>
      <c r="E101" s="94">
        <v>191</v>
      </c>
      <c r="F101" s="95">
        <v>12232</v>
      </c>
      <c r="G101" s="95">
        <f t="shared" si="1"/>
        <v>0</v>
      </c>
      <c r="H101" s="99">
        <v>0</v>
      </c>
    </row>
    <row r="102" spans="1:8" x14ac:dyDescent="0.25">
      <c r="A102" s="92" t="s">
        <v>384</v>
      </c>
      <c r="B102" s="92" t="s">
        <v>174</v>
      </c>
      <c r="C102" s="92" t="s">
        <v>180</v>
      </c>
      <c r="D102" s="92" t="s">
        <v>180</v>
      </c>
      <c r="E102" s="94">
        <v>51314</v>
      </c>
      <c r="F102" s="95">
        <v>36697</v>
      </c>
      <c r="G102" s="95">
        <f t="shared" si="1"/>
        <v>0</v>
      </c>
      <c r="H102" s="99">
        <v>0</v>
      </c>
    </row>
    <row r="103" spans="1:8" x14ac:dyDescent="0.25">
      <c r="A103" s="92" t="s">
        <v>246</v>
      </c>
      <c r="B103" s="92" t="s">
        <v>376</v>
      </c>
      <c r="C103" s="92" t="s">
        <v>293</v>
      </c>
      <c r="D103" s="92" t="s">
        <v>293</v>
      </c>
      <c r="E103" s="94">
        <v>57306</v>
      </c>
      <c r="F103" s="95">
        <v>47051</v>
      </c>
      <c r="G103" s="95">
        <f t="shared" si="1"/>
        <v>0</v>
      </c>
      <c r="H103" s="99">
        <v>0</v>
      </c>
    </row>
    <row r="104" spans="1:8" x14ac:dyDescent="0.25">
      <c r="A104" s="92" t="s">
        <v>246</v>
      </c>
      <c r="B104" s="92" t="s">
        <v>376</v>
      </c>
      <c r="C104" s="92" t="s">
        <v>294</v>
      </c>
      <c r="D104" s="92" t="s">
        <v>294</v>
      </c>
      <c r="E104" s="94">
        <v>57307</v>
      </c>
      <c r="F104" s="95">
        <v>24882</v>
      </c>
      <c r="G104" s="95">
        <f t="shared" si="1"/>
        <v>0</v>
      </c>
      <c r="H104" s="99">
        <v>0</v>
      </c>
    </row>
    <row r="105" spans="1:8" x14ac:dyDescent="0.25">
      <c r="A105" s="92" t="s">
        <v>246</v>
      </c>
      <c r="B105" s="92" t="s">
        <v>375</v>
      </c>
      <c r="C105" s="92" t="s">
        <v>276</v>
      </c>
      <c r="D105" s="92" t="s">
        <v>276</v>
      </c>
      <c r="E105" s="94">
        <v>57308</v>
      </c>
      <c r="F105" s="95">
        <v>118873</v>
      </c>
      <c r="G105" s="95">
        <f t="shared" si="1"/>
        <v>0</v>
      </c>
      <c r="H105" s="99">
        <v>0</v>
      </c>
    </row>
    <row r="106" spans="1:8" x14ac:dyDescent="0.25">
      <c r="A106" s="92" t="s">
        <v>308</v>
      </c>
      <c r="B106" s="92" t="s">
        <v>377</v>
      </c>
      <c r="C106" s="92" t="s">
        <v>329</v>
      </c>
      <c r="D106" s="92" t="s">
        <v>329</v>
      </c>
      <c r="E106" s="94">
        <v>88316</v>
      </c>
      <c r="F106" s="95">
        <v>48930</v>
      </c>
      <c r="G106" s="95">
        <f t="shared" si="1"/>
        <v>0</v>
      </c>
      <c r="H106" s="99">
        <v>0</v>
      </c>
    </row>
    <row r="107" spans="1:8" x14ac:dyDescent="0.25">
      <c r="A107" s="92" t="s">
        <v>387</v>
      </c>
      <c r="B107" s="92" t="s">
        <v>388</v>
      </c>
      <c r="C107" s="92" t="s">
        <v>216</v>
      </c>
      <c r="D107" s="92" t="s">
        <v>216</v>
      </c>
      <c r="E107" s="94">
        <v>54321</v>
      </c>
      <c r="F107" s="95">
        <v>36697</v>
      </c>
      <c r="G107" s="95">
        <f t="shared" si="1"/>
        <v>0</v>
      </c>
      <c r="H107" s="99">
        <v>0</v>
      </c>
    </row>
    <row r="108" spans="1:8" x14ac:dyDescent="0.25">
      <c r="A108" s="92" t="s">
        <v>308</v>
      </c>
      <c r="B108" s="92" t="s">
        <v>377</v>
      </c>
      <c r="C108" s="92" t="s">
        <v>330</v>
      </c>
      <c r="D108" s="92" t="s">
        <v>330</v>
      </c>
      <c r="E108" s="94">
        <v>88326</v>
      </c>
      <c r="F108" s="95">
        <v>61162</v>
      </c>
      <c r="G108" s="95">
        <f t="shared" si="1"/>
        <v>0</v>
      </c>
      <c r="H108" s="99">
        <v>0</v>
      </c>
    </row>
    <row r="109" spans="1:8" x14ac:dyDescent="0.25">
      <c r="A109" s="92" t="s">
        <v>384</v>
      </c>
      <c r="B109" s="92" t="s">
        <v>386</v>
      </c>
      <c r="C109" s="92" t="s">
        <v>165</v>
      </c>
      <c r="D109" s="92" t="s">
        <v>165</v>
      </c>
      <c r="E109" s="94">
        <v>8839</v>
      </c>
      <c r="F109" s="95">
        <v>46263</v>
      </c>
      <c r="G109" s="95">
        <f t="shared" si="1"/>
        <v>0</v>
      </c>
      <c r="H109" s="99">
        <v>0</v>
      </c>
    </row>
    <row r="110" spans="1:8" x14ac:dyDescent="0.25">
      <c r="A110" s="92" t="s">
        <v>308</v>
      </c>
      <c r="B110" s="92" t="s">
        <v>309</v>
      </c>
      <c r="C110" s="92" t="s">
        <v>318</v>
      </c>
      <c r="D110" s="92" t="s">
        <v>318</v>
      </c>
      <c r="E110" s="94">
        <v>88336</v>
      </c>
      <c r="F110" s="95">
        <v>34006</v>
      </c>
      <c r="G110" s="95">
        <f t="shared" si="1"/>
        <v>0</v>
      </c>
      <c r="H110" s="99">
        <v>0</v>
      </c>
    </row>
    <row r="111" spans="1:8" x14ac:dyDescent="0.25">
      <c r="A111" s="92" t="s">
        <v>383</v>
      </c>
      <c r="B111" s="92" t="s">
        <v>116</v>
      </c>
      <c r="C111" s="92" t="s">
        <v>123</v>
      </c>
      <c r="D111" s="92" t="s">
        <v>123</v>
      </c>
      <c r="E111" s="94">
        <v>147</v>
      </c>
      <c r="F111" s="95">
        <v>47095</v>
      </c>
      <c r="G111" s="95">
        <f t="shared" si="1"/>
        <v>43500</v>
      </c>
      <c r="H111" s="99">
        <v>43500</v>
      </c>
    </row>
    <row r="112" spans="1:8" x14ac:dyDescent="0.25">
      <c r="A112" s="92" t="s">
        <v>246</v>
      </c>
      <c r="B112" s="92" t="s">
        <v>376</v>
      </c>
      <c r="C112" s="92" t="s">
        <v>295</v>
      </c>
      <c r="D112" s="92" t="s">
        <v>295</v>
      </c>
      <c r="E112" s="94">
        <v>57347</v>
      </c>
      <c r="F112" s="95">
        <v>44341</v>
      </c>
      <c r="G112" s="95">
        <f t="shared" si="1"/>
        <v>0</v>
      </c>
      <c r="H112" s="99">
        <v>0</v>
      </c>
    </row>
    <row r="113" spans="1:8" x14ac:dyDescent="0.25">
      <c r="A113" s="92" t="s">
        <v>246</v>
      </c>
      <c r="B113" s="92" t="s">
        <v>376</v>
      </c>
      <c r="C113" s="92" t="s">
        <v>296</v>
      </c>
      <c r="D113" s="92" t="s">
        <v>296</v>
      </c>
      <c r="E113" s="94">
        <v>57348</v>
      </c>
      <c r="F113" s="95">
        <v>118359</v>
      </c>
      <c r="G113" s="95">
        <f t="shared" si="1"/>
        <v>0</v>
      </c>
      <c r="H113" s="99">
        <v>0</v>
      </c>
    </row>
    <row r="114" spans="1:8" x14ac:dyDescent="0.25">
      <c r="A114" s="92" t="s">
        <v>382</v>
      </c>
      <c r="B114" s="92" t="s">
        <v>58</v>
      </c>
      <c r="C114" s="92" t="s">
        <v>62</v>
      </c>
      <c r="D114" s="92" t="s">
        <v>62</v>
      </c>
      <c r="E114" s="94">
        <v>60</v>
      </c>
      <c r="F114" s="95">
        <v>121947</v>
      </c>
      <c r="G114" s="95">
        <f t="shared" si="1"/>
        <v>5000</v>
      </c>
      <c r="H114" s="99">
        <v>5000</v>
      </c>
    </row>
    <row r="115" spans="1:8" x14ac:dyDescent="0.25">
      <c r="A115" s="92" t="s">
        <v>246</v>
      </c>
      <c r="B115" s="92" t="s">
        <v>376</v>
      </c>
      <c r="C115" s="92" t="s">
        <v>297</v>
      </c>
      <c r="D115" s="92" t="s">
        <v>297</v>
      </c>
      <c r="E115" s="94">
        <v>57350</v>
      </c>
      <c r="F115" s="95">
        <v>111967</v>
      </c>
      <c r="G115" s="95">
        <f t="shared" si="1"/>
        <v>0</v>
      </c>
      <c r="H115" s="99">
        <v>0</v>
      </c>
    </row>
    <row r="116" spans="1:8" x14ac:dyDescent="0.25">
      <c r="A116" s="92" t="s">
        <v>246</v>
      </c>
      <c r="B116" s="92" t="s">
        <v>376</v>
      </c>
      <c r="C116" s="92" t="s">
        <v>298</v>
      </c>
      <c r="D116" s="92" t="s">
        <v>298</v>
      </c>
      <c r="E116" s="94">
        <v>57352</v>
      </c>
      <c r="F116" s="95">
        <v>49763</v>
      </c>
      <c r="G116" s="95">
        <f t="shared" si="1"/>
        <v>0</v>
      </c>
      <c r="H116" s="99">
        <v>0</v>
      </c>
    </row>
    <row r="117" spans="1:8" x14ac:dyDescent="0.25">
      <c r="A117" s="92" t="s">
        <v>382</v>
      </c>
      <c r="B117" s="92" t="s">
        <v>58</v>
      </c>
      <c r="C117" s="92" t="s">
        <v>64</v>
      </c>
      <c r="D117" s="92" t="s">
        <v>64</v>
      </c>
      <c r="E117" s="94">
        <v>92</v>
      </c>
      <c r="F117" s="95">
        <v>34006</v>
      </c>
      <c r="G117" s="95">
        <f t="shared" si="1"/>
        <v>0</v>
      </c>
      <c r="H117" s="99">
        <v>0</v>
      </c>
    </row>
    <row r="118" spans="1:8" x14ac:dyDescent="0.25">
      <c r="A118" s="92" t="s">
        <v>382</v>
      </c>
      <c r="B118" s="92" t="s">
        <v>58</v>
      </c>
      <c r="C118" s="92" t="s">
        <v>65</v>
      </c>
      <c r="D118" s="92" t="s">
        <v>65</v>
      </c>
      <c r="E118" s="94">
        <v>41</v>
      </c>
      <c r="F118" s="95">
        <v>21687</v>
      </c>
      <c r="G118" s="95">
        <f t="shared" si="1"/>
        <v>0</v>
      </c>
      <c r="H118" s="99">
        <v>0</v>
      </c>
    </row>
    <row r="119" spans="1:8" x14ac:dyDescent="0.25">
      <c r="A119" s="92" t="s">
        <v>383</v>
      </c>
      <c r="B119" s="92" t="s">
        <v>116</v>
      </c>
      <c r="C119" s="92" t="s">
        <v>124</v>
      </c>
      <c r="D119" s="92" t="s">
        <v>124</v>
      </c>
      <c r="E119" s="94">
        <v>141</v>
      </c>
      <c r="F119" s="95">
        <v>48930</v>
      </c>
      <c r="G119" s="95">
        <f t="shared" si="1"/>
        <v>0</v>
      </c>
      <c r="H119" s="99">
        <v>0</v>
      </c>
    </row>
    <row r="120" spans="1:8" x14ac:dyDescent="0.25">
      <c r="A120" s="92" t="s">
        <v>382</v>
      </c>
      <c r="B120" s="92" t="s">
        <v>77</v>
      </c>
      <c r="C120" s="92" t="s">
        <v>82</v>
      </c>
      <c r="D120" s="92" t="s">
        <v>82</v>
      </c>
      <c r="E120" s="94">
        <v>7</v>
      </c>
      <c r="F120" s="95">
        <v>97860</v>
      </c>
      <c r="G120" s="95">
        <f t="shared" si="1"/>
        <v>35000</v>
      </c>
      <c r="H120" s="99">
        <v>35000</v>
      </c>
    </row>
    <row r="121" spans="1:8" x14ac:dyDescent="0.25">
      <c r="A121" s="92" t="s">
        <v>383</v>
      </c>
      <c r="B121" s="92" t="s">
        <v>134</v>
      </c>
      <c r="C121" s="92" t="s">
        <v>149</v>
      </c>
      <c r="D121" s="92" t="s">
        <v>138</v>
      </c>
      <c r="E121" s="94">
        <v>184</v>
      </c>
      <c r="F121" s="95">
        <v>35247</v>
      </c>
      <c r="G121" s="95">
        <f t="shared" si="1"/>
        <v>0</v>
      </c>
      <c r="H121" s="99">
        <v>0</v>
      </c>
    </row>
    <row r="122" spans="1:8" x14ac:dyDescent="0.25">
      <c r="A122" s="92" t="s">
        <v>383</v>
      </c>
      <c r="B122" s="92" t="s">
        <v>116</v>
      </c>
      <c r="C122" s="92" t="s">
        <v>125</v>
      </c>
      <c r="D122" s="92" t="s">
        <v>125</v>
      </c>
      <c r="E122" s="94">
        <v>139</v>
      </c>
      <c r="F122" s="95">
        <v>47479</v>
      </c>
      <c r="G122" s="95">
        <f t="shared" si="1"/>
        <v>0</v>
      </c>
      <c r="H122" s="99">
        <v>0</v>
      </c>
    </row>
    <row r="123" spans="1:8" x14ac:dyDescent="0.25">
      <c r="A123" s="92" t="s">
        <v>382</v>
      </c>
      <c r="B123" s="92" t="s">
        <v>58</v>
      </c>
      <c r="C123" s="92" t="s">
        <v>66</v>
      </c>
      <c r="D123" s="92" t="s">
        <v>66</v>
      </c>
      <c r="E123" s="94">
        <v>85</v>
      </c>
      <c r="F123" s="95">
        <v>46273</v>
      </c>
      <c r="G123" s="95">
        <f t="shared" si="1"/>
        <v>40100</v>
      </c>
      <c r="H123" s="99">
        <v>40100</v>
      </c>
    </row>
    <row r="124" spans="1:8" x14ac:dyDescent="0.25">
      <c r="A124" s="92" t="s">
        <v>387</v>
      </c>
      <c r="B124" s="92" t="s">
        <v>388</v>
      </c>
      <c r="C124" s="92" t="s">
        <v>217</v>
      </c>
      <c r="D124" s="92" t="s">
        <v>217</v>
      </c>
      <c r="E124" s="94">
        <v>54355</v>
      </c>
      <c r="F124" s="95">
        <v>58496</v>
      </c>
      <c r="G124" s="95">
        <f t="shared" si="1"/>
        <v>0</v>
      </c>
      <c r="H124" s="99">
        <v>0</v>
      </c>
    </row>
    <row r="125" spans="1:8" x14ac:dyDescent="0.25">
      <c r="A125" s="92" t="s">
        <v>387</v>
      </c>
      <c r="B125" s="92" t="s">
        <v>193</v>
      </c>
      <c r="C125" s="92" t="s">
        <v>200</v>
      </c>
      <c r="D125" s="92" t="s">
        <v>200</v>
      </c>
      <c r="E125" s="94">
        <v>54356</v>
      </c>
      <c r="F125" s="95">
        <v>48930</v>
      </c>
      <c r="G125" s="95">
        <f t="shared" si="1"/>
        <v>7000</v>
      </c>
      <c r="H125" s="99">
        <v>7000</v>
      </c>
    </row>
    <row r="126" spans="1:8" x14ac:dyDescent="0.25">
      <c r="A126" s="92" t="s">
        <v>387</v>
      </c>
      <c r="B126" s="92" t="s">
        <v>388</v>
      </c>
      <c r="C126" s="92" t="s">
        <v>218</v>
      </c>
      <c r="D126" s="92" t="s">
        <v>218</v>
      </c>
      <c r="E126" s="94">
        <v>54357</v>
      </c>
      <c r="F126" s="95">
        <v>48930</v>
      </c>
      <c r="G126" s="95">
        <f t="shared" si="1"/>
        <v>0</v>
      </c>
      <c r="H126" s="99">
        <v>0</v>
      </c>
    </row>
    <row r="127" spans="1:8" x14ac:dyDescent="0.25">
      <c r="A127" s="92" t="s">
        <v>378</v>
      </c>
      <c r="B127" s="92" t="s">
        <v>0</v>
      </c>
      <c r="C127" s="92" t="s">
        <v>36</v>
      </c>
      <c r="D127" s="92" t="s">
        <v>36</v>
      </c>
      <c r="E127" s="94">
        <v>51154</v>
      </c>
      <c r="F127" s="95">
        <v>24465</v>
      </c>
      <c r="G127" s="95">
        <f t="shared" si="1"/>
        <v>0</v>
      </c>
      <c r="H127" s="99">
        <v>0</v>
      </c>
    </row>
    <row r="128" spans="1:8" x14ac:dyDescent="0.25">
      <c r="A128" s="92" t="s">
        <v>383</v>
      </c>
      <c r="B128" s="92" t="s">
        <v>116</v>
      </c>
      <c r="C128" s="92" t="s">
        <v>129</v>
      </c>
      <c r="D128" s="92" t="s">
        <v>415</v>
      </c>
      <c r="E128" s="94">
        <v>152</v>
      </c>
      <c r="F128" s="95">
        <v>27277</v>
      </c>
      <c r="G128" s="95">
        <f t="shared" si="1"/>
        <v>0</v>
      </c>
      <c r="H128" s="99">
        <v>0</v>
      </c>
    </row>
    <row r="129" spans="1:8" x14ac:dyDescent="0.25">
      <c r="A129" s="92" t="s">
        <v>378</v>
      </c>
      <c r="B129" s="92" t="s">
        <v>42</v>
      </c>
      <c r="C129" s="92" t="s">
        <v>47</v>
      </c>
      <c r="D129" s="92" t="s">
        <v>47</v>
      </c>
      <c r="E129" s="94">
        <v>10523</v>
      </c>
      <c r="F129" s="95">
        <v>47462</v>
      </c>
      <c r="G129" s="95">
        <f t="shared" si="1"/>
        <v>0</v>
      </c>
      <c r="H129" s="99">
        <v>0</v>
      </c>
    </row>
    <row r="130" spans="1:8" x14ac:dyDescent="0.25">
      <c r="A130" s="92" t="s">
        <v>382</v>
      </c>
      <c r="B130" s="92" t="s">
        <v>95</v>
      </c>
      <c r="C130" s="92" t="s">
        <v>113</v>
      </c>
      <c r="D130" s="92" t="s">
        <v>97</v>
      </c>
      <c r="E130" s="94">
        <v>33</v>
      </c>
      <c r="F130" s="95">
        <v>22997</v>
      </c>
      <c r="G130" s="95">
        <f t="shared" si="1"/>
        <v>0</v>
      </c>
      <c r="H130" s="99">
        <v>0</v>
      </c>
    </row>
    <row r="131" spans="1:8" x14ac:dyDescent="0.25">
      <c r="A131" s="92" t="s">
        <v>378</v>
      </c>
      <c r="B131" s="92" t="s">
        <v>0</v>
      </c>
      <c r="C131" s="92" t="s">
        <v>37</v>
      </c>
      <c r="D131" s="92" t="s">
        <v>37</v>
      </c>
      <c r="E131" s="94">
        <v>10541</v>
      </c>
      <c r="F131" s="95">
        <v>58496</v>
      </c>
      <c r="G131" s="95">
        <f t="shared" ref="G131:G194" si="2">H131</f>
        <v>22000</v>
      </c>
      <c r="H131" s="99">
        <v>22000</v>
      </c>
    </row>
    <row r="132" spans="1:8" x14ac:dyDescent="0.25">
      <c r="A132" s="92" t="s">
        <v>387</v>
      </c>
      <c r="B132" s="92" t="s">
        <v>388</v>
      </c>
      <c r="C132" s="92" t="s">
        <v>219</v>
      </c>
      <c r="D132" s="92" t="s">
        <v>219</v>
      </c>
      <c r="E132" s="94">
        <v>54381</v>
      </c>
      <c r="F132" s="95">
        <v>58496</v>
      </c>
      <c r="G132" s="95">
        <f t="shared" si="2"/>
        <v>0</v>
      </c>
      <c r="H132" s="99">
        <v>0</v>
      </c>
    </row>
    <row r="133" spans="1:8" x14ac:dyDescent="0.25">
      <c r="A133" s="92" t="s">
        <v>387</v>
      </c>
      <c r="B133" s="92" t="s">
        <v>388</v>
      </c>
      <c r="C133" s="92" t="s">
        <v>481</v>
      </c>
      <c r="D133" s="92" t="s">
        <v>481</v>
      </c>
      <c r="E133" s="94">
        <v>54376</v>
      </c>
      <c r="F133" s="95">
        <v>61162</v>
      </c>
      <c r="G133" s="95">
        <f t="shared" si="2"/>
        <v>0</v>
      </c>
      <c r="H133" s="99">
        <v>0</v>
      </c>
    </row>
    <row r="134" spans="1:8" x14ac:dyDescent="0.25">
      <c r="A134" s="92" t="s">
        <v>308</v>
      </c>
      <c r="B134" s="92" t="s">
        <v>377</v>
      </c>
      <c r="C134" s="92" t="s">
        <v>332</v>
      </c>
      <c r="D134" s="92" t="s">
        <v>332</v>
      </c>
      <c r="E134" s="94">
        <v>88386</v>
      </c>
      <c r="F134" s="95">
        <v>36697</v>
      </c>
      <c r="G134" s="95">
        <f t="shared" si="2"/>
        <v>0</v>
      </c>
      <c r="H134" s="99">
        <v>0</v>
      </c>
    </row>
    <row r="135" spans="1:8" x14ac:dyDescent="0.25">
      <c r="A135" s="92" t="s">
        <v>308</v>
      </c>
      <c r="B135" s="92" t="s">
        <v>309</v>
      </c>
      <c r="C135" s="92" t="s">
        <v>319</v>
      </c>
      <c r="D135" s="92" t="s">
        <v>319</v>
      </c>
      <c r="E135" s="94">
        <v>88396</v>
      </c>
      <c r="F135" s="95">
        <v>36697</v>
      </c>
      <c r="G135" s="95">
        <f t="shared" si="2"/>
        <v>0</v>
      </c>
      <c r="H135" s="99">
        <v>0</v>
      </c>
    </row>
    <row r="136" spans="1:8" x14ac:dyDescent="0.25">
      <c r="A136" s="92" t="s">
        <v>387</v>
      </c>
      <c r="B136" s="92" t="s">
        <v>231</v>
      </c>
      <c r="C136" s="92" t="s">
        <v>235</v>
      </c>
      <c r="D136" s="92" t="s">
        <v>235</v>
      </c>
      <c r="E136" s="94">
        <v>55406</v>
      </c>
      <c r="F136" s="95">
        <v>36697</v>
      </c>
      <c r="G136" s="95">
        <f t="shared" si="2"/>
        <v>0</v>
      </c>
      <c r="H136" s="99">
        <v>0</v>
      </c>
    </row>
    <row r="137" spans="1:8" x14ac:dyDescent="0.25">
      <c r="A137" s="92" t="s">
        <v>382</v>
      </c>
      <c r="B137" s="92" t="s">
        <v>77</v>
      </c>
      <c r="C137" s="92" t="s">
        <v>83</v>
      </c>
      <c r="D137" s="92" t="s">
        <v>83</v>
      </c>
      <c r="E137" s="94">
        <v>15</v>
      </c>
      <c r="F137" s="95">
        <v>59328</v>
      </c>
      <c r="G137" s="95">
        <f t="shared" si="2"/>
        <v>11880</v>
      </c>
      <c r="H137" s="99">
        <v>11880</v>
      </c>
    </row>
    <row r="138" spans="1:8" x14ac:dyDescent="0.25">
      <c r="A138" s="92" t="s">
        <v>387</v>
      </c>
      <c r="B138" s="92" t="s">
        <v>231</v>
      </c>
      <c r="C138" s="92" t="s">
        <v>236</v>
      </c>
      <c r="D138" s="92" t="s">
        <v>236</v>
      </c>
      <c r="E138" s="94">
        <v>54412</v>
      </c>
      <c r="F138" s="95">
        <v>36697</v>
      </c>
      <c r="G138" s="95">
        <f t="shared" si="2"/>
        <v>0</v>
      </c>
      <c r="H138" s="99">
        <v>0</v>
      </c>
    </row>
    <row r="139" spans="1:8" x14ac:dyDescent="0.25">
      <c r="A139" s="92" t="s">
        <v>387</v>
      </c>
      <c r="B139" s="92" t="s">
        <v>231</v>
      </c>
      <c r="C139" s="92" t="s">
        <v>237</v>
      </c>
      <c r="D139" s="92" t="s">
        <v>237</v>
      </c>
      <c r="E139" s="94">
        <v>54413</v>
      </c>
      <c r="F139" s="95">
        <v>48930</v>
      </c>
      <c r="G139" s="95">
        <f t="shared" si="2"/>
        <v>5000</v>
      </c>
      <c r="H139" s="99">
        <v>5000</v>
      </c>
    </row>
    <row r="140" spans="1:8" x14ac:dyDescent="0.25">
      <c r="A140" s="92" t="s">
        <v>387</v>
      </c>
      <c r="B140" s="92" t="s">
        <v>231</v>
      </c>
      <c r="C140" s="92" t="s">
        <v>238</v>
      </c>
      <c r="D140" s="92" t="s">
        <v>238</v>
      </c>
      <c r="E140" s="94">
        <v>54414</v>
      </c>
      <c r="F140" s="95">
        <v>48930</v>
      </c>
      <c r="G140" s="95">
        <f t="shared" si="2"/>
        <v>0</v>
      </c>
      <c r="H140" s="99">
        <v>0</v>
      </c>
    </row>
    <row r="141" spans="1:8" x14ac:dyDescent="0.25">
      <c r="A141" s="92" t="s">
        <v>387</v>
      </c>
      <c r="B141" s="92" t="s">
        <v>388</v>
      </c>
      <c r="C141" s="92" t="s">
        <v>221</v>
      </c>
      <c r="D141" s="92" t="s">
        <v>221</v>
      </c>
      <c r="E141" s="94">
        <v>54416</v>
      </c>
      <c r="F141" s="95">
        <v>48930</v>
      </c>
      <c r="G141" s="95">
        <f t="shared" si="2"/>
        <v>18500</v>
      </c>
      <c r="H141" s="99">
        <v>18500</v>
      </c>
    </row>
    <row r="142" spans="1:8" x14ac:dyDescent="0.25">
      <c r="A142" s="92" t="s">
        <v>387</v>
      </c>
      <c r="B142" s="92" t="s">
        <v>193</v>
      </c>
      <c r="C142" s="92" t="s">
        <v>201</v>
      </c>
      <c r="D142" s="92" t="s">
        <v>201</v>
      </c>
      <c r="E142" s="94">
        <v>54426</v>
      </c>
      <c r="F142" s="95">
        <v>131866</v>
      </c>
      <c r="G142" s="95">
        <f t="shared" si="2"/>
        <v>19327.370000000003</v>
      </c>
      <c r="H142" s="99">
        <v>19327.370000000003</v>
      </c>
    </row>
    <row r="143" spans="1:8" x14ac:dyDescent="0.25">
      <c r="A143" s="92" t="s">
        <v>246</v>
      </c>
      <c r="B143" s="92" t="s">
        <v>247</v>
      </c>
      <c r="C143" s="92" t="s">
        <v>251</v>
      </c>
      <c r="D143" s="92" t="s">
        <v>251</v>
      </c>
      <c r="E143" s="94">
        <v>57432</v>
      </c>
      <c r="F143" s="95">
        <v>47051</v>
      </c>
      <c r="G143" s="95">
        <f t="shared" si="2"/>
        <v>5500</v>
      </c>
      <c r="H143" s="99">
        <v>5500</v>
      </c>
    </row>
    <row r="144" spans="1:8" x14ac:dyDescent="0.25">
      <c r="A144" s="92" t="s">
        <v>246</v>
      </c>
      <c r="B144" s="92" t="s">
        <v>247</v>
      </c>
      <c r="C144" s="92" t="s">
        <v>252</v>
      </c>
      <c r="D144" s="92" t="s">
        <v>252</v>
      </c>
      <c r="E144" s="94">
        <v>57433</v>
      </c>
      <c r="F144" s="95">
        <v>37322</v>
      </c>
      <c r="G144" s="95">
        <f t="shared" si="2"/>
        <v>0</v>
      </c>
      <c r="H144" s="99">
        <v>0</v>
      </c>
    </row>
    <row r="145" spans="1:8" x14ac:dyDescent="0.25">
      <c r="A145" s="92" t="s">
        <v>382</v>
      </c>
      <c r="B145" s="92" t="s">
        <v>77</v>
      </c>
      <c r="C145" s="92" t="s">
        <v>84</v>
      </c>
      <c r="D145" s="92" t="s">
        <v>84</v>
      </c>
      <c r="E145" s="94">
        <v>109</v>
      </c>
      <c r="F145" s="95">
        <v>36697</v>
      </c>
      <c r="G145" s="95">
        <f t="shared" si="2"/>
        <v>0</v>
      </c>
      <c r="H145" s="99">
        <v>0</v>
      </c>
    </row>
    <row r="146" spans="1:8" x14ac:dyDescent="0.25">
      <c r="A146" s="92" t="s">
        <v>382</v>
      </c>
      <c r="B146" s="92" t="s">
        <v>77</v>
      </c>
      <c r="C146" s="92" t="s">
        <v>94</v>
      </c>
      <c r="D146" s="92" t="s">
        <v>85</v>
      </c>
      <c r="E146" s="94">
        <v>129</v>
      </c>
      <c r="F146" s="95">
        <v>23014</v>
      </c>
      <c r="G146" s="95">
        <f t="shared" si="2"/>
        <v>0</v>
      </c>
      <c r="H146" s="99">
        <v>0</v>
      </c>
    </row>
    <row r="147" spans="1:8" x14ac:dyDescent="0.25">
      <c r="A147" s="92" t="s">
        <v>246</v>
      </c>
      <c r="B147" s="92" t="s">
        <v>247</v>
      </c>
      <c r="C147" s="92" t="s">
        <v>253</v>
      </c>
      <c r="D147" s="92" t="s">
        <v>253</v>
      </c>
      <c r="E147" s="94">
        <v>57434</v>
      </c>
      <c r="F147" s="95">
        <v>41055</v>
      </c>
      <c r="G147" s="95">
        <f t="shared" si="2"/>
        <v>0</v>
      </c>
      <c r="H147" s="99">
        <v>0</v>
      </c>
    </row>
    <row r="148" spans="1:8" x14ac:dyDescent="0.25">
      <c r="A148" s="92" t="s">
        <v>383</v>
      </c>
      <c r="B148" s="92" t="s">
        <v>134</v>
      </c>
      <c r="C148" s="92" t="s">
        <v>147</v>
      </c>
      <c r="D148" s="92" t="s">
        <v>139</v>
      </c>
      <c r="E148" s="94">
        <v>196</v>
      </c>
      <c r="F148" s="95">
        <v>24465</v>
      </c>
      <c r="G148" s="95">
        <f t="shared" si="2"/>
        <v>0</v>
      </c>
      <c r="H148" s="99">
        <v>0</v>
      </c>
    </row>
    <row r="149" spans="1:8" x14ac:dyDescent="0.25">
      <c r="A149" s="92" t="s">
        <v>246</v>
      </c>
      <c r="B149" s="92" t="s">
        <v>375</v>
      </c>
      <c r="C149" s="92" t="s">
        <v>279</v>
      </c>
      <c r="D149" s="92" t="s">
        <v>279</v>
      </c>
      <c r="E149" s="94">
        <v>57435</v>
      </c>
      <c r="F149" s="95">
        <v>53495</v>
      </c>
      <c r="G149" s="95">
        <f t="shared" si="2"/>
        <v>0</v>
      </c>
      <c r="H149" s="99">
        <v>0</v>
      </c>
    </row>
    <row r="150" spans="1:8" x14ac:dyDescent="0.25">
      <c r="A150" s="92" t="s">
        <v>246</v>
      </c>
      <c r="B150" s="92" t="s">
        <v>247</v>
      </c>
      <c r="C150" s="92" t="s">
        <v>254</v>
      </c>
      <c r="D150" s="92" t="s">
        <v>254</v>
      </c>
      <c r="E150" s="94">
        <v>57436</v>
      </c>
      <c r="F150" s="95">
        <v>60654</v>
      </c>
      <c r="G150" s="95">
        <f t="shared" si="2"/>
        <v>10000</v>
      </c>
      <c r="H150" s="99">
        <v>10000</v>
      </c>
    </row>
    <row r="151" spans="1:8" x14ac:dyDescent="0.25">
      <c r="A151" s="92" t="s">
        <v>246</v>
      </c>
      <c r="B151" s="92" t="s">
        <v>247</v>
      </c>
      <c r="C151" s="92" t="s">
        <v>255</v>
      </c>
      <c r="D151" s="92" t="s">
        <v>255</v>
      </c>
      <c r="E151" s="94">
        <v>57440</v>
      </c>
      <c r="F151" s="95">
        <v>37322</v>
      </c>
      <c r="G151" s="95">
        <f t="shared" si="2"/>
        <v>0</v>
      </c>
      <c r="H151" s="99">
        <v>0</v>
      </c>
    </row>
    <row r="152" spans="1:8" x14ac:dyDescent="0.25">
      <c r="A152" s="92" t="s">
        <v>246</v>
      </c>
      <c r="B152" s="92" t="s">
        <v>247</v>
      </c>
      <c r="C152" s="92" t="s">
        <v>256</v>
      </c>
      <c r="D152" s="92" t="s">
        <v>256</v>
      </c>
      <c r="E152" s="94">
        <v>57441</v>
      </c>
      <c r="F152" s="95">
        <v>49763</v>
      </c>
      <c r="G152" s="95">
        <f t="shared" si="2"/>
        <v>0</v>
      </c>
      <c r="H152" s="99">
        <v>0</v>
      </c>
    </row>
    <row r="153" spans="1:8" x14ac:dyDescent="0.25">
      <c r="A153" s="92" t="s">
        <v>246</v>
      </c>
      <c r="B153" s="92" t="s">
        <v>247</v>
      </c>
      <c r="C153" s="92" t="s">
        <v>257</v>
      </c>
      <c r="D153" s="92" t="s">
        <v>257</v>
      </c>
      <c r="E153" s="94">
        <v>57439</v>
      </c>
      <c r="F153" s="95">
        <v>48252</v>
      </c>
      <c r="G153" s="95">
        <f t="shared" si="2"/>
        <v>0</v>
      </c>
      <c r="H153" s="99">
        <v>0</v>
      </c>
    </row>
    <row r="154" spans="1:8" x14ac:dyDescent="0.25">
      <c r="A154" s="92" t="s">
        <v>246</v>
      </c>
      <c r="B154" s="92" t="s">
        <v>247</v>
      </c>
      <c r="C154" s="92" t="s">
        <v>258</v>
      </c>
      <c r="D154" s="92" t="s">
        <v>258</v>
      </c>
      <c r="E154" s="94">
        <v>57443</v>
      </c>
      <c r="F154" s="95">
        <v>49763</v>
      </c>
      <c r="G154" s="95">
        <f t="shared" si="2"/>
        <v>0</v>
      </c>
      <c r="H154" s="99">
        <v>0</v>
      </c>
    </row>
    <row r="155" spans="1:8" x14ac:dyDescent="0.25">
      <c r="A155" s="92" t="s">
        <v>246</v>
      </c>
      <c r="B155" s="92" t="s">
        <v>247</v>
      </c>
      <c r="C155" s="92" t="s">
        <v>259</v>
      </c>
      <c r="D155" s="92" t="s">
        <v>259</v>
      </c>
      <c r="E155" s="94">
        <v>57445</v>
      </c>
      <c r="F155" s="95">
        <v>36546</v>
      </c>
      <c r="G155" s="95">
        <f t="shared" si="2"/>
        <v>0</v>
      </c>
      <c r="H155" s="99">
        <v>0</v>
      </c>
    </row>
    <row r="156" spans="1:8" x14ac:dyDescent="0.25">
      <c r="A156" s="92" t="s">
        <v>246</v>
      </c>
      <c r="B156" s="92" t="s">
        <v>247</v>
      </c>
      <c r="C156" s="92" t="s">
        <v>260</v>
      </c>
      <c r="D156" s="92" t="s">
        <v>260</v>
      </c>
      <c r="E156" s="94">
        <v>57446</v>
      </c>
      <c r="F156" s="95">
        <v>89200</v>
      </c>
      <c r="G156" s="95">
        <f t="shared" si="2"/>
        <v>0</v>
      </c>
      <c r="H156" s="99">
        <v>0</v>
      </c>
    </row>
    <row r="157" spans="1:8" x14ac:dyDescent="0.25">
      <c r="A157" s="92" t="s">
        <v>246</v>
      </c>
      <c r="B157" s="92" t="s">
        <v>247</v>
      </c>
      <c r="C157" s="92" t="s">
        <v>261</v>
      </c>
      <c r="D157" s="92" t="s">
        <v>261</v>
      </c>
      <c r="E157" s="94">
        <v>57447</v>
      </c>
      <c r="F157" s="95">
        <v>37322</v>
      </c>
      <c r="G157" s="95">
        <f t="shared" si="2"/>
        <v>0</v>
      </c>
      <c r="H157" s="99">
        <v>0</v>
      </c>
    </row>
    <row r="158" spans="1:8" x14ac:dyDescent="0.25">
      <c r="A158" s="92" t="s">
        <v>246</v>
      </c>
      <c r="B158" s="92" t="s">
        <v>247</v>
      </c>
      <c r="C158" s="92" t="s">
        <v>262</v>
      </c>
      <c r="D158" s="92" t="s">
        <v>262</v>
      </c>
      <c r="E158" s="94">
        <v>57437</v>
      </c>
      <c r="F158" s="95">
        <v>49763</v>
      </c>
      <c r="G158" s="95">
        <f t="shared" si="2"/>
        <v>0</v>
      </c>
      <c r="H158" s="99">
        <v>0</v>
      </c>
    </row>
    <row r="159" spans="1:8" x14ac:dyDescent="0.25">
      <c r="A159" s="92" t="s">
        <v>246</v>
      </c>
      <c r="B159" s="92" t="s">
        <v>376</v>
      </c>
      <c r="C159" s="92" t="s">
        <v>295</v>
      </c>
      <c r="D159" s="92" t="s">
        <v>299</v>
      </c>
      <c r="E159" s="94">
        <v>57449</v>
      </c>
      <c r="F159" s="95">
        <v>24882</v>
      </c>
      <c r="G159" s="95">
        <f t="shared" si="2"/>
        <v>0</v>
      </c>
      <c r="H159" s="99">
        <v>0</v>
      </c>
    </row>
    <row r="160" spans="1:8" x14ac:dyDescent="0.25">
      <c r="A160" s="92" t="s">
        <v>308</v>
      </c>
      <c r="B160" s="92" t="s">
        <v>309</v>
      </c>
      <c r="C160" s="92" t="s">
        <v>320</v>
      </c>
      <c r="D160" s="92" t="s">
        <v>320</v>
      </c>
      <c r="E160" s="94">
        <v>88451</v>
      </c>
      <c r="F160" s="95">
        <v>61162</v>
      </c>
      <c r="G160" s="95">
        <f t="shared" si="2"/>
        <v>8000</v>
      </c>
      <c r="H160" s="99">
        <v>8000</v>
      </c>
    </row>
    <row r="161" spans="1:8" x14ac:dyDescent="0.25">
      <c r="A161" s="92" t="s">
        <v>382</v>
      </c>
      <c r="B161" s="92" t="s">
        <v>77</v>
      </c>
      <c r="C161" s="92" t="s">
        <v>86</v>
      </c>
      <c r="D161" s="92" t="s">
        <v>86</v>
      </c>
      <c r="E161" s="94">
        <v>116</v>
      </c>
      <c r="F161" s="95">
        <v>64076</v>
      </c>
      <c r="G161" s="95">
        <f t="shared" si="2"/>
        <v>25000</v>
      </c>
      <c r="H161" s="99">
        <v>25000</v>
      </c>
    </row>
    <row r="162" spans="1:8" x14ac:dyDescent="0.25">
      <c r="A162" s="92" t="s">
        <v>246</v>
      </c>
      <c r="B162" s="92" t="s">
        <v>247</v>
      </c>
      <c r="C162" s="92" t="s">
        <v>263</v>
      </c>
      <c r="D162" s="92" t="s">
        <v>263</v>
      </c>
      <c r="E162" s="94">
        <v>57453</v>
      </c>
      <c r="F162" s="95">
        <v>99526</v>
      </c>
      <c r="G162" s="95">
        <f t="shared" si="2"/>
        <v>0</v>
      </c>
      <c r="H162" s="99">
        <v>0</v>
      </c>
    </row>
    <row r="163" spans="1:8" x14ac:dyDescent="0.25">
      <c r="A163" s="92" t="s">
        <v>387</v>
      </c>
      <c r="B163" s="92" t="s">
        <v>231</v>
      </c>
      <c r="C163" s="92" t="s">
        <v>239</v>
      </c>
      <c r="D163" s="92" t="s">
        <v>239</v>
      </c>
      <c r="E163" s="94">
        <v>55456</v>
      </c>
      <c r="F163" s="95">
        <v>21798</v>
      </c>
      <c r="G163" s="95">
        <f t="shared" si="2"/>
        <v>0</v>
      </c>
      <c r="H163" s="99">
        <v>0</v>
      </c>
    </row>
    <row r="164" spans="1:8" x14ac:dyDescent="0.25">
      <c r="A164" s="92" t="s">
        <v>384</v>
      </c>
      <c r="B164" s="92" t="s">
        <v>385</v>
      </c>
      <c r="C164" s="92" t="s">
        <v>153</v>
      </c>
      <c r="D164" s="92" t="s">
        <v>153</v>
      </c>
      <c r="E164" s="94">
        <v>51330</v>
      </c>
      <c r="F164" s="95">
        <v>36697</v>
      </c>
      <c r="G164" s="95">
        <f t="shared" si="2"/>
        <v>10000</v>
      </c>
      <c r="H164" s="99">
        <v>10000</v>
      </c>
    </row>
    <row r="165" spans="1:8" x14ac:dyDescent="0.25">
      <c r="A165" s="92" t="s">
        <v>246</v>
      </c>
      <c r="B165" s="92" t="s">
        <v>247</v>
      </c>
      <c r="C165" s="92" t="s">
        <v>264</v>
      </c>
      <c r="D165" s="92" t="s">
        <v>264</v>
      </c>
      <c r="E165" s="94">
        <v>57459</v>
      </c>
      <c r="F165" s="95">
        <v>37322</v>
      </c>
      <c r="G165" s="95">
        <f t="shared" si="2"/>
        <v>0</v>
      </c>
      <c r="H165" s="99">
        <v>0</v>
      </c>
    </row>
    <row r="166" spans="1:8" x14ac:dyDescent="0.25">
      <c r="A166" s="92" t="s">
        <v>384</v>
      </c>
      <c r="B166" s="92" t="s">
        <v>385</v>
      </c>
      <c r="C166" s="92" t="s">
        <v>154</v>
      </c>
      <c r="D166" s="92" t="s">
        <v>154</v>
      </c>
      <c r="E166" s="94">
        <v>51115</v>
      </c>
      <c r="F166" s="95">
        <v>18349</v>
      </c>
      <c r="G166" s="95">
        <f t="shared" si="2"/>
        <v>0</v>
      </c>
      <c r="H166" s="99">
        <v>0</v>
      </c>
    </row>
    <row r="167" spans="1:8" x14ac:dyDescent="0.25">
      <c r="A167" s="92" t="s">
        <v>384</v>
      </c>
      <c r="B167" s="92" t="s">
        <v>386</v>
      </c>
      <c r="C167" s="92" t="s">
        <v>166</v>
      </c>
      <c r="D167" s="92" t="s">
        <v>166</v>
      </c>
      <c r="E167" s="94">
        <v>8819</v>
      </c>
      <c r="F167" s="95">
        <v>24465</v>
      </c>
      <c r="G167" s="95">
        <f t="shared" si="2"/>
        <v>0</v>
      </c>
      <c r="H167" s="99">
        <v>0</v>
      </c>
    </row>
    <row r="168" spans="1:8" x14ac:dyDescent="0.25">
      <c r="A168" s="92" t="s">
        <v>308</v>
      </c>
      <c r="B168" s="92" t="s">
        <v>377</v>
      </c>
      <c r="C168" s="92" t="s">
        <v>333</v>
      </c>
      <c r="D168" s="92" t="s">
        <v>333</v>
      </c>
      <c r="E168" s="94">
        <v>88461</v>
      </c>
      <c r="F168" s="95">
        <v>41764</v>
      </c>
      <c r="G168" s="95">
        <f t="shared" si="2"/>
        <v>0</v>
      </c>
      <c r="H168" s="99">
        <v>0</v>
      </c>
    </row>
    <row r="169" spans="1:8" x14ac:dyDescent="0.25">
      <c r="A169" s="92" t="s">
        <v>383</v>
      </c>
      <c r="B169" s="92" t="s">
        <v>134</v>
      </c>
      <c r="C169" s="92" t="s">
        <v>140</v>
      </c>
      <c r="D169" s="92" t="s">
        <v>140</v>
      </c>
      <c r="E169" s="94">
        <v>174</v>
      </c>
      <c r="F169" s="95">
        <v>36697</v>
      </c>
      <c r="G169" s="95">
        <f t="shared" si="2"/>
        <v>0</v>
      </c>
      <c r="H169" s="99">
        <v>0</v>
      </c>
    </row>
    <row r="170" spans="1:8" x14ac:dyDescent="0.25">
      <c r="A170" s="92" t="s">
        <v>383</v>
      </c>
      <c r="B170" s="92" t="s">
        <v>134</v>
      </c>
      <c r="C170" s="92" t="s">
        <v>141</v>
      </c>
      <c r="D170" s="92" t="s">
        <v>141</v>
      </c>
      <c r="E170" s="94">
        <v>170</v>
      </c>
      <c r="F170" s="95">
        <v>129244</v>
      </c>
      <c r="G170" s="95">
        <f t="shared" si="2"/>
        <v>12000</v>
      </c>
      <c r="H170" s="99">
        <v>12000</v>
      </c>
    </row>
    <row r="171" spans="1:8" x14ac:dyDescent="0.25">
      <c r="A171" s="92" t="s">
        <v>382</v>
      </c>
      <c r="B171" s="92" t="s">
        <v>95</v>
      </c>
      <c r="C171" s="92" t="s">
        <v>98</v>
      </c>
      <c r="D171" s="92" t="s">
        <v>98</v>
      </c>
      <c r="E171" s="94">
        <v>37</v>
      </c>
      <c r="F171" s="95">
        <v>24465</v>
      </c>
      <c r="G171" s="95">
        <f t="shared" si="2"/>
        <v>0</v>
      </c>
      <c r="H171" s="99">
        <v>0</v>
      </c>
    </row>
    <row r="172" spans="1:8" x14ac:dyDescent="0.25">
      <c r="A172" s="92" t="s">
        <v>383</v>
      </c>
      <c r="B172" s="92" t="s">
        <v>116</v>
      </c>
      <c r="C172" s="92" t="s">
        <v>126</v>
      </c>
      <c r="D172" s="92" t="s">
        <v>126</v>
      </c>
      <c r="E172" s="94">
        <v>143</v>
      </c>
      <c r="F172" s="95">
        <v>61162</v>
      </c>
      <c r="G172" s="95">
        <f t="shared" si="2"/>
        <v>8500</v>
      </c>
      <c r="H172" s="99">
        <v>8500</v>
      </c>
    </row>
    <row r="173" spans="1:8" x14ac:dyDescent="0.25">
      <c r="A173" s="92" t="s">
        <v>383</v>
      </c>
      <c r="B173" s="92" t="s">
        <v>116</v>
      </c>
      <c r="C173" s="92" t="s">
        <v>124</v>
      </c>
      <c r="D173" s="92" t="s">
        <v>127</v>
      </c>
      <c r="E173" s="94">
        <v>159</v>
      </c>
      <c r="F173" s="95">
        <v>12232</v>
      </c>
      <c r="G173" s="95">
        <f t="shared" si="2"/>
        <v>0</v>
      </c>
      <c r="H173" s="99">
        <v>0</v>
      </c>
    </row>
    <row r="174" spans="1:8" x14ac:dyDescent="0.25">
      <c r="A174" s="92" t="s">
        <v>382</v>
      </c>
      <c r="B174" s="92" t="s">
        <v>77</v>
      </c>
      <c r="C174" s="92" t="s">
        <v>87</v>
      </c>
      <c r="D174" s="92" t="s">
        <v>87</v>
      </c>
      <c r="E174" s="94">
        <v>126</v>
      </c>
      <c r="F174" s="95">
        <v>24465</v>
      </c>
      <c r="G174" s="95">
        <f t="shared" si="2"/>
        <v>0</v>
      </c>
      <c r="H174" s="99">
        <v>0</v>
      </c>
    </row>
    <row r="175" spans="1:8" x14ac:dyDescent="0.25">
      <c r="A175" s="92" t="s">
        <v>387</v>
      </c>
      <c r="B175" s="92" t="s">
        <v>193</v>
      </c>
      <c r="C175" s="92" t="s">
        <v>203</v>
      </c>
      <c r="D175" s="92" t="s">
        <v>203</v>
      </c>
      <c r="E175" s="94">
        <v>54476</v>
      </c>
      <c r="F175" s="95">
        <v>34006</v>
      </c>
      <c r="G175" s="95">
        <f t="shared" si="2"/>
        <v>0</v>
      </c>
      <c r="H175" s="99">
        <v>0</v>
      </c>
    </row>
    <row r="176" spans="1:8" x14ac:dyDescent="0.25">
      <c r="A176" s="92" t="s">
        <v>387</v>
      </c>
      <c r="B176" s="92" t="s">
        <v>193</v>
      </c>
      <c r="C176" s="92" t="s">
        <v>207</v>
      </c>
      <c r="D176" s="92" t="s">
        <v>204</v>
      </c>
      <c r="E176" s="94">
        <v>54471</v>
      </c>
      <c r="F176" s="95">
        <v>24465</v>
      </c>
      <c r="G176" s="95">
        <f t="shared" si="2"/>
        <v>0</v>
      </c>
      <c r="H176" s="99">
        <v>0</v>
      </c>
    </row>
    <row r="177" spans="1:8" x14ac:dyDescent="0.25">
      <c r="A177" s="92" t="s">
        <v>387</v>
      </c>
      <c r="B177" s="92" t="s">
        <v>193</v>
      </c>
      <c r="C177" s="92" t="s">
        <v>205</v>
      </c>
      <c r="D177" s="92" t="s">
        <v>205</v>
      </c>
      <c r="E177" s="94">
        <v>54481</v>
      </c>
      <c r="F177" s="95">
        <v>141530</v>
      </c>
      <c r="G177" s="95">
        <f t="shared" si="2"/>
        <v>0</v>
      </c>
      <c r="H177" s="99">
        <v>0</v>
      </c>
    </row>
    <row r="178" spans="1:8" x14ac:dyDescent="0.25">
      <c r="A178" s="92" t="s">
        <v>387</v>
      </c>
      <c r="B178" s="92" t="s">
        <v>193</v>
      </c>
      <c r="C178" s="92" t="s">
        <v>206</v>
      </c>
      <c r="D178" s="92" t="s">
        <v>206</v>
      </c>
      <c r="E178" s="94">
        <v>54486</v>
      </c>
      <c r="F178" s="95">
        <v>48930</v>
      </c>
      <c r="G178" s="95">
        <f t="shared" si="2"/>
        <v>0</v>
      </c>
      <c r="H178" s="99">
        <v>0</v>
      </c>
    </row>
    <row r="179" spans="1:8" x14ac:dyDescent="0.25">
      <c r="A179" s="92" t="s">
        <v>387</v>
      </c>
      <c r="B179" s="92" t="s">
        <v>193</v>
      </c>
      <c r="C179" s="92" t="s">
        <v>207</v>
      </c>
      <c r="D179" s="92" t="s">
        <v>207</v>
      </c>
      <c r="E179" s="94">
        <v>54491</v>
      </c>
      <c r="F179" s="95">
        <v>47406</v>
      </c>
      <c r="G179" s="95">
        <f t="shared" si="2"/>
        <v>0</v>
      </c>
      <c r="H179" s="99">
        <v>0</v>
      </c>
    </row>
    <row r="180" spans="1:8" x14ac:dyDescent="0.25">
      <c r="A180" s="92" t="s">
        <v>387</v>
      </c>
      <c r="B180" s="92" t="s">
        <v>388</v>
      </c>
      <c r="C180" s="92" t="s">
        <v>223</v>
      </c>
      <c r="D180" s="92" t="s">
        <v>223</v>
      </c>
      <c r="E180" s="94">
        <v>54496</v>
      </c>
      <c r="F180" s="95">
        <v>24465</v>
      </c>
      <c r="G180" s="95">
        <f t="shared" si="2"/>
        <v>45500</v>
      </c>
      <c r="H180" s="99">
        <v>45500</v>
      </c>
    </row>
    <row r="181" spans="1:8" x14ac:dyDescent="0.25">
      <c r="A181" s="92" t="s">
        <v>383</v>
      </c>
      <c r="B181" s="92" t="s">
        <v>116</v>
      </c>
      <c r="C181" s="92" t="s">
        <v>128</v>
      </c>
      <c r="D181" s="92" t="s">
        <v>128</v>
      </c>
      <c r="E181" s="94">
        <v>157</v>
      </c>
      <c r="F181" s="95">
        <v>46194</v>
      </c>
      <c r="G181" s="95">
        <f t="shared" si="2"/>
        <v>0</v>
      </c>
      <c r="H181" s="99">
        <v>0</v>
      </c>
    </row>
    <row r="182" spans="1:8" x14ac:dyDescent="0.25">
      <c r="A182" s="92" t="s">
        <v>308</v>
      </c>
      <c r="B182" s="92" t="s">
        <v>309</v>
      </c>
      <c r="C182" s="92" t="s">
        <v>321</v>
      </c>
      <c r="D182" s="92" t="s">
        <v>321</v>
      </c>
      <c r="E182" s="94">
        <v>88501</v>
      </c>
      <c r="F182" s="95">
        <v>73395</v>
      </c>
      <c r="G182" s="95">
        <f t="shared" si="2"/>
        <v>10000</v>
      </c>
      <c r="H182" s="99">
        <v>10000</v>
      </c>
    </row>
    <row r="183" spans="1:8" x14ac:dyDescent="0.25">
      <c r="A183" s="92" t="s">
        <v>246</v>
      </c>
      <c r="B183" s="92" t="s">
        <v>375</v>
      </c>
      <c r="C183" s="92" t="s">
        <v>281</v>
      </c>
      <c r="D183" s="92" t="s">
        <v>281</v>
      </c>
      <c r="E183" s="94">
        <v>57503</v>
      </c>
      <c r="F183" s="95">
        <v>49763</v>
      </c>
      <c r="G183" s="95">
        <f t="shared" si="2"/>
        <v>0</v>
      </c>
      <c r="H183" s="99">
        <v>0</v>
      </c>
    </row>
    <row r="184" spans="1:8" x14ac:dyDescent="0.25">
      <c r="A184" s="92" t="s">
        <v>382</v>
      </c>
      <c r="B184" s="92" t="s">
        <v>58</v>
      </c>
      <c r="C184" s="92" t="s">
        <v>67</v>
      </c>
      <c r="D184" s="92" t="s">
        <v>67</v>
      </c>
      <c r="E184" s="94">
        <v>66</v>
      </c>
      <c r="F184" s="95">
        <f>35370+21811+20521</f>
        <v>77702</v>
      </c>
      <c r="G184" s="95">
        <f t="shared" si="2"/>
        <v>20000</v>
      </c>
      <c r="H184" s="99">
        <v>20000</v>
      </c>
    </row>
    <row r="185" spans="1:8" x14ac:dyDescent="0.25">
      <c r="A185" s="92" t="s">
        <v>246</v>
      </c>
      <c r="B185" s="92" t="s">
        <v>376</v>
      </c>
      <c r="C185" s="92" t="s">
        <v>300</v>
      </c>
      <c r="D185" s="92" t="s">
        <v>300</v>
      </c>
      <c r="E185" s="94">
        <v>57508</v>
      </c>
      <c r="F185" s="95">
        <v>34610</v>
      </c>
      <c r="G185" s="95">
        <f t="shared" si="2"/>
        <v>0</v>
      </c>
      <c r="H185" s="99">
        <v>0</v>
      </c>
    </row>
    <row r="186" spans="1:8" x14ac:dyDescent="0.25">
      <c r="A186" s="92" t="s">
        <v>378</v>
      </c>
      <c r="B186" s="92" t="s">
        <v>0</v>
      </c>
      <c r="C186" s="92" t="s">
        <v>35</v>
      </c>
      <c r="D186" s="92" t="s">
        <v>38</v>
      </c>
      <c r="E186" s="94">
        <v>10582</v>
      </c>
      <c r="F186" s="95">
        <v>12232</v>
      </c>
      <c r="G186" s="95">
        <f t="shared" si="2"/>
        <v>0</v>
      </c>
      <c r="H186" s="99">
        <v>0</v>
      </c>
    </row>
    <row r="187" spans="1:8" x14ac:dyDescent="0.25">
      <c r="A187" s="92" t="s">
        <v>378</v>
      </c>
      <c r="B187" s="92" t="s">
        <v>42</v>
      </c>
      <c r="C187" s="92" t="s">
        <v>48</v>
      </c>
      <c r="D187" s="92" t="s">
        <v>48</v>
      </c>
      <c r="E187" s="94">
        <v>10570</v>
      </c>
      <c r="F187" s="95">
        <v>58496</v>
      </c>
      <c r="G187" s="95">
        <f t="shared" si="2"/>
        <v>0</v>
      </c>
      <c r="H187" s="99">
        <v>0</v>
      </c>
    </row>
    <row r="188" spans="1:8" x14ac:dyDescent="0.25">
      <c r="A188" s="92" t="s">
        <v>308</v>
      </c>
      <c r="B188" s="92" t="s">
        <v>309</v>
      </c>
      <c r="C188" s="92" t="s">
        <v>323</v>
      </c>
      <c r="D188" s="92" t="s">
        <v>420</v>
      </c>
      <c r="E188" s="94">
        <v>88511</v>
      </c>
      <c r="F188" s="95">
        <v>24465</v>
      </c>
      <c r="G188" s="95">
        <f t="shared" si="2"/>
        <v>0</v>
      </c>
      <c r="H188" s="99">
        <v>0</v>
      </c>
    </row>
    <row r="189" spans="1:8" x14ac:dyDescent="0.25">
      <c r="A189" s="92" t="s">
        <v>382</v>
      </c>
      <c r="B189" s="92" t="s">
        <v>95</v>
      </c>
      <c r="C189" s="92" t="s">
        <v>99</v>
      </c>
      <c r="D189" s="92" t="s">
        <v>99</v>
      </c>
      <c r="E189" s="94">
        <v>38</v>
      </c>
      <c r="F189" s="95">
        <v>36697</v>
      </c>
      <c r="G189" s="95">
        <f t="shared" si="2"/>
        <v>0</v>
      </c>
      <c r="H189" s="99">
        <v>0</v>
      </c>
    </row>
    <row r="190" spans="1:8" x14ac:dyDescent="0.25">
      <c r="A190" s="92" t="s">
        <v>382</v>
      </c>
      <c r="B190" s="92" t="s">
        <v>77</v>
      </c>
      <c r="C190" s="92" t="s">
        <v>88</v>
      </c>
      <c r="D190" s="92" t="s">
        <v>88</v>
      </c>
      <c r="E190" s="94">
        <v>119</v>
      </c>
      <c r="F190" s="95">
        <v>58345</v>
      </c>
      <c r="G190" s="95">
        <f t="shared" si="2"/>
        <v>0</v>
      </c>
      <c r="H190" s="99">
        <v>0</v>
      </c>
    </row>
    <row r="191" spans="1:8" x14ac:dyDescent="0.25">
      <c r="A191" s="92" t="s">
        <v>383</v>
      </c>
      <c r="B191" s="92" t="s">
        <v>116</v>
      </c>
      <c r="C191" s="92" t="s">
        <v>129</v>
      </c>
      <c r="D191" s="92" t="s">
        <v>129</v>
      </c>
      <c r="E191" s="94">
        <v>148</v>
      </c>
      <c r="F191" s="95">
        <v>36697</v>
      </c>
      <c r="G191" s="95">
        <f t="shared" si="2"/>
        <v>0</v>
      </c>
      <c r="H191" s="99">
        <v>0</v>
      </c>
    </row>
    <row r="192" spans="1:8" x14ac:dyDescent="0.25">
      <c r="A192" s="92" t="s">
        <v>387</v>
      </c>
      <c r="B192" s="92" t="s">
        <v>388</v>
      </c>
      <c r="C192" s="92" t="s">
        <v>224</v>
      </c>
      <c r="D192" s="92" t="s">
        <v>224</v>
      </c>
      <c r="E192" s="94">
        <v>54516</v>
      </c>
      <c r="F192" s="95">
        <v>36697</v>
      </c>
      <c r="G192" s="95">
        <f t="shared" si="2"/>
        <v>0</v>
      </c>
      <c r="H192" s="99">
        <v>0</v>
      </c>
    </row>
    <row r="193" spans="1:8" x14ac:dyDescent="0.25">
      <c r="A193" s="92" t="s">
        <v>382</v>
      </c>
      <c r="B193" s="92" t="s">
        <v>58</v>
      </c>
      <c r="C193" s="92" t="s">
        <v>68</v>
      </c>
      <c r="D193" s="92" t="s">
        <v>68</v>
      </c>
      <c r="E193" s="94">
        <v>67</v>
      </c>
      <c r="F193" s="95">
        <v>36697</v>
      </c>
      <c r="G193" s="95">
        <f t="shared" si="2"/>
        <v>8000</v>
      </c>
      <c r="H193" s="99">
        <v>8000</v>
      </c>
    </row>
    <row r="194" spans="1:8" x14ac:dyDescent="0.25">
      <c r="A194" s="92" t="s">
        <v>383</v>
      </c>
      <c r="B194" s="92" t="s">
        <v>134</v>
      </c>
      <c r="C194" s="92" t="s">
        <v>143</v>
      </c>
      <c r="D194" s="92" t="s">
        <v>143</v>
      </c>
      <c r="E194" s="94">
        <v>188</v>
      </c>
      <c r="F194" s="95">
        <v>46194</v>
      </c>
      <c r="G194" s="95">
        <f t="shared" si="2"/>
        <v>10000</v>
      </c>
      <c r="H194" s="99">
        <v>10000</v>
      </c>
    </row>
    <row r="195" spans="1:8" x14ac:dyDescent="0.25">
      <c r="A195" s="92" t="s">
        <v>246</v>
      </c>
      <c r="B195" s="92" t="s">
        <v>375</v>
      </c>
      <c r="C195" s="92" t="s">
        <v>282</v>
      </c>
      <c r="D195" s="92" t="s">
        <v>282</v>
      </c>
      <c r="E195" s="94">
        <v>57523</v>
      </c>
      <c r="F195" s="95">
        <v>28390</v>
      </c>
      <c r="G195" s="95">
        <f t="shared" ref="G195:G258" si="3">H195</f>
        <v>0</v>
      </c>
      <c r="H195" s="99">
        <v>0</v>
      </c>
    </row>
    <row r="196" spans="1:8" x14ac:dyDescent="0.25">
      <c r="A196" s="92" t="s">
        <v>384</v>
      </c>
      <c r="B196" s="92" t="s">
        <v>174</v>
      </c>
      <c r="C196" s="92" t="s">
        <v>181</v>
      </c>
      <c r="D196" s="92" t="s">
        <v>181</v>
      </c>
      <c r="E196" s="94">
        <v>51361</v>
      </c>
      <c r="F196" s="95">
        <v>24465</v>
      </c>
      <c r="G196" s="95">
        <f t="shared" si="3"/>
        <v>0</v>
      </c>
      <c r="H196" s="99">
        <v>0</v>
      </c>
    </row>
    <row r="197" spans="1:8" x14ac:dyDescent="0.25">
      <c r="A197" s="92" t="s">
        <v>387</v>
      </c>
      <c r="B197" s="92" t="s">
        <v>388</v>
      </c>
      <c r="C197" s="92" t="s">
        <v>225</v>
      </c>
      <c r="D197" s="92" t="s">
        <v>225</v>
      </c>
      <c r="E197" s="94">
        <v>54531</v>
      </c>
      <c r="F197" s="95">
        <v>36697</v>
      </c>
      <c r="G197" s="95">
        <f t="shared" si="3"/>
        <v>122600</v>
      </c>
      <c r="H197" s="99">
        <v>122600</v>
      </c>
    </row>
    <row r="198" spans="1:8" x14ac:dyDescent="0.25">
      <c r="A198" s="92" t="s">
        <v>387</v>
      </c>
      <c r="B198" s="92" t="s">
        <v>388</v>
      </c>
      <c r="C198" s="92" t="s">
        <v>226</v>
      </c>
      <c r="D198" s="92" t="s">
        <v>226</v>
      </c>
      <c r="E198" s="94">
        <v>54533</v>
      </c>
      <c r="F198" s="95">
        <v>35173</v>
      </c>
      <c r="G198" s="95">
        <f t="shared" si="3"/>
        <v>0</v>
      </c>
      <c r="H198" s="99">
        <v>0</v>
      </c>
    </row>
    <row r="199" spans="1:8" x14ac:dyDescent="0.25">
      <c r="A199" s="92" t="s">
        <v>387</v>
      </c>
      <c r="B199" s="92" t="s">
        <v>388</v>
      </c>
      <c r="C199" s="92" t="s">
        <v>227</v>
      </c>
      <c r="D199" s="92" t="s">
        <v>227</v>
      </c>
      <c r="E199" s="94">
        <v>54535</v>
      </c>
      <c r="F199" s="95">
        <v>105977</v>
      </c>
      <c r="G199" s="95">
        <f t="shared" si="3"/>
        <v>0</v>
      </c>
      <c r="H199" s="99">
        <v>0</v>
      </c>
    </row>
    <row r="200" spans="1:8" x14ac:dyDescent="0.25">
      <c r="A200" s="92" t="s">
        <v>246</v>
      </c>
      <c r="B200" s="92" t="s">
        <v>375</v>
      </c>
      <c r="C200" s="92" t="s">
        <v>283</v>
      </c>
      <c r="D200" s="92" t="s">
        <v>283</v>
      </c>
      <c r="E200" s="94">
        <v>57543</v>
      </c>
      <c r="F200" s="95">
        <v>33137</v>
      </c>
      <c r="G200" s="95">
        <f t="shared" si="3"/>
        <v>0</v>
      </c>
      <c r="H200" s="99">
        <v>0</v>
      </c>
    </row>
    <row r="201" spans="1:8" x14ac:dyDescent="0.25">
      <c r="A201" s="92" t="s">
        <v>308</v>
      </c>
      <c r="B201" s="92" t="s">
        <v>377</v>
      </c>
      <c r="C201" s="92" t="s">
        <v>334</v>
      </c>
      <c r="D201" s="92" t="s">
        <v>334</v>
      </c>
      <c r="E201" s="94">
        <v>88551</v>
      </c>
      <c r="F201" s="95">
        <v>48930</v>
      </c>
      <c r="G201" s="95">
        <f t="shared" si="3"/>
        <v>0</v>
      </c>
      <c r="H201" s="99">
        <v>0</v>
      </c>
    </row>
    <row r="202" spans="1:8" x14ac:dyDescent="0.25">
      <c r="A202" s="92" t="s">
        <v>308</v>
      </c>
      <c r="B202" s="92" t="s">
        <v>377</v>
      </c>
      <c r="C202" s="92" t="s">
        <v>335</v>
      </c>
      <c r="D202" s="92" t="s">
        <v>335</v>
      </c>
      <c r="E202" s="94">
        <v>88556</v>
      </c>
      <c r="F202" s="95">
        <v>45994</v>
      </c>
      <c r="G202" s="95">
        <f t="shared" si="3"/>
        <v>0</v>
      </c>
      <c r="H202" s="99">
        <v>0</v>
      </c>
    </row>
    <row r="203" spans="1:8" x14ac:dyDescent="0.25">
      <c r="A203" s="92" t="s">
        <v>382</v>
      </c>
      <c r="B203" s="92" t="s">
        <v>95</v>
      </c>
      <c r="C203" s="92" t="s">
        <v>100</v>
      </c>
      <c r="D203" s="92" t="s">
        <v>100</v>
      </c>
      <c r="E203" s="94">
        <v>39</v>
      </c>
      <c r="F203" s="95">
        <v>21729</v>
      </c>
      <c r="G203" s="95">
        <f t="shared" si="3"/>
        <v>16000</v>
      </c>
      <c r="H203" s="99">
        <v>16000</v>
      </c>
    </row>
    <row r="204" spans="1:8" x14ac:dyDescent="0.25">
      <c r="A204" s="92" t="s">
        <v>384</v>
      </c>
      <c r="B204" s="92" t="s">
        <v>174</v>
      </c>
      <c r="C204" s="92" t="s">
        <v>182</v>
      </c>
      <c r="D204" s="92" t="s">
        <v>182</v>
      </c>
      <c r="E204" s="94">
        <v>51350</v>
      </c>
      <c r="F204" s="95">
        <v>82961</v>
      </c>
      <c r="G204" s="95">
        <f t="shared" si="3"/>
        <v>0</v>
      </c>
      <c r="H204" s="99">
        <v>0</v>
      </c>
    </row>
    <row r="205" spans="1:8" x14ac:dyDescent="0.25">
      <c r="A205" s="92" t="s">
        <v>384</v>
      </c>
      <c r="B205" s="92" t="s">
        <v>174</v>
      </c>
      <c r="C205" s="92" t="s">
        <v>183</v>
      </c>
      <c r="D205" s="92" t="s">
        <v>183</v>
      </c>
      <c r="E205" s="94">
        <v>51310</v>
      </c>
      <c r="F205" s="95">
        <v>58496</v>
      </c>
      <c r="G205" s="95">
        <f t="shared" si="3"/>
        <v>0</v>
      </c>
      <c r="H205" s="99">
        <v>0</v>
      </c>
    </row>
    <row r="206" spans="1:8" x14ac:dyDescent="0.25">
      <c r="A206" s="92" t="s">
        <v>384</v>
      </c>
      <c r="B206" s="92" t="s">
        <v>174</v>
      </c>
      <c r="C206" s="92" t="s">
        <v>184</v>
      </c>
      <c r="D206" s="92" t="s">
        <v>184</v>
      </c>
      <c r="E206" s="94">
        <v>51309</v>
      </c>
      <c r="F206" s="95">
        <v>36697</v>
      </c>
      <c r="G206" s="95">
        <f t="shared" si="3"/>
        <v>0</v>
      </c>
      <c r="H206" s="99">
        <v>0</v>
      </c>
    </row>
    <row r="207" spans="1:8" x14ac:dyDescent="0.25">
      <c r="A207" s="92" t="s">
        <v>384</v>
      </c>
      <c r="B207" s="92" t="s">
        <v>174</v>
      </c>
      <c r="C207" s="92" t="s">
        <v>185</v>
      </c>
      <c r="D207" s="92" t="s">
        <v>185</v>
      </c>
      <c r="E207" s="94">
        <v>51305</v>
      </c>
      <c r="F207" s="95">
        <f>59638+42156</f>
        <v>101794</v>
      </c>
      <c r="G207" s="95">
        <f t="shared" si="3"/>
        <v>0</v>
      </c>
      <c r="H207" s="99">
        <v>0</v>
      </c>
    </row>
    <row r="208" spans="1:8" x14ac:dyDescent="0.25">
      <c r="A208" s="92" t="s">
        <v>384</v>
      </c>
      <c r="B208" s="92" t="s">
        <v>174</v>
      </c>
      <c r="C208" s="92" t="s">
        <v>186</v>
      </c>
      <c r="D208" s="92" t="s">
        <v>186</v>
      </c>
      <c r="E208" s="94">
        <v>51301</v>
      </c>
      <c r="F208" s="95">
        <v>99124</v>
      </c>
      <c r="G208" s="95">
        <f t="shared" si="3"/>
        <v>0</v>
      </c>
      <c r="H208" s="99">
        <v>0</v>
      </c>
    </row>
    <row r="209" spans="1:8" x14ac:dyDescent="0.25">
      <c r="A209" s="92" t="s">
        <v>384</v>
      </c>
      <c r="B209" s="92" t="s">
        <v>174</v>
      </c>
      <c r="C209" s="92" t="s">
        <v>187</v>
      </c>
      <c r="D209" s="92" t="s">
        <v>187</v>
      </c>
      <c r="E209" s="94">
        <v>51341</v>
      </c>
      <c r="F209" s="95">
        <v>61162</v>
      </c>
      <c r="G209" s="95">
        <f t="shared" si="3"/>
        <v>15000</v>
      </c>
      <c r="H209" s="99">
        <v>15000</v>
      </c>
    </row>
    <row r="210" spans="1:8" x14ac:dyDescent="0.25">
      <c r="A210" s="92" t="s">
        <v>384</v>
      </c>
      <c r="B210" s="92" t="s">
        <v>174</v>
      </c>
      <c r="C210" s="92" t="s">
        <v>189</v>
      </c>
      <c r="D210" s="92" t="s">
        <v>189</v>
      </c>
      <c r="E210" s="94">
        <v>51306</v>
      </c>
      <c r="F210" s="95">
        <v>48930</v>
      </c>
      <c r="G210" s="95">
        <f t="shared" si="3"/>
        <v>0</v>
      </c>
      <c r="H210" s="99">
        <v>0</v>
      </c>
    </row>
    <row r="211" spans="1:8" x14ac:dyDescent="0.25">
      <c r="A211" s="92" t="s">
        <v>384</v>
      </c>
      <c r="B211" s="92" t="s">
        <v>174</v>
      </c>
      <c r="C211" s="92" t="s">
        <v>190</v>
      </c>
      <c r="D211" s="92" t="s">
        <v>190</v>
      </c>
      <c r="E211" s="94">
        <v>51349</v>
      </c>
      <c r="F211" s="95">
        <v>36697</v>
      </c>
      <c r="G211" s="95">
        <f t="shared" si="3"/>
        <v>0</v>
      </c>
      <c r="H211" s="99">
        <v>0</v>
      </c>
    </row>
    <row r="212" spans="1:8" x14ac:dyDescent="0.25">
      <c r="A212" s="92" t="s">
        <v>384</v>
      </c>
      <c r="B212" s="92" t="s">
        <v>174</v>
      </c>
      <c r="C212" s="92" t="s">
        <v>191</v>
      </c>
      <c r="D212" s="92" t="s">
        <v>191</v>
      </c>
      <c r="E212" s="94">
        <v>51308</v>
      </c>
      <c r="F212" s="95">
        <v>110092</v>
      </c>
      <c r="G212" s="95">
        <f t="shared" si="3"/>
        <v>0</v>
      </c>
      <c r="H212" s="99">
        <v>0</v>
      </c>
    </row>
    <row r="213" spans="1:8" x14ac:dyDescent="0.25">
      <c r="A213" s="92" t="s">
        <v>246</v>
      </c>
      <c r="B213" s="92" t="s">
        <v>247</v>
      </c>
      <c r="C213" s="92" t="s">
        <v>265</v>
      </c>
      <c r="D213" s="92" t="s">
        <v>265</v>
      </c>
      <c r="E213" s="94">
        <v>57559</v>
      </c>
      <c r="F213" s="95">
        <v>49763</v>
      </c>
      <c r="G213" s="95">
        <f t="shared" si="3"/>
        <v>0</v>
      </c>
      <c r="H213" s="99">
        <v>0</v>
      </c>
    </row>
    <row r="214" spans="1:8" x14ac:dyDescent="0.25">
      <c r="A214" s="92" t="s">
        <v>308</v>
      </c>
      <c r="B214" s="92" t="s">
        <v>309</v>
      </c>
      <c r="C214" s="92" t="s">
        <v>322</v>
      </c>
      <c r="D214" s="92" t="s">
        <v>322</v>
      </c>
      <c r="E214" s="94">
        <v>88561</v>
      </c>
      <c r="F214" s="95">
        <v>95193</v>
      </c>
      <c r="G214" s="95">
        <f t="shared" si="3"/>
        <v>2000</v>
      </c>
      <c r="H214" s="99">
        <v>2000</v>
      </c>
    </row>
    <row r="215" spans="1:8" x14ac:dyDescent="0.25">
      <c r="A215" s="92" t="s">
        <v>384</v>
      </c>
      <c r="B215" s="92" t="s">
        <v>386</v>
      </c>
      <c r="C215" s="92" t="s">
        <v>167</v>
      </c>
      <c r="D215" s="92" t="s">
        <v>167</v>
      </c>
      <c r="E215" s="94">
        <v>8840</v>
      </c>
      <c r="F215" s="95">
        <v>73395</v>
      </c>
      <c r="G215" s="95">
        <f t="shared" si="3"/>
        <v>0</v>
      </c>
      <c r="H215" s="99">
        <v>0</v>
      </c>
    </row>
    <row r="216" spans="1:8" x14ac:dyDescent="0.25">
      <c r="A216" s="92" t="s">
        <v>387</v>
      </c>
      <c r="B216" s="92" t="s">
        <v>231</v>
      </c>
      <c r="C216" s="92" t="s">
        <v>240</v>
      </c>
      <c r="D216" s="92" t="s">
        <v>240</v>
      </c>
      <c r="E216" s="94">
        <v>55566</v>
      </c>
      <c r="F216" s="95">
        <v>48930</v>
      </c>
      <c r="G216" s="95">
        <f t="shared" si="3"/>
        <v>23000</v>
      </c>
      <c r="H216" s="99">
        <v>23000</v>
      </c>
    </row>
    <row r="217" spans="1:8" x14ac:dyDescent="0.25">
      <c r="A217" s="92" t="s">
        <v>384</v>
      </c>
      <c r="B217" s="92" t="s">
        <v>386</v>
      </c>
      <c r="C217" s="92" t="s">
        <v>168</v>
      </c>
      <c r="D217" s="92" t="s">
        <v>168</v>
      </c>
      <c r="E217" s="94">
        <v>8862</v>
      </c>
      <c r="F217" s="95">
        <v>48930</v>
      </c>
      <c r="G217" s="95">
        <f t="shared" si="3"/>
        <v>0</v>
      </c>
      <c r="H217" s="99">
        <v>0</v>
      </c>
    </row>
    <row r="218" spans="1:8" x14ac:dyDescent="0.25">
      <c r="A218" s="92" t="s">
        <v>383</v>
      </c>
      <c r="B218" s="92" t="s">
        <v>116</v>
      </c>
      <c r="C218" s="92" t="s">
        <v>130</v>
      </c>
      <c r="D218" s="92" t="s">
        <v>130</v>
      </c>
      <c r="E218" s="94">
        <v>144</v>
      </c>
      <c r="F218" s="95">
        <v>36697</v>
      </c>
      <c r="G218" s="95">
        <f t="shared" si="3"/>
        <v>130000</v>
      </c>
      <c r="H218" s="99">
        <v>130000</v>
      </c>
    </row>
    <row r="219" spans="1:8" x14ac:dyDescent="0.25">
      <c r="A219" s="92" t="s">
        <v>383</v>
      </c>
      <c r="B219" s="92" t="s">
        <v>134</v>
      </c>
      <c r="C219" s="92" t="s">
        <v>144</v>
      </c>
      <c r="D219" s="92" t="s">
        <v>144</v>
      </c>
      <c r="E219" s="94">
        <v>180</v>
      </c>
      <c r="F219" s="95">
        <v>46273</v>
      </c>
      <c r="G219" s="95">
        <f t="shared" si="3"/>
        <v>64000</v>
      </c>
      <c r="H219" s="99">
        <v>64000</v>
      </c>
    </row>
    <row r="220" spans="1:8" x14ac:dyDescent="0.25">
      <c r="A220" s="92" t="s">
        <v>383</v>
      </c>
      <c r="B220" s="92" t="s">
        <v>134</v>
      </c>
      <c r="C220" s="92" t="s">
        <v>145</v>
      </c>
      <c r="D220" s="92" t="s">
        <v>145</v>
      </c>
      <c r="E220" s="94">
        <v>185</v>
      </c>
      <c r="F220" s="95">
        <v>46273</v>
      </c>
      <c r="G220" s="95">
        <f t="shared" si="3"/>
        <v>0</v>
      </c>
      <c r="H220" s="99">
        <v>0</v>
      </c>
    </row>
    <row r="221" spans="1:8" x14ac:dyDescent="0.25">
      <c r="A221" s="92" t="s">
        <v>384</v>
      </c>
      <c r="B221" s="92" t="s">
        <v>386</v>
      </c>
      <c r="C221" s="92" t="s">
        <v>169</v>
      </c>
      <c r="D221" s="92" t="s">
        <v>169</v>
      </c>
      <c r="E221" s="94">
        <v>8860</v>
      </c>
      <c r="F221" s="95">
        <v>44816</v>
      </c>
      <c r="G221" s="95">
        <f t="shared" si="3"/>
        <v>0</v>
      </c>
      <c r="H221" s="99">
        <v>0</v>
      </c>
    </row>
    <row r="222" spans="1:8" x14ac:dyDescent="0.25">
      <c r="A222" s="92" t="s">
        <v>246</v>
      </c>
      <c r="B222" s="92" t="s">
        <v>247</v>
      </c>
      <c r="C222" s="92" t="s">
        <v>266</v>
      </c>
      <c r="D222" s="92" t="s">
        <v>266</v>
      </c>
      <c r="E222" s="94">
        <v>57574</v>
      </c>
      <c r="F222" s="95">
        <v>47051</v>
      </c>
      <c r="G222" s="95">
        <f t="shared" si="3"/>
        <v>25000</v>
      </c>
      <c r="H222" s="99">
        <v>25000</v>
      </c>
    </row>
    <row r="223" spans="1:8" x14ac:dyDescent="0.25">
      <c r="A223" s="92" t="s">
        <v>378</v>
      </c>
      <c r="B223" s="92" t="s">
        <v>42</v>
      </c>
      <c r="C223" s="92" t="s">
        <v>49</v>
      </c>
      <c r="D223" s="92" t="s">
        <v>49</v>
      </c>
      <c r="E223" s="94">
        <v>10571</v>
      </c>
      <c r="F223" s="95">
        <v>84160</v>
      </c>
      <c r="G223" s="95">
        <f t="shared" si="3"/>
        <v>26500</v>
      </c>
      <c r="H223" s="99">
        <v>26500</v>
      </c>
    </row>
    <row r="224" spans="1:8" x14ac:dyDescent="0.25">
      <c r="A224" s="92" t="s">
        <v>382</v>
      </c>
      <c r="B224" s="92" t="s">
        <v>77</v>
      </c>
      <c r="C224" s="92" t="s">
        <v>89</v>
      </c>
      <c r="D224" s="92" t="s">
        <v>89</v>
      </c>
      <c r="E224" s="94">
        <v>127</v>
      </c>
      <c r="F224" s="95">
        <v>24465</v>
      </c>
      <c r="G224" s="95">
        <f t="shared" si="3"/>
        <v>0</v>
      </c>
      <c r="H224" s="99">
        <v>0</v>
      </c>
    </row>
    <row r="225" spans="1:8" x14ac:dyDescent="0.25">
      <c r="A225" s="92" t="s">
        <v>383</v>
      </c>
      <c r="B225" s="92" t="s">
        <v>116</v>
      </c>
      <c r="C225" s="92" t="s">
        <v>131</v>
      </c>
      <c r="D225" s="92" t="s">
        <v>131</v>
      </c>
      <c r="E225" s="94">
        <v>153</v>
      </c>
      <c r="F225" s="95">
        <v>46273</v>
      </c>
      <c r="G225" s="95">
        <f t="shared" si="3"/>
        <v>0</v>
      </c>
      <c r="H225" s="99">
        <v>0</v>
      </c>
    </row>
    <row r="226" spans="1:8" x14ac:dyDescent="0.25">
      <c r="A226" s="92" t="s">
        <v>383</v>
      </c>
      <c r="B226" s="92" t="s">
        <v>134</v>
      </c>
      <c r="C226" s="92" t="s">
        <v>147</v>
      </c>
      <c r="D226" s="92" t="s">
        <v>431</v>
      </c>
      <c r="E226" s="94">
        <v>198</v>
      </c>
      <c r="F226" s="95">
        <v>24465</v>
      </c>
      <c r="G226" s="95">
        <f t="shared" si="3"/>
        <v>0</v>
      </c>
      <c r="H226" s="99">
        <v>0</v>
      </c>
    </row>
    <row r="227" spans="1:8" x14ac:dyDescent="0.25">
      <c r="A227" s="92" t="s">
        <v>378</v>
      </c>
      <c r="B227" s="92" t="s">
        <v>42</v>
      </c>
      <c r="C227" s="92" t="s">
        <v>50</v>
      </c>
      <c r="D227" s="92" t="s">
        <v>50</v>
      </c>
      <c r="E227" s="94">
        <v>10520</v>
      </c>
      <c r="F227" s="95">
        <v>48930</v>
      </c>
      <c r="G227" s="95">
        <f t="shared" si="3"/>
        <v>0</v>
      </c>
      <c r="H227" s="99">
        <v>0</v>
      </c>
    </row>
    <row r="228" spans="1:8" x14ac:dyDescent="0.25">
      <c r="A228" s="92" t="s">
        <v>246</v>
      </c>
      <c r="B228" s="92" t="s">
        <v>375</v>
      </c>
      <c r="C228" s="92" t="s">
        <v>284</v>
      </c>
      <c r="D228" s="92" t="s">
        <v>284</v>
      </c>
      <c r="E228" s="94">
        <v>57583</v>
      </c>
      <c r="F228" s="95">
        <v>94897</v>
      </c>
      <c r="G228" s="95">
        <f t="shared" si="3"/>
        <v>0</v>
      </c>
      <c r="H228" s="99">
        <v>0</v>
      </c>
    </row>
    <row r="229" spans="1:8" x14ac:dyDescent="0.25">
      <c r="A229" s="92" t="s">
        <v>308</v>
      </c>
      <c r="B229" s="92" t="s">
        <v>377</v>
      </c>
      <c r="C229" s="92" t="s">
        <v>326</v>
      </c>
      <c r="D229" s="92" t="s">
        <v>326</v>
      </c>
      <c r="E229" s="94">
        <v>88586</v>
      </c>
      <c r="F229" s="95">
        <v>154918</v>
      </c>
      <c r="G229" s="95">
        <f t="shared" si="3"/>
        <v>0</v>
      </c>
      <c r="H229" s="99">
        <v>0</v>
      </c>
    </row>
    <row r="230" spans="1:8" x14ac:dyDescent="0.25">
      <c r="A230" s="92" t="s">
        <v>378</v>
      </c>
      <c r="B230" s="92" t="s">
        <v>0</v>
      </c>
      <c r="C230" s="92" t="s">
        <v>39</v>
      </c>
      <c r="D230" s="92" t="s">
        <v>39</v>
      </c>
      <c r="E230" s="94">
        <v>51156</v>
      </c>
      <c r="F230" s="95">
        <v>85627</v>
      </c>
      <c r="G230" s="95">
        <f t="shared" si="3"/>
        <v>12000</v>
      </c>
      <c r="H230" s="99">
        <v>12000</v>
      </c>
    </row>
    <row r="231" spans="1:8" x14ac:dyDescent="0.25">
      <c r="A231" s="92" t="s">
        <v>378</v>
      </c>
      <c r="B231" s="92" t="s">
        <v>0</v>
      </c>
      <c r="C231" s="92" t="s">
        <v>39</v>
      </c>
      <c r="D231" s="92" t="s">
        <v>40</v>
      </c>
      <c r="E231" s="94">
        <v>51157</v>
      </c>
      <c r="F231" s="95">
        <v>35173</v>
      </c>
      <c r="G231" s="95">
        <f t="shared" si="3"/>
        <v>0</v>
      </c>
      <c r="H231" s="99">
        <v>0</v>
      </c>
    </row>
    <row r="232" spans="1:8" x14ac:dyDescent="0.25">
      <c r="A232" s="92" t="s">
        <v>246</v>
      </c>
      <c r="B232" s="92" t="s">
        <v>247</v>
      </c>
      <c r="C232" s="92" t="s">
        <v>268</v>
      </c>
      <c r="D232" s="92" t="s">
        <v>268</v>
      </c>
      <c r="E232" s="94">
        <v>57444</v>
      </c>
      <c r="F232" s="95">
        <v>59492</v>
      </c>
      <c r="G232" s="95">
        <f t="shared" si="3"/>
        <v>10000</v>
      </c>
      <c r="H232" s="99">
        <v>10000</v>
      </c>
    </row>
    <row r="233" spans="1:8" x14ac:dyDescent="0.25">
      <c r="A233" s="92" t="s">
        <v>378</v>
      </c>
      <c r="B233" s="92" t="s">
        <v>42</v>
      </c>
      <c r="C233" s="92" t="s">
        <v>52</v>
      </c>
      <c r="D233" s="92" t="s">
        <v>52</v>
      </c>
      <c r="E233" s="94">
        <v>10524</v>
      </c>
      <c r="F233" s="95">
        <v>61162</v>
      </c>
      <c r="G233" s="95">
        <f t="shared" si="3"/>
        <v>0</v>
      </c>
      <c r="H233" s="99">
        <v>0</v>
      </c>
    </row>
    <row r="234" spans="1:8" x14ac:dyDescent="0.25">
      <c r="A234" s="92" t="s">
        <v>383</v>
      </c>
      <c r="B234" s="92" t="s">
        <v>134</v>
      </c>
      <c r="C234" s="92" t="s">
        <v>146</v>
      </c>
      <c r="D234" s="92" t="s">
        <v>146</v>
      </c>
      <c r="E234" s="94">
        <v>178</v>
      </c>
      <c r="F234" s="95">
        <v>68082</v>
      </c>
      <c r="G234" s="95">
        <f t="shared" si="3"/>
        <v>0</v>
      </c>
      <c r="H234" s="99">
        <v>0</v>
      </c>
    </row>
    <row r="235" spans="1:8" x14ac:dyDescent="0.25">
      <c r="A235" s="92" t="s">
        <v>387</v>
      </c>
      <c r="B235" s="92" t="s">
        <v>193</v>
      </c>
      <c r="C235" s="92" t="s">
        <v>208</v>
      </c>
      <c r="D235" s="92" t="s">
        <v>208</v>
      </c>
      <c r="E235" s="94">
        <v>54601</v>
      </c>
      <c r="F235" s="95">
        <v>61162</v>
      </c>
      <c r="G235" s="95">
        <f t="shared" si="3"/>
        <v>0</v>
      </c>
      <c r="H235" s="99">
        <v>0</v>
      </c>
    </row>
    <row r="236" spans="1:8" x14ac:dyDescent="0.25">
      <c r="A236" s="92" t="s">
        <v>387</v>
      </c>
      <c r="B236" s="92" t="s">
        <v>231</v>
      </c>
      <c r="C236" s="92" t="s">
        <v>243</v>
      </c>
      <c r="D236" s="92" t="s">
        <v>414</v>
      </c>
      <c r="E236" s="94">
        <v>55606</v>
      </c>
      <c r="F236" s="95">
        <v>24465</v>
      </c>
      <c r="G236" s="95">
        <f t="shared" si="3"/>
        <v>0</v>
      </c>
      <c r="H236" s="99">
        <v>0</v>
      </c>
    </row>
    <row r="237" spans="1:8" x14ac:dyDescent="0.25">
      <c r="A237" s="92" t="s">
        <v>387</v>
      </c>
      <c r="B237" s="92" t="s">
        <v>193</v>
      </c>
      <c r="C237" s="92" t="s">
        <v>209</v>
      </c>
      <c r="D237" s="92" t="s">
        <v>209</v>
      </c>
      <c r="E237" s="94">
        <v>54611</v>
      </c>
      <c r="F237" s="95">
        <v>36697</v>
      </c>
      <c r="G237" s="95">
        <f t="shared" si="3"/>
        <v>0</v>
      </c>
      <c r="H237" s="99">
        <v>0</v>
      </c>
    </row>
    <row r="238" spans="1:8" x14ac:dyDescent="0.25">
      <c r="A238" s="92" t="s">
        <v>246</v>
      </c>
      <c r="B238" s="92" t="s">
        <v>247</v>
      </c>
      <c r="C238" s="92" t="s">
        <v>267</v>
      </c>
      <c r="D238" s="92" t="s">
        <v>267</v>
      </c>
      <c r="E238" s="94">
        <v>57612</v>
      </c>
      <c r="F238" s="95">
        <v>49763</v>
      </c>
      <c r="G238" s="95">
        <f t="shared" si="3"/>
        <v>0</v>
      </c>
      <c r="H238" s="99">
        <v>0</v>
      </c>
    </row>
    <row r="239" spans="1:8" x14ac:dyDescent="0.25">
      <c r="A239" s="92" t="s">
        <v>384</v>
      </c>
      <c r="B239" s="92" t="s">
        <v>385</v>
      </c>
      <c r="C239" s="92" t="s">
        <v>157</v>
      </c>
      <c r="D239" s="92" t="s">
        <v>157</v>
      </c>
      <c r="E239" s="94">
        <v>51381</v>
      </c>
      <c r="F239" s="95">
        <v>81437</v>
      </c>
      <c r="G239" s="95">
        <f t="shared" si="3"/>
        <v>25000</v>
      </c>
      <c r="H239" s="99">
        <v>25000</v>
      </c>
    </row>
    <row r="240" spans="1:8" x14ac:dyDescent="0.25">
      <c r="A240" s="92" t="s">
        <v>246</v>
      </c>
      <c r="B240" s="92" t="s">
        <v>376</v>
      </c>
      <c r="C240" s="92" t="s">
        <v>301</v>
      </c>
      <c r="D240" s="92" t="s">
        <v>301</v>
      </c>
      <c r="E240" s="94">
        <v>57622</v>
      </c>
      <c r="F240" s="95">
        <v>24882</v>
      </c>
      <c r="G240" s="95">
        <f t="shared" si="3"/>
        <v>0</v>
      </c>
      <c r="H240" s="99">
        <v>0</v>
      </c>
    </row>
    <row r="241" spans="1:8" x14ac:dyDescent="0.25">
      <c r="A241" s="92" t="s">
        <v>383</v>
      </c>
      <c r="B241" s="92" t="s">
        <v>134</v>
      </c>
      <c r="C241" s="92" t="s">
        <v>491</v>
      </c>
      <c r="D241" s="92" t="s">
        <v>427</v>
      </c>
      <c r="E241" s="94">
        <v>179</v>
      </c>
      <c r="F241" s="95">
        <v>24465</v>
      </c>
      <c r="G241" s="95">
        <f t="shared" si="3"/>
        <v>0</v>
      </c>
      <c r="H241" s="99">
        <v>0</v>
      </c>
    </row>
    <row r="242" spans="1:8" x14ac:dyDescent="0.25">
      <c r="A242" s="92" t="s">
        <v>382</v>
      </c>
      <c r="B242" s="92" t="s">
        <v>58</v>
      </c>
      <c r="C242" s="92" t="s">
        <v>59</v>
      </c>
      <c r="D242" s="92" t="s">
        <v>72</v>
      </c>
      <c r="E242" s="94">
        <v>74</v>
      </c>
      <c r="F242" s="95">
        <v>24465</v>
      </c>
      <c r="G242" s="95">
        <f t="shared" si="3"/>
        <v>0</v>
      </c>
      <c r="H242" s="99">
        <v>0</v>
      </c>
    </row>
    <row r="243" spans="1:8" x14ac:dyDescent="0.25">
      <c r="A243" s="92" t="s">
        <v>383</v>
      </c>
      <c r="B243" s="92" t="s">
        <v>116</v>
      </c>
      <c r="C243" s="92" t="s">
        <v>123</v>
      </c>
      <c r="D243" s="92" t="s">
        <v>435</v>
      </c>
      <c r="E243" s="94">
        <v>160</v>
      </c>
      <c r="F243" s="95">
        <v>24465</v>
      </c>
      <c r="G243" s="95">
        <f t="shared" si="3"/>
        <v>0</v>
      </c>
      <c r="H243" s="99">
        <v>0</v>
      </c>
    </row>
    <row r="244" spans="1:8" x14ac:dyDescent="0.25">
      <c r="A244" s="92" t="s">
        <v>382</v>
      </c>
      <c r="B244" s="92" t="s">
        <v>58</v>
      </c>
      <c r="C244" s="92" t="s">
        <v>73</v>
      </c>
      <c r="D244" s="92" t="s">
        <v>73</v>
      </c>
      <c r="E244" s="94">
        <v>79</v>
      </c>
      <c r="F244" s="95">
        <v>31438</v>
      </c>
      <c r="G244" s="95">
        <f t="shared" si="3"/>
        <v>71000</v>
      </c>
      <c r="H244" s="99">
        <v>71000</v>
      </c>
    </row>
    <row r="245" spans="1:8" x14ac:dyDescent="0.25">
      <c r="A245" s="92" t="s">
        <v>387</v>
      </c>
      <c r="B245" s="92" t="s">
        <v>231</v>
      </c>
      <c r="C245" s="92" t="s">
        <v>241</v>
      </c>
      <c r="D245" s="92" t="s">
        <v>241</v>
      </c>
      <c r="E245" s="94">
        <v>55624</v>
      </c>
      <c r="F245" s="95">
        <v>24465</v>
      </c>
      <c r="G245" s="95">
        <f t="shared" si="3"/>
        <v>0</v>
      </c>
      <c r="H245" s="99">
        <v>0</v>
      </c>
    </row>
    <row r="246" spans="1:8" x14ac:dyDescent="0.25">
      <c r="A246" s="92" t="s">
        <v>246</v>
      </c>
      <c r="B246" s="92" t="s">
        <v>375</v>
      </c>
      <c r="C246" s="92" t="s">
        <v>276</v>
      </c>
      <c r="D246" s="92" t="s">
        <v>429</v>
      </c>
      <c r="E246" s="94">
        <v>57626</v>
      </c>
      <c r="F246" s="95">
        <v>24882</v>
      </c>
      <c r="G246" s="95">
        <f t="shared" si="3"/>
        <v>0</v>
      </c>
      <c r="H246" s="99">
        <v>0</v>
      </c>
    </row>
    <row r="247" spans="1:8" x14ac:dyDescent="0.25">
      <c r="A247" s="92" t="s">
        <v>382</v>
      </c>
      <c r="B247" s="92" t="s">
        <v>95</v>
      </c>
      <c r="C247" s="92" t="s">
        <v>103</v>
      </c>
      <c r="D247" s="92" t="s">
        <v>103</v>
      </c>
      <c r="E247" s="94">
        <v>19</v>
      </c>
      <c r="F247" s="95">
        <v>61162</v>
      </c>
      <c r="G247" s="95">
        <f t="shared" si="3"/>
        <v>0</v>
      </c>
      <c r="H247" s="99">
        <v>0</v>
      </c>
    </row>
    <row r="248" spans="1:8" x14ac:dyDescent="0.25">
      <c r="A248" s="92" t="s">
        <v>382</v>
      </c>
      <c r="B248" s="92" t="s">
        <v>95</v>
      </c>
      <c r="C248" s="92" t="s">
        <v>104</v>
      </c>
      <c r="D248" s="92" t="s">
        <v>104</v>
      </c>
      <c r="E248" s="94">
        <v>24</v>
      </c>
      <c r="F248" s="95">
        <v>36697</v>
      </c>
      <c r="G248" s="95">
        <f t="shared" si="3"/>
        <v>5000</v>
      </c>
      <c r="H248" s="99">
        <v>5000</v>
      </c>
    </row>
    <row r="249" spans="1:8" x14ac:dyDescent="0.25">
      <c r="A249" s="92" t="s">
        <v>382</v>
      </c>
      <c r="B249" s="92" t="s">
        <v>95</v>
      </c>
      <c r="C249" s="92" t="s">
        <v>105</v>
      </c>
      <c r="D249" s="92" t="s">
        <v>105</v>
      </c>
      <c r="E249" s="94">
        <v>47</v>
      </c>
      <c r="F249" s="95">
        <v>69725</v>
      </c>
      <c r="G249" s="95">
        <f t="shared" si="3"/>
        <v>14100</v>
      </c>
      <c r="H249" s="99">
        <v>14100</v>
      </c>
    </row>
    <row r="250" spans="1:8" x14ac:dyDescent="0.25">
      <c r="A250" s="92" t="s">
        <v>382</v>
      </c>
      <c r="B250" s="92" t="s">
        <v>95</v>
      </c>
      <c r="C250" s="92" t="s">
        <v>106</v>
      </c>
      <c r="D250" s="92" t="s">
        <v>106</v>
      </c>
      <c r="E250" s="94">
        <v>26</v>
      </c>
      <c r="F250" s="95">
        <v>61162</v>
      </c>
      <c r="G250" s="95">
        <f t="shared" si="3"/>
        <v>16000</v>
      </c>
      <c r="H250" s="99">
        <v>16000</v>
      </c>
    </row>
    <row r="251" spans="1:8" x14ac:dyDescent="0.25">
      <c r="A251" s="92" t="s">
        <v>382</v>
      </c>
      <c r="B251" s="92" t="s">
        <v>95</v>
      </c>
      <c r="C251" s="92" t="s">
        <v>107</v>
      </c>
      <c r="D251" s="92" t="s">
        <v>107</v>
      </c>
      <c r="E251" s="94">
        <v>45</v>
      </c>
      <c r="F251" s="95">
        <v>70739</v>
      </c>
      <c r="G251" s="95">
        <f t="shared" si="3"/>
        <v>0</v>
      </c>
      <c r="H251" s="99">
        <v>0</v>
      </c>
    </row>
    <row r="252" spans="1:8" x14ac:dyDescent="0.25">
      <c r="A252" s="92" t="s">
        <v>382</v>
      </c>
      <c r="B252" s="92" t="s">
        <v>95</v>
      </c>
      <c r="C252" s="92" t="s">
        <v>108</v>
      </c>
      <c r="D252" s="92" t="s">
        <v>108</v>
      </c>
      <c r="E252" s="94">
        <v>43</v>
      </c>
      <c r="F252" s="95">
        <v>110092</v>
      </c>
      <c r="G252" s="95">
        <f t="shared" si="3"/>
        <v>6400</v>
      </c>
      <c r="H252" s="99">
        <v>6400</v>
      </c>
    </row>
    <row r="253" spans="1:8" x14ac:dyDescent="0.25">
      <c r="A253" s="92" t="s">
        <v>382</v>
      </c>
      <c r="B253" s="92" t="s">
        <v>95</v>
      </c>
      <c r="C253" s="92" t="s">
        <v>109</v>
      </c>
      <c r="D253" s="92" t="s">
        <v>109</v>
      </c>
      <c r="E253" s="94">
        <v>48</v>
      </c>
      <c r="F253" s="95">
        <v>36697</v>
      </c>
      <c r="G253" s="95">
        <f t="shared" si="3"/>
        <v>22000</v>
      </c>
      <c r="H253" s="99">
        <v>22000</v>
      </c>
    </row>
    <row r="254" spans="1:8" x14ac:dyDescent="0.25">
      <c r="A254" s="92" t="s">
        <v>382</v>
      </c>
      <c r="B254" s="92" t="s">
        <v>95</v>
      </c>
      <c r="C254" s="92" t="s">
        <v>110</v>
      </c>
      <c r="D254" s="92" t="s">
        <v>110</v>
      </c>
      <c r="E254" s="94">
        <v>10</v>
      </c>
      <c r="F254" s="95">
        <v>48930</v>
      </c>
      <c r="G254" s="95">
        <f t="shared" si="3"/>
        <v>0</v>
      </c>
      <c r="H254" s="99">
        <v>0</v>
      </c>
    </row>
    <row r="255" spans="1:8" x14ac:dyDescent="0.25">
      <c r="A255" s="92" t="s">
        <v>382</v>
      </c>
      <c r="B255" s="92" t="s">
        <v>95</v>
      </c>
      <c r="C255" s="92" t="s">
        <v>111</v>
      </c>
      <c r="D255" s="92" t="s">
        <v>111</v>
      </c>
      <c r="E255" s="94">
        <v>54</v>
      </c>
      <c r="F255" s="95">
        <v>36697</v>
      </c>
      <c r="G255" s="95">
        <f t="shared" si="3"/>
        <v>0</v>
      </c>
      <c r="H255" s="99">
        <v>0</v>
      </c>
    </row>
    <row r="256" spans="1:8" x14ac:dyDescent="0.25">
      <c r="A256" s="92" t="s">
        <v>382</v>
      </c>
      <c r="B256" s="92" t="s">
        <v>95</v>
      </c>
      <c r="C256" s="92" t="s">
        <v>112</v>
      </c>
      <c r="D256" s="92" t="s">
        <v>112</v>
      </c>
      <c r="E256" s="94">
        <v>6</v>
      </c>
      <c r="F256" s="95">
        <v>85627</v>
      </c>
      <c r="G256" s="95">
        <f t="shared" si="3"/>
        <v>0</v>
      </c>
      <c r="H256" s="99">
        <v>0</v>
      </c>
    </row>
    <row r="257" spans="1:8" x14ac:dyDescent="0.25">
      <c r="A257" s="92" t="s">
        <v>382</v>
      </c>
      <c r="B257" s="92" t="s">
        <v>95</v>
      </c>
      <c r="C257" s="92" t="s">
        <v>113</v>
      </c>
      <c r="D257" s="92" t="s">
        <v>113</v>
      </c>
      <c r="E257" s="94">
        <v>20</v>
      </c>
      <c r="F257" s="95">
        <v>59939</v>
      </c>
      <c r="G257" s="95">
        <f t="shared" si="3"/>
        <v>27000</v>
      </c>
      <c r="H257" s="99">
        <v>27000</v>
      </c>
    </row>
    <row r="258" spans="1:8" x14ac:dyDescent="0.25">
      <c r="A258" s="92" t="s">
        <v>382</v>
      </c>
      <c r="B258" s="92" t="s">
        <v>95</v>
      </c>
      <c r="C258" s="92" t="s">
        <v>112</v>
      </c>
      <c r="D258" s="92" t="s">
        <v>114</v>
      </c>
      <c r="E258" s="94">
        <v>12</v>
      </c>
      <c r="F258" s="95">
        <v>24465</v>
      </c>
      <c r="G258" s="95">
        <f t="shared" si="3"/>
        <v>0</v>
      </c>
      <c r="H258" s="99">
        <v>0</v>
      </c>
    </row>
    <row r="259" spans="1:8" x14ac:dyDescent="0.25">
      <c r="A259" s="92" t="s">
        <v>382</v>
      </c>
      <c r="B259" s="92" t="s">
        <v>95</v>
      </c>
      <c r="C259" s="92" t="s">
        <v>115</v>
      </c>
      <c r="D259" s="92" t="s">
        <v>115</v>
      </c>
      <c r="E259" s="94">
        <v>23</v>
      </c>
      <c r="F259" s="95">
        <v>42090</v>
      </c>
      <c r="G259" s="95">
        <f t="shared" ref="G259:G299" si="4">H259</f>
        <v>55000</v>
      </c>
      <c r="H259" s="99">
        <v>55000</v>
      </c>
    </row>
    <row r="260" spans="1:8" x14ac:dyDescent="0.25">
      <c r="A260" s="92" t="s">
        <v>384</v>
      </c>
      <c r="B260" s="92" t="s">
        <v>385</v>
      </c>
      <c r="C260" s="92" t="s">
        <v>154</v>
      </c>
      <c r="D260" s="92" t="s">
        <v>408</v>
      </c>
      <c r="E260" s="94">
        <v>51114</v>
      </c>
      <c r="F260" s="95">
        <v>18348</v>
      </c>
      <c r="G260" s="95">
        <f t="shared" si="4"/>
        <v>0</v>
      </c>
      <c r="H260" s="99">
        <v>0</v>
      </c>
    </row>
    <row r="261" spans="1:8" x14ac:dyDescent="0.25">
      <c r="A261" s="92" t="s">
        <v>383</v>
      </c>
      <c r="B261" s="92" t="s">
        <v>134</v>
      </c>
      <c r="C261" s="92" t="s">
        <v>147</v>
      </c>
      <c r="D261" s="92" t="s">
        <v>147</v>
      </c>
      <c r="E261" s="94">
        <v>194</v>
      </c>
      <c r="F261" s="95">
        <v>68047</v>
      </c>
      <c r="G261" s="95">
        <f t="shared" si="4"/>
        <v>15000</v>
      </c>
      <c r="H261" s="99">
        <v>15000</v>
      </c>
    </row>
    <row r="262" spans="1:8" x14ac:dyDescent="0.25">
      <c r="A262" s="92" t="s">
        <v>308</v>
      </c>
      <c r="B262" s="92" t="s">
        <v>309</v>
      </c>
      <c r="C262" s="92" t="s">
        <v>323</v>
      </c>
      <c r="D262" s="92" t="s">
        <v>323</v>
      </c>
      <c r="E262" s="94">
        <v>88631</v>
      </c>
      <c r="F262" s="95">
        <v>43597</v>
      </c>
      <c r="G262" s="95">
        <f t="shared" si="4"/>
        <v>0</v>
      </c>
      <c r="H262" s="99">
        <v>0</v>
      </c>
    </row>
    <row r="263" spans="1:8" x14ac:dyDescent="0.25">
      <c r="A263" s="92" t="s">
        <v>246</v>
      </c>
      <c r="B263" s="92" t="s">
        <v>376</v>
      </c>
      <c r="C263" s="92" t="s">
        <v>303</v>
      </c>
      <c r="D263" s="92" t="s">
        <v>303</v>
      </c>
      <c r="E263" s="94">
        <v>57632</v>
      </c>
      <c r="F263" s="95">
        <v>122858</v>
      </c>
      <c r="G263" s="95">
        <f t="shared" si="4"/>
        <v>0</v>
      </c>
      <c r="H263" s="99">
        <v>0</v>
      </c>
    </row>
    <row r="264" spans="1:8" x14ac:dyDescent="0.25">
      <c r="A264" s="92" t="s">
        <v>246</v>
      </c>
      <c r="B264" s="92" t="s">
        <v>376</v>
      </c>
      <c r="C264" s="92" t="s">
        <v>303</v>
      </c>
      <c r="D264" s="92" t="s">
        <v>304</v>
      </c>
      <c r="E264" s="94">
        <v>57633</v>
      </c>
      <c r="F264" s="95">
        <v>24882</v>
      </c>
      <c r="G264" s="95">
        <f t="shared" si="4"/>
        <v>0</v>
      </c>
      <c r="H264" s="99">
        <v>0</v>
      </c>
    </row>
    <row r="265" spans="1:8" x14ac:dyDescent="0.25">
      <c r="A265" s="92" t="s">
        <v>384</v>
      </c>
      <c r="B265" s="92" t="s">
        <v>174</v>
      </c>
      <c r="C265" s="92" t="s">
        <v>192</v>
      </c>
      <c r="D265" s="92" t="s">
        <v>192</v>
      </c>
      <c r="E265" s="94">
        <v>51336</v>
      </c>
      <c r="F265" s="95">
        <v>73395</v>
      </c>
      <c r="G265" s="95">
        <f t="shared" si="4"/>
        <v>0</v>
      </c>
      <c r="H265" s="99">
        <v>0</v>
      </c>
    </row>
    <row r="266" spans="1:8" x14ac:dyDescent="0.25">
      <c r="A266" s="92" t="s">
        <v>387</v>
      </c>
      <c r="B266" s="92" t="s">
        <v>193</v>
      </c>
      <c r="C266" s="92" t="s">
        <v>210</v>
      </c>
      <c r="D266" s="92" t="s">
        <v>210</v>
      </c>
      <c r="E266" s="94">
        <v>54636</v>
      </c>
      <c r="F266" s="95">
        <v>36697</v>
      </c>
      <c r="G266" s="95">
        <f t="shared" si="4"/>
        <v>0</v>
      </c>
      <c r="H266" s="99">
        <v>0</v>
      </c>
    </row>
    <row r="267" spans="1:8" x14ac:dyDescent="0.25">
      <c r="A267" s="92" t="s">
        <v>387</v>
      </c>
      <c r="B267" s="92" t="s">
        <v>388</v>
      </c>
      <c r="C267" s="92" t="s">
        <v>228</v>
      </c>
      <c r="D267" s="92" t="s">
        <v>228</v>
      </c>
      <c r="E267" s="94">
        <v>54651</v>
      </c>
      <c r="F267" s="95">
        <v>131900</v>
      </c>
      <c r="G267" s="95">
        <f t="shared" si="4"/>
        <v>0</v>
      </c>
      <c r="H267" s="99">
        <v>0</v>
      </c>
    </row>
    <row r="268" spans="1:8" x14ac:dyDescent="0.25">
      <c r="A268" s="92" t="s">
        <v>378</v>
      </c>
      <c r="B268" s="92" t="s">
        <v>42</v>
      </c>
      <c r="C268" s="92" t="s">
        <v>53</v>
      </c>
      <c r="D268" s="92" t="s">
        <v>53</v>
      </c>
      <c r="E268" s="94">
        <v>10513</v>
      </c>
      <c r="F268" s="95">
        <v>48930</v>
      </c>
      <c r="G268" s="95">
        <f t="shared" si="4"/>
        <v>0</v>
      </c>
      <c r="H268" s="99">
        <v>0</v>
      </c>
    </row>
    <row r="269" spans="1:8" x14ac:dyDescent="0.25">
      <c r="A269" s="92" t="s">
        <v>378</v>
      </c>
      <c r="B269" s="92" t="s">
        <v>42</v>
      </c>
      <c r="C269" s="92" t="s">
        <v>55</v>
      </c>
      <c r="D269" s="92" t="s">
        <v>55</v>
      </c>
      <c r="E269" s="94">
        <v>10522</v>
      </c>
      <c r="F269" s="95">
        <v>36697</v>
      </c>
      <c r="G269" s="95">
        <f t="shared" si="4"/>
        <v>0</v>
      </c>
      <c r="H269" s="99">
        <v>0</v>
      </c>
    </row>
    <row r="270" spans="1:8" x14ac:dyDescent="0.25">
      <c r="A270" s="92" t="s">
        <v>378</v>
      </c>
      <c r="B270" s="92" t="s">
        <v>42</v>
      </c>
      <c r="C270" s="92" t="s">
        <v>56</v>
      </c>
      <c r="D270" s="92" t="s">
        <v>56</v>
      </c>
      <c r="E270" s="94">
        <v>10510</v>
      </c>
      <c r="F270" s="95">
        <v>122325</v>
      </c>
      <c r="G270" s="95">
        <f t="shared" si="4"/>
        <v>0</v>
      </c>
      <c r="H270" s="99">
        <v>0</v>
      </c>
    </row>
    <row r="271" spans="1:8" x14ac:dyDescent="0.25">
      <c r="A271" s="92" t="s">
        <v>378</v>
      </c>
      <c r="B271" s="92" t="s">
        <v>42</v>
      </c>
      <c r="C271" s="92" t="s">
        <v>57</v>
      </c>
      <c r="D271" s="92" t="s">
        <v>57</v>
      </c>
      <c r="E271" s="94">
        <v>10512</v>
      </c>
      <c r="F271" s="95">
        <v>91744</v>
      </c>
      <c r="G271" s="95">
        <f t="shared" si="4"/>
        <v>38000</v>
      </c>
      <c r="H271" s="99">
        <v>38000</v>
      </c>
    </row>
    <row r="272" spans="1:8" x14ac:dyDescent="0.25">
      <c r="A272" s="92" t="s">
        <v>382</v>
      </c>
      <c r="B272" s="92" t="s">
        <v>58</v>
      </c>
      <c r="C272" s="92" t="s">
        <v>74</v>
      </c>
      <c r="D272" s="92" t="s">
        <v>74</v>
      </c>
      <c r="E272" s="94">
        <v>31</v>
      </c>
      <c r="F272" s="95">
        <v>36697</v>
      </c>
      <c r="G272" s="95">
        <f t="shared" si="4"/>
        <v>0</v>
      </c>
      <c r="H272" s="99">
        <v>0</v>
      </c>
    </row>
    <row r="273" spans="1:8" x14ac:dyDescent="0.25">
      <c r="A273" s="92" t="s">
        <v>246</v>
      </c>
      <c r="B273" s="92" t="s">
        <v>376</v>
      </c>
      <c r="C273" s="92" t="s">
        <v>306</v>
      </c>
      <c r="D273" s="92" t="s">
        <v>306</v>
      </c>
      <c r="E273" s="94">
        <v>57660</v>
      </c>
      <c r="F273" s="95">
        <v>24882</v>
      </c>
      <c r="G273" s="95">
        <f t="shared" si="4"/>
        <v>0</v>
      </c>
      <c r="H273" s="99">
        <v>0</v>
      </c>
    </row>
    <row r="274" spans="1:8" x14ac:dyDescent="0.25">
      <c r="A274" s="92" t="s">
        <v>308</v>
      </c>
      <c r="B274" s="92" t="s">
        <v>377</v>
      </c>
      <c r="C274" s="92" t="s">
        <v>338</v>
      </c>
      <c r="D274" s="92" t="s">
        <v>338</v>
      </c>
      <c r="E274" s="94">
        <v>88666</v>
      </c>
      <c r="F274" s="95">
        <v>48930</v>
      </c>
      <c r="G274" s="95">
        <f t="shared" si="4"/>
        <v>0</v>
      </c>
      <c r="H274" s="99">
        <v>0</v>
      </c>
    </row>
    <row r="275" spans="1:8" x14ac:dyDescent="0.25">
      <c r="A275" s="92" t="s">
        <v>246</v>
      </c>
      <c r="B275" s="92" t="s">
        <v>375</v>
      </c>
      <c r="C275" s="92" t="s">
        <v>287</v>
      </c>
      <c r="D275" s="92" t="s">
        <v>287</v>
      </c>
      <c r="E275" s="94">
        <v>57668</v>
      </c>
      <c r="F275" s="95">
        <v>55308</v>
      </c>
      <c r="G275" s="95">
        <f t="shared" si="4"/>
        <v>0</v>
      </c>
      <c r="H275" s="99">
        <v>0</v>
      </c>
    </row>
    <row r="276" spans="1:8" x14ac:dyDescent="0.25">
      <c r="A276" s="92" t="s">
        <v>387</v>
      </c>
      <c r="B276" s="92" t="s">
        <v>193</v>
      </c>
      <c r="C276" s="92" t="s">
        <v>211</v>
      </c>
      <c r="D276" s="92" t="s">
        <v>211</v>
      </c>
      <c r="E276" s="94">
        <v>54671</v>
      </c>
      <c r="F276" s="95">
        <v>61162</v>
      </c>
      <c r="G276" s="95">
        <f t="shared" si="4"/>
        <v>0</v>
      </c>
      <c r="H276" s="99">
        <v>0</v>
      </c>
    </row>
    <row r="277" spans="1:8" x14ac:dyDescent="0.25">
      <c r="A277" s="92" t="s">
        <v>387</v>
      </c>
      <c r="B277" s="92" t="s">
        <v>231</v>
      </c>
      <c r="C277" s="92" t="s">
        <v>242</v>
      </c>
      <c r="D277" s="92" t="s">
        <v>242</v>
      </c>
      <c r="E277" s="94">
        <v>55676</v>
      </c>
      <c r="F277" s="95">
        <v>24465</v>
      </c>
      <c r="G277" s="95">
        <f t="shared" si="4"/>
        <v>0</v>
      </c>
      <c r="H277" s="99">
        <v>0</v>
      </c>
    </row>
    <row r="278" spans="1:8" x14ac:dyDescent="0.25">
      <c r="A278" s="92" t="s">
        <v>382</v>
      </c>
      <c r="B278" s="92" t="s">
        <v>95</v>
      </c>
      <c r="C278" s="92" t="s">
        <v>98</v>
      </c>
      <c r="D278" s="92" t="s">
        <v>405</v>
      </c>
      <c r="E278" s="94">
        <v>34</v>
      </c>
      <c r="F278" s="95">
        <v>24465</v>
      </c>
      <c r="G278" s="95">
        <f t="shared" si="4"/>
        <v>31500</v>
      </c>
      <c r="H278" s="99">
        <v>31500</v>
      </c>
    </row>
    <row r="279" spans="1:8" x14ac:dyDescent="0.25">
      <c r="A279" s="92" t="s">
        <v>387</v>
      </c>
      <c r="B279" s="92" t="s">
        <v>231</v>
      </c>
      <c r="C279" s="92" t="s">
        <v>243</v>
      </c>
      <c r="D279" s="92" t="s">
        <v>243</v>
      </c>
      <c r="E279" s="94">
        <v>55678</v>
      </c>
      <c r="F279" s="95">
        <v>114019</v>
      </c>
      <c r="G279" s="95">
        <f t="shared" si="4"/>
        <v>0</v>
      </c>
      <c r="H279" s="99">
        <v>0</v>
      </c>
    </row>
    <row r="280" spans="1:8" x14ac:dyDescent="0.25">
      <c r="A280" s="92" t="s">
        <v>387</v>
      </c>
      <c r="B280" s="92" t="s">
        <v>231</v>
      </c>
      <c r="C280" s="92" t="s">
        <v>244</v>
      </c>
      <c r="D280" s="92" t="s">
        <v>244</v>
      </c>
      <c r="E280" s="94">
        <v>55679</v>
      </c>
      <c r="F280" s="95">
        <v>48930</v>
      </c>
      <c r="G280" s="95">
        <f t="shared" si="4"/>
        <v>18000</v>
      </c>
      <c r="H280" s="99">
        <v>18000</v>
      </c>
    </row>
    <row r="281" spans="1:8" x14ac:dyDescent="0.25">
      <c r="A281" s="92" t="s">
        <v>384</v>
      </c>
      <c r="B281" s="92" t="s">
        <v>385</v>
      </c>
      <c r="C281" s="92" t="s">
        <v>158</v>
      </c>
      <c r="D281" s="92" t="s">
        <v>158</v>
      </c>
      <c r="E281" s="94">
        <v>51354</v>
      </c>
      <c r="F281" s="95">
        <v>31058</v>
      </c>
      <c r="G281" s="95">
        <f t="shared" si="4"/>
        <v>0</v>
      </c>
      <c r="H281" s="99">
        <v>0</v>
      </c>
    </row>
    <row r="282" spans="1:8" x14ac:dyDescent="0.25">
      <c r="A282" s="92" t="s">
        <v>384</v>
      </c>
      <c r="B282" s="92" t="s">
        <v>174</v>
      </c>
      <c r="C282" s="92" t="s">
        <v>179</v>
      </c>
      <c r="D282" s="92" t="s">
        <v>432</v>
      </c>
      <c r="E282" s="94">
        <v>51318</v>
      </c>
      <c r="F282" s="95">
        <v>24465</v>
      </c>
      <c r="G282" s="95">
        <f t="shared" si="4"/>
        <v>0</v>
      </c>
      <c r="H282" s="99">
        <v>0</v>
      </c>
    </row>
    <row r="283" spans="1:8" x14ac:dyDescent="0.25">
      <c r="A283" s="92" t="s">
        <v>387</v>
      </c>
      <c r="B283" s="92" t="s">
        <v>388</v>
      </c>
      <c r="C283" s="92" t="s">
        <v>229</v>
      </c>
      <c r="D283" s="92" t="s">
        <v>229</v>
      </c>
      <c r="E283" s="94">
        <v>54686</v>
      </c>
      <c r="F283" s="95">
        <v>24465</v>
      </c>
      <c r="G283" s="95">
        <f t="shared" si="4"/>
        <v>0</v>
      </c>
      <c r="H283" s="99">
        <v>0</v>
      </c>
    </row>
    <row r="284" spans="1:8" x14ac:dyDescent="0.25">
      <c r="A284" s="92" t="s">
        <v>382</v>
      </c>
      <c r="B284" s="92" t="s">
        <v>77</v>
      </c>
      <c r="C284" s="92" t="s">
        <v>93</v>
      </c>
      <c r="D284" s="92" t="s">
        <v>93</v>
      </c>
      <c r="E284" s="94">
        <v>107</v>
      </c>
      <c r="F284" s="95">
        <v>36697</v>
      </c>
      <c r="G284" s="95">
        <f t="shared" si="4"/>
        <v>59000</v>
      </c>
      <c r="H284" s="99">
        <v>59000</v>
      </c>
    </row>
    <row r="285" spans="1:8" x14ac:dyDescent="0.25">
      <c r="A285" s="92" t="s">
        <v>387</v>
      </c>
      <c r="B285" s="92" t="s">
        <v>388</v>
      </c>
      <c r="C285" s="92" t="s">
        <v>230</v>
      </c>
      <c r="D285" s="92" t="s">
        <v>230</v>
      </c>
      <c r="E285" s="94">
        <v>54696</v>
      </c>
      <c r="F285" s="95">
        <v>82961</v>
      </c>
      <c r="G285" s="95">
        <f t="shared" si="4"/>
        <v>12500</v>
      </c>
      <c r="H285" s="99">
        <v>12500</v>
      </c>
    </row>
    <row r="286" spans="1:8" x14ac:dyDescent="0.25">
      <c r="A286" s="92" t="s">
        <v>384</v>
      </c>
      <c r="B286" s="92" t="s">
        <v>386</v>
      </c>
      <c r="C286" s="92" t="s">
        <v>171</v>
      </c>
      <c r="D286" s="92" t="s">
        <v>171</v>
      </c>
      <c r="E286" s="94">
        <v>8833</v>
      </c>
      <c r="F286" s="95">
        <v>46263</v>
      </c>
      <c r="G286" s="95">
        <f t="shared" si="4"/>
        <v>0</v>
      </c>
      <c r="H286" s="99">
        <v>0</v>
      </c>
    </row>
    <row r="287" spans="1:8" x14ac:dyDescent="0.25">
      <c r="A287" s="92" t="s">
        <v>387</v>
      </c>
      <c r="B287" s="92" t="s">
        <v>231</v>
      </c>
      <c r="C287" s="92" t="s">
        <v>245</v>
      </c>
      <c r="D287" s="92" t="s">
        <v>245</v>
      </c>
      <c r="E287" s="94">
        <v>54700</v>
      </c>
      <c r="F287" s="95">
        <v>36697</v>
      </c>
      <c r="G287" s="95">
        <f t="shared" si="4"/>
        <v>3000</v>
      </c>
      <c r="H287" s="99">
        <v>3000</v>
      </c>
    </row>
    <row r="288" spans="1:8" x14ac:dyDescent="0.25">
      <c r="A288" s="92" t="s">
        <v>384</v>
      </c>
      <c r="B288" s="92" t="s">
        <v>385</v>
      </c>
      <c r="C288" s="92" t="s">
        <v>159</v>
      </c>
      <c r="D288" s="92" t="s">
        <v>159</v>
      </c>
      <c r="E288" s="94">
        <v>51166</v>
      </c>
      <c r="F288" s="95">
        <v>89861</v>
      </c>
      <c r="G288" s="95">
        <f t="shared" si="4"/>
        <v>0</v>
      </c>
      <c r="H288" s="99">
        <v>0</v>
      </c>
    </row>
    <row r="289" spans="1:8" x14ac:dyDescent="0.25">
      <c r="A289" s="92" t="s">
        <v>308</v>
      </c>
      <c r="B289" s="92" t="s">
        <v>309</v>
      </c>
      <c r="C289" s="92" t="s">
        <v>324</v>
      </c>
      <c r="D289" s="92" t="s">
        <v>324</v>
      </c>
      <c r="E289" s="94">
        <v>88706</v>
      </c>
      <c r="F289" s="95">
        <v>47482</v>
      </c>
      <c r="G289" s="95">
        <f t="shared" si="4"/>
        <v>10000</v>
      </c>
      <c r="H289" s="99">
        <v>10000</v>
      </c>
    </row>
    <row r="290" spans="1:8" x14ac:dyDescent="0.25">
      <c r="A290" s="92" t="s">
        <v>384</v>
      </c>
      <c r="B290" s="92" t="s">
        <v>386</v>
      </c>
      <c r="C290" s="92" t="s">
        <v>172</v>
      </c>
      <c r="D290" s="92" t="s">
        <v>172</v>
      </c>
      <c r="E290" s="94">
        <v>8820</v>
      </c>
      <c r="F290" s="95">
        <v>36697</v>
      </c>
      <c r="G290" s="95">
        <f t="shared" si="4"/>
        <v>8600</v>
      </c>
      <c r="H290" s="99">
        <v>8600</v>
      </c>
    </row>
    <row r="291" spans="1:8" x14ac:dyDescent="0.25">
      <c r="A291" s="92" t="s">
        <v>382</v>
      </c>
      <c r="B291" s="92" t="s">
        <v>77</v>
      </c>
      <c r="C291" s="92" t="s">
        <v>94</v>
      </c>
      <c r="D291" s="92" t="s">
        <v>94</v>
      </c>
      <c r="E291" s="94">
        <v>120</v>
      </c>
      <c r="F291" s="95">
        <v>34886</v>
      </c>
      <c r="G291" s="95">
        <f t="shared" si="4"/>
        <v>0</v>
      </c>
      <c r="H291" s="99">
        <v>0</v>
      </c>
    </row>
    <row r="292" spans="1:8" x14ac:dyDescent="0.25">
      <c r="A292" s="92" t="s">
        <v>378</v>
      </c>
      <c r="B292" s="92" t="s">
        <v>0</v>
      </c>
      <c r="C292" s="92" t="s">
        <v>41</v>
      </c>
      <c r="D292" s="92" t="s">
        <v>41</v>
      </c>
      <c r="E292" s="94">
        <v>51151</v>
      </c>
      <c r="F292" s="95">
        <v>24465</v>
      </c>
      <c r="G292" s="95">
        <f t="shared" si="4"/>
        <v>0</v>
      </c>
      <c r="H292" s="99">
        <v>0</v>
      </c>
    </row>
    <row r="293" spans="1:8" x14ac:dyDescent="0.25">
      <c r="A293" s="92" t="s">
        <v>383</v>
      </c>
      <c r="B293" s="92" t="s">
        <v>116</v>
      </c>
      <c r="C293" s="92" t="s">
        <v>125</v>
      </c>
      <c r="D293" s="92" t="s">
        <v>133</v>
      </c>
      <c r="E293" s="94">
        <v>140</v>
      </c>
      <c r="F293" s="95">
        <v>31384</v>
      </c>
      <c r="G293" s="95">
        <f t="shared" si="4"/>
        <v>0</v>
      </c>
      <c r="H293" s="99">
        <v>0</v>
      </c>
    </row>
    <row r="294" spans="1:8" x14ac:dyDescent="0.25">
      <c r="A294" s="92" t="s">
        <v>382</v>
      </c>
      <c r="B294" s="92" t="s">
        <v>58</v>
      </c>
      <c r="C294" s="92" t="s">
        <v>75</v>
      </c>
      <c r="D294" s="92" t="s">
        <v>75</v>
      </c>
      <c r="E294" s="94">
        <v>71</v>
      </c>
      <c r="F294" s="95">
        <v>56332</v>
      </c>
      <c r="G294" s="95">
        <f t="shared" si="4"/>
        <v>14000</v>
      </c>
      <c r="H294" s="99">
        <v>14000</v>
      </c>
    </row>
    <row r="295" spans="1:8" x14ac:dyDescent="0.25">
      <c r="A295" s="92" t="s">
        <v>383</v>
      </c>
      <c r="B295" s="92" t="s">
        <v>134</v>
      </c>
      <c r="C295" s="92" t="s">
        <v>148</v>
      </c>
      <c r="D295" s="92" t="s">
        <v>148</v>
      </c>
      <c r="E295" s="94">
        <v>181</v>
      </c>
      <c r="F295" s="95">
        <v>46239</v>
      </c>
      <c r="G295" s="95">
        <f t="shared" si="4"/>
        <v>0</v>
      </c>
      <c r="H295" s="99">
        <v>0</v>
      </c>
    </row>
    <row r="296" spans="1:8" x14ac:dyDescent="0.25">
      <c r="A296" s="92" t="s">
        <v>383</v>
      </c>
      <c r="B296" s="92" t="s">
        <v>134</v>
      </c>
      <c r="C296" s="92" t="s">
        <v>149</v>
      </c>
      <c r="D296" s="92" t="s">
        <v>149</v>
      </c>
      <c r="E296" s="94">
        <v>183</v>
      </c>
      <c r="F296" s="95">
        <v>36697</v>
      </c>
      <c r="G296" s="95">
        <f t="shared" si="4"/>
        <v>0</v>
      </c>
      <c r="H296" s="99">
        <v>0</v>
      </c>
    </row>
    <row r="297" spans="1:8" x14ac:dyDescent="0.25">
      <c r="A297" s="92" t="s">
        <v>246</v>
      </c>
      <c r="B297" s="92" t="s">
        <v>247</v>
      </c>
      <c r="C297" s="92" t="s">
        <v>269</v>
      </c>
      <c r="D297" s="92" t="s">
        <v>269</v>
      </c>
      <c r="E297" s="94">
        <v>57712</v>
      </c>
      <c r="F297" s="95">
        <v>62204</v>
      </c>
      <c r="G297" s="95">
        <f t="shared" si="4"/>
        <v>0</v>
      </c>
      <c r="H297" s="99">
        <v>0</v>
      </c>
    </row>
    <row r="298" spans="1:8" x14ac:dyDescent="0.25">
      <c r="A298" s="92" t="s">
        <v>308</v>
      </c>
      <c r="B298" s="92" t="s">
        <v>309</v>
      </c>
      <c r="C298" s="92" t="s">
        <v>325</v>
      </c>
      <c r="D298" s="92" t="s">
        <v>325</v>
      </c>
      <c r="E298" s="94">
        <v>88716</v>
      </c>
      <c r="F298" s="95">
        <v>36697</v>
      </c>
      <c r="G298" s="95">
        <f t="shared" si="4"/>
        <v>0</v>
      </c>
      <c r="H298" s="99">
        <v>0</v>
      </c>
    </row>
    <row r="299" spans="1:8" x14ac:dyDescent="0.25">
      <c r="A299" s="92" t="s">
        <v>246</v>
      </c>
      <c r="B299" s="92" t="s">
        <v>376</v>
      </c>
      <c r="C299" s="92" t="s">
        <v>307</v>
      </c>
      <c r="D299" s="92" t="s">
        <v>307</v>
      </c>
      <c r="E299" s="94">
        <v>57158</v>
      </c>
      <c r="F299" s="95">
        <v>56782</v>
      </c>
      <c r="G299" s="95">
        <f t="shared" si="4"/>
        <v>0</v>
      </c>
      <c r="H299" s="99">
        <v>0</v>
      </c>
    </row>
  </sheetData>
  <autoFilter ref="A1:G299" xr:uid="{3DA43B6F-C2B4-4AAC-A553-BC4E493602D2}"/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CFD3-0963-496A-A0AE-FAE3F48B304B}">
  <sheetPr codeName="Feuil6">
    <tabColor rgb="FFFFFF00"/>
  </sheetPr>
  <dimension ref="A1:I256"/>
  <sheetViews>
    <sheetView workbookViewId="0">
      <selection sqref="A1:F1048576"/>
    </sheetView>
  </sheetViews>
  <sheetFormatPr baseColWidth="10" defaultRowHeight="15" x14ac:dyDescent="0.25"/>
  <cols>
    <col min="1" max="1" width="27" bestFit="1" customWidth="1"/>
    <col min="2" max="2" width="24.5703125" bestFit="1" customWidth="1"/>
    <col min="3" max="3" width="31.28515625" bestFit="1" customWidth="1"/>
    <col min="4" max="4" width="14.7109375" bestFit="1" customWidth="1"/>
    <col min="5" max="6" width="10.5703125" bestFit="1" customWidth="1"/>
    <col min="8" max="8" width="12.42578125" style="192" bestFit="1" customWidth="1"/>
    <col min="9" max="9" width="11.140625" style="192" bestFit="1" customWidth="1"/>
  </cols>
  <sheetData>
    <row r="1" spans="1:9" x14ac:dyDescent="0.25">
      <c r="A1" t="s">
        <v>1</v>
      </c>
      <c r="B1" t="s">
        <v>2</v>
      </c>
      <c r="C1" t="s">
        <v>3</v>
      </c>
      <c r="D1" t="s">
        <v>592</v>
      </c>
      <c r="E1" t="s">
        <v>615</v>
      </c>
      <c r="F1" t="s">
        <v>616</v>
      </c>
      <c r="G1" t="s">
        <v>617</v>
      </c>
      <c r="H1" s="192" t="s">
        <v>620</v>
      </c>
      <c r="I1" s="192" t="s">
        <v>621</v>
      </c>
    </row>
    <row r="2" spans="1:9" x14ac:dyDescent="0.25">
      <c r="A2" t="s">
        <v>382</v>
      </c>
      <c r="B2" t="s">
        <v>95</v>
      </c>
      <c r="C2" t="s">
        <v>107</v>
      </c>
      <c r="D2">
        <v>4045</v>
      </c>
      <c r="E2">
        <v>37</v>
      </c>
      <c r="F2">
        <v>13</v>
      </c>
      <c r="G2">
        <v>15</v>
      </c>
      <c r="H2" s="192">
        <f>F2/E2</f>
        <v>0.35135135135135137</v>
      </c>
      <c r="I2" s="192">
        <f>G2/E2</f>
        <v>0.40540540540540543</v>
      </c>
    </row>
    <row r="3" spans="1:9" x14ac:dyDescent="0.25">
      <c r="A3" t="s">
        <v>387</v>
      </c>
      <c r="B3" t="s">
        <v>388</v>
      </c>
      <c r="C3" t="s">
        <v>224</v>
      </c>
      <c r="D3">
        <v>554516</v>
      </c>
      <c r="E3">
        <v>23</v>
      </c>
      <c r="F3">
        <v>6</v>
      </c>
      <c r="G3">
        <v>2</v>
      </c>
      <c r="H3" s="192">
        <f t="shared" ref="H3:H66" si="0">F3/E3</f>
        <v>0.2608695652173913</v>
      </c>
      <c r="I3" s="192">
        <f t="shared" ref="I3:I66" si="1">G3/E3</f>
        <v>8.6956521739130432E-2</v>
      </c>
    </row>
    <row r="4" spans="1:9" x14ac:dyDescent="0.25">
      <c r="A4" t="s">
        <v>382</v>
      </c>
      <c r="B4" t="s">
        <v>95</v>
      </c>
      <c r="C4" t="s">
        <v>101</v>
      </c>
      <c r="D4">
        <v>4027</v>
      </c>
      <c r="E4">
        <v>64</v>
      </c>
      <c r="F4">
        <v>31</v>
      </c>
      <c r="G4">
        <v>31</v>
      </c>
      <c r="H4" s="192">
        <f t="shared" si="0"/>
        <v>0.484375</v>
      </c>
      <c r="I4" s="192">
        <f t="shared" si="1"/>
        <v>0.484375</v>
      </c>
    </row>
    <row r="5" spans="1:9" x14ac:dyDescent="0.25">
      <c r="A5" t="s">
        <v>387</v>
      </c>
      <c r="B5" t="s">
        <v>388</v>
      </c>
      <c r="C5" t="s">
        <v>222</v>
      </c>
      <c r="D5">
        <v>454466</v>
      </c>
      <c r="E5">
        <v>21</v>
      </c>
      <c r="F5">
        <v>7</v>
      </c>
      <c r="G5">
        <v>5</v>
      </c>
      <c r="H5" s="192">
        <f t="shared" si="0"/>
        <v>0.33333333333333331</v>
      </c>
      <c r="I5" s="192">
        <f t="shared" si="1"/>
        <v>0.23809523809523808</v>
      </c>
    </row>
    <row r="6" spans="1:9" x14ac:dyDescent="0.25">
      <c r="A6" t="s">
        <v>384</v>
      </c>
      <c r="B6" t="s">
        <v>174</v>
      </c>
      <c r="C6" t="s">
        <v>189</v>
      </c>
      <c r="D6">
        <v>551306</v>
      </c>
      <c r="E6">
        <v>26</v>
      </c>
      <c r="F6">
        <v>8</v>
      </c>
      <c r="G6">
        <v>5</v>
      </c>
      <c r="H6" s="192">
        <f t="shared" si="0"/>
        <v>0.30769230769230771</v>
      </c>
      <c r="I6" s="192">
        <f t="shared" si="1"/>
        <v>0.19230769230769232</v>
      </c>
    </row>
    <row r="7" spans="1:9" x14ac:dyDescent="0.25">
      <c r="A7" t="s">
        <v>246</v>
      </c>
      <c r="B7" t="s">
        <v>375</v>
      </c>
      <c r="C7" t="s">
        <v>273</v>
      </c>
      <c r="D7">
        <v>557250</v>
      </c>
      <c r="E7">
        <v>22</v>
      </c>
      <c r="F7">
        <v>9</v>
      </c>
      <c r="G7">
        <v>3</v>
      </c>
      <c r="H7" s="192">
        <f t="shared" si="0"/>
        <v>0.40909090909090912</v>
      </c>
      <c r="I7" s="192">
        <f t="shared" si="1"/>
        <v>0.13636363636363635</v>
      </c>
    </row>
    <row r="8" spans="1:9" x14ac:dyDescent="0.25">
      <c r="A8" t="s">
        <v>382</v>
      </c>
      <c r="B8" t="s">
        <v>95</v>
      </c>
      <c r="C8" t="s">
        <v>113</v>
      </c>
      <c r="D8">
        <v>4020</v>
      </c>
      <c r="E8">
        <v>66</v>
      </c>
      <c r="F8">
        <v>31</v>
      </c>
      <c r="G8">
        <v>31</v>
      </c>
      <c r="H8" s="192">
        <f t="shared" si="0"/>
        <v>0.46969696969696972</v>
      </c>
      <c r="I8" s="192">
        <f t="shared" si="1"/>
        <v>0.46969696969696972</v>
      </c>
    </row>
    <row r="9" spans="1:9" x14ac:dyDescent="0.25">
      <c r="A9" t="s">
        <v>378</v>
      </c>
      <c r="B9" t="s">
        <v>0</v>
      </c>
      <c r="C9" t="s">
        <v>39</v>
      </c>
      <c r="D9">
        <v>451156</v>
      </c>
      <c r="E9">
        <v>98</v>
      </c>
      <c r="F9">
        <v>29</v>
      </c>
      <c r="G9">
        <v>23</v>
      </c>
      <c r="H9" s="192">
        <f t="shared" si="0"/>
        <v>0.29591836734693877</v>
      </c>
      <c r="I9" s="192">
        <f t="shared" si="1"/>
        <v>0.23469387755102042</v>
      </c>
    </row>
    <row r="10" spans="1:9" x14ac:dyDescent="0.25">
      <c r="A10" t="s">
        <v>387</v>
      </c>
      <c r="B10" t="s">
        <v>193</v>
      </c>
      <c r="C10" t="s">
        <v>201</v>
      </c>
      <c r="D10">
        <v>454426</v>
      </c>
      <c r="E10">
        <v>84</v>
      </c>
      <c r="F10">
        <v>34</v>
      </c>
      <c r="G10">
        <v>18</v>
      </c>
      <c r="H10" s="192">
        <f t="shared" si="0"/>
        <v>0.40476190476190477</v>
      </c>
      <c r="I10" s="192">
        <f t="shared" si="1"/>
        <v>0.21428571428571427</v>
      </c>
    </row>
    <row r="11" spans="1:9" x14ac:dyDescent="0.25">
      <c r="A11" t="s">
        <v>308</v>
      </c>
      <c r="B11" t="s">
        <v>377</v>
      </c>
      <c r="C11" t="s">
        <v>335</v>
      </c>
      <c r="D11">
        <v>488556</v>
      </c>
      <c r="E11">
        <v>21</v>
      </c>
      <c r="F11">
        <v>6</v>
      </c>
      <c r="G11">
        <v>5</v>
      </c>
      <c r="H11" s="192">
        <f t="shared" si="0"/>
        <v>0.2857142857142857</v>
      </c>
      <c r="I11" s="192">
        <f t="shared" si="1"/>
        <v>0.23809523809523808</v>
      </c>
    </row>
    <row r="12" spans="1:9" x14ac:dyDescent="0.25">
      <c r="A12" t="s">
        <v>308</v>
      </c>
      <c r="B12" t="s">
        <v>377</v>
      </c>
      <c r="C12" t="s">
        <v>329</v>
      </c>
      <c r="D12">
        <v>588316</v>
      </c>
      <c r="E12">
        <v>29</v>
      </c>
      <c r="F12">
        <v>7</v>
      </c>
      <c r="G12">
        <v>5</v>
      </c>
      <c r="H12" s="192">
        <f t="shared" si="0"/>
        <v>0.2413793103448276</v>
      </c>
      <c r="I12" s="192">
        <f t="shared" si="1"/>
        <v>0.17241379310344829</v>
      </c>
    </row>
    <row r="13" spans="1:9" x14ac:dyDescent="0.25">
      <c r="A13" t="s">
        <v>384</v>
      </c>
      <c r="B13" t="s">
        <v>174</v>
      </c>
      <c r="C13" t="s">
        <v>190</v>
      </c>
      <c r="D13">
        <v>551349</v>
      </c>
      <c r="E13">
        <v>30</v>
      </c>
      <c r="F13">
        <v>16</v>
      </c>
      <c r="G13">
        <v>10</v>
      </c>
      <c r="H13" s="192">
        <f t="shared" si="0"/>
        <v>0.53333333333333333</v>
      </c>
      <c r="I13" s="192">
        <f t="shared" si="1"/>
        <v>0.33333333333333331</v>
      </c>
    </row>
    <row r="14" spans="1:9" x14ac:dyDescent="0.25">
      <c r="A14" t="s">
        <v>246</v>
      </c>
      <c r="B14" t="s">
        <v>247</v>
      </c>
      <c r="C14" t="s">
        <v>262</v>
      </c>
      <c r="D14">
        <v>557437</v>
      </c>
      <c r="E14">
        <v>51</v>
      </c>
      <c r="F14">
        <v>11</v>
      </c>
      <c r="G14">
        <v>9</v>
      </c>
      <c r="H14" s="192">
        <f t="shared" si="0"/>
        <v>0.21568627450980393</v>
      </c>
      <c r="I14" s="192">
        <f t="shared" si="1"/>
        <v>0.17647058823529413</v>
      </c>
    </row>
    <row r="15" spans="1:9" x14ac:dyDescent="0.25">
      <c r="A15" t="s">
        <v>246</v>
      </c>
      <c r="B15" t="s">
        <v>376</v>
      </c>
      <c r="C15" t="s">
        <v>307</v>
      </c>
      <c r="D15">
        <v>457158</v>
      </c>
      <c r="E15">
        <v>34</v>
      </c>
      <c r="F15">
        <v>14</v>
      </c>
      <c r="G15">
        <v>18</v>
      </c>
      <c r="H15" s="192">
        <f t="shared" si="0"/>
        <v>0.41176470588235292</v>
      </c>
      <c r="I15" s="192">
        <f t="shared" si="1"/>
        <v>0.52941176470588236</v>
      </c>
    </row>
    <row r="16" spans="1:9" x14ac:dyDescent="0.25">
      <c r="A16" t="s">
        <v>308</v>
      </c>
      <c r="B16" t="s">
        <v>309</v>
      </c>
      <c r="C16" t="s">
        <v>320</v>
      </c>
      <c r="D16">
        <v>488451</v>
      </c>
      <c r="E16">
        <v>43</v>
      </c>
      <c r="F16">
        <v>11</v>
      </c>
      <c r="G16">
        <v>9</v>
      </c>
      <c r="H16" s="192">
        <f t="shared" si="0"/>
        <v>0.2558139534883721</v>
      </c>
      <c r="I16" s="192">
        <f t="shared" si="1"/>
        <v>0.20930232558139536</v>
      </c>
    </row>
    <row r="17" spans="1:9" x14ac:dyDescent="0.25">
      <c r="A17" t="s">
        <v>387</v>
      </c>
      <c r="B17" t="s">
        <v>231</v>
      </c>
      <c r="C17" t="s">
        <v>240</v>
      </c>
      <c r="D17">
        <v>455566</v>
      </c>
      <c r="E17">
        <v>25</v>
      </c>
      <c r="F17">
        <v>12</v>
      </c>
      <c r="G17">
        <v>8</v>
      </c>
      <c r="H17" s="192">
        <f t="shared" si="0"/>
        <v>0.48</v>
      </c>
      <c r="I17" s="192">
        <f t="shared" si="1"/>
        <v>0.32</v>
      </c>
    </row>
    <row r="18" spans="1:9" x14ac:dyDescent="0.25">
      <c r="A18" t="s">
        <v>387</v>
      </c>
      <c r="B18" t="s">
        <v>388</v>
      </c>
      <c r="C18" t="s">
        <v>214</v>
      </c>
      <c r="D18">
        <v>554196</v>
      </c>
      <c r="E18">
        <v>33</v>
      </c>
      <c r="F18">
        <v>12</v>
      </c>
      <c r="G18">
        <v>10</v>
      </c>
      <c r="H18" s="192">
        <f t="shared" si="0"/>
        <v>0.36363636363636365</v>
      </c>
      <c r="I18" s="192">
        <f t="shared" si="1"/>
        <v>0.30303030303030304</v>
      </c>
    </row>
    <row r="19" spans="1:9" x14ac:dyDescent="0.25">
      <c r="A19" t="s">
        <v>246</v>
      </c>
      <c r="B19" t="s">
        <v>247</v>
      </c>
      <c r="C19" t="s">
        <v>269</v>
      </c>
      <c r="D19">
        <v>557712</v>
      </c>
      <c r="E19">
        <v>75</v>
      </c>
      <c r="F19">
        <v>22</v>
      </c>
      <c r="G19">
        <v>8</v>
      </c>
      <c r="H19" s="192">
        <f t="shared" si="0"/>
        <v>0.29333333333333333</v>
      </c>
      <c r="I19" s="192">
        <f t="shared" si="1"/>
        <v>0.10666666666666667</v>
      </c>
    </row>
    <row r="20" spans="1:9" x14ac:dyDescent="0.25">
      <c r="A20" t="s">
        <v>387</v>
      </c>
      <c r="B20" t="s">
        <v>193</v>
      </c>
      <c r="C20" t="s">
        <v>194</v>
      </c>
      <c r="D20">
        <v>554116</v>
      </c>
      <c r="E20">
        <v>12</v>
      </c>
      <c r="F20">
        <v>4</v>
      </c>
      <c r="G20">
        <v>1</v>
      </c>
      <c r="H20" s="192">
        <f t="shared" si="0"/>
        <v>0.33333333333333331</v>
      </c>
      <c r="I20" s="192">
        <f t="shared" si="1"/>
        <v>8.3333333333333329E-2</v>
      </c>
    </row>
    <row r="21" spans="1:9" x14ac:dyDescent="0.25">
      <c r="A21" t="s">
        <v>308</v>
      </c>
      <c r="B21" t="s">
        <v>377</v>
      </c>
      <c r="C21" t="s">
        <v>332</v>
      </c>
      <c r="D21">
        <v>588386</v>
      </c>
      <c r="E21">
        <v>15</v>
      </c>
      <c r="F21">
        <v>9</v>
      </c>
      <c r="G21">
        <v>5</v>
      </c>
      <c r="H21" s="192">
        <f t="shared" si="0"/>
        <v>0.6</v>
      </c>
      <c r="I21" s="192">
        <f t="shared" si="1"/>
        <v>0.33333333333333331</v>
      </c>
    </row>
    <row r="22" spans="1:9" x14ac:dyDescent="0.25">
      <c r="A22" t="s">
        <v>246</v>
      </c>
      <c r="B22" t="s">
        <v>247</v>
      </c>
      <c r="C22" t="s">
        <v>261</v>
      </c>
      <c r="D22">
        <v>557447</v>
      </c>
      <c r="E22">
        <v>43</v>
      </c>
      <c r="F22">
        <v>15</v>
      </c>
      <c r="G22">
        <v>7</v>
      </c>
      <c r="H22" s="192">
        <f t="shared" si="0"/>
        <v>0.34883720930232559</v>
      </c>
      <c r="I22" s="192">
        <f t="shared" si="1"/>
        <v>0.16279069767441862</v>
      </c>
    </row>
    <row r="23" spans="1:9" x14ac:dyDescent="0.25">
      <c r="A23" t="s">
        <v>308</v>
      </c>
      <c r="B23" t="s">
        <v>309</v>
      </c>
      <c r="C23" t="s">
        <v>316</v>
      </c>
      <c r="D23">
        <v>488291</v>
      </c>
      <c r="E23">
        <v>16</v>
      </c>
      <c r="F23">
        <v>8</v>
      </c>
      <c r="G23">
        <v>3</v>
      </c>
      <c r="H23" s="192">
        <f t="shared" si="0"/>
        <v>0.5</v>
      </c>
      <c r="I23" s="192">
        <f t="shared" si="1"/>
        <v>0.1875</v>
      </c>
    </row>
    <row r="24" spans="1:9" x14ac:dyDescent="0.25">
      <c r="A24" t="s">
        <v>383</v>
      </c>
      <c r="B24" t="s">
        <v>134</v>
      </c>
      <c r="C24" t="s">
        <v>146</v>
      </c>
      <c r="D24">
        <v>4178</v>
      </c>
      <c r="E24">
        <v>61</v>
      </c>
      <c r="F24">
        <v>34</v>
      </c>
      <c r="G24">
        <v>26</v>
      </c>
      <c r="H24" s="192">
        <f t="shared" si="0"/>
        <v>0.55737704918032782</v>
      </c>
      <c r="I24" s="192">
        <f t="shared" si="1"/>
        <v>0.42622950819672129</v>
      </c>
    </row>
    <row r="25" spans="1:9" x14ac:dyDescent="0.25">
      <c r="A25" t="s">
        <v>308</v>
      </c>
      <c r="B25" t="s">
        <v>309</v>
      </c>
      <c r="C25" t="s">
        <v>322</v>
      </c>
      <c r="D25">
        <v>488561</v>
      </c>
      <c r="E25">
        <v>45</v>
      </c>
      <c r="F25">
        <v>16</v>
      </c>
      <c r="G25">
        <v>20</v>
      </c>
      <c r="H25" s="192">
        <f t="shared" si="0"/>
        <v>0.35555555555555557</v>
      </c>
      <c r="I25" s="192">
        <f t="shared" si="1"/>
        <v>0.44444444444444442</v>
      </c>
    </row>
    <row r="26" spans="1:9" x14ac:dyDescent="0.25">
      <c r="A26" t="s">
        <v>308</v>
      </c>
      <c r="B26" t="s">
        <v>309</v>
      </c>
      <c r="C26" t="s">
        <v>313</v>
      </c>
      <c r="D26">
        <v>488256</v>
      </c>
      <c r="E26">
        <v>27</v>
      </c>
      <c r="F26">
        <v>18</v>
      </c>
      <c r="G26">
        <v>13</v>
      </c>
      <c r="H26" s="192">
        <f t="shared" si="0"/>
        <v>0.66666666666666663</v>
      </c>
      <c r="I26" s="192">
        <f t="shared" si="1"/>
        <v>0.48148148148148145</v>
      </c>
    </row>
    <row r="27" spans="1:9" x14ac:dyDescent="0.25">
      <c r="A27" t="s">
        <v>387</v>
      </c>
      <c r="B27" t="s">
        <v>193</v>
      </c>
      <c r="C27" t="s">
        <v>209</v>
      </c>
      <c r="D27">
        <v>554611</v>
      </c>
      <c r="E27">
        <v>35</v>
      </c>
      <c r="F27">
        <v>12</v>
      </c>
      <c r="G27">
        <v>2</v>
      </c>
      <c r="H27" s="192">
        <f t="shared" si="0"/>
        <v>0.34285714285714286</v>
      </c>
      <c r="I27" s="192">
        <f t="shared" si="1"/>
        <v>5.7142857142857141E-2</v>
      </c>
    </row>
    <row r="28" spans="1:9" x14ac:dyDescent="0.25">
      <c r="A28" t="s">
        <v>246</v>
      </c>
      <c r="B28" t="s">
        <v>376</v>
      </c>
      <c r="C28" t="s">
        <v>306</v>
      </c>
      <c r="D28">
        <v>557660</v>
      </c>
      <c r="E28">
        <v>29</v>
      </c>
      <c r="F28">
        <v>9</v>
      </c>
      <c r="G28">
        <v>7</v>
      </c>
      <c r="H28" s="192">
        <f t="shared" si="0"/>
        <v>0.31034482758620691</v>
      </c>
      <c r="I28" s="192">
        <f t="shared" si="1"/>
        <v>0.2413793103448276</v>
      </c>
    </row>
    <row r="29" spans="1:9" x14ac:dyDescent="0.25">
      <c r="A29" t="s">
        <v>382</v>
      </c>
      <c r="B29" t="s">
        <v>95</v>
      </c>
      <c r="C29" t="s">
        <v>99</v>
      </c>
      <c r="D29">
        <v>4038</v>
      </c>
      <c r="E29">
        <v>62</v>
      </c>
      <c r="F29">
        <v>26</v>
      </c>
      <c r="G29">
        <v>26</v>
      </c>
      <c r="H29" s="192">
        <f t="shared" si="0"/>
        <v>0.41935483870967744</v>
      </c>
      <c r="I29" s="192">
        <f t="shared" si="1"/>
        <v>0.41935483870967744</v>
      </c>
    </row>
    <row r="30" spans="1:9" x14ac:dyDescent="0.25">
      <c r="A30" t="s">
        <v>383</v>
      </c>
      <c r="B30" t="s">
        <v>116</v>
      </c>
      <c r="C30" t="s">
        <v>119</v>
      </c>
      <c r="D30">
        <v>4135</v>
      </c>
      <c r="E30">
        <v>111</v>
      </c>
      <c r="F30">
        <v>47</v>
      </c>
      <c r="G30">
        <v>37</v>
      </c>
      <c r="H30" s="192">
        <f t="shared" si="0"/>
        <v>0.42342342342342343</v>
      </c>
      <c r="I30" s="192">
        <f t="shared" si="1"/>
        <v>0.33333333333333331</v>
      </c>
    </row>
    <row r="31" spans="1:9" x14ac:dyDescent="0.25">
      <c r="A31" t="s">
        <v>383</v>
      </c>
      <c r="B31" t="s">
        <v>134</v>
      </c>
      <c r="C31" t="s">
        <v>148</v>
      </c>
      <c r="D31">
        <v>4181</v>
      </c>
      <c r="E31">
        <v>33</v>
      </c>
      <c r="F31">
        <v>15</v>
      </c>
      <c r="G31">
        <v>11</v>
      </c>
      <c r="H31" s="192">
        <f t="shared" si="0"/>
        <v>0.45454545454545453</v>
      </c>
      <c r="I31" s="192">
        <f t="shared" si="1"/>
        <v>0.33333333333333331</v>
      </c>
    </row>
    <row r="32" spans="1:9" x14ac:dyDescent="0.25">
      <c r="A32" t="s">
        <v>382</v>
      </c>
      <c r="B32" t="s">
        <v>77</v>
      </c>
      <c r="C32" t="s">
        <v>82</v>
      </c>
      <c r="D32">
        <v>4007</v>
      </c>
      <c r="E32">
        <v>63</v>
      </c>
      <c r="F32">
        <v>32</v>
      </c>
      <c r="G32">
        <v>42</v>
      </c>
      <c r="H32" s="192">
        <f t="shared" si="0"/>
        <v>0.50793650793650791</v>
      </c>
      <c r="I32" s="192">
        <f t="shared" si="1"/>
        <v>0.66666666666666663</v>
      </c>
    </row>
    <row r="33" spans="1:9" x14ac:dyDescent="0.25">
      <c r="A33" t="s">
        <v>387</v>
      </c>
      <c r="B33" t="s">
        <v>193</v>
      </c>
      <c r="C33" t="s">
        <v>210</v>
      </c>
      <c r="D33">
        <v>554636</v>
      </c>
      <c r="E33">
        <v>37</v>
      </c>
      <c r="F33">
        <v>9</v>
      </c>
      <c r="G33">
        <v>5</v>
      </c>
      <c r="H33" s="192">
        <f t="shared" si="0"/>
        <v>0.24324324324324326</v>
      </c>
      <c r="I33" s="192">
        <f t="shared" si="1"/>
        <v>0.13513513513513514</v>
      </c>
    </row>
    <row r="34" spans="1:9" x14ac:dyDescent="0.25">
      <c r="A34" t="s">
        <v>382</v>
      </c>
      <c r="B34" t="s">
        <v>95</v>
      </c>
      <c r="C34" t="s">
        <v>110</v>
      </c>
      <c r="D34">
        <v>4010</v>
      </c>
      <c r="E34">
        <v>61</v>
      </c>
      <c r="F34">
        <v>31</v>
      </c>
      <c r="G34">
        <v>32</v>
      </c>
      <c r="H34" s="192">
        <f t="shared" si="0"/>
        <v>0.50819672131147542</v>
      </c>
      <c r="I34" s="192">
        <f t="shared" si="1"/>
        <v>0.52459016393442626</v>
      </c>
    </row>
    <row r="35" spans="1:9" x14ac:dyDescent="0.25">
      <c r="A35" t="s">
        <v>308</v>
      </c>
      <c r="B35" t="s">
        <v>309</v>
      </c>
      <c r="C35" t="s">
        <v>323</v>
      </c>
      <c r="D35">
        <v>588631</v>
      </c>
      <c r="E35">
        <v>68</v>
      </c>
      <c r="F35">
        <v>28</v>
      </c>
      <c r="G35">
        <v>20</v>
      </c>
      <c r="H35" s="192">
        <f t="shared" si="0"/>
        <v>0.41176470588235292</v>
      </c>
      <c r="I35" s="192">
        <f t="shared" si="1"/>
        <v>0.29411764705882354</v>
      </c>
    </row>
    <row r="36" spans="1:9" x14ac:dyDescent="0.25">
      <c r="A36" t="s">
        <v>246</v>
      </c>
      <c r="B36" t="s">
        <v>376</v>
      </c>
      <c r="C36" t="s">
        <v>301</v>
      </c>
      <c r="D36">
        <v>557622</v>
      </c>
      <c r="E36">
        <v>13</v>
      </c>
      <c r="F36">
        <v>5</v>
      </c>
      <c r="G36">
        <v>6</v>
      </c>
      <c r="H36" s="192">
        <f t="shared" si="0"/>
        <v>0.38461538461538464</v>
      </c>
      <c r="I36" s="192">
        <f t="shared" si="1"/>
        <v>0.46153846153846156</v>
      </c>
    </row>
    <row r="37" spans="1:9" x14ac:dyDescent="0.25">
      <c r="A37" t="s">
        <v>382</v>
      </c>
      <c r="B37" t="s">
        <v>58</v>
      </c>
      <c r="C37" t="s">
        <v>73</v>
      </c>
      <c r="D37">
        <v>4079</v>
      </c>
      <c r="E37">
        <v>14</v>
      </c>
      <c r="F37">
        <v>9</v>
      </c>
      <c r="G37">
        <v>7</v>
      </c>
      <c r="H37" s="192">
        <f t="shared" si="0"/>
        <v>0.6428571428571429</v>
      </c>
      <c r="I37" s="192">
        <f t="shared" si="1"/>
        <v>0.5</v>
      </c>
    </row>
    <row r="38" spans="1:9" x14ac:dyDescent="0.25">
      <c r="A38" t="s">
        <v>383</v>
      </c>
      <c r="B38" t="s">
        <v>116</v>
      </c>
      <c r="C38" t="s">
        <v>123</v>
      </c>
      <c r="D38">
        <v>4147</v>
      </c>
      <c r="E38">
        <v>48</v>
      </c>
      <c r="F38">
        <v>22</v>
      </c>
      <c r="G38">
        <v>15</v>
      </c>
      <c r="H38" s="192">
        <f t="shared" si="0"/>
        <v>0.45833333333333331</v>
      </c>
      <c r="I38" s="192">
        <f t="shared" si="1"/>
        <v>0.3125</v>
      </c>
    </row>
    <row r="39" spans="1:9" x14ac:dyDescent="0.25">
      <c r="A39" t="s">
        <v>387</v>
      </c>
      <c r="B39" t="s">
        <v>388</v>
      </c>
      <c r="C39" t="s">
        <v>217</v>
      </c>
      <c r="D39">
        <v>454355</v>
      </c>
      <c r="E39">
        <v>35</v>
      </c>
      <c r="F39">
        <v>9</v>
      </c>
      <c r="G39">
        <v>10</v>
      </c>
      <c r="H39" s="192">
        <f t="shared" si="0"/>
        <v>0.25714285714285712</v>
      </c>
      <c r="I39" s="192">
        <f t="shared" si="1"/>
        <v>0.2857142857142857</v>
      </c>
    </row>
    <row r="40" spans="1:9" x14ac:dyDescent="0.25">
      <c r="A40" t="s">
        <v>384</v>
      </c>
      <c r="B40" t="s">
        <v>174</v>
      </c>
      <c r="C40" t="s">
        <v>183</v>
      </c>
      <c r="D40">
        <v>551310</v>
      </c>
      <c r="E40">
        <v>60</v>
      </c>
      <c r="F40">
        <v>28</v>
      </c>
      <c r="G40">
        <v>21</v>
      </c>
      <c r="H40" s="192">
        <f t="shared" si="0"/>
        <v>0.46666666666666667</v>
      </c>
      <c r="I40" s="192">
        <f t="shared" si="1"/>
        <v>0.35</v>
      </c>
    </row>
    <row r="41" spans="1:9" x14ac:dyDescent="0.25">
      <c r="A41" t="s">
        <v>382</v>
      </c>
      <c r="B41" t="s">
        <v>77</v>
      </c>
      <c r="C41" t="s">
        <v>94</v>
      </c>
      <c r="D41">
        <v>4120</v>
      </c>
      <c r="E41">
        <v>56</v>
      </c>
      <c r="F41">
        <v>26</v>
      </c>
      <c r="G41">
        <v>24</v>
      </c>
      <c r="H41" s="192">
        <f t="shared" si="0"/>
        <v>0.4642857142857143</v>
      </c>
      <c r="I41" s="192">
        <f t="shared" si="1"/>
        <v>0.42857142857142855</v>
      </c>
    </row>
    <row r="42" spans="1:9" x14ac:dyDescent="0.25">
      <c r="A42" t="s">
        <v>387</v>
      </c>
      <c r="B42" t="s">
        <v>231</v>
      </c>
      <c r="C42" t="s">
        <v>238</v>
      </c>
      <c r="D42">
        <v>454414</v>
      </c>
      <c r="E42">
        <v>46</v>
      </c>
      <c r="F42">
        <v>19</v>
      </c>
      <c r="G42">
        <v>18</v>
      </c>
      <c r="H42" s="192">
        <f t="shared" si="0"/>
        <v>0.41304347826086957</v>
      </c>
      <c r="I42" s="192">
        <f t="shared" si="1"/>
        <v>0.39130434782608697</v>
      </c>
    </row>
    <row r="43" spans="1:9" x14ac:dyDescent="0.25">
      <c r="A43" t="s">
        <v>246</v>
      </c>
      <c r="B43" t="s">
        <v>375</v>
      </c>
      <c r="C43" t="s">
        <v>271</v>
      </c>
      <c r="D43">
        <v>457165</v>
      </c>
      <c r="E43">
        <v>26</v>
      </c>
      <c r="F43">
        <v>15</v>
      </c>
      <c r="G43">
        <v>11</v>
      </c>
      <c r="H43" s="192">
        <f t="shared" si="0"/>
        <v>0.57692307692307687</v>
      </c>
      <c r="I43" s="192">
        <f t="shared" si="1"/>
        <v>0.42307692307692307</v>
      </c>
    </row>
    <row r="44" spans="1:9" x14ac:dyDescent="0.25">
      <c r="A44" t="s">
        <v>382</v>
      </c>
      <c r="B44" t="s">
        <v>58</v>
      </c>
      <c r="C44" t="s">
        <v>59</v>
      </c>
      <c r="D44">
        <v>4057</v>
      </c>
      <c r="E44">
        <v>55</v>
      </c>
      <c r="F44">
        <v>33</v>
      </c>
      <c r="G44">
        <v>30</v>
      </c>
      <c r="H44" s="192">
        <f t="shared" si="0"/>
        <v>0.6</v>
      </c>
      <c r="I44" s="192">
        <f t="shared" si="1"/>
        <v>0.54545454545454541</v>
      </c>
    </row>
    <row r="45" spans="1:9" x14ac:dyDescent="0.25">
      <c r="A45" t="s">
        <v>308</v>
      </c>
      <c r="B45" t="s">
        <v>309</v>
      </c>
      <c r="C45" t="s">
        <v>315</v>
      </c>
      <c r="D45">
        <v>488286</v>
      </c>
      <c r="E45">
        <v>133</v>
      </c>
      <c r="F45">
        <v>46</v>
      </c>
      <c r="G45">
        <v>34</v>
      </c>
      <c r="H45" s="192">
        <f t="shared" si="0"/>
        <v>0.34586466165413532</v>
      </c>
      <c r="I45" s="192">
        <f t="shared" si="1"/>
        <v>0.25563909774436089</v>
      </c>
    </row>
    <row r="46" spans="1:9" x14ac:dyDescent="0.25">
      <c r="A46" t="s">
        <v>246</v>
      </c>
      <c r="B46" t="s">
        <v>376</v>
      </c>
      <c r="C46" t="s">
        <v>303</v>
      </c>
      <c r="D46">
        <v>457632</v>
      </c>
      <c r="E46">
        <v>80</v>
      </c>
      <c r="F46">
        <v>35</v>
      </c>
      <c r="G46">
        <v>35</v>
      </c>
      <c r="H46" s="192">
        <f t="shared" si="0"/>
        <v>0.4375</v>
      </c>
      <c r="I46" s="192">
        <f t="shared" si="1"/>
        <v>0.4375</v>
      </c>
    </row>
    <row r="47" spans="1:9" x14ac:dyDescent="0.25">
      <c r="A47" t="s">
        <v>383</v>
      </c>
      <c r="B47" t="s">
        <v>116</v>
      </c>
      <c r="C47" t="s">
        <v>117</v>
      </c>
      <c r="D47">
        <v>4132</v>
      </c>
      <c r="E47">
        <v>43</v>
      </c>
      <c r="F47">
        <v>18</v>
      </c>
      <c r="G47">
        <v>15</v>
      </c>
      <c r="H47" s="192">
        <f t="shared" si="0"/>
        <v>0.41860465116279072</v>
      </c>
      <c r="I47" s="192">
        <f t="shared" si="1"/>
        <v>0.34883720930232559</v>
      </c>
    </row>
    <row r="48" spans="1:9" x14ac:dyDescent="0.25">
      <c r="A48" t="s">
        <v>384</v>
      </c>
      <c r="B48" t="s">
        <v>386</v>
      </c>
      <c r="C48" t="s">
        <v>167</v>
      </c>
      <c r="D48">
        <v>408840</v>
      </c>
      <c r="E48">
        <v>46</v>
      </c>
      <c r="F48">
        <v>12</v>
      </c>
      <c r="G48">
        <v>12</v>
      </c>
      <c r="H48" s="192">
        <f t="shared" si="0"/>
        <v>0.2608695652173913</v>
      </c>
      <c r="I48" s="192">
        <f t="shared" si="1"/>
        <v>0.2608695652173913</v>
      </c>
    </row>
    <row r="49" spans="1:9" x14ac:dyDescent="0.25">
      <c r="A49" t="s">
        <v>382</v>
      </c>
      <c r="B49" t="s">
        <v>77</v>
      </c>
      <c r="C49" t="s">
        <v>84</v>
      </c>
      <c r="D49">
        <v>4109</v>
      </c>
      <c r="E49">
        <v>20</v>
      </c>
      <c r="F49">
        <v>6</v>
      </c>
      <c r="G49">
        <v>5</v>
      </c>
      <c r="H49" s="192">
        <f t="shared" si="0"/>
        <v>0.3</v>
      </c>
      <c r="I49" s="192">
        <f t="shared" si="1"/>
        <v>0.25</v>
      </c>
    </row>
    <row r="50" spans="1:9" x14ac:dyDescent="0.25">
      <c r="A50" t="s">
        <v>382</v>
      </c>
      <c r="B50" t="s">
        <v>95</v>
      </c>
      <c r="C50" t="s">
        <v>105</v>
      </c>
      <c r="D50">
        <v>4047</v>
      </c>
      <c r="E50">
        <v>64</v>
      </c>
      <c r="F50">
        <v>27</v>
      </c>
      <c r="G50">
        <v>33</v>
      </c>
      <c r="H50" s="192">
        <f t="shared" si="0"/>
        <v>0.421875</v>
      </c>
      <c r="I50" s="192">
        <f t="shared" si="1"/>
        <v>0.515625</v>
      </c>
    </row>
    <row r="51" spans="1:9" x14ac:dyDescent="0.25">
      <c r="A51" t="s">
        <v>382</v>
      </c>
      <c r="B51" t="s">
        <v>77</v>
      </c>
      <c r="C51" t="s">
        <v>81</v>
      </c>
      <c r="D51">
        <v>4008</v>
      </c>
      <c r="E51">
        <v>29</v>
      </c>
      <c r="F51">
        <v>11</v>
      </c>
      <c r="G51">
        <v>13</v>
      </c>
      <c r="H51" s="192">
        <f t="shared" si="0"/>
        <v>0.37931034482758619</v>
      </c>
      <c r="I51" s="192">
        <f t="shared" si="1"/>
        <v>0.44827586206896552</v>
      </c>
    </row>
    <row r="52" spans="1:9" x14ac:dyDescent="0.25">
      <c r="A52" t="s">
        <v>383</v>
      </c>
      <c r="B52" t="s">
        <v>134</v>
      </c>
      <c r="C52" t="s">
        <v>144</v>
      </c>
      <c r="D52">
        <v>4180</v>
      </c>
      <c r="E52">
        <v>28</v>
      </c>
      <c r="F52">
        <v>11</v>
      </c>
      <c r="G52">
        <v>9</v>
      </c>
      <c r="H52" s="192">
        <f t="shared" si="0"/>
        <v>0.39285714285714285</v>
      </c>
      <c r="I52" s="192">
        <f t="shared" si="1"/>
        <v>0.32142857142857145</v>
      </c>
    </row>
    <row r="53" spans="1:9" x14ac:dyDescent="0.25">
      <c r="A53" t="s">
        <v>382</v>
      </c>
      <c r="B53" t="s">
        <v>77</v>
      </c>
      <c r="C53" t="s">
        <v>78</v>
      </c>
      <c r="D53">
        <v>4113</v>
      </c>
      <c r="E53">
        <v>42</v>
      </c>
      <c r="F53">
        <v>16</v>
      </c>
      <c r="G53">
        <v>15</v>
      </c>
      <c r="H53" s="192">
        <f t="shared" si="0"/>
        <v>0.38095238095238093</v>
      </c>
      <c r="I53" s="192">
        <f t="shared" si="1"/>
        <v>0.35714285714285715</v>
      </c>
    </row>
    <row r="54" spans="1:9" x14ac:dyDescent="0.25">
      <c r="A54" t="s">
        <v>387</v>
      </c>
      <c r="B54" t="s">
        <v>193</v>
      </c>
      <c r="C54" t="s">
        <v>196</v>
      </c>
      <c r="D54">
        <v>554166</v>
      </c>
      <c r="E54">
        <v>47</v>
      </c>
      <c r="F54">
        <v>17</v>
      </c>
      <c r="G54">
        <v>14</v>
      </c>
      <c r="H54" s="192">
        <f t="shared" si="0"/>
        <v>0.36170212765957449</v>
      </c>
      <c r="I54" s="192">
        <f t="shared" si="1"/>
        <v>0.2978723404255319</v>
      </c>
    </row>
    <row r="55" spans="1:9" x14ac:dyDescent="0.25">
      <c r="A55" t="s">
        <v>246</v>
      </c>
      <c r="B55" t="s">
        <v>375</v>
      </c>
      <c r="C55" t="s">
        <v>285</v>
      </c>
      <c r="D55">
        <v>457614</v>
      </c>
      <c r="E55">
        <v>72</v>
      </c>
      <c r="F55">
        <v>33</v>
      </c>
      <c r="G55">
        <v>17</v>
      </c>
      <c r="H55" s="192">
        <f t="shared" si="0"/>
        <v>0.45833333333333331</v>
      </c>
      <c r="I55" s="192">
        <f t="shared" si="1"/>
        <v>0.2361111111111111</v>
      </c>
    </row>
    <row r="56" spans="1:9" x14ac:dyDescent="0.25">
      <c r="A56" t="s">
        <v>246</v>
      </c>
      <c r="B56" t="s">
        <v>247</v>
      </c>
      <c r="C56" t="s">
        <v>259</v>
      </c>
      <c r="D56">
        <v>557445</v>
      </c>
      <c r="E56">
        <v>25</v>
      </c>
      <c r="F56">
        <v>5</v>
      </c>
      <c r="G56">
        <v>3</v>
      </c>
      <c r="H56" s="192">
        <f t="shared" si="0"/>
        <v>0.2</v>
      </c>
      <c r="I56" s="192">
        <f t="shared" si="1"/>
        <v>0.12</v>
      </c>
    </row>
    <row r="57" spans="1:9" x14ac:dyDescent="0.25">
      <c r="A57" t="s">
        <v>246</v>
      </c>
      <c r="B57" t="s">
        <v>247</v>
      </c>
      <c r="C57" t="s">
        <v>250</v>
      </c>
      <c r="D57">
        <v>557224</v>
      </c>
      <c r="E57">
        <v>27</v>
      </c>
      <c r="F57">
        <v>7</v>
      </c>
      <c r="G57">
        <v>4</v>
      </c>
      <c r="H57" s="192">
        <f t="shared" si="0"/>
        <v>0.25925925925925924</v>
      </c>
      <c r="I57" s="192">
        <f t="shared" si="1"/>
        <v>0.14814814814814814</v>
      </c>
    </row>
    <row r="58" spans="1:9" x14ac:dyDescent="0.25">
      <c r="A58" t="s">
        <v>382</v>
      </c>
      <c r="B58" t="s">
        <v>58</v>
      </c>
      <c r="C58" t="s">
        <v>70</v>
      </c>
      <c r="D58">
        <v>4087</v>
      </c>
      <c r="E58">
        <v>69</v>
      </c>
      <c r="F58">
        <v>31</v>
      </c>
      <c r="G58">
        <v>38</v>
      </c>
      <c r="H58" s="192">
        <f t="shared" si="0"/>
        <v>0.44927536231884058</v>
      </c>
      <c r="I58" s="192">
        <f t="shared" si="1"/>
        <v>0.55072463768115942</v>
      </c>
    </row>
    <row r="59" spans="1:9" x14ac:dyDescent="0.25">
      <c r="A59" t="s">
        <v>383</v>
      </c>
      <c r="B59" t="s">
        <v>134</v>
      </c>
      <c r="C59" t="s">
        <v>149</v>
      </c>
      <c r="D59">
        <v>4183</v>
      </c>
      <c r="E59">
        <v>12</v>
      </c>
      <c r="F59">
        <v>4</v>
      </c>
      <c r="G59">
        <v>1</v>
      </c>
      <c r="H59" s="192">
        <f t="shared" si="0"/>
        <v>0.33333333333333331</v>
      </c>
      <c r="I59" s="192">
        <f t="shared" si="1"/>
        <v>8.3333333333333329E-2</v>
      </c>
    </row>
    <row r="60" spans="1:9" x14ac:dyDescent="0.25">
      <c r="A60" t="s">
        <v>387</v>
      </c>
      <c r="B60" t="s">
        <v>231</v>
      </c>
      <c r="C60" t="s">
        <v>239</v>
      </c>
      <c r="D60">
        <v>455456</v>
      </c>
      <c r="E60">
        <v>20</v>
      </c>
      <c r="F60">
        <v>11</v>
      </c>
      <c r="G60">
        <v>2</v>
      </c>
      <c r="H60" s="192">
        <f t="shared" si="0"/>
        <v>0.55000000000000004</v>
      </c>
      <c r="I60" s="192">
        <f t="shared" si="1"/>
        <v>0.1</v>
      </c>
    </row>
    <row r="61" spans="1:9" x14ac:dyDescent="0.25">
      <c r="A61" t="s">
        <v>308</v>
      </c>
      <c r="B61" t="s">
        <v>309</v>
      </c>
      <c r="C61" t="s">
        <v>321</v>
      </c>
      <c r="D61">
        <v>588501</v>
      </c>
      <c r="E61">
        <v>42</v>
      </c>
      <c r="F61">
        <v>16</v>
      </c>
      <c r="G61">
        <v>5</v>
      </c>
      <c r="H61" s="192">
        <f t="shared" si="0"/>
        <v>0.38095238095238093</v>
      </c>
      <c r="I61" s="192">
        <f t="shared" si="1"/>
        <v>0.11904761904761904</v>
      </c>
    </row>
    <row r="62" spans="1:9" x14ac:dyDescent="0.25">
      <c r="A62" t="s">
        <v>378</v>
      </c>
      <c r="B62" t="s">
        <v>0</v>
      </c>
      <c r="C62" t="s">
        <v>37</v>
      </c>
      <c r="D62">
        <v>410541</v>
      </c>
      <c r="E62">
        <v>73</v>
      </c>
      <c r="F62">
        <v>17</v>
      </c>
      <c r="G62">
        <v>16</v>
      </c>
      <c r="H62" s="192">
        <f t="shared" si="0"/>
        <v>0.23287671232876711</v>
      </c>
      <c r="I62" s="192">
        <f t="shared" si="1"/>
        <v>0.21917808219178081</v>
      </c>
    </row>
    <row r="63" spans="1:9" x14ac:dyDescent="0.25">
      <c r="A63" t="s">
        <v>387</v>
      </c>
      <c r="B63" t="s">
        <v>193</v>
      </c>
      <c r="C63" t="s">
        <v>208</v>
      </c>
      <c r="D63">
        <v>554601</v>
      </c>
      <c r="E63">
        <v>24</v>
      </c>
      <c r="F63">
        <v>9</v>
      </c>
      <c r="G63">
        <v>11</v>
      </c>
      <c r="H63" s="192">
        <f t="shared" si="0"/>
        <v>0.375</v>
      </c>
      <c r="I63" s="192">
        <f t="shared" si="1"/>
        <v>0.45833333333333331</v>
      </c>
    </row>
    <row r="64" spans="1:9" x14ac:dyDescent="0.25">
      <c r="A64" t="s">
        <v>378</v>
      </c>
      <c r="B64" t="s">
        <v>42</v>
      </c>
      <c r="C64" t="s">
        <v>51</v>
      </c>
      <c r="D64">
        <v>410521</v>
      </c>
      <c r="E64">
        <v>27</v>
      </c>
      <c r="F64">
        <v>6</v>
      </c>
      <c r="G64">
        <v>3</v>
      </c>
      <c r="H64" s="192">
        <f t="shared" si="0"/>
        <v>0.22222222222222221</v>
      </c>
      <c r="I64" s="192">
        <f t="shared" si="1"/>
        <v>0.1111111111111111</v>
      </c>
    </row>
    <row r="65" spans="1:9" x14ac:dyDescent="0.25">
      <c r="A65" t="s">
        <v>387</v>
      </c>
      <c r="B65" t="s">
        <v>231</v>
      </c>
      <c r="C65" t="s">
        <v>241</v>
      </c>
      <c r="D65">
        <v>555624</v>
      </c>
      <c r="E65">
        <v>27</v>
      </c>
      <c r="F65">
        <v>13</v>
      </c>
      <c r="G65">
        <v>7</v>
      </c>
      <c r="H65" s="192">
        <f t="shared" si="0"/>
        <v>0.48148148148148145</v>
      </c>
      <c r="I65" s="192">
        <f t="shared" si="1"/>
        <v>0.25925925925925924</v>
      </c>
    </row>
    <row r="66" spans="1:9" x14ac:dyDescent="0.25">
      <c r="A66" t="s">
        <v>384</v>
      </c>
      <c r="B66" t="s">
        <v>386</v>
      </c>
      <c r="C66" t="s">
        <v>171</v>
      </c>
      <c r="D66">
        <v>508833</v>
      </c>
      <c r="E66">
        <v>45</v>
      </c>
      <c r="F66">
        <v>18</v>
      </c>
      <c r="G66">
        <v>18</v>
      </c>
      <c r="H66" s="192">
        <f t="shared" si="0"/>
        <v>0.4</v>
      </c>
      <c r="I66" s="192">
        <f t="shared" si="1"/>
        <v>0.4</v>
      </c>
    </row>
    <row r="67" spans="1:9" x14ac:dyDescent="0.25">
      <c r="A67" t="s">
        <v>383</v>
      </c>
      <c r="B67" t="s">
        <v>134</v>
      </c>
      <c r="C67" t="s">
        <v>147</v>
      </c>
      <c r="D67">
        <v>4194</v>
      </c>
      <c r="E67">
        <v>92</v>
      </c>
      <c r="F67">
        <v>43</v>
      </c>
      <c r="G67">
        <v>28</v>
      </c>
      <c r="H67" s="192">
        <f t="shared" ref="H67:H130" si="2">F67/E67</f>
        <v>0.46739130434782611</v>
      </c>
      <c r="I67" s="192">
        <f t="shared" ref="I67:I130" si="3">G67/E67</f>
        <v>0.30434782608695654</v>
      </c>
    </row>
    <row r="68" spans="1:9" x14ac:dyDescent="0.25">
      <c r="A68" t="s">
        <v>384</v>
      </c>
      <c r="B68" t="s">
        <v>385</v>
      </c>
      <c r="C68" t="s">
        <v>156</v>
      </c>
      <c r="D68">
        <v>451120</v>
      </c>
      <c r="E68">
        <v>25</v>
      </c>
      <c r="F68">
        <v>16</v>
      </c>
      <c r="G68">
        <v>9</v>
      </c>
      <c r="H68" s="192">
        <f t="shared" si="2"/>
        <v>0.64</v>
      </c>
      <c r="I68" s="192">
        <f t="shared" si="3"/>
        <v>0.36</v>
      </c>
    </row>
    <row r="69" spans="1:9" x14ac:dyDescent="0.25">
      <c r="A69" t="s">
        <v>387</v>
      </c>
      <c r="B69" t="s">
        <v>388</v>
      </c>
      <c r="C69" t="s">
        <v>212</v>
      </c>
      <c r="D69">
        <v>554184</v>
      </c>
      <c r="E69">
        <v>37</v>
      </c>
      <c r="F69">
        <v>5</v>
      </c>
      <c r="G69">
        <v>1</v>
      </c>
      <c r="H69" s="192">
        <f t="shared" si="2"/>
        <v>0.13513513513513514</v>
      </c>
      <c r="I69" s="192">
        <f t="shared" si="3"/>
        <v>2.7027027027027029E-2</v>
      </c>
    </row>
    <row r="70" spans="1:9" x14ac:dyDescent="0.25">
      <c r="A70" t="s">
        <v>378</v>
      </c>
      <c r="B70" t="s">
        <v>42</v>
      </c>
      <c r="C70" t="s">
        <v>43</v>
      </c>
      <c r="D70">
        <v>510530</v>
      </c>
      <c r="E70">
        <v>20</v>
      </c>
      <c r="F70">
        <v>6</v>
      </c>
      <c r="G70">
        <v>4</v>
      </c>
      <c r="H70" s="192">
        <f t="shared" si="2"/>
        <v>0.3</v>
      </c>
      <c r="I70" s="192">
        <f t="shared" si="3"/>
        <v>0.2</v>
      </c>
    </row>
    <row r="71" spans="1:9" x14ac:dyDescent="0.25">
      <c r="A71" t="s">
        <v>308</v>
      </c>
      <c r="B71" t="s">
        <v>377</v>
      </c>
      <c r="C71" t="s">
        <v>333</v>
      </c>
      <c r="D71">
        <v>588461</v>
      </c>
      <c r="E71">
        <v>32</v>
      </c>
      <c r="F71">
        <v>5</v>
      </c>
      <c r="G71">
        <v>8</v>
      </c>
      <c r="H71" s="192">
        <f t="shared" si="2"/>
        <v>0.15625</v>
      </c>
      <c r="I71" s="192">
        <f t="shared" si="3"/>
        <v>0.25</v>
      </c>
    </row>
    <row r="72" spans="1:9" x14ac:dyDescent="0.25">
      <c r="A72" t="s">
        <v>378</v>
      </c>
      <c r="B72" t="s">
        <v>42</v>
      </c>
      <c r="C72" t="s">
        <v>44</v>
      </c>
      <c r="D72">
        <v>410550</v>
      </c>
      <c r="E72">
        <v>35</v>
      </c>
      <c r="F72">
        <v>5</v>
      </c>
      <c r="G72">
        <v>5</v>
      </c>
      <c r="H72" s="192">
        <f t="shared" si="2"/>
        <v>0.14285714285714285</v>
      </c>
      <c r="I72" s="192">
        <f t="shared" si="3"/>
        <v>0.14285714285714285</v>
      </c>
    </row>
    <row r="73" spans="1:9" x14ac:dyDescent="0.25">
      <c r="A73" t="s">
        <v>384</v>
      </c>
      <c r="B73" t="s">
        <v>174</v>
      </c>
      <c r="C73" t="s">
        <v>192</v>
      </c>
      <c r="D73">
        <v>451336</v>
      </c>
      <c r="E73">
        <v>65</v>
      </c>
      <c r="F73">
        <v>31</v>
      </c>
      <c r="G73">
        <v>19</v>
      </c>
      <c r="H73" s="192">
        <f t="shared" si="2"/>
        <v>0.47692307692307695</v>
      </c>
      <c r="I73" s="192">
        <f t="shared" si="3"/>
        <v>0.29230769230769232</v>
      </c>
    </row>
    <row r="74" spans="1:9" x14ac:dyDescent="0.25">
      <c r="A74" t="s">
        <v>387</v>
      </c>
      <c r="B74" t="s">
        <v>388</v>
      </c>
      <c r="C74" t="s">
        <v>213</v>
      </c>
      <c r="D74">
        <v>554506</v>
      </c>
      <c r="E74">
        <v>48</v>
      </c>
      <c r="F74">
        <v>18</v>
      </c>
      <c r="G74">
        <v>17</v>
      </c>
      <c r="H74" s="192">
        <f t="shared" si="2"/>
        <v>0.375</v>
      </c>
      <c r="I74" s="192">
        <f t="shared" si="3"/>
        <v>0.35416666666666669</v>
      </c>
    </row>
    <row r="75" spans="1:9" x14ac:dyDescent="0.25">
      <c r="A75" t="s">
        <v>382</v>
      </c>
      <c r="B75" t="s">
        <v>95</v>
      </c>
      <c r="C75" t="s">
        <v>108</v>
      </c>
      <c r="D75">
        <v>4043</v>
      </c>
      <c r="E75">
        <v>130</v>
      </c>
      <c r="F75">
        <v>32</v>
      </c>
      <c r="G75">
        <v>42</v>
      </c>
      <c r="H75" s="192">
        <f t="shared" si="2"/>
        <v>0.24615384615384617</v>
      </c>
      <c r="I75" s="192">
        <f t="shared" si="3"/>
        <v>0.32307692307692309</v>
      </c>
    </row>
    <row r="76" spans="1:9" x14ac:dyDescent="0.25">
      <c r="A76" t="s">
        <v>387</v>
      </c>
      <c r="B76" t="s">
        <v>193</v>
      </c>
      <c r="C76" t="s">
        <v>200</v>
      </c>
      <c r="D76">
        <v>554356</v>
      </c>
      <c r="E76">
        <v>77</v>
      </c>
      <c r="F76">
        <v>42</v>
      </c>
      <c r="G76">
        <v>51</v>
      </c>
      <c r="H76" s="192">
        <f t="shared" si="2"/>
        <v>0.54545454545454541</v>
      </c>
      <c r="I76" s="192">
        <f t="shared" si="3"/>
        <v>0.66233766233766234</v>
      </c>
    </row>
    <row r="77" spans="1:9" x14ac:dyDescent="0.25">
      <c r="A77" t="s">
        <v>387</v>
      </c>
      <c r="B77" t="s">
        <v>231</v>
      </c>
      <c r="C77" t="s">
        <v>236</v>
      </c>
      <c r="D77">
        <v>554412</v>
      </c>
      <c r="E77">
        <v>28</v>
      </c>
      <c r="F77">
        <v>16</v>
      </c>
      <c r="G77">
        <v>3</v>
      </c>
      <c r="H77" s="192">
        <f t="shared" si="2"/>
        <v>0.5714285714285714</v>
      </c>
      <c r="I77" s="192">
        <f t="shared" si="3"/>
        <v>0.10714285714285714</v>
      </c>
    </row>
    <row r="78" spans="1:9" x14ac:dyDescent="0.25">
      <c r="A78" t="s">
        <v>378</v>
      </c>
      <c r="B78" t="s">
        <v>42</v>
      </c>
      <c r="C78" t="s">
        <v>54</v>
      </c>
      <c r="D78">
        <v>510511</v>
      </c>
      <c r="E78">
        <v>29</v>
      </c>
      <c r="F78">
        <v>8</v>
      </c>
      <c r="G78">
        <v>8</v>
      </c>
      <c r="H78" s="192">
        <f t="shared" si="2"/>
        <v>0.27586206896551724</v>
      </c>
      <c r="I78" s="192">
        <f t="shared" si="3"/>
        <v>0.27586206896551724</v>
      </c>
    </row>
    <row r="79" spans="1:9" x14ac:dyDescent="0.25">
      <c r="A79" t="s">
        <v>378</v>
      </c>
      <c r="B79" t="s">
        <v>0</v>
      </c>
      <c r="C79" t="s">
        <v>34</v>
      </c>
      <c r="D79">
        <v>410566</v>
      </c>
      <c r="E79">
        <v>82</v>
      </c>
      <c r="F79">
        <v>32</v>
      </c>
      <c r="G79">
        <v>29</v>
      </c>
      <c r="H79" s="192">
        <f t="shared" si="2"/>
        <v>0.3902439024390244</v>
      </c>
      <c r="I79" s="192">
        <f t="shared" si="3"/>
        <v>0.35365853658536583</v>
      </c>
    </row>
    <row r="80" spans="1:9" x14ac:dyDescent="0.25">
      <c r="A80" t="s">
        <v>387</v>
      </c>
      <c r="B80" t="s">
        <v>388</v>
      </c>
      <c r="C80" t="s">
        <v>229</v>
      </c>
      <c r="D80">
        <v>554686</v>
      </c>
      <c r="E80">
        <v>7</v>
      </c>
      <c r="F80">
        <v>1</v>
      </c>
      <c r="G80">
        <v>1</v>
      </c>
      <c r="H80" s="192">
        <f t="shared" si="2"/>
        <v>0.14285714285714285</v>
      </c>
      <c r="I80" s="192">
        <f t="shared" si="3"/>
        <v>0.14285714285714285</v>
      </c>
    </row>
    <row r="81" spans="1:9" x14ac:dyDescent="0.25">
      <c r="A81" t="s">
        <v>387</v>
      </c>
      <c r="B81" t="s">
        <v>231</v>
      </c>
      <c r="C81" t="s">
        <v>232</v>
      </c>
      <c r="D81">
        <v>455151</v>
      </c>
      <c r="E81">
        <v>68</v>
      </c>
      <c r="F81">
        <v>33</v>
      </c>
      <c r="G81">
        <v>24</v>
      </c>
      <c r="H81" s="192">
        <f t="shared" si="2"/>
        <v>0.48529411764705882</v>
      </c>
      <c r="I81" s="192">
        <f t="shared" si="3"/>
        <v>0.35294117647058826</v>
      </c>
    </row>
    <row r="82" spans="1:9" x14ac:dyDescent="0.25">
      <c r="A82" t="s">
        <v>384</v>
      </c>
      <c r="B82" t="s">
        <v>386</v>
      </c>
      <c r="C82" t="s">
        <v>162</v>
      </c>
      <c r="D82">
        <v>408801</v>
      </c>
      <c r="E82">
        <v>105</v>
      </c>
      <c r="F82">
        <v>54</v>
      </c>
      <c r="G82">
        <v>34</v>
      </c>
      <c r="H82" s="192">
        <f t="shared" si="2"/>
        <v>0.51428571428571423</v>
      </c>
      <c r="I82" s="192">
        <f t="shared" si="3"/>
        <v>0.32380952380952382</v>
      </c>
    </row>
    <row r="83" spans="1:9" x14ac:dyDescent="0.25">
      <c r="A83" t="s">
        <v>382</v>
      </c>
      <c r="B83" t="s">
        <v>77</v>
      </c>
      <c r="C83" t="s">
        <v>80</v>
      </c>
      <c r="D83">
        <v>4104</v>
      </c>
      <c r="E83">
        <v>31</v>
      </c>
      <c r="F83">
        <v>15</v>
      </c>
      <c r="G83">
        <v>10</v>
      </c>
      <c r="H83" s="192">
        <f t="shared" si="2"/>
        <v>0.4838709677419355</v>
      </c>
      <c r="I83" s="192">
        <f t="shared" si="3"/>
        <v>0.32258064516129031</v>
      </c>
    </row>
    <row r="84" spans="1:9" x14ac:dyDescent="0.25">
      <c r="A84" t="s">
        <v>378</v>
      </c>
      <c r="B84" t="s">
        <v>42</v>
      </c>
      <c r="C84" t="s">
        <v>56</v>
      </c>
      <c r="D84">
        <v>410510</v>
      </c>
      <c r="E84">
        <v>88</v>
      </c>
      <c r="F84">
        <v>23</v>
      </c>
      <c r="G84">
        <v>17</v>
      </c>
      <c r="H84" s="192">
        <f t="shared" si="2"/>
        <v>0.26136363636363635</v>
      </c>
      <c r="I84" s="192">
        <f t="shared" si="3"/>
        <v>0.19318181818181818</v>
      </c>
    </row>
    <row r="85" spans="1:9" x14ac:dyDescent="0.25">
      <c r="A85" t="s">
        <v>382</v>
      </c>
      <c r="B85" t="s">
        <v>77</v>
      </c>
      <c r="C85" t="s">
        <v>91</v>
      </c>
      <c r="D85">
        <v>4101</v>
      </c>
      <c r="E85">
        <v>116</v>
      </c>
      <c r="F85">
        <v>58</v>
      </c>
      <c r="G85">
        <v>59</v>
      </c>
      <c r="H85" s="192">
        <f t="shared" si="2"/>
        <v>0.5</v>
      </c>
      <c r="I85" s="192">
        <f t="shared" si="3"/>
        <v>0.50862068965517238</v>
      </c>
    </row>
    <row r="86" spans="1:9" x14ac:dyDescent="0.25">
      <c r="A86" t="s">
        <v>246</v>
      </c>
      <c r="B86" t="s">
        <v>247</v>
      </c>
      <c r="C86" t="s">
        <v>248</v>
      </c>
      <c r="D86">
        <v>557105</v>
      </c>
      <c r="E86">
        <v>43</v>
      </c>
      <c r="F86">
        <v>17</v>
      </c>
      <c r="G86">
        <v>11</v>
      </c>
      <c r="H86" s="192">
        <f t="shared" si="2"/>
        <v>0.39534883720930231</v>
      </c>
      <c r="I86" s="192">
        <f t="shared" si="3"/>
        <v>0.2558139534883721</v>
      </c>
    </row>
    <row r="87" spans="1:9" x14ac:dyDescent="0.25">
      <c r="A87" t="s">
        <v>382</v>
      </c>
      <c r="B87" t="s">
        <v>58</v>
      </c>
      <c r="C87" t="s">
        <v>75</v>
      </c>
      <c r="D87">
        <v>4071</v>
      </c>
      <c r="E87">
        <v>67</v>
      </c>
      <c r="F87">
        <v>22</v>
      </c>
      <c r="G87">
        <v>20</v>
      </c>
      <c r="H87" s="192">
        <f t="shared" si="2"/>
        <v>0.32835820895522388</v>
      </c>
      <c r="I87" s="192">
        <f t="shared" si="3"/>
        <v>0.29850746268656714</v>
      </c>
    </row>
    <row r="88" spans="1:9" x14ac:dyDescent="0.25">
      <c r="A88" t="s">
        <v>382</v>
      </c>
      <c r="B88" t="s">
        <v>58</v>
      </c>
      <c r="C88" t="s">
        <v>60</v>
      </c>
      <c r="D88">
        <v>4082</v>
      </c>
      <c r="E88">
        <v>24</v>
      </c>
      <c r="F88">
        <v>12</v>
      </c>
      <c r="G88">
        <v>12</v>
      </c>
      <c r="H88" s="192">
        <f t="shared" si="2"/>
        <v>0.5</v>
      </c>
      <c r="I88" s="192">
        <f t="shared" si="3"/>
        <v>0.5</v>
      </c>
    </row>
    <row r="89" spans="1:9" x14ac:dyDescent="0.25">
      <c r="A89" t="s">
        <v>384</v>
      </c>
      <c r="B89" t="s">
        <v>174</v>
      </c>
      <c r="C89" t="s">
        <v>179</v>
      </c>
      <c r="D89">
        <v>451370</v>
      </c>
      <c r="E89">
        <v>91</v>
      </c>
      <c r="F89">
        <v>53</v>
      </c>
      <c r="G89">
        <v>37</v>
      </c>
      <c r="H89" s="192">
        <f t="shared" si="2"/>
        <v>0.58241758241758246</v>
      </c>
      <c r="I89" s="192">
        <f t="shared" si="3"/>
        <v>0.40659340659340659</v>
      </c>
    </row>
    <row r="90" spans="1:9" x14ac:dyDescent="0.25">
      <c r="A90" t="s">
        <v>308</v>
      </c>
      <c r="B90" t="s">
        <v>309</v>
      </c>
      <c r="C90" t="s">
        <v>310</v>
      </c>
      <c r="D90">
        <v>588201</v>
      </c>
      <c r="E90">
        <v>28</v>
      </c>
      <c r="F90">
        <v>10</v>
      </c>
      <c r="G90">
        <v>2</v>
      </c>
      <c r="H90" s="192">
        <f t="shared" si="2"/>
        <v>0.35714285714285715</v>
      </c>
      <c r="I90" s="192">
        <f t="shared" si="3"/>
        <v>7.1428571428571425E-2</v>
      </c>
    </row>
    <row r="91" spans="1:9" x14ac:dyDescent="0.25">
      <c r="A91" t="s">
        <v>382</v>
      </c>
      <c r="B91" t="s">
        <v>77</v>
      </c>
      <c r="C91" t="s">
        <v>83</v>
      </c>
      <c r="D91">
        <v>4015</v>
      </c>
      <c r="E91">
        <v>37</v>
      </c>
      <c r="F91">
        <v>19</v>
      </c>
      <c r="G91">
        <v>17</v>
      </c>
      <c r="H91" s="192">
        <f t="shared" si="2"/>
        <v>0.51351351351351349</v>
      </c>
      <c r="I91" s="192">
        <f t="shared" si="3"/>
        <v>0.45945945945945948</v>
      </c>
    </row>
    <row r="92" spans="1:9" x14ac:dyDescent="0.25">
      <c r="A92" t="s">
        <v>384</v>
      </c>
      <c r="B92" t="s">
        <v>174</v>
      </c>
      <c r="C92" t="s">
        <v>175</v>
      </c>
      <c r="D92">
        <v>551367</v>
      </c>
      <c r="E92">
        <v>28</v>
      </c>
      <c r="F92">
        <v>14</v>
      </c>
      <c r="G92">
        <v>8</v>
      </c>
      <c r="H92" s="192">
        <f t="shared" si="2"/>
        <v>0.5</v>
      </c>
      <c r="I92" s="192">
        <f t="shared" si="3"/>
        <v>0.2857142857142857</v>
      </c>
    </row>
    <row r="93" spans="1:9" x14ac:dyDescent="0.25">
      <c r="A93" t="s">
        <v>246</v>
      </c>
      <c r="B93" t="s">
        <v>376</v>
      </c>
      <c r="C93" t="s">
        <v>289</v>
      </c>
      <c r="D93">
        <v>457180</v>
      </c>
      <c r="E93">
        <v>22</v>
      </c>
      <c r="F93">
        <v>9</v>
      </c>
      <c r="G93">
        <v>8</v>
      </c>
      <c r="H93" s="192">
        <f t="shared" si="2"/>
        <v>0.40909090909090912</v>
      </c>
      <c r="I93" s="192">
        <f t="shared" si="3"/>
        <v>0.36363636363636365</v>
      </c>
    </row>
    <row r="94" spans="1:9" x14ac:dyDescent="0.25">
      <c r="A94" t="s">
        <v>384</v>
      </c>
      <c r="B94" t="s">
        <v>385</v>
      </c>
      <c r="C94" t="s">
        <v>159</v>
      </c>
      <c r="D94">
        <v>451166</v>
      </c>
      <c r="E94">
        <v>70</v>
      </c>
      <c r="F94">
        <v>27</v>
      </c>
      <c r="G94">
        <v>21</v>
      </c>
      <c r="H94" s="192">
        <f t="shared" si="2"/>
        <v>0.38571428571428573</v>
      </c>
      <c r="I94" s="192">
        <f t="shared" si="3"/>
        <v>0.3</v>
      </c>
    </row>
    <row r="95" spans="1:9" x14ac:dyDescent="0.25">
      <c r="A95" t="s">
        <v>387</v>
      </c>
      <c r="B95" t="s">
        <v>388</v>
      </c>
      <c r="C95" t="s">
        <v>221</v>
      </c>
      <c r="D95">
        <v>554416</v>
      </c>
      <c r="E95">
        <v>46</v>
      </c>
      <c r="F95">
        <v>8</v>
      </c>
      <c r="G95">
        <v>13</v>
      </c>
      <c r="H95" s="192">
        <f t="shared" si="2"/>
        <v>0.17391304347826086</v>
      </c>
      <c r="I95" s="192">
        <f t="shared" si="3"/>
        <v>0.28260869565217389</v>
      </c>
    </row>
    <row r="96" spans="1:9" x14ac:dyDescent="0.25">
      <c r="A96" t="s">
        <v>378</v>
      </c>
      <c r="B96" t="s">
        <v>0</v>
      </c>
      <c r="C96" t="s">
        <v>41</v>
      </c>
      <c r="D96">
        <v>451151</v>
      </c>
      <c r="E96">
        <v>21</v>
      </c>
      <c r="F96">
        <v>10</v>
      </c>
      <c r="G96">
        <v>7</v>
      </c>
      <c r="H96" s="192">
        <f t="shared" si="2"/>
        <v>0.47619047619047616</v>
      </c>
      <c r="I96" s="192">
        <f t="shared" si="3"/>
        <v>0.33333333333333331</v>
      </c>
    </row>
    <row r="97" spans="1:9" x14ac:dyDescent="0.25">
      <c r="A97" t="s">
        <v>382</v>
      </c>
      <c r="B97" t="s">
        <v>58</v>
      </c>
      <c r="C97" t="s">
        <v>74</v>
      </c>
      <c r="D97">
        <v>4031</v>
      </c>
      <c r="E97">
        <v>11</v>
      </c>
      <c r="F97">
        <v>4</v>
      </c>
      <c r="G97">
        <v>4</v>
      </c>
      <c r="H97" s="192">
        <f t="shared" si="2"/>
        <v>0.36363636363636365</v>
      </c>
      <c r="I97" s="192">
        <f t="shared" si="3"/>
        <v>0.36363636363636365</v>
      </c>
    </row>
    <row r="98" spans="1:9" x14ac:dyDescent="0.25">
      <c r="A98" t="s">
        <v>387</v>
      </c>
      <c r="B98" t="s">
        <v>231</v>
      </c>
      <c r="C98" t="s">
        <v>237</v>
      </c>
      <c r="D98">
        <v>554413</v>
      </c>
      <c r="E98">
        <v>32</v>
      </c>
      <c r="F98">
        <v>15</v>
      </c>
      <c r="G98">
        <v>12</v>
      </c>
      <c r="H98" s="192">
        <f t="shared" si="2"/>
        <v>0.46875</v>
      </c>
      <c r="I98" s="192">
        <f t="shared" si="3"/>
        <v>0.375</v>
      </c>
    </row>
    <row r="99" spans="1:9" x14ac:dyDescent="0.25">
      <c r="A99" t="s">
        <v>246</v>
      </c>
      <c r="B99" t="s">
        <v>375</v>
      </c>
      <c r="C99" t="s">
        <v>274</v>
      </c>
      <c r="D99">
        <v>457258</v>
      </c>
      <c r="E99">
        <v>19</v>
      </c>
      <c r="F99">
        <v>3</v>
      </c>
      <c r="G99">
        <v>4</v>
      </c>
      <c r="H99" s="192">
        <f t="shared" si="2"/>
        <v>0.15789473684210525</v>
      </c>
      <c r="I99" s="192">
        <f t="shared" si="3"/>
        <v>0.21052631578947367</v>
      </c>
    </row>
    <row r="100" spans="1:9" x14ac:dyDescent="0.25">
      <c r="A100" t="s">
        <v>384</v>
      </c>
      <c r="B100" t="s">
        <v>174</v>
      </c>
      <c r="C100" t="s">
        <v>176</v>
      </c>
      <c r="D100">
        <v>551340</v>
      </c>
      <c r="E100">
        <v>36</v>
      </c>
      <c r="F100">
        <v>13</v>
      </c>
      <c r="G100">
        <v>5</v>
      </c>
      <c r="H100" s="192">
        <f t="shared" si="2"/>
        <v>0.3611111111111111</v>
      </c>
      <c r="I100" s="192">
        <f t="shared" si="3"/>
        <v>0.1388888888888889</v>
      </c>
    </row>
    <row r="101" spans="1:9" x14ac:dyDescent="0.25">
      <c r="A101" t="s">
        <v>387</v>
      </c>
      <c r="B101" t="s">
        <v>388</v>
      </c>
      <c r="C101" t="s">
        <v>225</v>
      </c>
      <c r="D101">
        <v>554531</v>
      </c>
      <c r="E101">
        <v>46</v>
      </c>
      <c r="F101">
        <v>19</v>
      </c>
      <c r="G101">
        <v>15</v>
      </c>
      <c r="H101" s="192">
        <f t="shared" si="2"/>
        <v>0.41304347826086957</v>
      </c>
      <c r="I101" s="192">
        <f t="shared" si="3"/>
        <v>0.32608695652173914</v>
      </c>
    </row>
    <row r="102" spans="1:9" x14ac:dyDescent="0.25">
      <c r="A102" t="s">
        <v>387</v>
      </c>
      <c r="B102" t="s">
        <v>388</v>
      </c>
      <c r="C102" t="s">
        <v>219</v>
      </c>
      <c r="D102">
        <v>554381</v>
      </c>
      <c r="E102">
        <v>32</v>
      </c>
      <c r="F102">
        <v>18</v>
      </c>
      <c r="G102">
        <v>5</v>
      </c>
      <c r="H102" s="192">
        <f t="shared" si="2"/>
        <v>0.5625</v>
      </c>
      <c r="I102" s="192">
        <f t="shared" si="3"/>
        <v>0.15625</v>
      </c>
    </row>
    <row r="103" spans="1:9" x14ac:dyDescent="0.25">
      <c r="A103" t="s">
        <v>384</v>
      </c>
      <c r="B103" t="s">
        <v>174</v>
      </c>
      <c r="C103" t="s">
        <v>181</v>
      </c>
      <c r="D103">
        <v>451361</v>
      </c>
      <c r="E103">
        <v>38</v>
      </c>
      <c r="F103">
        <v>13</v>
      </c>
      <c r="G103">
        <v>15</v>
      </c>
      <c r="H103" s="192">
        <f t="shared" si="2"/>
        <v>0.34210526315789475</v>
      </c>
      <c r="I103" s="192">
        <f t="shared" si="3"/>
        <v>0.39473684210526316</v>
      </c>
    </row>
    <row r="104" spans="1:9" x14ac:dyDescent="0.25">
      <c r="A104" t="s">
        <v>246</v>
      </c>
      <c r="B104" t="s">
        <v>375</v>
      </c>
      <c r="C104" t="s">
        <v>272</v>
      </c>
      <c r="D104">
        <v>557210</v>
      </c>
      <c r="E104">
        <v>26</v>
      </c>
      <c r="F104">
        <v>12</v>
      </c>
      <c r="G104">
        <v>8</v>
      </c>
      <c r="H104" s="192">
        <f t="shared" si="2"/>
        <v>0.46153846153846156</v>
      </c>
      <c r="I104" s="192">
        <f t="shared" si="3"/>
        <v>0.30769230769230771</v>
      </c>
    </row>
    <row r="105" spans="1:9" x14ac:dyDescent="0.25">
      <c r="A105" t="s">
        <v>308</v>
      </c>
      <c r="B105" t="s">
        <v>309</v>
      </c>
      <c r="C105" t="s">
        <v>324</v>
      </c>
      <c r="D105">
        <v>488706</v>
      </c>
      <c r="E105">
        <v>23</v>
      </c>
      <c r="F105">
        <v>9</v>
      </c>
      <c r="G105">
        <v>4</v>
      </c>
      <c r="H105" s="192">
        <f t="shared" si="2"/>
        <v>0.39130434782608697</v>
      </c>
      <c r="I105" s="192">
        <f t="shared" si="3"/>
        <v>0.17391304347826086</v>
      </c>
    </row>
    <row r="106" spans="1:9" x14ac:dyDescent="0.25">
      <c r="A106" t="s">
        <v>308</v>
      </c>
      <c r="B106" t="s">
        <v>309</v>
      </c>
      <c r="C106" t="s">
        <v>318</v>
      </c>
      <c r="D106">
        <v>588336</v>
      </c>
      <c r="E106">
        <v>35</v>
      </c>
      <c r="F106">
        <v>17</v>
      </c>
      <c r="G106">
        <v>7</v>
      </c>
      <c r="H106" s="192">
        <f t="shared" si="2"/>
        <v>0.48571428571428571</v>
      </c>
      <c r="I106" s="192">
        <f t="shared" si="3"/>
        <v>0.2</v>
      </c>
    </row>
    <row r="107" spans="1:9" x14ac:dyDescent="0.25">
      <c r="A107" t="s">
        <v>384</v>
      </c>
      <c r="B107" t="s">
        <v>385</v>
      </c>
      <c r="C107" t="s">
        <v>151</v>
      </c>
      <c r="D107">
        <v>451101</v>
      </c>
      <c r="E107">
        <v>123</v>
      </c>
      <c r="F107">
        <v>68</v>
      </c>
      <c r="G107">
        <v>54</v>
      </c>
      <c r="H107" s="192">
        <f t="shared" si="2"/>
        <v>0.55284552845528456</v>
      </c>
      <c r="I107" s="192">
        <f t="shared" si="3"/>
        <v>0.43902439024390244</v>
      </c>
    </row>
    <row r="108" spans="1:9" x14ac:dyDescent="0.25">
      <c r="A108" t="s">
        <v>384</v>
      </c>
      <c r="B108" t="s">
        <v>386</v>
      </c>
      <c r="C108" t="s">
        <v>166</v>
      </c>
      <c r="D108">
        <v>508819</v>
      </c>
      <c r="E108">
        <v>25</v>
      </c>
      <c r="F108">
        <v>9</v>
      </c>
      <c r="G108">
        <v>1</v>
      </c>
      <c r="H108" s="192">
        <f t="shared" si="2"/>
        <v>0.36</v>
      </c>
      <c r="I108" s="192">
        <f t="shared" si="3"/>
        <v>0.04</v>
      </c>
    </row>
    <row r="109" spans="1:9" x14ac:dyDescent="0.25">
      <c r="A109" t="s">
        <v>383</v>
      </c>
      <c r="B109" t="s">
        <v>134</v>
      </c>
      <c r="C109" t="s">
        <v>135</v>
      </c>
      <c r="D109">
        <v>4189</v>
      </c>
      <c r="E109">
        <v>60</v>
      </c>
      <c r="F109">
        <v>35</v>
      </c>
      <c r="G109">
        <v>37</v>
      </c>
      <c r="H109" s="192">
        <f t="shared" si="2"/>
        <v>0.58333333333333337</v>
      </c>
      <c r="I109" s="192">
        <f t="shared" si="3"/>
        <v>0.6166666666666667</v>
      </c>
    </row>
    <row r="110" spans="1:9" x14ac:dyDescent="0.25">
      <c r="A110" t="s">
        <v>246</v>
      </c>
      <c r="B110" t="s">
        <v>247</v>
      </c>
      <c r="C110" t="s">
        <v>267</v>
      </c>
      <c r="D110">
        <v>557612</v>
      </c>
      <c r="E110">
        <v>29</v>
      </c>
      <c r="F110">
        <v>10</v>
      </c>
      <c r="G110">
        <v>7</v>
      </c>
      <c r="H110" s="192">
        <f t="shared" si="2"/>
        <v>0.34482758620689657</v>
      </c>
      <c r="I110" s="192">
        <f t="shared" si="3"/>
        <v>0.2413793103448276</v>
      </c>
    </row>
    <row r="111" spans="1:9" x14ac:dyDescent="0.25">
      <c r="A111" t="s">
        <v>246</v>
      </c>
      <c r="B111" t="s">
        <v>375</v>
      </c>
      <c r="C111" t="s">
        <v>270</v>
      </c>
      <c r="D111">
        <v>457163</v>
      </c>
      <c r="E111">
        <v>21</v>
      </c>
      <c r="F111">
        <v>11</v>
      </c>
      <c r="G111">
        <v>7</v>
      </c>
      <c r="H111" s="192">
        <f t="shared" si="2"/>
        <v>0.52380952380952384</v>
      </c>
      <c r="I111" s="192">
        <f t="shared" si="3"/>
        <v>0.33333333333333331</v>
      </c>
    </row>
    <row r="112" spans="1:9" x14ac:dyDescent="0.25">
      <c r="A112" t="s">
        <v>246</v>
      </c>
      <c r="B112" t="s">
        <v>375</v>
      </c>
      <c r="C112" t="s">
        <v>284</v>
      </c>
      <c r="D112">
        <v>457583</v>
      </c>
      <c r="E112">
        <v>79</v>
      </c>
      <c r="F112">
        <v>33</v>
      </c>
      <c r="G112">
        <v>27</v>
      </c>
      <c r="H112" s="192">
        <f t="shared" si="2"/>
        <v>0.41772151898734178</v>
      </c>
      <c r="I112" s="192">
        <f t="shared" si="3"/>
        <v>0.34177215189873417</v>
      </c>
    </row>
    <row r="113" spans="1:9" x14ac:dyDescent="0.25">
      <c r="A113" t="s">
        <v>382</v>
      </c>
      <c r="B113" t="s">
        <v>77</v>
      </c>
      <c r="C113" t="s">
        <v>79</v>
      </c>
      <c r="D113">
        <v>4111</v>
      </c>
      <c r="E113">
        <v>47</v>
      </c>
      <c r="F113">
        <v>23</v>
      </c>
      <c r="G113">
        <v>22</v>
      </c>
      <c r="H113" s="192">
        <f t="shared" si="2"/>
        <v>0.48936170212765956</v>
      </c>
      <c r="I113" s="192">
        <f t="shared" si="3"/>
        <v>0.46808510638297873</v>
      </c>
    </row>
    <row r="114" spans="1:9" x14ac:dyDescent="0.25">
      <c r="A114" t="s">
        <v>382</v>
      </c>
      <c r="B114" t="s">
        <v>58</v>
      </c>
      <c r="C114" t="s">
        <v>61</v>
      </c>
      <c r="D114">
        <v>4030</v>
      </c>
      <c r="E114">
        <v>54</v>
      </c>
      <c r="F114">
        <v>16</v>
      </c>
      <c r="G114">
        <v>12</v>
      </c>
      <c r="H114" s="192">
        <f t="shared" si="2"/>
        <v>0.29629629629629628</v>
      </c>
      <c r="I114" s="192">
        <f t="shared" si="3"/>
        <v>0.22222222222222221</v>
      </c>
    </row>
    <row r="115" spans="1:9" x14ac:dyDescent="0.25">
      <c r="A115" t="s">
        <v>246</v>
      </c>
      <c r="B115" t="s">
        <v>247</v>
      </c>
      <c r="C115" t="s">
        <v>249</v>
      </c>
      <c r="D115">
        <v>557178</v>
      </c>
      <c r="E115">
        <v>55</v>
      </c>
      <c r="F115">
        <v>8</v>
      </c>
      <c r="G115">
        <v>9</v>
      </c>
      <c r="H115" s="192">
        <f t="shared" si="2"/>
        <v>0.14545454545454545</v>
      </c>
      <c r="I115" s="192">
        <f t="shared" si="3"/>
        <v>0.16363636363636364</v>
      </c>
    </row>
    <row r="116" spans="1:9" x14ac:dyDescent="0.25">
      <c r="A116" t="s">
        <v>387</v>
      </c>
      <c r="B116" t="s">
        <v>193</v>
      </c>
      <c r="C116" t="s">
        <v>198</v>
      </c>
      <c r="D116">
        <v>554266</v>
      </c>
      <c r="E116">
        <v>40</v>
      </c>
      <c r="F116">
        <v>17</v>
      </c>
      <c r="G116">
        <v>8</v>
      </c>
      <c r="H116" s="192">
        <f t="shared" si="2"/>
        <v>0.42499999999999999</v>
      </c>
      <c r="I116" s="192">
        <f t="shared" si="3"/>
        <v>0.2</v>
      </c>
    </row>
    <row r="117" spans="1:9" x14ac:dyDescent="0.25">
      <c r="A117" t="s">
        <v>246</v>
      </c>
      <c r="B117" t="s">
        <v>247</v>
      </c>
      <c r="C117" t="s">
        <v>264</v>
      </c>
      <c r="D117">
        <v>557459</v>
      </c>
      <c r="E117">
        <v>10</v>
      </c>
      <c r="F117">
        <v>2</v>
      </c>
      <c r="G117">
        <v>1</v>
      </c>
      <c r="H117" s="192">
        <f t="shared" si="2"/>
        <v>0.2</v>
      </c>
      <c r="I117" s="192">
        <f t="shared" si="3"/>
        <v>0.1</v>
      </c>
    </row>
    <row r="118" spans="1:9" x14ac:dyDescent="0.25">
      <c r="A118" t="s">
        <v>383</v>
      </c>
      <c r="B118" t="s">
        <v>116</v>
      </c>
      <c r="C118" t="s">
        <v>125</v>
      </c>
      <c r="D118">
        <v>4139</v>
      </c>
      <c r="E118">
        <v>52</v>
      </c>
      <c r="F118">
        <v>29</v>
      </c>
      <c r="G118">
        <v>24</v>
      </c>
      <c r="H118" s="192">
        <f t="shared" si="2"/>
        <v>0.55769230769230771</v>
      </c>
      <c r="I118" s="192">
        <f t="shared" si="3"/>
        <v>0.46153846153846156</v>
      </c>
    </row>
    <row r="119" spans="1:9" x14ac:dyDescent="0.25">
      <c r="A119" t="s">
        <v>246</v>
      </c>
      <c r="B119" t="s">
        <v>376</v>
      </c>
      <c r="C119" t="s">
        <v>292</v>
      </c>
      <c r="D119">
        <v>557303</v>
      </c>
      <c r="E119">
        <v>59</v>
      </c>
      <c r="F119">
        <v>10</v>
      </c>
      <c r="G119">
        <v>2</v>
      </c>
      <c r="H119" s="192">
        <f t="shared" si="2"/>
        <v>0.16949152542372881</v>
      </c>
      <c r="I119" s="192">
        <f t="shared" si="3"/>
        <v>3.3898305084745763E-2</v>
      </c>
    </row>
    <row r="120" spans="1:9" x14ac:dyDescent="0.25">
      <c r="A120" t="s">
        <v>384</v>
      </c>
      <c r="B120" t="s">
        <v>385</v>
      </c>
      <c r="C120" t="s">
        <v>155</v>
      </c>
      <c r="D120">
        <v>551128</v>
      </c>
      <c r="E120">
        <v>30</v>
      </c>
      <c r="F120">
        <v>12</v>
      </c>
      <c r="G120">
        <v>16</v>
      </c>
      <c r="H120" s="192">
        <f t="shared" si="2"/>
        <v>0.4</v>
      </c>
      <c r="I120" s="192">
        <f t="shared" si="3"/>
        <v>0.53333333333333333</v>
      </c>
    </row>
    <row r="121" spans="1:9" x14ac:dyDescent="0.25">
      <c r="A121" t="s">
        <v>387</v>
      </c>
      <c r="B121" t="s">
        <v>231</v>
      </c>
      <c r="C121" t="s">
        <v>234</v>
      </c>
      <c r="D121">
        <v>455298</v>
      </c>
      <c r="E121">
        <v>25</v>
      </c>
      <c r="F121">
        <v>6</v>
      </c>
      <c r="G121">
        <v>1</v>
      </c>
      <c r="H121" s="192">
        <f t="shared" si="2"/>
        <v>0.24</v>
      </c>
      <c r="I121" s="192">
        <f t="shared" si="3"/>
        <v>0.04</v>
      </c>
    </row>
    <row r="122" spans="1:9" x14ac:dyDescent="0.25">
      <c r="A122" t="s">
        <v>246</v>
      </c>
      <c r="B122" t="s">
        <v>247</v>
      </c>
      <c r="C122" t="s">
        <v>266</v>
      </c>
      <c r="D122">
        <v>457574</v>
      </c>
      <c r="E122">
        <v>41</v>
      </c>
      <c r="F122">
        <v>22</v>
      </c>
      <c r="G122">
        <v>23</v>
      </c>
      <c r="H122" s="192">
        <f t="shared" si="2"/>
        <v>0.53658536585365857</v>
      </c>
      <c r="I122" s="192">
        <f t="shared" si="3"/>
        <v>0.56097560975609762</v>
      </c>
    </row>
    <row r="123" spans="1:9" x14ac:dyDescent="0.25">
      <c r="A123" t="s">
        <v>382</v>
      </c>
      <c r="B123" t="s">
        <v>58</v>
      </c>
      <c r="C123" t="s">
        <v>66</v>
      </c>
      <c r="D123">
        <v>4085</v>
      </c>
      <c r="E123">
        <v>43</v>
      </c>
      <c r="F123">
        <v>21</v>
      </c>
      <c r="G123">
        <v>19</v>
      </c>
      <c r="H123" s="192">
        <f t="shared" si="2"/>
        <v>0.48837209302325579</v>
      </c>
      <c r="I123" s="192">
        <f t="shared" si="3"/>
        <v>0.44186046511627908</v>
      </c>
    </row>
    <row r="124" spans="1:9" x14ac:dyDescent="0.25">
      <c r="A124" t="s">
        <v>384</v>
      </c>
      <c r="B124" t="s">
        <v>386</v>
      </c>
      <c r="C124" t="s">
        <v>169</v>
      </c>
      <c r="D124">
        <v>508860</v>
      </c>
      <c r="E124">
        <v>24</v>
      </c>
      <c r="F124">
        <v>13</v>
      </c>
      <c r="G124">
        <v>12</v>
      </c>
      <c r="H124" s="192">
        <f t="shared" si="2"/>
        <v>0.54166666666666663</v>
      </c>
      <c r="I124" s="192">
        <f t="shared" si="3"/>
        <v>0.5</v>
      </c>
    </row>
    <row r="125" spans="1:9" x14ac:dyDescent="0.25">
      <c r="A125" t="s">
        <v>382</v>
      </c>
      <c r="B125" t="s">
        <v>95</v>
      </c>
      <c r="C125" t="s">
        <v>98</v>
      </c>
      <c r="D125">
        <v>4037</v>
      </c>
      <c r="E125">
        <v>63</v>
      </c>
      <c r="F125">
        <v>29</v>
      </c>
      <c r="G125">
        <v>38</v>
      </c>
      <c r="H125" s="192">
        <f t="shared" si="2"/>
        <v>0.46031746031746029</v>
      </c>
      <c r="I125" s="192">
        <f t="shared" si="3"/>
        <v>0.60317460317460314</v>
      </c>
    </row>
    <row r="126" spans="1:9" x14ac:dyDescent="0.25">
      <c r="A126" t="s">
        <v>383</v>
      </c>
      <c r="B126" t="s">
        <v>116</v>
      </c>
      <c r="C126" t="s">
        <v>131</v>
      </c>
      <c r="D126">
        <v>4153</v>
      </c>
      <c r="E126">
        <v>47</v>
      </c>
      <c r="F126">
        <v>23</v>
      </c>
      <c r="G126">
        <v>20</v>
      </c>
      <c r="H126" s="192">
        <f t="shared" si="2"/>
        <v>0.48936170212765956</v>
      </c>
      <c r="I126" s="192">
        <f t="shared" si="3"/>
        <v>0.42553191489361702</v>
      </c>
    </row>
    <row r="127" spans="1:9" x14ac:dyDescent="0.25">
      <c r="A127" t="s">
        <v>383</v>
      </c>
      <c r="B127" t="s">
        <v>116</v>
      </c>
      <c r="C127" t="s">
        <v>118</v>
      </c>
      <c r="D127">
        <v>4130</v>
      </c>
      <c r="E127">
        <v>68</v>
      </c>
      <c r="F127">
        <v>45</v>
      </c>
      <c r="G127">
        <v>43</v>
      </c>
      <c r="H127" s="192">
        <f t="shared" si="2"/>
        <v>0.66176470588235292</v>
      </c>
      <c r="I127" s="192">
        <f t="shared" si="3"/>
        <v>0.63235294117647056</v>
      </c>
    </row>
    <row r="128" spans="1:9" x14ac:dyDescent="0.25">
      <c r="A128" t="s">
        <v>382</v>
      </c>
      <c r="B128" t="s">
        <v>58</v>
      </c>
      <c r="C128" t="s">
        <v>62</v>
      </c>
      <c r="D128">
        <v>4060</v>
      </c>
      <c r="E128">
        <v>77</v>
      </c>
      <c r="F128">
        <v>34</v>
      </c>
      <c r="G128">
        <v>28</v>
      </c>
      <c r="H128" s="192">
        <f t="shared" si="2"/>
        <v>0.44155844155844154</v>
      </c>
      <c r="I128" s="192">
        <f t="shared" si="3"/>
        <v>0.36363636363636365</v>
      </c>
    </row>
    <row r="129" spans="1:9" x14ac:dyDescent="0.25">
      <c r="A129" t="s">
        <v>246</v>
      </c>
      <c r="B129" t="s">
        <v>376</v>
      </c>
      <c r="C129" t="s">
        <v>297</v>
      </c>
      <c r="D129">
        <v>457350</v>
      </c>
      <c r="E129">
        <v>83</v>
      </c>
      <c r="F129">
        <v>40</v>
      </c>
      <c r="G129">
        <v>33</v>
      </c>
      <c r="H129" s="192">
        <f t="shared" si="2"/>
        <v>0.48192771084337349</v>
      </c>
      <c r="I129" s="192">
        <f t="shared" si="3"/>
        <v>0.39759036144578314</v>
      </c>
    </row>
    <row r="130" spans="1:9" x14ac:dyDescent="0.25">
      <c r="A130" t="s">
        <v>384</v>
      </c>
      <c r="B130" t="s">
        <v>385</v>
      </c>
      <c r="C130" t="s">
        <v>158</v>
      </c>
      <c r="D130">
        <v>551354</v>
      </c>
      <c r="E130">
        <v>12</v>
      </c>
      <c r="F130">
        <v>4</v>
      </c>
      <c r="G130">
        <v>4</v>
      </c>
      <c r="H130" s="192">
        <f t="shared" si="2"/>
        <v>0.33333333333333331</v>
      </c>
      <c r="I130" s="192">
        <f t="shared" si="3"/>
        <v>0.33333333333333331</v>
      </c>
    </row>
    <row r="131" spans="1:9" x14ac:dyDescent="0.25">
      <c r="A131" t="s">
        <v>308</v>
      </c>
      <c r="B131" t="s">
        <v>309</v>
      </c>
      <c r="C131" t="s">
        <v>319</v>
      </c>
      <c r="D131">
        <v>588396</v>
      </c>
      <c r="E131">
        <v>11</v>
      </c>
      <c r="F131">
        <v>3</v>
      </c>
      <c r="G131">
        <v>2</v>
      </c>
      <c r="H131" s="192">
        <f t="shared" ref="H131:H194" si="4">F131/E131</f>
        <v>0.27272727272727271</v>
      </c>
      <c r="I131" s="192">
        <f t="shared" ref="I131:I194" si="5">G131/E131</f>
        <v>0.18181818181818182</v>
      </c>
    </row>
    <row r="132" spans="1:9" x14ac:dyDescent="0.25">
      <c r="A132" t="s">
        <v>378</v>
      </c>
      <c r="B132" t="s">
        <v>0</v>
      </c>
      <c r="C132" t="s">
        <v>35</v>
      </c>
      <c r="D132">
        <v>510590</v>
      </c>
      <c r="E132">
        <v>53</v>
      </c>
      <c r="F132">
        <v>9</v>
      </c>
      <c r="G132">
        <v>18</v>
      </c>
      <c r="H132" s="192">
        <f t="shared" si="4"/>
        <v>0.16981132075471697</v>
      </c>
      <c r="I132" s="192">
        <f t="shared" si="5"/>
        <v>0.33962264150943394</v>
      </c>
    </row>
    <row r="133" spans="1:9" x14ac:dyDescent="0.25">
      <c r="A133" t="s">
        <v>382</v>
      </c>
      <c r="B133" t="s">
        <v>95</v>
      </c>
      <c r="C133" t="s">
        <v>104</v>
      </c>
      <c r="D133">
        <v>4024</v>
      </c>
      <c r="E133">
        <v>19</v>
      </c>
      <c r="F133">
        <v>6</v>
      </c>
      <c r="G133">
        <v>4</v>
      </c>
      <c r="H133" s="192">
        <f t="shared" si="4"/>
        <v>0.31578947368421051</v>
      </c>
      <c r="I133" s="192">
        <f t="shared" si="5"/>
        <v>0.21052631578947367</v>
      </c>
    </row>
    <row r="134" spans="1:9" x14ac:dyDescent="0.25">
      <c r="A134" t="s">
        <v>378</v>
      </c>
      <c r="B134" t="s">
        <v>42</v>
      </c>
      <c r="C134" t="s">
        <v>48</v>
      </c>
      <c r="D134">
        <v>510570</v>
      </c>
      <c r="E134">
        <v>26</v>
      </c>
      <c r="F134">
        <v>7</v>
      </c>
      <c r="G134">
        <v>8</v>
      </c>
      <c r="H134" s="192">
        <f t="shared" si="4"/>
        <v>0.26923076923076922</v>
      </c>
      <c r="I134" s="192">
        <f t="shared" si="5"/>
        <v>0.30769230769230771</v>
      </c>
    </row>
    <row r="135" spans="1:9" x14ac:dyDescent="0.25">
      <c r="A135" t="s">
        <v>384</v>
      </c>
      <c r="B135" t="s">
        <v>386</v>
      </c>
      <c r="C135" t="s">
        <v>160</v>
      </c>
      <c r="D135">
        <v>408822</v>
      </c>
      <c r="E135">
        <v>63</v>
      </c>
      <c r="F135">
        <v>33</v>
      </c>
      <c r="G135">
        <v>16</v>
      </c>
      <c r="H135" s="192">
        <f t="shared" si="4"/>
        <v>0.52380952380952384</v>
      </c>
      <c r="I135" s="192">
        <f t="shared" si="5"/>
        <v>0.25396825396825395</v>
      </c>
    </row>
    <row r="136" spans="1:9" x14ac:dyDescent="0.25">
      <c r="A136" t="s">
        <v>384</v>
      </c>
      <c r="B136" t="s">
        <v>174</v>
      </c>
      <c r="C136" t="s">
        <v>191</v>
      </c>
      <c r="D136">
        <v>451308</v>
      </c>
      <c r="E136">
        <v>105</v>
      </c>
      <c r="F136">
        <v>64</v>
      </c>
      <c r="G136">
        <v>26</v>
      </c>
      <c r="H136" s="192">
        <f t="shared" si="4"/>
        <v>0.60952380952380958</v>
      </c>
      <c r="I136" s="192">
        <f t="shared" si="5"/>
        <v>0.24761904761904763</v>
      </c>
    </row>
    <row r="137" spans="1:9" x14ac:dyDescent="0.25">
      <c r="A137" t="s">
        <v>384</v>
      </c>
      <c r="B137" t="s">
        <v>174</v>
      </c>
      <c r="C137" t="s">
        <v>185</v>
      </c>
      <c r="D137">
        <v>551305</v>
      </c>
      <c r="E137">
        <v>35</v>
      </c>
      <c r="F137">
        <v>12</v>
      </c>
      <c r="G137">
        <v>5</v>
      </c>
      <c r="H137" s="192">
        <f t="shared" si="4"/>
        <v>0.34285714285714286</v>
      </c>
      <c r="I137" s="192">
        <f t="shared" si="5"/>
        <v>0.14285714285714285</v>
      </c>
    </row>
    <row r="138" spans="1:9" x14ac:dyDescent="0.25">
      <c r="A138" t="s">
        <v>246</v>
      </c>
      <c r="B138" t="s">
        <v>375</v>
      </c>
      <c r="C138" t="s">
        <v>281</v>
      </c>
      <c r="D138">
        <v>557503</v>
      </c>
      <c r="E138">
        <v>32</v>
      </c>
      <c r="F138">
        <v>15</v>
      </c>
      <c r="G138">
        <v>16</v>
      </c>
      <c r="H138" s="192">
        <f t="shared" si="4"/>
        <v>0.46875</v>
      </c>
      <c r="I138" s="192">
        <f t="shared" si="5"/>
        <v>0.5</v>
      </c>
    </row>
    <row r="139" spans="1:9" x14ac:dyDescent="0.25">
      <c r="A139" t="s">
        <v>384</v>
      </c>
      <c r="B139" t="s">
        <v>385</v>
      </c>
      <c r="C139" t="s">
        <v>154</v>
      </c>
      <c r="D139">
        <v>451115</v>
      </c>
      <c r="E139">
        <v>27</v>
      </c>
      <c r="F139">
        <v>13</v>
      </c>
      <c r="G139">
        <v>8</v>
      </c>
      <c r="H139" s="192">
        <f t="shared" si="4"/>
        <v>0.48148148148148145</v>
      </c>
      <c r="I139" s="192">
        <f t="shared" si="5"/>
        <v>0.29629629629629628</v>
      </c>
    </row>
    <row r="140" spans="1:9" x14ac:dyDescent="0.25">
      <c r="A140" t="s">
        <v>382</v>
      </c>
      <c r="B140" t="s">
        <v>95</v>
      </c>
      <c r="C140" t="s">
        <v>112</v>
      </c>
      <c r="D140">
        <v>4006</v>
      </c>
      <c r="E140">
        <v>97</v>
      </c>
      <c r="F140">
        <v>39</v>
      </c>
      <c r="G140">
        <v>37</v>
      </c>
      <c r="H140" s="192">
        <f t="shared" si="4"/>
        <v>0.40206185567010311</v>
      </c>
      <c r="I140" s="192">
        <f t="shared" si="5"/>
        <v>0.38144329896907214</v>
      </c>
    </row>
    <row r="141" spans="1:9" x14ac:dyDescent="0.25">
      <c r="A141" t="s">
        <v>384</v>
      </c>
      <c r="B141" t="s">
        <v>174</v>
      </c>
      <c r="C141" t="s">
        <v>182</v>
      </c>
      <c r="D141">
        <v>451350</v>
      </c>
      <c r="E141">
        <v>91</v>
      </c>
      <c r="F141">
        <v>53</v>
      </c>
      <c r="G141">
        <v>38</v>
      </c>
      <c r="H141" s="192">
        <f t="shared" si="4"/>
        <v>0.58241758241758246</v>
      </c>
      <c r="I141" s="192">
        <f t="shared" si="5"/>
        <v>0.4175824175824176</v>
      </c>
    </row>
    <row r="142" spans="1:9" x14ac:dyDescent="0.25">
      <c r="A142" t="s">
        <v>384</v>
      </c>
      <c r="B142" t="s">
        <v>386</v>
      </c>
      <c r="C142" t="s">
        <v>163</v>
      </c>
      <c r="D142">
        <v>508817</v>
      </c>
      <c r="E142">
        <v>18</v>
      </c>
      <c r="F142">
        <v>3</v>
      </c>
      <c r="G142">
        <v>2</v>
      </c>
      <c r="H142" s="192">
        <f t="shared" si="4"/>
        <v>0.16666666666666666</v>
      </c>
      <c r="I142" s="192">
        <f t="shared" si="5"/>
        <v>0.1111111111111111</v>
      </c>
    </row>
    <row r="143" spans="1:9" x14ac:dyDescent="0.25">
      <c r="A143" t="s">
        <v>246</v>
      </c>
      <c r="B143" t="s">
        <v>247</v>
      </c>
      <c r="C143" t="s">
        <v>252</v>
      </c>
      <c r="D143">
        <v>557433</v>
      </c>
      <c r="E143">
        <v>31</v>
      </c>
      <c r="F143">
        <v>6</v>
      </c>
      <c r="G143">
        <v>6</v>
      </c>
      <c r="H143" s="192">
        <f t="shared" si="4"/>
        <v>0.19354838709677419</v>
      </c>
      <c r="I143" s="192">
        <f t="shared" si="5"/>
        <v>0.19354838709677419</v>
      </c>
    </row>
    <row r="144" spans="1:9" x14ac:dyDescent="0.25">
      <c r="A144" t="s">
        <v>246</v>
      </c>
      <c r="B144" t="s">
        <v>375</v>
      </c>
      <c r="C144" t="s">
        <v>279</v>
      </c>
      <c r="D144">
        <v>457435</v>
      </c>
      <c r="E144">
        <v>45</v>
      </c>
      <c r="F144">
        <v>12</v>
      </c>
      <c r="G144">
        <v>7</v>
      </c>
      <c r="H144" s="192">
        <f t="shared" si="4"/>
        <v>0.26666666666666666</v>
      </c>
      <c r="I144" s="192">
        <f t="shared" si="5"/>
        <v>0.15555555555555556</v>
      </c>
    </row>
    <row r="145" spans="1:9" x14ac:dyDescent="0.25">
      <c r="A145" t="s">
        <v>382</v>
      </c>
      <c r="B145" t="s">
        <v>58</v>
      </c>
      <c r="C145" t="s">
        <v>64</v>
      </c>
      <c r="D145">
        <v>4092</v>
      </c>
      <c r="E145">
        <v>15</v>
      </c>
      <c r="F145">
        <v>3</v>
      </c>
      <c r="G145">
        <v>4</v>
      </c>
      <c r="H145" s="192">
        <f t="shared" si="4"/>
        <v>0.2</v>
      </c>
      <c r="I145" s="192">
        <f t="shared" si="5"/>
        <v>0.26666666666666666</v>
      </c>
    </row>
    <row r="146" spans="1:9" x14ac:dyDescent="0.25">
      <c r="A146" t="s">
        <v>246</v>
      </c>
      <c r="B146" t="s">
        <v>375</v>
      </c>
      <c r="C146" t="s">
        <v>275</v>
      </c>
      <c r="D146">
        <v>557305</v>
      </c>
      <c r="E146">
        <v>46</v>
      </c>
      <c r="F146">
        <v>19</v>
      </c>
      <c r="G146">
        <v>16</v>
      </c>
      <c r="H146" s="192">
        <f t="shared" si="4"/>
        <v>0.41304347826086957</v>
      </c>
      <c r="I146" s="192">
        <f t="shared" si="5"/>
        <v>0.34782608695652173</v>
      </c>
    </row>
    <row r="147" spans="1:9" x14ac:dyDescent="0.25">
      <c r="A147" t="s">
        <v>308</v>
      </c>
      <c r="B147" t="s">
        <v>377</v>
      </c>
      <c r="C147" t="s">
        <v>328</v>
      </c>
      <c r="D147">
        <v>488246</v>
      </c>
      <c r="E147">
        <v>37</v>
      </c>
      <c r="F147">
        <v>15</v>
      </c>
      <c r="G147">
        <v>11</v>
      </c>
      <c r="H147" s="192">
        <f t="shared" si="4"/>
        <v>0.40540540540540543</v>
      </c>
      <c r="I147" s="192">
        <f t="shared" si="5"/>
        <v>0.29729729729729731</v>
      </c>
    </row>
    <row r="148" spans="1:9" x14ac:dyDescent="0.25">
      <c r="A148" t="s">
        <v>387</v>
      </c>
      <c r="B148" t="s">
        <v>193</v>
      </c>
      <c r="C148" t="s">
        <v>207</v>
      </c>
      <c r="D148">
        <v>554491</v>
      </c>
      <c r="E148">
        <v>33</v>
      </c>
      <c r="F148">
        <v>12</v>
      </c>
      <c r="G148">
        <v>8</v>
      </c>
      <c r="H148" s="192">
        <f t="shared" si="4"/>
        <v>0.36363636363636365</v>
      </c>
      <c r="I148" s="192">
        <f t="shared" si="5"/>
        <v>0.24242424242424243</v>
      </c>
    </row>
    <row r="149" spans="1:9" x14ac:dyDescent="0.25">
      <c r="A149" t="s">
        <v>382</v>
      </c>
      <c r="B149" t="s">
        <v>95</v>
      </c>
      <c r="C149" t="s">
        <v>109</v>
      </c>
      <c r="D149">
        <v>4048</v>
      </c>
      <c r="E149">
        <v>32</v>
      </c>
      <c r="F149">
        <v>18</v>
      </c>
      <c r="G149">
        <v>17</v>
      </c>
      <c r="H149" s="192">
        <f t="shared" si="4"/>
        <v>0.5625</v>
      </c>
      <c r="I149" s="192">
        <f t="shared" si="5"/>
        <v>0.53125</v>
      </c>
    </row>
    <row r="150" spans="1:9" x14ac:dyDescent="0.25">
      <c r="A150" t="s">
        <v>383</v>
      </c>
      <c r="B150" t="s">
        <v>134</v>
      </c>
      <c r="C150" t="s">
        <v>140</v>
      </c>
      <c r="D150">
        <v>4174</v>
      </c>
      <c r="E150">
        <v>69</v>
      </c>
      <c r="F150">
        <v>15</v>
      </c>
      <c r="G150">
        <v>17</v>
      </c>
      <c r="H150" s="192">
        <f t="shared" si="4"/>
        <v>0.21739130434782608</v>
      </c>
      <c r="I150" s="192">
        <f t="shared" si="5"/>
        <v>0.24637681159420291</v>
      </c>
    </row>
    <row r="151" spans="1:9" x14ac:dyDescent="0.25">
      <c r="A151" t="s">
        <v>308</v>
      </c>
      <c r="B151" t="s">
        <v>377</v>
      </c>
      <c r="C151" t="s">
        <v>338</v>
      </c>
      <c r="D151">
        <v>588666</v>
      </c>
      <c r="E151">
        <v>41</v>
      </c>
      <c r="F151">
        <v>16</v>
      </c>
      <c r="G151">
        <v>17</v>
      </c>
      <c r="H151" s="192">
        <f t="shared" si="4"/>
        <v>0.3902439024390244</v>
      </c>
      <c r="I151" s="192">
        <f t="shared" si="5"/>
        <v>0.41463414634146339</v>
      </c>
    </row>
    <row r="152" spans="1:9" x14ac:dyDescent="0.25">
      <c r="A152" t="s">
        <v>382</v>
      </c>
      <c r="B152" t="s">
        <v>58</v>
      </c>
      <c r="C152" t="s">
        <v>65</v>
      </c>
      <c r="D152">
        <v>4041</v>
      </c>
      <c r="E152">
        <v>23</v>
      </c>
      <c r="F152">
        <v>9</v>
      </c>
      <c r="G152">
        <v>10</v>
      </c>
      <c r="H152" s="192">
        <f t="shared" si="4"/>
        <v>0.39130434782608697</v>
      </c>
      <c r="I152" s="192">
        <f t="shared" si="5"/>
        <v>0.43478260869565216</v>
      </c>
    </row>
    <row r="153" spans="1:9" x14ac:dyDescent="0.25">
      <c r="A153" t="s">
        <v>594</v>
      </c>
      <c r="B153" t="s">
        <v>596</v>
      </c>
      <c r="C153" t="s">
        <v>486</v>
      </c>
      <c r="D153">
        <v>4022</v>
      </c>
      <c r="E153">
        <v>44</v>
      </c>
      <c r="F153">
        <v>13</v>
      </c>
      <c r="G153">
        <v>10</v>
      </c>
      <c r="H153" s="192">
        <f t="shared" si="4"/>
        <v>0.29545454545454547</v>
      </c>
      <c r="I153" s="192">
        <f t="shared" si="5"/>
        <v>0.22727272727272727</v>
      </c>
    </row>
    <row r="154" spans="1:9" x14ac:dyDescent="0.25">
      <c r="A154" t="s">
        <v>387</v>
      </c>
      <c r="B154" t="s">
        <v>231</v>
      </c>
      <c r="C154" t="s">
        <v>235</v>
      </c>
      <c r="D154">
        <v>555406</v>
      </c>
      <c r="E154">
        <v>27</v>
      </c>
      <c r="F154">
        <v>6</v>
      </c>
      <c r="G154">
        <v>10</v>
      </c>
      <c r="H154" s="192">
        <f t="shared" si="4"/>
        <v>0.22222222222222221</v>
      </c>
      <c r="I154" s="192">
        <f t="shared" si="5"/>
        <v>0.37037037037037035</v>
      </c>
    </row>
    <row r="155" spans="1:9" x14ac:dyDescent="0.25">
      <c r="A155" t="s">
        <v>246</v>
      </c>
      <c r="B155" t="s">
        <v>247</v>
      </c>
      <c r="C155" t="s">
        <v>251</v>
      </c>
      <c r="D155">
        <v>557432</v>
      </c>
      <c r="E155">
        <v>14</v>
      </c>
      <c r="F155">
        <v>1</v>
      </c>
      <c r="G155">
        <v>1</v>
      </c>
      <c r="H155" s="192">
        <f t="shared" si="4"/>
        <v>7.1428571428571425E-2</v>
      </c>
      <c r="I155" s="192">
        <f t="shared" si="5"/>
        <v>7.1428571428571425E-2</v>
      </c>
    </row>
    <row r="156" spans="1:9" x14ac:dyDescent="0.25">
      <c r="A156" t="s">
        <v>384</v>
      </c>
      <c r="B156" t="s">
        <v>386</v>
      </c>
      <c r="C156" t="s">
        <v>165</v>
      </c>
      <c r="D156">
        <v>508839</v>
      </c>
      <c r="E156">
        <v>38</v>
      </c>
      <c r="F156">
        <v>14</v>
      </c>
      <c r="G156">
        <v>10</v>
      </c>
      <c r="H156" s="192">
        <f t="shared" si="4"/>
        <v>0.36842105263157893</v>
      </c>
      <c r="I156" s="192">
        <f t="shared" si="5"/>
        <v>0.26315789473684209</v>
      </c>
    </row>
    <row r="157" spans="1:9" x14ac:dyDescent="0.25">
      <c r="A157" t="s">
        <v>382</v>
      </c>
      <c r="B157" t="s">
        <v>77</v>
      </c>
      <c r="C157" t="s">
        <v>87</v>
      </c>
      <c r="D157">
        <v>4126</v>
      </c>
      <c r="E157">
        <v>34</v>
      </c>
      <c r="F157">
        <v>15</v>
      </c>
      <c r="G157">
        <v>11</v>
      </c>
      <c r="H157" s="192">
        <f t="shared" si="4"/>
        <v>0.44117647058823528</v>
      </c>
      <c r="I157" s="192">
        <f t="shared" si="5"/>
        <v>0.3235294117647059</v>
      </c>
    </row>
    <row r="158" spans="1:9" x14ac:dyDescent="0.25">
      <c r="A158" t="s">
        <v>387</v>
      </c>
      <c r="B158" t="s">
        <v>231</v>
      </c>
      <c r="C158" t="s">
        <v>242</v>
      </c>
      <c r="D158">
        <v>455676</v>
      </c>
      <c r="E158">
        <v>9</v>
      </c>
      <c r="F158">
        <v>7</v>
      </c>
      <c r="G158">
        <v>5</v>
      </c>
      <c r="H158" s="192">
        <f t="shared" si="4"/>
        <v>0.77777777777777779</v>
      </c>
      <c r="I158" s="192">
        <f t="shared" si="5"/>
        <v>0.55555555555555558</v>
      </c>
    </row>
    <row r="159" spans="1:9" x14ac:dyDescent="0.25">
      <c r="A159" t="s">
        <v>382</v>
      </c>
      <c r="B159" t="s">
        <v>77</v>
      </c>
      <c r="C159" t="s">
        <v>89</v>
      </c>
      <c r="D159">
        <v>4127</v>
      </c>
      <c r="E159">
        <v>13</v>
      </c>
      <c r="F159">
        <v>7</v>
      </c>
      <c r="G159">
        <v>8</v>
      </c>
      <c r="H159" s="192">
        <f t="shared" si="4"/>
        <v>0.53846153846153844</v>
      </c>
      <c r="I159" s="192">
        <f t="shared" si="5"/>
        <v>0.61538461538461542</v>
      </c>
    </row>
    <row r="160" spans="1:9" x14ac:dyDescent="0.25">
      <c r="A160" t="s">
        <v>246</v>
      </c>
      <c r="B160" t="s">
        <v>375</v>
      </c>
      <c r="C160" t="s">
        <v>276</v>
      </c>
      <c r="D160">
        <v>457308</v>
      </c>
      <c r="E160">
        <v>147</v>
      </c>
      <c r="F160">
        <v>74</v>
      </c>
      <c r="G160">
        <v>87</v>
      </c>
      <c r="H160" s="192">
        <f t="shared" si="4"/>
        <v>0.50340136054421769</v>
      </c>
      <c r="I160" s="192">
        <f t="shared" si="5"/>
        <v>0.59183673469387754</v>
      </c>
    </row>
    <row r="161" spans="1:9" x14ac:dyDescent="0.25">
      <c r="A161" t="s">
        <v>384</v>
      </c>
      <c r="B161" t="s">
        <v>386</v>
      </c>
      <c r="C161" t="s">
        <v>161</v>
      </c>
      <c r="D161">
        <v>508815</v>
      </c>
      <c r="E161">
        <v>49</v>
      </c>
      <c r="F161">
        <v>17</v>
      </c>
      <c r="G161">
        <v>13</v>
      </c>
      <c r="H161" s="192">
        <f t="shared" si="4"/>
        <v>0.34693877551020408</v>
      </c>
      <c r="I161" s="192">
        <f t="shared" si="5"/>
        <v>0.26530612244897961</v>
      </c>
    </row>
    <row r="162" spans="1:9" x14ac:dyDescent="0.25">
      <c r="A162" t="s">
        <v>246</v>
      </c>
      <c r="B162" t="s">
        <v>247</v>
      </c>
      <c r="C162" t="s">
        <v>263</v>
      </c>
      <c r="D162">
        <v>457453</v>
      </c>
      <c r="E162">
        <v>71</v>
      </c>
      <c r="F162">
        <v>16</v>
      </c>
      <c r="G162">
        <v>15</v>
      </c>
      <c r="H162" s="192">
        <f t="shared" si="4"/>
        <v>0.22535211267605634</v>
      </c>
      <c r="I162" s="192">
        <f t="shared" si="5"/>
        <v>0.21126760563380281</v>
      </c>
    </row>
    <row r="163" spans="1:9" x14ac:dyDescent="0.25">
      <c r="A163" t="s">
        <v>382</v>
      </c>
      <c r="B163" t="s">
        <v>95</v>
      </c>
      <c r="C163" t="s">
        <v>115</v>
      </c>
      <c r="D163">
        <v>4023</v>
      </c>
      <c r="E163">
        <v>47</v>
      </c>
      <c r="F163">
        <v>26</v>
      </c>
      <c r="G163">
        <v>27</v>
      </c>
      <c r="H163" s="192">
        <f t="shared" si="4"/>
        <v>0.55319148936170215</v>
      </c>
      <c r="I163" s="192">
        <f t="shared" si="5"/>
        <v>0.57446808510638303</v>
      </c>
    </row>
    <row r="164" spans="1:9" x14ac:dyDescent="0.25">
      <c r="A164" t="s">
        <v>383</v>
      </c>
      <c r="B164" t="s">
        <v>116</v>
      </c>
      <c r="C164" t="s">
        <v>129</v>
      </c>
      <c r="D164">
        <v>4148</v>
      </c>
      <c r="E164">
        <v>36</v>
      </c>
      <c r="F164">
        <v>20</v>
      </c>
      <c r="G164">
        <v>20</v>
      </c>
      <c r="H164" s="192">
        <f t="shared" si="4"/>
        <v>0.55555555555555558</v>
      </c>
      <c r="I164" s="192">
        <f t="shared" si="5"/>
        <v>0.55555555555555558</v>
      </c>
    </row>
    <row r="165" spans="1:9" x14ac:dyDescent="0.25">
      <c r="A165" t="s">
        <v>383</v>
      </c>
      <c r="B165" t="s">
        <v>134</v>
      </c>
      <c r="C165" t="s">
        <v>145</v>
      </c>
      <c r="D165">
        <v>4185</v>
      </c>
      <c r="E165">
        <v>23</v>
      </c>
      <c r="F165">
        <v>18</v>
      </c>
      <c r="G165">
        <v>11</v>
      </c>
      <c r="H165" s="192">
        <f t="shared" si="4"/>
        <v>0.78260869565217395</v>
      </c>
      <c r="I165" s="192">
        <f t="shared" si="5"/>
        <v>0.47826086956521741</v>
      </c>
    </row>
    <row r="166" spans="1:9" x14ac:dyDescent="0.25">
      <c r="A166" t="s">
        <v>378</v>
      </c>
      <c r="B166" t="s">
        <v>42</v>
      </c>
      <c r="C166" t="s">
        <v>49</v>
      </c>
      <c r="D166">
        <v>410571</v>
      </c>
      <c r="E166">
        <v>63</v>
      </c>
      <c r="F166">
        <v>16</v>
      </c>
      <c r="G166">
        <v>16</v>
      </c>
      <c r="H166" s="192">
        <f t="shared" si="4"/>
        <v>0.25396825396825395</v>
      </c>
      <c r="I166" s="192">
        <f t="shared" si="5"/>
        <v>0.25396825396825395</v>
      </c>
    </row>
    <row r="167" spans="1:9" x14ac:dyDescent="0.25">
      <c r="A167" t="s">
        <v>246</v>
      </c>
      <c r="B167" t="s">
        <v>376</v>
      </c>
      <c r="C167" t="s">
        <v>294</v>
      </c>
      <c r="D167">
        <v>557307</v>
      </c>
      <c r="E167">
        <v>29</v>
      </c>
      <c r="F167">
        <v>11</v>
      </c>
      <c r="G167">
        <v>9</v>
      </c>
      <c r="H167" s="192">
        <f t="shared" si="4"/>
        <v>0.37931034482758619</v>
      </c>
      <c r="I167" s="192">
        <f t="shared" si="5"/>
        <v>0.31034482758620691</v>
      </c>
    </row>
    <row r="168" spans="1:9" x14ac:dyDescent="0.25">
      <c r="A168" t="s">
        <v>383</v>
      </c>
      <c r="B168" t="s">
        <v>116</v>
      </c>
      <c r="C168" t="s">
        <v>128</v>
      </c>
      <c r="D168">
        <v>4157</v>
      </c>
      <c r="E168">
        <v>44</v>
      </c>
      <c r="F168">
        <v>26</v>
      </c>
      <c r="G168">
        <v>21</v>
      </c>
      <c r="H168" s="192">
        <f t="shared" si="4"/>
        <v>0.59090909090909094</v>
      </c>
      <c r="I168" s="192">
        <f t="shared" si="5"/>
        <v>0.47727272727272729</v>
      </c>
    </row>
    <row r="169" spans="1:9" x14ac:dyDescent="0.25">
      <c r="A169" t="s">
        <v>308</v>
      </c>
      <c r="B169" t="s">
        <v>377</v>
      </c>
      <c r="C169" t="s">
        <v>327</v>
      </c>
      <c r="D169">
        <v>588186</v>
      </c>
      <c r="E169">
        <v>49</v>
      </c>
      <c r="F169">
        <v>16</v>
      </c>
      <c r="G169">
        <v>10</v>
      </c>
      <c r="H169" s="192">
        <f t="shared" si="4"/>
        <v>0.32653061224489793</v>
      </c>
      <c r="I169" s="192">
        <f t="shared" si="5"/>
        <v>0.20408163265306123</v>
      </c>
    </row>
    <row r="170" spans="1:9" x14ac:dyDescent="0.25">
      <c r="A170" t="s">
        <v>378</v>
      </c>
      <c r="B170" t="s">
        <v>42</v>
      </c>
      <c r="C170" t="s">
        <v>53</v>
      </c>
      <c r="D170">
        <v>510513</v>
      </c>
      <c r="E170">
        <v>28</v>
      </c>
      <c r="F170">
        <v>6</v>
      </c>
      <c r="G170">
        <v>4</v>
      </c>
      <c r="H170" s="192">
        <f t="shared" si="4"/>
        <v>0.21428571428571427</v>
      </c>
      <c r="I170" s="192">
        <f t="shared" si="5"/>
        <v>0.14285714285714285</v>
      </c>
    </row>
    <row r="171" spans="1:9" x14ac:dyDescent="0.25">
      <c r="A171" t="s">
        <v>246</v>
      </c>
      <c r="B171" t="s">
        <v>376</v>
      </c>
      <c r="C171" t="s">
        <v>295</v>
      </c>
      <c r="D171">
        <v>557347</v>
      </c>
      <c r="E171">
        <v>53</v>
      </c>
      <c r="F171">
        <v>22</v>
      </c>
      <c r="G171">
        <v>16</v>
      </c>
      <c r="H171" s="192">
        <f t="shared" si="4"/>
        <v>0.41509433962264153</v>
      </c>
      <c r="I171" s="192">
        <f t="shared" si="5"/>
        <v>0.30188679245283018</v>
      </c>
    </row>
    <row r="172" spans="1:9" x14ac:dyDescent="0.25">
      <c r="A172" t="s">
        <v>246</v>
      </c>
      <c r="B172" t="s">
        <v>376</v>
      </c>
      <c r="C172" t="s">
        <v>293</v>
      </c>
      <c r="D172">
        <v>457306</v>
      </c>
      <c r="E172">
        <v>70</v>
      </c>
      <c r="F172">
        <v>24</v>
      </c>
      <c r="G172">
        <v>17</v>
      </c>
      <c r="H172" s="192">
        <f t="shared" si="4"/>
        <v>0.34285714285714286</v>
      </c>
      <c r="I172" s="192">
        <f t="shared" si="5"/>
        <v>0.24285714285714285</v>
      </c>
    </row>
    <row r="173" spans="1:9" x14ac:dyDescent="0.25">
      <c r="A173" t="s">
        <v>387</v>
      </c>
      <c r="B173" t="s">
        <v>388</v>
      </c>
      <c r="C173" t="s">
        <v>218</v>
      </c>
      <c r="D173">
        <v>554357</v>
      </c>
      <c r="E173">
        <v>45</v>
      </c>
      <c r="F173">
        <v>18</v>
      </c>
      <c r="G173">
        <v>4</v>
      </c>
      <c r="H173" s="192">
        <f t="shared" si="4"/>
        <v>0.4</v>
      </c>
      <c r="I173" s="192">
        <f t="shared" si="5"/>
        <v>8.8888888888888892E-2</v>
      </c>
    </row>
    <row r="174" spans="1:9" x14ac:dyDescent="0.25">
      <c r="A174" t="s">
        <v>378</v>
      </c>
      <c r="B174" t="s">
        <v>42</v>
      </c>
      <c r="C174" t="s">
        <v>45</v>
      </c>
      <c r="D174">
        <v>510556</v>
      </c>
      <c r="E174">
        <v>24</v>
      </c>
      <c r="F174">
        <v>6</v>
      </c>
      <c r="G174">
        <v>5</v>
      </c>
      <c r="H174" s="192">
        <f t="shared" si="4"/>
        <v>0.25</v>
      </c>
      <c r="I174" s="192">
        <f t="shared" si="5"/>
        <v>0.20833333333333334</v>
      </c>
    </row>
    <row r="175" spans="1:9" x14ac:dyDescent="0.25">
      <c r="A175" t="s">
        <v>384</v>
      </c>
      <c r="B175" t="s">
        <v>385</v>
      </c>
      <c r="C175" t="s">
        <v>153</v>
      </c>
      <c r="D175">
        <v>551330</v>
      </c>
      <c r="E175">
        <v>22</v>
      </c>
      <c r="F175">
        <v>7</v>
      </c>
      <c r="G175">
        <v>4</v>
      </c>
      <c r="H175" s="192">
        <f t="shared" si="4"/>
        <v>0.31818181818181818</v>
      </c>
      <c r="I175" s="192">
        <f t="shared" si="5"/>
        <v>0.18181818181818182</v>
      </c>
    </row>
    <row r="176" spans="1:9" x14ac:dyDescent="0.25">
      <c r="A176" t="s">
        <v>387</v>
      </c>
      <c r="B176" t="s">
        <v>193</v>
      </c>
      <c r="C176" t="s">
        <v>211</v>
      </c>
      <c r="D176">
        <v>454671</v>
      </c>
      <c r="E176">
        <v>41</v>
      </c>
      <c r="F176">
        <v>17</v>
      </c>
      <c r="G176">
        <v>11</v>
      </c>
      <c r="H176" s="192">
        <f t="shared" si="4"/>
        <v>0.41463414634146339</v>
      </c>
      <c r="I176" s="192">
        <f t="shared" si="5"/>
        <v>0.26829268292682928</v>
      </c>
    </row>
    <row r="177" spans="1:9" x14ac:dyDescent="0.25">
      <c r="A177" t="s">
        <v>383</v>
      </c>
      <c r="B177" t="s">
        <v>116</v>
      </c>
      <c r="C177" t="s">
        <v>122</v>
      </c>
      <c r="D177">
        <v>4162</v>
      </c>
      <c r="E177">
        <v>27</v>
      </c>
      <c r="F177">
        <v>6</v>
      </c>
      <c r="G177">
        <v>10</v>
      </c>
      <c r="H177" s="192">
        <f t="shared" si="4"/>
        <v>0.22222222222222221</v>
      </c>
      <c r="I177" s="192">
        <f t="shared" si="5"/>
        <v>0.37037037037037035</v>
      </c>
    </row>
    <row r="178" spans="1:9" x14ac:dyDescent="0.25">
      <c r="A178" t="s">
        <v>383</v>
      </c>
      <c r="B178" t="s">
        <v>116</v>
      </c>
      <c r="C178" t="s">
        <v>130</v>
      </c>
      <c r="D178">
        <v>4144</v>
      </c>
      <c r="E178">
        <v>53</v>
      </c>
      <c r="F178">
        <v>28</v>
      </c>
      <c r="G178">
        <v>22</v>
      </c>
      <c r="H178" s="192">
        <f t="shared" si="4"/>
        <v>0.52830188679245282</v>
      </c>
      <c r="I178" s="192">
        <f t="shared" si="5"/>
        <v>0.41509433962264153</v>
      </c>
    </row>
    <row r="179" spans="1:9" x14ac:dyDescent="0.25">
      <c r="A179" t="s">
        <v>246</v>
      </c>
      <c r="B179" t="s">
        <v>375</v>
      </c>
      <c r="C179" t="s">
        <v>283</v>
      </c>
      <c r="D179">
        <v>457543</v>
      </c>
      <c r="E179">
        <v>23</v>
      </c>
      <c r="F179">
        <v>9</v>
      </c>
      <c r="G179">
        <v>6</v>
      </c>
      <c r="H179" s="192">
        <f t="shared" si="4"/>
        <v>0.39130434782608697</v>
      </c>
      <c r="I179" s="192">
        <f t="shared" si="5"/>
        <v>0.2608695652173913</v>
      </c>
    </row>
    <row r="180" spans="1:9" x14ac:dyDescent="0.25">
      <c r="A180" t="s">
        <v>382</v>
      </c>
      <c r="B180" t="s">
        <v>95</v>
      </c>
      <c r="C180" t="s">
        <v>96</v>
      </c>
      <c r="D180">
        <v>4028</v>
      </c>
      <c r="E180">
        <v>38</v>
      </c>
      <c r="F180">
        <v>14</v>
      </c>
      <c r="G180">
        <v>18</v>
      </c>
      <c r="H180" s="192">
        <f t="shared" si="4"/>
        <v>0.36842105263157893</v>
      </c>
      <c r="I180" s="192">
        <f t="shared" si="5"/>
        <v>0.47368421052631576</v>
      </c>
    </row>
    <row r="181" spans="1:9" x14ac:dyDescent="0.25">
      <c r="A181" t="s">
        <v>387</v>
      </c>
      <c r="B181" t="s">
        <v>193</v>
      </c>
      <c r="C181" t="s">
        <v>206</v>
      </c>
      <c r="D181">
        <v>554486</v>
      </c>
      <c r="E181">
        <v>64</v>
      </c>
      <c r="F181">
        <v>33</v>
      </c>
      <c r="G181">
        <v>13</v>
      </c>
      <c r="H181" s="192">
        <f t="shared" si="4"/>
        <v>0.515625</v>
      </c>
      <c r="I181" s="192">
        <f t="shared" si="5"/>
        <v>0.203125</v>
      </c>
    </row>
    <row r="182" spans="1:9" x14ac:dyDescent="0.25">
      <c r="A182" t="s">
        <v>387</v>
      </c>
      <c r="B182" t="s">
        <v>231</v>
      </c>
      <c r="C182" t="s">
        <v>233</v>
      </c>
      <c r="D182">
        <v>455231</v>
      </c>
      <c r="E182">
        <v>49</v>
      </c>
      <c r="F182">
        <v>17</v>
      </c>
      <c r="G182">
        <v>16</v>
      </c>
      <c r="H182" s="192">
        <f t="shared" si="4"/>
        <v>0.34693877551020408</v>
      </c>
      <c r="I182" s="192">
        <f t="shared" si="5"/>
        <v>0.32653061224489793</v>
      </c>
    </row>
    <row r="183" spans="1:9" x14ac:dyDescent="0.25">
      <c r="A183" t="s">
        <v>246</v>
      </c>
      <c r="B183" t="s">
        <v>247</v>
      </c>
      <c r="C183" t="s">
        <v>257</v>
      </c>
      <c r="D183">
        <v>557439</v>
      </c>
      <c r="E183">
        <v>29</v>
      </c>
      <c r="F183">
        <v>5</v>
      </c>
      <c r="G183">
        <v>5</v>
      </c>
      <c r="H183" s="192">
        <f t="shared" si="4"/>
        <v>0.17241379310344829</v>
      </c>
      <c r="I183" s="192">
        <f t="shared" si="5"/>
        <v>0.17241379310344829</v>
      </c>
    </row>
    <row r="184" spans="1:9" x14ac:dyDescent="0.25">
      <c r="A184" t="s">
        <v>384</v>
      </c>
      <c r="B184" t="s">
        <v>174</v>
      </c>
      <c r="C184" t="s">
        <v>188</v>
      </c>
      <c r="D184">
        <v>551307</v>
      </c>
      <c r="E184">
        <v>20</v>
      </c>
      <c r="F184">
        <v>8</v>
      </c>
      <c r="G184">
        <v>4</v>
      </c>
      <c r="H184" s="192">
        <f t="shared" si="4"/>
        <v>0.4</v>
      </c>
      <c r="I184" s="192">
        <f t="shared" si="5"/>
        <v>0.2</v>
      </c>
    </row>
    <row r="185" spans="1:9" x14ac:dyDescent="0.25">
      <c r="A185" t="s">
        <v>378</v>
      </c>
      <c r="B185" t="s">
        <v>42</v>
      </c>
      <c r="C185" t="s">
        <v>47</v>
      </c>
      <c r="D185">
        <v>510523</v>
      </c>
      <c r="E185">
        <v>63</v>
      </c>
      <c r="F185">
        <v>14</v>
      </c>
      <c r="G185">
        <v>14</v>
      </c>
      <c r="H185" s="192">
        <f t="shared" si="4"/>
        <v>0.22222222222222221</v>
      </c>
      <c r="I185" s="192">
        <f t="shared" si="5"/>
        <v>0.22222222222222221</v>
      </c>
    </row>
    <row r="186" spans="1:9" x14ac:dyDescent="0.25">
      <c r="A186" t="s">
        <v>387</v>
      </c>
      <c r="B186" t="s">
        <v>388</v>
      </c>
      <c r="C186" t="s">
        <v>228</v>
      </c>
      <c r="D186">
        <v>454651</v>
      </c>
      <c r="E186">
        <v>198</v>
      </c>
      <c r="F186">
        <v>106</v>
      </c>
      <c r="G186">
        <v>100</v>
      </c>
      <c r="H186" s="192">
        <f t="shared" si="4"/>
        <v>0.53535353535353536</v>
      </c>
      <c r="I186" s="192">
        <f t="shared" si="5"/>
        <v>0.50505050505050508</v>
      </c>
    </row>
    <row r="187" spans="1:9" x14ac:dyDescent="0.25">
      <c r="A187" t="s">
        <v>383</v>
      </c>
      <c r="B187" t="s">
        <v>116</v>
      </c>
      <c r="C187" t="s">
        <v>126</v>
      </c>
      <c r="D187">
        <v>4143</v>
      </c>
      <c r="E187">
        <v>72</v>
      </c>
      <c r="F187">
        <v>38</v>
      </c>
      <c r="G187">
        <v>41</v>
      </c>
      <c r="H187" s="192">
        <f t="shared" si="4"/>
        <v>0.52777777777777779</v>
      </c>
      <c r="I187" s="192">
        <f t="shared" si="5"/>
        <v>0.56944444444444442</v>
      </c>
    </row>
    <row r="188" spans="1:9" x14ac:dyDescent="0.25">
      <c r="A188" t="s">
        <v>246</v>
      </c>
      <c r="B188" t="s">
        <v>375</v>
      </c>
      <c r="C188" t="s">
        <v>287</v>
      </c>
      <c r="D188">
        <v>557668</v>
      </c>
      <c r="E188">
        <v>41</v>
      </c>
      <c r="F188">
        <v>8</v>
      </c>
      <c r="G188">
        <v>3</v>
      </c>
      <c r="H188" s="192">
        <f t="shared" si="4"/>
        <v>0.1951219512195122</v>
      </c>
      <c r="I188" s="192">
        <f t="shared" si="5"/>
        <v>7.3170731707317069E-2</v>
      </c>
    </row>
    <row r="189" spans="1:9" x14ac:dyDescent="0.25">
      <c r="A189" t="s">
        <v>382</v>
      </c>
      <c r="B189" t="s">
        <v>95</v>
      </c>
      <c r="C189" t="s">
        <v>103</v>
      </c>
      <c r="D189">
        <v>4019</v>
      </c>
      <c r="E189">
        <v>65</v>
      </c>
      <c r="F189">
        <v>28</v>
      </c>
      <c r="G189">
        <v>26</v>
      </c>
      <c r="H189" s="192">
        <f t="shared" si="4"/>
        <v>0.43076923076923079</v>
      </c>
      <c r="I189" s="192">
        <f t="shared" si="5"/>
        <v>0.4</v>
      </c>
    </row>
    <row r="190" spans="1:9" x14ac:dyDescent="0.25">
      <c r="A190" t="s">
        <v>384</v>
      </c>
      <c r="B190" t="s">
        <v>386</v>
      </c>
      <c r="C190" t="s">
        <v>170</v>
      </c>
      <c r="D190">
        <v>408806</v>
      </c>
      <c r="E190">
        <v>66</v>
      </c>
      <c r="F190">
        <v>28</v>
      </c>
      <c r="G190">
        <v>16</v>
      </c>
      <c r="H190" s="192">
        <f t="shared" si="4"/>
        <v>0.42424242424242425</v>
      </c>
      <c r="I190" s="192">
        <f t="shared" si="5"/>
        <v>0.24242424242424243</v>
      </c>
    </row>
    <row r="191" spans="1:9" x14ac:dyDescent="0.25">
      <c r="A191" t="s">
        <v>378</v>
      </c>
      <c r="B191" t="s">
        <v>42</v>
      </c>
      <c r="C191" t="s">
        <v>57</v>
      </c>
      <c r="D191">
        <v>410512</v>
      </c>
      <c r="E191">
        <v>42</v>
      </c>
      <c r="F191">
        <v>20</v>
      </c>
      <c r="G191">
        <v>16</v>
      </c>
      <c r="H191" s="192">
        <f t="shared" si="4"/>
        <v>0.47619047619047616</v>
      </c>
      <c r="I191" s="192">
        <f t="shared" si="5"/>
        <v>0.38095238095238093</v>
      </c>
    </row>
    <row r="192" spans="1:9" x14ac:dyDescent="0.25">
      <c r="A192" t="s">
        <v>387</v>
      </c>
      <c r="B192" t="s">
        <v>193</v>
      </c>
      <c r="C192" t="s">
        <v>199</v>
      </c>
      <c r="D192">
        <v>554296</v>
      </c>
      <c r="E192">
        <v>29</v>
      </c>
      <c r="F192">
        <v>9</v>
      </c>
      <c r="G192">
        <v>6</v>
      </c>
      <c r="H192" s="192">
        <f t="shared" si="4"/>
        <v>0.31034482758620691</v>
      </c>
      <c r="I192" s="192">
        <f t="shared" si="5"/>
        <v>0.20689655172413793</v>
      </c>
    </row>
    <row r="193" spans="1:9" x14ac:dyDescent="0.25">
      <c r="A193" t="s">
        <v>246</v>
      </c>
      <c r="B193" t="s">
        <v>376</v>
      </c>
      <c r="C193" t="s">
        <v>300</v>
      </c>
      <c r="D193">
        <v>557508</v>
      </c>
      <c r="E193">
        <v>20</v>
      </c>
      <c r="F193">
        <v>10</v>
      </c>
      <c r="G193">
        <v>5</v>
      </c>
      <c r="H193" s="192">
        <f t="shared" si="4"/>
        <v>0.5</v>
      </c>
      <c r="I193" s="192">
        <f t="shared" si="5"/>
        <v>0.25</v>
      </c>
    </row>
    <row r="194" spans="1:9" x14ac:dyDescent="0.25">
      <c r="A194" t="s">
        <v>382</v>
      </c>
      <c r="B194" t="s">
        <v>58</v>
      </c>
      <c r="C194" t="s">
        <v>69</v>
      </c>
      <c r="D194">
        <v>4095</v>
      </c>
      <c r="E194">
        <v>39</v>
      </c>
      <c r="F194">
        <v>11</v>
      </c>
      <c r="G194">
        <v>18</v>
      </c>
      <c r="H194" s="192">
        <f t="shared" si="4"/>
        <v>0.28205128205128205</v>
      </c>
      <c r="I194" s="192">
        <f t="shared" si="5"/>
        <v>0.46153846153846156</v>
      </c>
    </row>
    <row r="195" spans="1:9" x14ac:dyDescent="0.25">
      <c r="A195" t="s">
        <v>246</v>
      </c>
      <c r="B195" t="s">
        <v>247</v>
      </c>
      <c r="C195" t="s">
        <v>260</v>
      </c>
      <c r="D195">
        <v>457446</v>
      </c>
      <c r="E195">
        <v>59</v>
      </c>
      <c r="F195">
        <v>16</v>
      </c>
      <c r="G195">
        <v>6</v>
      </c>
      <c r="H195" s="192">
        <f t="shared" ref="H195:H256" si="6">F195/E195</f>
        <v>0.2711864406779661</v>
      </c>
      <c r="I195" s="192">
        <f t="shared" ref="I195:I256" si="7">G195/E195</f>
        <v>0.10169491525423729</v>
      </c>
    </row>
    <row r="196" spans="1:9" x14ac:dyDescent="0.25">
      <c r="A196" t="s">
        <v>382</v>
      </c>
      <c r="B196" t="s">
        <v>58</v>
      </c>
      <c r="C196" t="s">
        <v>67</v>
      </c>
      <c r="D196">
        <v>4066</v>
      </c>
      <c r="E196">
        <v>47</v>
      </c>
      <c r="F196">
        <v>17</v>
      </c>
      <c r="G196">
        <v>23</v>
      </c>
      <c r="H196" s="192">
        <f t="shared" si="6"/>
        <v>0.36170212765957449</v>
      </c>
      <c r="I196" s="192">
        <f t="shared" si="7"/>
        <v>0.48936170212765956</v>
      </c>
    </row>
    <row r="197" spans="1:9" x14ac:dyDescent="0.25">
      <c r="A197" t="s">
        <v>246</v>
      </c>
      <c r="B197" t="s">
        <v>375</v>
      </c>
      <c r="C197" t="s">
        <v>286</v>
      </c>
      <c r="D197">
        <v>457617</v>
      </c>
      <c r="E197">
        <v>63</v>
      </c>
      <c r="F197">
        <v>22</v>
      </c>
      <c r="G197">
        <v>9</v>
      </c>
      <c r="H197" s="192">
        <f t="shared" si="6"/>
        <v>0.34920634920634919</v>
      </c>
      <c r="I197" s="192">
        <f t="shared" si="7"/>
        <v>0.14285714285714285</v>
      </c>
    </row>
    <row r="198" spans="1:9" x14ac:dyDescent="0.25">
      <c r="A198" t="s">
        <v>382</v>
      </c>
      <c r="B198" t="s">
        <v>77</v>
      </c>
      <c r="C198" t="s">
        <v>86</v>
      </c>
      <c r="D198">
        <v>4116</v>
      </c>
      <c r="E198">
        <v>47</v>
      </c>
      <c r="F198">
        <v>22</v>
      </c>
      <c r="G198">
        <v>17</v>
      </c>
      <c r="H198" s="192">
        <f t="shared" si="6"/>
        <v>0.46808510638297873</v>
      </c>
      <c r="I198" s="192">
        <f t="shared" si="7"/>
        <v>0.36170212765957449</v>
      </c>
    </row>
    <row r="199" spans="1:9" x14ac:dyDescent="0.25">
      <c r="A199" t="s">
        <v>387</v>
      </c>
      <c r="B199" t="s">
        <v>388</v>
      </c>
      <c r="C199" t="s">
        <v>481</v>
      </c>
      <c r="D199">
        <v>554376</v>
      </c>
      <c r="E199">
        <v>27</v>
      </c>
      <c r="F199">
        <v>14</v>
      </c>
      <c r="G199">
        <v>9</v>
      </c>
      <c r="H199" s="192">
        <f t="shared" si="6"/>
        <v>0.51851851851851849</v>
      </c>
      <c r="I199" s="192">
        <f t="shared" si="7"/>
        <v>0.33333333333333331</v>
      </c>
    </row>
    <row r="200" spans="1:9" x14ac:dyDescent="0.25">
      <c r="A200" t="s">
        <v>308</v>
      </c>
      <c r="B200" t="s">
        <v>377</v>
      </c>
      <c r="C200" t="s">
        <v>330</v>
      </c>
      <c r="D200">
        <v>488326</v>
      </c>
      <c r="E200">
        <v>42</v>
      </c>
      <c r="F200">
        <v>11</v>
      </c>
      <c r="G200">
        <v>9</v>
      </c>
      <c r="H200" s="192">
        <f t="shared" si="6"/>
        <v>0.26190476190476192</v>
      </c>
      <c r="I200" s="192">
        <f t="shared" si="7"/>
        <v>0.21428571428571427</v>
      </c>
    </row>
    <row r="201" spans="1:9" x14ac:dyDescent="0.25">
      <c r="A201" t="s">
        <v>384</v>
      </c>
      <c r="B201" t="s">
        <v>174</v>
      </c>
      <c r="C201" t="s">
        <v>186</v>
      </c>
      <c r="D201">
        <v>451301</v>
      </c>
      <c r="E201">
        <v>143</v>
      </c>
      <c r="F201">
        <v>76</v>
      </c>
      <c r="G201">
        <v>81</v>
      </c>
      <c r="H201" s="192">
        <f t="shared" si="6"/>
        <v>0.53146853146853146</v>
      </c>
      <c r="I201" s="192">
        <f t="shared" si="7"/>
        <v>0.56643356643356646</v>
      </c>
    </row>
    <row r="202" spans="1:9" x14ac:dyDescent="0.25">
      <c r="A202" t="s">
        <v>384</v>
      </c>
      <c r="B202" t="s">
        <v>174</v>
      </c>
      <c r="C202" t="s">
        <v>180</v>
      </c>
      <c r="D202">
        <v>551314</v>
      </c>
      <c r="E202">
        <v>38</v>
      </c>
      <c r="F202">
        <v>21</v>
      </c>
      <c r="G202">
        <v>4</v>
      </c>
      <c r="H202" s="192">
        <f t="shared" si="6"/>
        <v>0.55263157894736847</v>
      </c>
      <c r="I202" s="192">
        <f t="shared" si="7"/>
        <v>0.10526315789473684</v>
      </c>
    </row>
    <row r="203" spans="1:9" x14ac:dyDescent="0.25">
      <c r="A203" t="s">
        <v>387</v>
      </c>
      <c r="B203" t="s">
        <v>388</v>
      </c>
      <c r="C203" t="s">
        <v>227</v>
      </c>
      <c r="D203">
        <v>454535</v>
      </c>
      <c r="E203">
        <v>72</v>
      </c>
      <c r="F203">
        <v>35</v>
      </c>
      <c r="G203">
        <v>34</v>
      </c>
      <c r="H203" s="192">
        <f t="shared" si="6"/>
        <v>0.4861111111111111</v>
      </c>
      <c r="I203" s="192">
        <f t="shared" si="7"/>
        <v>0.47222222222222221</v>
      </c>
    </row>
    <row r="204" spans="1:9" x14ac:dyDescent="0.25">
      <c r="A204" t="s">
        <v>382</v>
      </c>
      <c r="B204" t="s">
        <v>77</v>
      </c>
      <c r="C204" t="s">
        <v>93</v>
      </c>
      <c r="D204">
        <v>4107</v>
      </c>
      <c r="E204">
        <v>47</v>
      </c>
      <c r="F204">
        <v>22</v>
      </c>
      <c r="G204">
        <v>29</v>
      </c>
      <c r="H204" s="192">
        <f t="shared" si="6"/>
        <v>0.46808510638297873</v>
      </c>
      <c r="I204" s="192">
        <f t="shared" si="7"/>
        <v>0.61702127659574468</v>
      </c>
    </row>
    <row r="205" spans="1:9" x14ac:dyDescent="0.25">
      <c r="A205" t="s">
        <v>246</v>
      </c>
      <c r="B205" t="s">
        <v>247</v>
      </c>
      <c r="C205" t="s">
        <v>255</v>
      </c>
      <c r="D205">
        <v>557440</v>
      </c>
      <c r="E205">
        <v>16</v>
      </c>
      <c r="F205">
        <v>4</v>
      </c>
      <c r="G205">
        <v>1</v>
      </c>
      <c r="H205" s="192">
        <f t="shared" si="6"/>
        <v>0.25</v>
      </c>
      <c r="I205" s="192">
        <f t="shared" si="7"/>
        <v>6.25E-2</v>
      </c>
    </row>
    <row r="206" spans="1:9" x14ac:dyDescent="0.25">
      <c r="A206" t="s">
        <v>246</v>
      </c>
      <c r="B206" t="s">
        <v>376</v>
      </c>
      <c r="C206" t="s">
        <v>298</v>
      </c>
      <c r="D206">
        <v>557352</v>
      </c>
      <c r="E206">
        <v>31</v>
      </c>
      <c r="F206">
        <v>13</v>
      </c>
      <c r="G206">
        <v>13</v>
      </c>
      <c r="H206" s="192">
        <f t="shared" si="6"/>
        <v>0.41935483870967744</v>
      </c>
      <c r="I206" s="192">
        <f t="shared" si="7"/>
        <v>0.41935483870967744</v>
      </c>
    </row>
    <row r="207" spans="1:9" x14ac:dyDescent="0.25">
      <c r="A207" t="s">
        <v>246</v>
      </c>
      <c r="B207" t="s">
        <v>247</v>
      </c>
      <c r="C207" t="s">
        <v>254</v>
      </c>
      <c r="D207">
        <v>557436</v>
      </c>
      <c r="E207">
        <v>56</v>
      </c>
      <c r="F207">
        <v>13</v>
      </c>
      <c r="G207">
        <v>10</v>
      </c>
      <c r="H207" s="192">
        <f t="shared" si="6"/>
        <v>0.23214285714285715</v>
      </c>
      <c r="I207" s="192">
        <f t="shared" si="7"/>
        <v>0.17857142857142858</v>
      </c>
    </row>
    <row r="208" spans="1:9" x14ac:dyDescent="0.25">
      <c r="A208" t="s">
        <v>383</v>
      </c>
      <c r="B208" t="s">
        <v>116</v>
      </c>
      <c r="C208" t="s">
        <v>124</v>
      </c>
      <c r="D208">
        <v>4141</v>
      </c>
      <c r="E208">
        <v>82</v>
      </c>
      <c r="F208">
        <v>32</v>
      </c>
      <c r="G208">
        <v>29</v>
      </c>
      <c r="H208" s="192">
        <f t="shared" si="6"/>
        <v>0.3902439024390244</v>
      </c>
      <c r="I208" s="192">
        <f t="shared" si="7"/>
        <v>0.35365853658536583</v>
      </c>
    </row>
    <row r="209" spans="1:9" x14ac:dyDescent="0.25">
      <c r="A209" t="s">
        <v>387</v>
      </c>
      <c r="B209" t="s">
        <v>388</v>
      </c>
      <c r="C209" t="s">
        <v>226</v>
      </c>
      <c r="D209">
        <v>554533</v>
      </c>
      <c r="E209">
        <v>34</v>
      </c>
      <c r="F209">
        <v>8</v>
      </c>
      <c r="G209">
        <v>6</v>
      </c>
      <c r="H209" s="192">
        <f t="shared" si="6"/>
        <v>0.23529411764705882</v>
      </c>
      <c r="I209" s="192">
        <f t="shared" si="7"/>
        <v>0.17647058823529413</v>
      </c>
    </row>
    <row r="210" spans="1:9" x14ac:dyDescent="0.25">
      <c r="A210" t="s">
        <v>378</v>
      </c>
      <c r="B210" t="s">
        <v>42</v>
      </c>
      <c r="C210" t="s">
        <v>52</v>
      </c>
      <c r="D210">
        <v>410524</v>
      </c>
      <c r="E210">
        <v>34</v>
      </c>
      <c r="F210">
        <v>7</v>
      </c>
      <c r="G210">
        <v>5</v>
      </c>
      <c r="H210" s="192">
        <f t="shared" si="6"/>
        <v>0.20588235294117646</v>
      </c>
      <c r="I210" s="192">
        <f t="shared" si="7"/>
        <v>0.14705882352941177</v>
      </c>
    </row>
    <row r="211" spans="1:9" x14ac:dyDescent="0.25">
      <c r="A211" t="s">
        <v>246</v>
      </c>
      <c r="B211" t="s">
        <v>247</v>
      </c>
      <c r="C211" t="s">
        <v>253</v>
      </c>
      <c r="D211">
        <v>557434</v>
      </c>
      <c r="E211">
        <v>22</v>
      </c>
      <c r="F211">
        <v>5</v>
      </c>
      <c r="G211">
        <v>4</v>
      </c>
      <c r="H211" s="192">
        <f t="shared" si="6"/>
        <v>0.22727272727272727</v>
      </c>
      <c r="I211" s="192">
        <f t="shared" si="7"/>
        <v>0.18181818181818182</v>
      </c>
    </row>
    <row r="212" spans="1:9" x14ac:dyDescent="0.25">
      <c r="A212" t="s">
        <v>382</v>
      </c>
      <c r="B212" t="s">
        <v>77</v>
      </c>
      <c r="C212" t="s">
        <v>90</v>
      </c>
      <c r="D212">
        <v>4121</v>
      </c>
      <c r="E212">
        <v>39</v>
      </c>
      <c r="F212">
        <v>15</v>
      </c>
      <c r="G212">
        <v>11</v>
      </c>
      <c r="H212" s="192">
        <f t="shared" si="6"/>
        <v>0.38461538461538464</v>
      </c>
      <c r="I212" s="192">
        <f t="shared" si="7"/>
        <v>0.28205128205128205</v>
      </c>
    </row>
    <row r="213" spans="1:9" x14ac:dyDescent="0.25">
      <c r="A213" t="s">
        <v>384</v>
      </c>
      <c r="B213" t="s">
        <v>174</v>
      </c>
      <c r="C213" t="s">
        <v>187</v>
      </c>
      <c r="D213">
        <v>551341</v>
      </c>
      <c r="E213">
        <v>46</v>
      </c>
      <c r="F213">
        <v>11</v>
      </c>
      <c r="G213">
        <v>16</v>
      </c>
      <c r="H213" s="192">
        <f t="shared" si="6"/>
        <v>0.2391304347826087</v>
      </c>
      <c r="I213" s="192">
        <f t="shared" si="7"/>
        <v>0.34782608695652173</v>
      </c>
    </row>
    <row r="214" spans="1:9" x14ac:dyDescent="0.25">
      <c r="A214" t="s">
        <v>387</v>
      </c>
      <c r="B214" t="s">
        <v>231</v>
      </c>
      <c r="C214" t="s">
        <v>245</v>
      </c>
      <c r="D214">
        <v>554700</v>
      </c>
      <c r="E214">
        <v>31</v>
      </c>
      <c r="F214">
        <v>10</v>
      </c>
      <c r="G214">
        <v>13</v>
      </c>
      <c r="H214" s="192">
        <f t="shared" si="6"/>
        <v>0.32258064516129031</v>
      </c>
      <c r="I214" s="192">
        <f t="shared" si="7"/>
        <v>0.41935483870967744</v>
      </c>
    </row>
    <row r="215" spans="1:9" x14ac:dyDescent="0.25">
      <c r="A215" t="s">
        <v>246</v>
      </c>
      <c r="B215" t="s">
        <v>247</v>
      </c>
      <c r="C215" t="s">
        <v>268</v>
      </c>
      <c r="D215">
        <v>557444</v>
      </c>
      <c r="E215">
        <v>38</v>
      </c>
      <c r="F215">
        <v>17</v>
      </c>
      <c r="G215">
        <v>12</v>
      </c>
      <c r="H215" s="192">
        <f t="shared" si="6"/>
        <v>0.44736842105263158</v>
      </c>
      <c r="I215" s="192">
        <f t="shared" si="7"/>
        <v>0.31578947368421051</v>
      </c>
    </row>
    <row r="216" spans="1:9" x14ac:dyDescent="0.25">
      <c r="A216" t="s">
        <v>382</v>
      </c>
      <c r="B216" t="s">
        <v>95</v>
      </c>
      <c r="C216" t="s">
        <v>111</v>
      </c>
      <c r="D216">
        <v>4054</v>
      </c>
      <c r="E216">
        <v>35</v>
      </c>
      <c r="F216">
        <v>12</v>
      </c>
      <c r="G216">
        <v>7</v>
      </c>
      <c r="H216" s="192">
        <f t="shared" si="6"/>
        <v>0.34285714285714286</v>
      </c>
      <c r="I216" s="192">
        <f t="shared" si="7"/>
        <v>0.2</v>
      </c>
    </row>
    <row r="217" spans="1:9" x14ac:dyDescent="0.25">
      <c r="A217" t="s">
        <v>387</v>
      </c>
      <c r="B217" t="s">
        <v>231</v>
      </c>
      <c r="C217" t="s">
        <v>243</v>
      </c>
      <c r="D217">
        <v>455678</v>
      </c>
      <c r="E217">
        <v>129</v>
      </c>
      <c r="F217">
        <v>37</v>
      </c>
      <c r="G217">
        <v>29</v>
      </c>
      <c r="H217" s="192">
        <f t="shared" si="6"/>
        <v>0.2868217054263566</v>
      </c>
      <c r="I217" s="192">
        <f t="shared" si="7"/>
        <v>0.22480620155038761</v>
      </c>
    </row>
    <row r="218" spans="1:9" x14ac:dyDescent="0.25">
      <c r="A218" t="s">
        <v>387</v>
      </c>
      <c r="B218" t="s">
        <v>193</v>
      </c>
      <c r="C218" t="s">
        <v>203</v>
      </c>
      <c r="D218">
        <v>554476</v>
      </c>
      <c r="E218">
        <v>31</v>
      </c>
      <c r="F218">
        <v>15</v>
      </c>
      <c r="G218">
        <v>14</v>
      </c>
      <c r="H218" s="192">
        <f t="shared" si="6"/>
        <v>0.4838709677419355</v>
      </c>
      <c r="I218" s="192">
        <f t="shared" si="7"/>
        <v>0.45161290322580644</v>
      </c>
    </row>
    <row r="219" spans="1:9" x14ac:dyDescent="0.25">
      <c r="A219" t="s">
        <v>384</v>
      </c>
      <c r="B219" t="s">
        <v>385</v>
      </c>
      <c r="C219" t="s">
        <v>150</v>
      </c>
      <c r="D219">
        <v>551110</v>
      </c>
      <c r="E219">
        <v>82</v>
      </c>
      <c r="F219">
        <v>40</v>
      </c>
      <c r="G219">
        <v>31</v>
      </c>
      <c r="H219" s="192">
        <f t="shared" si="6"/>
        <v>0.48780487804878048</v>
      </c>
      <c r="I219" s="192">
        <f t="shared" si="7"/>
        <v>0.37804878048780488</v>
      </c>
    </row>
    <row r="220" spans="1:9" x14ac:dyDescent="0.25">
      <c r="A220" t="s">
        <v>387</v>
      </c>
      <c r="B220" t="s">
        <v>388</v>
      </c>
      <c r="C220" t="s">
        <v>223</v>
      </c>
      <c r="D220">
        <v>554496</v>
      </c>
      <c r="E220">
        <v>20</v>
      </c>
      <c r="F220">
        <v>6</v>
      </c>
      <c r="G220">
        <v>4</v>
      </c>
      <c r="H220" s="192">
        <f t="shared" si="6"/>
        <v>0.3</v>
      </c>
      <c r="I220" s="192">
        <f t="shared" si="7"/>
        <v>0.2</v>
      </c>
    </row>
    <row r="221" spans="1:9" x14ac:dyDescent="0.25">
      <c r="A221" t="s">
        <v>382</v>
      </c>
      <c r="B221" t="s">
        <v>95</v>
      </c>
      <c r="C221" t="s">
        <v>102</v>
      </c>
      <c r="D221">
        <v>4029</v>
      </c>
      <c r="E221">
        <v>64</v>
      </c>
      <c r="F221">
        <v>31</v>
      </c>
      <c r="G221">
        <v>29</v>
      </c>
      <c r="H221" s="192">
        <f t="shared" si="6"/>
        <v>0.484375</v>
      </c>
      <c r="I221" s="192">
        <f t="shared" si="7"/>
        <v>0.453125</v>
      </c>
    </row>
    <row r="222" spans="1:9" x14ac:dyDescent="0.25">
      <c r="A222" t="s">
        <v>384</v>
      </c>
      <c r="B222" t="s">
        <v>386</v>
      </c>
      <c r="C222" t="s">
        <v>168</v>
      </c>
      <c r="D222">
        <v>408862</v>
      </c>
      <c r="E222">
        <v>68</v>
      </c>
      <c r="F222">
        <v>28</v>
      </c>
      <c r="G222">
        <v>11</v>
      </c>
      <c r="H222" s="192">
        <f t="shared" si="6"/>
        <v>0.41176470588235292</v>
      </c>
      <c r="I222" s="192">
        <f t="shared" si="7"/>
        <v>0.16176470588235295</v>
      </c>
    </row>
    <row r="223" spans="1:9" x14ac:dyDescent="0.25">
      <c r="A223" t="s">
        <v>308</v>
      </c>
      <c r="B223" t="s">
        <v>309</v>
      </c>
      <c r="C223" t="s">
        <v>314</v>
      </c>
      <c r="D223">
        <v>488281</v>
      </c>
      <c r="E223">
        <v>34</v>
      </c>
      <c r="F223">
        <v>13</v>
      </c>
      <c r="G223">
        <v>5</v>
      </c>
      <c r="H223" s="192">
        <f t="shared" si="6"/>
        <v>0.38235294117647056</v>
      </c>
      <c r="I223" s="192">
        <f t="shared" si="7"/>
        <v>0.14705882352941177</v>
      </c>
    </row>
    <row r="224" spans="1:9" x14ac:dyDescent="0.25">
      <c r="A224" t="s">
        <v>246</v>
      </c>
      <c r="B224" t="s">
        <v>247</v>
      </c>
      <c r="C224" t="s">
        <v>256</v>
      </c>
      <c r="D224">
        <v>557441</v>
      </c>
      <c r="E224">
        <v>27</v>
      </c>
      <c r="F224">
        <v>6</v>
      </c>
      <c r="G224">
        <v>8</v>
      </c>
      <c r="H224" s="192">
        <f t="shared" si="6"/>
        <v>0.22222222222222221</v>
      </c>
      <c r="I224" s="192">
        <f t="shared" si="7"/>
        <v>0.29629629629629628</v>
      </c>
    </row>
    <row r="225" spans="1:9" x14ac:dyDescent="0.25">
      <c r="A225" t="s">
        <v>387</v>
      </c>
      <c r="B225" t="s">
        <v>231</v>
      </c>
      <c r="C225" t="s">
        <v>244</v>
      </c>
      <c r="D225">
        <v>555679</v>
      </c>
      <c r="E225">
        <v>91</v>
      </c>
      <c r="F225">
        <v>63</v>
      </c>
      <c r="G225">
        <v>34</v>
      </c>
      <c r="H225" s="192">
        <f t="shared" si="6"/>
        <v>0.69230769230769229</v>
      </c>
      <c r="I225" s="192">
        <f t="shared" si="7"/>
        <v>0.37362637362637363</v>
      </c>
    </row>
    <row r="226" spans="1:9" x14ac:dyDescent="0.25">
      <c r="A226" t="s">
        <v>308</v>
      </c>
      <c r="B226" t="s">
        <v>309</v>
      </c>
      <c r="C226" t="s">
        <v>317</v>
      </c>
      <c r="D226">
        <v>488288</v>
      </c>
      <c r="E226">
        <v>34</v>
      </c>
      <c r="F226">
        <v>18</v>
      </c>
      <c r="G226">
        <v>8</v>
      </c>
      <c r="H226" s="192">
        <f t="shared" si="6"/>
        <v>0.52941176470588236</v>
      </c>
      <c r="I226" s="192">
        <f t="shared" si="7"/>
        <v>0.23529411764705882</v>
      </c>
    </row>
    <row r="227" spans="1:9" x14ac:dyDescent="0.25">
      <c r="A227" t="s">
        <v>246</v>
      </c>
      <c r="B227" t="s">
        <v>247</v>
      </c>
      <c r="C227" t="s">
        <v>265</v>
      </c>
      <c r="D227">
        <v>557559</v>
      </c>
      <c r="E227">
        <v>37</v>
      </c>
      <c r="F227">
        <v>18</v>
      </c>
      <c r="G227">
        <v>17</v>
      </c>
      <c r="H227" s="192">
        <f t="shared" si="6"/>
        <v>0.48648648648648651</v>
      </c>
      <c r="I227" s="192">
        <f t="shared" si="7"/>
        <v>0.45945945945945948</v>
      </c>
    </row>
    <row r="228" spans="1:9" x14ac:dyDescent="0.25">
      <c r="A228" t="s">
        <v>382</v>
      </c>
      <c r="B228" t="s">
        <v>95</v>
      </c>
      <c r="C228" t="s">
        <v>100</v>
      </c>
      <c r="D228">
        <v>4039</v>
      </c>
      <c r="E228">
        <v>21</v>
      </c>
      <c r="F228">
        <v>9</v>
      </c>
      <c r="G228">
        <v>12</v>
      </c>
      <c r="H228" s="192">
        <f t="shared" si="6"/>
        <v>0.42857142857142855</v>
      </c>
      <c r="I228" s="192">
        <f t="shared" si="7"/>
        <v>0.5714285714285714</v>
      </c>
    </row>
    <row r="229" spans="1:9" x14ac:dyDescent="0.25">
      <c r="A229" t="s">
        <v>384</v>
      </c>
      <c r="B229" t="s">
        <v>386</v>
      </c>
      <c r="C229" t="s">
        <v>172</v>
      </c>
      <c r="D229">
        <v>508820</v>
      </c>
      <c r="E229">
        <v>40</v>
      </c>
      <c r="F229">
        <v>23</v>
      </c>
      <c r="G229">
        <v>15</v>
      </c>
      <c r="H229" s="192">
        <f t="shared" si="6"/>
        <v>0.57499999999999996</v>
      </c>
      <c r="I229" s="192">
        <f t="shared" si="7"/>
        <v>0.375</v>
      </c>
    </row>
    <row r="230" spans="1:9" x14ac:dyDescent="0.25">
      <c r="A230" t="s">
        <v>382</v>
      </c>
      <c r="B230" t="s">
        <v>77</v>
      </c>
      <c r="C230" t="s">
        <v>88</v>
      </c>
      <c r="D230">
        <v>4119</v>
      </c>
      <c r="E230">
        <v>52</v>
      </c>
      <c r="F230">
        <v>29</v>
      </c>
      <c r="G230">
        <v>29</v>
      </c>
      <c r="H230" s="192">
        <f t="shared" si="6"/>
        <v>0.55769230769230771</v>
      </c>
      <c r="I230" s="192">
        <f t="shared" si="7"/>
        <v>0.55769230769230771</v>
      </c>
    </row>
    <row r="231" spans="1:9" x14ac:dyDescent="0.25">
      <c r="A231" t="s">
        <v>384</v>
      </c>
      <c r="B231" t="s">
        <v>386</v>
      </c>
      <c r="C231" t="s">
        <v>164</v>
      </c>
      <c r="D231">
        <v>508802</v>
      </c>
      <c r="E231">
        <v>34</v>
      </c>
      <c r="F231">
        <v>20</v>
      </c>
      <c r="G231">
        <v>17</v>
      </c>
      <c r="H231" s="192">
        <f t="shared" si="6"/>
        <v>0.58823529411764708</v>
      </c>
      <c r="I231" s="192">
        <f t="shared" si="7"/>
        <v>0.5</v>
      </c>
    </row>
    <row r="232" spans="1:9" x14ac:dyDescent="0.25">
      <c r="A232" t="s">
        <v>246</v>
      </c>
      <c r="B232" t="s">
        <v>376</v>
      </c>
      <c r="C232" t="s">
        <v>291</v>
      </c>
      <c r="D232">
        <v>457192</v>
      </c>
      <c r="E232">
        <v>21</v>
      </c>
      <c r="F232">
        <v>9</v>
      </c>
      <c r="G232">
        <v>7</v>
      </c>
      <c r="H232" s="192">
        <f t="shared" si="6"/>
        <v>0.42857142857142855</v>
      </c>
      <c r="I232" s="192">
        <f t="shared" si="7"/>
        <v>0.33333333333333331</v>
      </c>
    </row>
    <row r="233" spans="1:9" x14ac:dyDescent="0.25">
      <c r="A233" t="s">
        <v>382</v>
      </c>
      <c r="B233" t="s">
        <v>95</v>
      </c>
      <c r="C233" t="s">
        <v>106</v>
      </c>
      <c r="D233">
        <v>4026</v>
      </c>
      <c r="E233">
        <v>64</v>
      </c>
      <c r="F233">
        <v>40</v>
      </c>
      <c r="G233">
        <v>41</v>
      </c>
      <c r="H233" s="192">
        <f t="shared" si="6"/>
        <v>0.625</v>
      </c>
      <c r="I233" s="192">
        <f t="shared" si="7"/>
        <v>0.640625</v>
      </c>
    </row>
    <row r="234" spans="1:9" x14ac:dyDescent="0.25">
      <c r="A234" t="s">
        <v>387</v>
      </c>
      <c r="B234" t="s">
        <v>193</v>
      </c>
      <c r="C234" t="s">
        <v>205</v>
      </c>
      <c r="D234">
        <v>454481</v>
      </c>
      <c r="E234">
        <v>246</v>
      </c>
      <c r="F234">
        <v>132</v>
      </c>
      <c r="G234">
        <v>82</v>
      </c>
      <c r="H234" s="192">
        <f t="shared" si="6"/>
        <v>0.53658536585365857</v>
      </c>
      <c r="I234" s="192">
        <f t="shared" si="7"/>
        <v>0.33333333333333331</v>
      </c>
    </row>
    <row r="235" spans="1:9" x14ac:dyDescent="0.25">
      <c r="A235" t="s">
        <v>384</v>
      </c>
      <c r="B235" t="s">
        <v>385</v>
      </c>
      <c r="C235" t="s">
        <v>157</v>
      </c>
      <c r="D235">
        <v>451381</v>
      </c>
      <c r="E235">
        <v>74</v>
      </c>
      <c r="F235">
        <v>24</v>
      </c>
      <c r="G235">
        <v>22</v>
      </c>
      <c r="H235" s="192">
        <f t="shared" si="6"/>
        <v>0.32432432432432434</v>
      </c>
      <c r="I235" s="192">
        <f t="shared" si="7"/>
        <v>0.29729729729729731</v>
      </c>
    </row>
    <row r="236" spans="1:9" x14ac:dyDescent="0.25">
      <c r="A236" t="s">
        <v>383</v>
      </c>
      <c r="B236" t="s">
        <v>134</v>
      </c>
      <c r="C236" t="s">
        <v>141</v>
      </c>
      <c r="D236">
        <v>4170</v>
      </c>
      <c r="E236">
        <v>124</v>
      </c>
      <c r="F236">
        <v>46</v>
      </c>
      <c r="G236">
        <v>43</v>
      </c>
      <c r="H236" s="192">
        <f t="shared" si="6"/>
        <v>0.37096774193548387</v>
      </c>
      <c r="I236" s="192">
        <f t="shared" si="7"/>
        <v>0.34677419354838712</v>
      </c>
    </row>
    <row r="237" spans="1:9" x14ac:dyDescent="0.25">
      <c r="A237" t="s">
        <v>308</v>
      </c>
      <c r="B237" t="s">
        <v>309</v>
      </c>
      <c r="C237" t="s">
        <v>311</v>
      </c>
      <c r="D237">
        <v>588206</v>
      </c>
      <c r="E237">
        <v>33</v>
      </c>
      <c r="F237">
        <v>9</v>
      </c>
      <c r="G237">
        <v>5</v>
      </c>
      <c r="H237" s="192">
        <f t="shared" si="6"/>
        <v>0.27272727272727271</v>
      </c>
      <c r="I237" s="192">
        <f t="shared" si="7"/>
        <v>0.15151515151515152</v>
      </c>
    </row>
    <row r="238" spans="1:9" x14ac:dyDescent="0.25">
      <c r="A238" t="s">
        <v>387</v>
      </c>
      <c r="B238" t="s">
        <v>193</v>
      </c>
      <c r="C238" t="s">
        <v>197</v>
      </c>
      <c r="D238">
        <v>454171</v>
      </c>
      <c r="E238">
        <v>14</v>
      </c>
      <c r="F238">
        <v>4</v>
      </c>
      <c r="G238">
        <v>1</v>
      </c>
      <c r="H238" s="192">
        <f t="shared" si="6"/>
        <v>0.2857142857142857</v>
      </c>
      <c r="I238" s="192">
        <f t="shared" si="7"/>
        <v>7.1428571428571425E-2</v>
      </c>
    </row>
    <row r="239" spans="1:9" x14ac:dyDescent="0.25">
      <c r="A239" t="s">
        <v>308</v>
      </c>
      <c r="B239" t="s">
        <v>309</v>
      </c>
      <c r="C239" t="s">
        <v>325</v>
      </c>
      <c r="D239">
        <v>588716</v>
      </c>
      <c r="E239">
        <v>24</v>
      </c>
      <c r="F239">
        <v>10</v>
      </c>
      <c r="G239">
        <v>12</v>
      </c>
      <c r="H239" s="192">
        <f t="shared" si="6"/>
        <v>0.41666666666666669</v>
      </c>
      <c r="I239" s="192">
        <f t="shared" si="7"/>
        <v>0.5</v>
      </c>
    </row>
    <row r="240" spans="1:9" x14ac:dyDescent="0.25">
      <c r="A240" t="s">
        <v>382</v>
      </c>
      <c r="B240" t="s">
        <v>58</v>
      </c>
      <c r="C240" t="s">
        <v>68</v>
      </c>
      <c r="D240">
        <v>4067</v>
      </c>
      <c r="E240">
        <v>13</v>
      </c>
      <c r="F240">
        <v>9</v>
      </c>
      <c r="G240">
        <v>5</v>
      </c>
      <c r="H240" s="192">
        <f t="shared" si="6"/>
        <v>0.69230769230769229</v>
      </c>
      <c r="I240" s="192">
        <f t="shared" si="7"/>
        <v>0.38461538461538464</v>
      </c>
    </row>
    <row r="241" spans="1:9" x14ac:dyDescent="0.25">
      <c r="A241" t="s">
        <v>383</v>
      </c>
      <c r="B241" t="s">
        <v>134</v>
      </c>
      <c r="C241" t="s">
        <v>143</v>
      </c>
      <c r="D241">
        <v>4188</v>
      </c>
      <c r="E241">
        <v>32</v>
      </c>
      <c r="F241">
        <v>12</v>
      </c>
      <c r="G241">
        <v>2</v>
      </c>
      <c r="H241" s="192">
        <f t="shared" si="6"/>
        <v>0.375</v>
      </c>
      <c r="I241" s="192">
        <f t="shared" si="7"/>
        <v>6.25E-2</v>
      </c>
    </row>
    <row r="242" spans="1:9" x14ac:dyDescent="0.25">
      <c r="A242" t="s">
        <v>384</v>
      </c>
      <c r="B242" t="s">
        <v>174</v>
      </c>
      <c r="C242" t="s">
        <v>177</v>
      </c>
      <c r="D242">
        <v>551369</v>
      </c>
      <c r="E242">
        <v>20</v>
      </c>
      <c r="F242">
        <v>11</v>
      </c>
      <c r="G242">
        <v>6</v>
      </c>
      <c r="H242" s="192">
        <f t="shared" si="6"/>
        <v>0.55000000000000004</v>
      </c>
      <c r="I242" s="192">
        <f t="shared" si="7"/>
        <v>0.3</v>
      </c>
    </row>
    <row r="243" spans="1:9" x14ac:dyDescent="0.25">
      <c r="A243" t="s">
        <v>308</v>
      </c>
      <c r="B243" t="s">
        <v>377</v>
      </c>
      <c r="C243" t="s">
        <v>326</v>
      </c>
      <c r="D243">
        <v>488586</v>
      </c>
      <c r="E243">
        <v>156</v>
      </c>
      <c r="F243">
        <v>79</v>
      </c>
      <c r="G243">
        <v>69</v>
      </c>
      <c r="H243" s="192">
        <f t="shared" si="6"/>
        <v>0.50641025641025639</v>
      </c>
      <c r="I243" s="192">
        <f t="shared" si="7"/>
        <v>0.44230769230769229</v>
      </c>
    </row>
    <row r="244" spans="1:9" x14ac:dyDescent="0.25">
      <c r="A244" t="s">
        <v>246</v>
      </c>
      <c r="B244" t="s">
        <v>375</v>
      </c>
      <c r="C244" t="s">
        <v>282</v>
      </c>
      <c r="D244">
        <v>557523</v>
      </c>
      <c r="E244">
        <v>19</v>
      </c>
      <c r="F244">
        <v>9</v>
      </c>
      <c r="G244">
        <v>2</v>
      </c>
      <c r="H244" s="192">
        <f t="shared" si="6"/>
        <v>0.47368421052631576</v>
      </c>
      <c r="I244" s="192">
        <f t="shared" si="7"/>
        <v>0.10526315789473684</v>
      </c>
    </row>
    <row r="245" spans="1:9" x14ac:dyDescent="0.25">
      <c r="A245" t="s">
        <v>594</v>
      </c>
      <c r="B245" t="s">
        <v>379</v>
      </c>
      <c r="C245" t="s">
        <v>380</v>
      </c>
      <c r="D245">
        <v>4017</v>
      </c>
      <c r="E245">
        <v>78</v>
      </c>
      <c r="F245">
        <v>37</v>
      </c>
      <c r="G245">
        <v>29</v>
      </c>
      <c r="H245" s="192">
        <f t="shared" si="6"/>
        <v>0.47435897435897434</v>
      </c>
      <c r="I245" s="192">
        <f t="shared" si="7"/>
        <v>0.37179487179487181</v>
      </c>
    </row>
    <row r="246" spans="1:9" x14ac:dyDescent="0.25">
      <c r="A246" t="s">
        <v>378</v>
      </c>
      <c r="B246" t="s">
        <v>42</v>
      </c>
      <c r="C246" t="s">
        <v>55</v>
      </c>
      <c r="D246">
        <v>510522</v>
      </c>
      <c r="E246">
        <v>46</v>
      </c>
      <c r="F246">
        <v>12</v>
      </c>
      <c r="G246">
        <v>4</v>
      </c>
      <c r="H246" s="192">
        <f t="shared" si="6"/>
        <v>0.2608695652173913</v>
      </c>
      <c r="I246" s="192">
        <f t="shared" si="7"/>
        <v>8.6956521739130432E-2</v>
      </c>
    </row>
    <row r="247" spans="1:9" x14ac:dyDescent="0.25">
      <c r="A247" t="s">
        <v>387</v>
      </c>
      <c r="B247" t="s">
        <v>388</v>
      </c>
      <c r="C247" t="s">
        <v>230</v>
      </c>
      <c r="D247">
        <v>454696</v>
      </c>
      <c r="E247">
        <v>58</v>
      </c>
      <c r="F247">
        <v>23</v>
      </c>
      <c r="G247">
        <v>23</v>
      </c>
      <c r="H247" s="192">
        <f t="shared" si="6"/>
        <v>0.39655172413793105</v>
      </c>
      <c r="I247" s="192">
        <f t="shared" si="7"/>
        <v>0.39655172413793105</v>
      </c>
    </row>
    <row r="248" spans="1:9" x14ac:dyDescent="0.25">
      <c r="A248" t="s">
        <v>246</v>
      </c>
      <c r="B248" t="s">
        <v>376</v>
      </c>
      <c r="C248" t="s">
        <v>288</v>
      </c>
      <c r="D248">
        <v>557113</v>
      </c>
      <c r="E248">
        <v>37</v>
      </c>
      <c r="F248">
        <v>24</v>
      </c>
      <c r="G248">
        <v>24</v>
      </c>
      <c r="H248" s="192">
        <f t="shared" si="6"/>
        <v>0.64864864864864868</v>
      </c>
      <c r="I248" s="192">
        <f t="shared" si="7"/>
        <v>0.64864864864864868</v>
      </c>
    </row>
    <row r="249" spans="1:9" x14ac:dyDescent="0.25">
      <c r="A249" t="s">
        <v>384</v>
      </c>
      <c r="B249" t="s">
        <v>385</v>
      </c>
      <c r="C249" t="s">
        <v>152</v>
      </c>
      <c r="D249">
        <v>551103</v>
      </c>
      <c r="E249">
        <v>32</v>
      </c>
      <c r="F249">
        <v>16</v>
      </c>
      <c r="G249">
        <v>9</v>
      </c>
      <c r="H249" s="192">
        <f t="shared" si="6"/>
        <v>0.5</v>
      </c>
      <c r="I249" s="192">
        <f t="shared" si="7"/>
        <v>0.28125</v>
      </c>
    </row>
    <row r="250" spans="1:9" x14ac:dyDescent="0.25">
      <c r="A250" t="s">
        <v>387</v>
      </c>
      <c r="B250" t="s">
        <v>388</v>
      </c>
      <c r="C250" t="s">
        <v>216</v>
      </c>
      <c r="D250">
        <v>554321</v>
      </c>
      <c r="E250">
        <v>30</v>
      </c>
      <c r="F250">
        <v>10</v>
      </c>
      <c r="G250">
        <v>7</v>
      </c>
      <c r="H250" s="192">
        <f t="shared" si="6"/>
        <v>0.33333333333333331</v>
      </c>
      <c r="I250" s="192">
        <f t="shared" si="7"/>
        <v>0.23333333333333334</v>
      </c>
    </row>
    <row r="251" spans="1:9" x14ac:dyDescent="0.25">
      <c r="A251" t="s">
        <v>246</v>
      </c>
      <c r="B251" t="s">
        <v>376</v>
      </c>
      <c r="C251" t="s">
        <v>296</v>
      </c>
      <c r="D251">
        <v>457348</v>
      </c>
      <c r="E251">
        <v>58</v>
      </c>
      <c r="F251">
        <v>25</v>
      </c>
      <c r="G251">
        <v>17</v>
      </c>
      <c r="H251" s="192">
        <f t="shared" si="6"/>
        <v>0.43103448275862066</v>
      </c>
      <c r="I251" s="192">
        <f t="shared" si="7"/>
        <v>0.29310344827586204</v>
      </c>
    </row>
    <row r="252" spans="1:9" x14ac:dyDescent="0.25">
      <c r="A252" t="s">
        <v>246</v>
      </c>
      <c r="B252" t="s">
        <v>247</v>
      </c>
      <c r="C252" t="s">
        <v>258</v>
      </c>
      <c r="D252">
        <v>457443</v>
      </c>
      <c r="E252">
        <v>44</v>
      </c>
      <c r="F252">
        <v>11</v>
      </c>
      <c r="G252">
        <v>11</v>
      </c>
      <c r="H252" s="192">
        <f t="shared" si="6"/>
        <v>0.25</v>
      </c>
      <c r="I252" s="192">
        <f t="shared" si="7"/>
        <v>0.25</v>
      </c>
    </row>
    <row r="253" spans="1:9" x14ac:dyDescent="0.25">
      <c r="A253" t="s">
        <v>378</v>
      </c>
      <c r="B253" t="s">
        <v>42</v>
      </c>
      <c r="C253" t="s">
        <v>50</v>
      </c>
      <c r="D253">
        <v>510520</v>
      </c>
      <c r="E253">
        <v>40</v>
      </c>
      <c r="F253">
        <v>20</v>
      </c>
      <c r="G253">
        <v>15</v>
      </c>
      <c r="H253" s="192">
        <f t="shared" si="6"/>
        <v>0.5</v>
      </c>
      <c r="I253" s="192">
        <f t="shared" si="7"/>
        <v>0.375</v>
      </c>
    </row>
    <row r="254" spans="1:9" x14ac:dyDescent="0.25">
      <c r="A254" t="s">
        <v>387</v>
      </c>
      <c r="B254" t="s">
        <v>388</v>
      </c>
      <c r="C254" t="s">
        <v>215</v>
      </c>
      <c r="D254">
        <v>554257</v>
      </c>
      <c r="E254">
        <v>27</v>
      </c>
      <c r="F254">
        <v>9</v>
      </c>
      <c r="G254">
        <v>7</v>
      </c>
      <c r="H254" s="192">
        <f t="shared" si="6"/>
        <v>0.33333333333333331</v>
      </c>
      <c r="I254" s="192">
        <f t="shared" si="7"/>
        <v>0.25925925925925924</v>
      </c>
    </row>
    <row r="255" spans="1:9" x14ac:dyDescent="0.25">
      <c r="A255" t="s">
        <v>384</v>
      </c>
      <c r="B255" t="s">
        <v>174</v>
      </c>
      <c r="C255" t="s">
        <v>184</v>
      </c>
      <c r="D255">
        <v>551309</v>
      </c>
      <c r="E255">
        <v>27</v>
      </c>
      <c r="F255">
        <v>11</v>
      </c>
      <c r="G255">
        <v>8</v>
      </c>
      <c r="H255" s="192">
        <f t="shared" si="6"/>
        <v>0.40740740740740738</v>
      </c>
      <c r="I255" s="192">
        <f t="shared" si="7"/>
        <v>0.29629629629629628</v>
      </c>
    </row>
    <row r="256" spans="1:9" x14ac:dyDescent="0.25">
      <c r="A256" t="s">
        <v>384</v>
      </c>
      <c r="B256" t="s">
        <v>174</v>
      </c>
      <c r="C256" t="s">
        <v>178</v>
      </c>
      <c r="D256">
        <v>551365</v>
      </c>
      <c r="E256">
        <v>15</v>
      </c>
      <c r="F256">
        <v>8</v>
      </c>
      <c r="G256">
        <v>1</v>
      </c>
      <c r="H256" s="192">
        <f t="shared" si="6"/>
        <v>0.53333333333333333</v>
      </c>
      <c r="I256" s="192">
        <f t="shared" si="7"/>
        <v>6.6666666666666666E-2</v>
      </c>
    </row>
  </sheetData>
  <autoFilter ref="A1:I256" xr:uid="{39753DEC-B819-47C1-967D-AEC1EC99CFA8}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8">
    <tabColor rgb="FFFFFF00"/>
  </sheetPr>
  <dimension ref="A1:H260"/>
  <sheetViews>
    <sheetView showGridLines="0" workbookViewId="0">
      <selection activeCell="K8" sqref="K8"/>
    </sheetView>
  </sheetViews>
  <sheetFormatPr baseColWidth="10" defaultRowHeight="15" x14ac:dyDescent="0.25"/>
  <cols>
    <col min="1" max="1" width="10.7109375" customWidth="1"/>
    <col min="2" max="2" width="27.28515625" customWidth="1"/>
    <col min="3" max="3" width="16.42578125" customWidth="1"/>
    <col min="4" max="4" width="34.28515625" customWidth="1"/>
    <col min="5" max="5" width="10.7109375" customWidth="1"/>
    <col min="6" max="6" width="14.85546875" customWidth="1"/>
    <col min="7" max="7" width="10.7109375" customWidth="1"/>
    <col min="8" max="8" width="28.5703125" customWidth="1"/>
    <col min="9" max="9" width="4.7109375" customWidth="1"/>
  </cols>
  <sheetData>
    <row r="1" spans="1:8" s="87" customFormat="1" ht="24" customHeight="1" x14ac:dyDescent="0.2">
      <c r="A1" s="181" t="s">
        <v>1</v>
      </c>
      <c r="B1" s="181" t="s">
        <v>2</v>
      </c>
      <c r="C1" s="181" t="s">
        <v>592</v>
      </c>
      <c r="D1" s="181" t="s">
        <v>3</v>
      </c>
      <c r="E1" s="181" t="s">
        <v>482</v>
      </c>
      <c r="F1" s="181" t="s">
        <v>483</v>
      </c>
      <c r="G1" s="181" t="s">
        <v>484</v>
      </c>
      <c r="H1" s="181" t="s">
        <v>593</v>
      </c>
    </row>
    <row r="2" spans="1:8" s="87" customFormat="1" ht="19.7" customHeight="1" x14ac:dyDescent="0.2">
      <c r="A2" s="182" t="s">
        <v>644</v>
      </c>
      <c r="B2" s="182" t="s">
        <v>644</v>
      </c>
      <c r="C2" s="183">
        <v>0</v>
      </c>
      <c r="D2" s="182" t="s">
        <v>644</v>
      </c>
      <c r="E2" s="184" t="s">
        <v>485</v>
      </c>
      <c r="F2" s="184">
        <v>2</v>
      </c>
      <c r="G2" s="184">
        <v>1</v>
      </c>
      <c r="H2" s="185" t="s">
        <v>485</v>
      </c>
    </row>
    <row r="3" spans="1:8" s="87" customFormat="1" ht="19.7" customHeight="1" x14ac:dyDescent="0.2">
      <c r="A3" s="182" t="s">
        <v>644</v>
      </c>
      <c r="B3" s="182" t="s">
        <v>644</v>
      </c>
      <c r="C3" s="183">
        <v>405360</v>
      </c>
      <c r="D3" s="182" t="s">
        <v>645</v>
      </c>
      <c r="E3" s="184">
        <v>0</v>
      </c>
      <c r="F3" s="184" t="s">
        <v>485</v>
      </c>
      <c r="G3" s="184" t="s">
        <v>485</v>
      </c>
      <c r="H3" s="185" t="s">
        <v>485</v>
      </c>
    </row>
    <row r="4" spans="1:8" s="87" customFormat="1" ht="19.7" customHeight="1" x14ac:dyDescent="0.2">
      <c r="A4" s="182" t="s">
        <v>378</v>
      </c>
      <c r="B4" s="182" t="s">
        <v>0</v>
      </c>
      <c r="C4" s="183">
        <v>410541</v>
      </c>
      <c r="D4" s="182" t="s">
        <v>37</v>
      </c>
      <c r="E4" s="184">
        <v>29</v>
      </c>
      <c r="F4" s="184">
        <v>72</v>
      </c>
      <c r="G4" s="184">
        <v>3</v>
      </c>
      <c r="H4" s="185">
        <v>17440</v>
      </c>
    </row>
    <row r="5" spans="1:8" s="87" customFormat="1" ht="19.7" customHeight="1" x14ac:dyDescent="0.2">
      <c r="A5" s="182" t="s">
        <v>378</v>
      </c>
      <c r="B5" s="182" t="s">
        <v>0</v>
      </c>
      <c r="C5" s="183">
        <v>410566</v>
      </c>
      <c r="D5" s="182" t="s">
        <v>34</v>
      </c>
      <c r="E5" s="184">
        <v>23</v>
      </c>
      <c r="F5" s="184">
        <v>59</v>
      </c>
      <c r="G5" s="184">
        <v>3</v>
      </c>
      <c r="H5" s="185">
        <v>780</v>
      </c>
    </row>
    <row r="6" spans="1:8" s="87" customFormat="1" ht="19.7" customHeight="1" x14ac:dyDescent="0.2">
      <c r="A6" s="182" t="s">
        <v>378</v>
      </c>
      <c r="B6" s="182" t="s">
        <v>0</v>
      </c>
      <c r="C6" s="183">
        <v>451151</v>
      </c>
      <c r="D6" s="182" t="s">
        <v>41</v>
      </c>
      <c r="E6" s="184">
        <v>7</v>
      </c>
      <c r="F6" s="184">
        <v>9</v>
      </c>
      <c r="G6" s="184">
        <v>0</v>
      </c>
      <c r="H6" s="185">
        <v>400</v>
      </c>
    </row>
    <row r="7" spans="1:8" s="87" customFormat="1" ht="19.7" customHeight="1" x14ac:dyDescent="0.2">
      <c r="A7" s="182" t="s">
        <v>378</v>
      </c>
      <c r="B7" s="182" t="s">
        <v>0</v>
      </c>
      <c r="C7" s="183">
        <v>451154</v>
      </c>
      <c r="D7" s="182" t="s">
        <v>36</v>
      </c>
      <c r="E7" s="184">
        <v>6</v>
      </c>
      <c r="F7" s="184">
        <v>6</v>
      </c>
      <c r="G7" s="184" t="s">
        <v>485</v>
      </c>
      <c r="H7" s="185">
        <v>340</v>
      </c>
    </row>
    <row r="8" spans="1:8" s="87" customFormat="1" ht="19.7" customHeight="1" x14ac:dyDescent="0.2">
      <c r="A8" s="182" t="s">
        <v>378</v>
      </c>
      <c r="B8" s="182" t="s">
        <v>0</v>
      </c>
      <c r="C8" s="183">
        <v>451156</v>
      </c>
      <c r="D8" s="182" t="s">
        <v>39</v>
      </c>
      <c r="E8" s="184">
        <v>21</v>
      </c>
      <c r="F8" s="184">
        <v>34</v>
      </c>
      <c r="G8" s="184">
        <v>6</v>
      </c>
      <c r="H8" s="185">
        <v>5440</v>
      </c>
    </row>
    <row r="9" spans="1:8" s="87" customFormat="1" ht="19.7" customHeight="1" x14ac:dyDescent="0.2">
      <c r="A9" s="182" t="s">
        <v>378</v>
      </c>
      <c r="B9" s="182" t="s">
        <v>0</v>
      </c>
      <c r="C9" s="183">
        <v>510590</v>
      </c>
      <c r="D9" s="182" t="s">
        <v>35</v>
      </c>
      <c r="E9" s="184">
        <v>11</v>
      </c>
      <c r="F9" s="184">
        <v>44</v>
      </c>
      <c r="G9" s="184">
        <v>4</v>
      </c>
      <c r="H9" s="185">
        <v>3760</v>
      </c>
    </row>
    <row r="10" spans="1:8" s="87" customFormat="1" ht="19.7" customHeight="1" x14ac:dyDescent="0.2">
      <c r="A10" s="182" t="s">
        <v>378</v>
      </c>
      <c r="B10" s="182" t="s">
        <v>42</v>
      </c>
      <c r="C10" s="183">
        <v>410510</v>
      </c>
      <c r="D10" s="182" t="s">
        <v>56</v>
      </c>
      <c r="E10" s="184">
        <v>9</v>
      </c>
      <c r="F10" s="184">
        <v>24</v>
      </c>
      <c r="G10" s="184">
        <v>3</v>
      </c>
      <c r="H10" s="185">
        <v>2540</v>
      </c>
    </row>
    <row r="11" spans="1:8" s="87" customFormat="1" ht="19.7" customHeight="1" x14ac:dyDescent="0.2">
      <c r="A11" s="182" t="s">
        <v>378</v>
      </c>
      <c r="B11" s="182" t="s">
        <v>42</v>
      </c>
      <c r="C11" s="183">
        <v>410512</v>
      </c>
      <c r="D11" s="182" t="s">
        <v>57</v>
      </c>
      <c r="E11" s="184">
        <v>2</v>
      </c>
      <c r="F11" s="184">
        <v>15</v>
      </c>
      <c r="G11" s="184">
        <v>0</v>
      </c>
      <c r="H11" s="185">
        <v>880</v>
      </c>
    </row>
    <row r="12" spans="1:8" s="87" customFormat="1" ht="19.7" customHeight="1" x14ac:dyDescent="0.2">
      <c r="A12" s="182" t="s">
        <v>378</v>
      </c>
      <c r="B12" s="182" t="s">
        <v>42</v>
      </c>
      <c r="C12" s="183">
        <v>410521</v>
      </c>
      <c r="D12" s="182" t="s">
        <v>51</v>
      </c>
      <c r="E12" s="184">
        <v>6</v>
      </c>
      <c r="F12" s="184">
        <v>13</v>
      </c>
      <c r="G12" s="184">
        <v>1</v>
      </c>
      <c r="H12" s="185">
        <v>5960</v>
      </c>
    </row>
    <row r="13" spans="1:8" s="87" customFormat="1" ht="19.7" customHeight="1" x14ac:dyDescent="0.2">
      <c r="A13" s="182" t="s">
        <v>378</v>
      </c>
      <c r="B13" s="182" t="s">
        <v>42</v>
      </c>
      <c r="C13" s="183">
        <v>410524</v>
      </c>
      <c r="D13" s="182" t="s">
        <v>52</v>
      </c>
      <c r="E13" s="184">
        <v>4</v>
      </c>
      <c r="F13" s="184">
        <v>18</v>
      </c>
      <c r="G13" s="184">
        <v>2</v>
      </c>
      <c r="H13" s="185">
        <v>8040</v>
      </c>
    </row>
    <row r="14" spans="1:8" s="87" customFormat="1" ht="19.7" customHeight="1" x14ac:dyDescent="0.2">
      <c r="A14" s="182" t="s">
        <v>378</v>
      </c>
      <c r="B14" s="182" t="s">
        <v>42</v>
      </c>
      <c r="C14" s="183">
        <v>410550</v>
      </c>
      <c r="D14" s="182" t="s">
        <v>44</v>
      </c>
      <c r="E14" s="184">
        <v>8</v>
      </c>
      <c r="F14" s="184">
        <v>33</v>
      </c>
      <c r="G14" s="184">
        <v>1</v>
      </c>
      <c r="H14" s="185">
        <v>1040</v>
      </c>
    </row>
    <row r="15" spans="1:8" s="87" customFormat="1" ht="19.7" customHeight="1" x14ac:dyDescent="0.2">
      <c r="A15" s="182" t="s">
        <v>378</v>
      </c>
      <c r="B15" s="182" t="s">
        <v>42</v>
      </c>
      <c r="C15" s="183">
        <v>410571</v>
      </c>
      <c r="D15" s="182" t="s">
        <v>49</v>
      </c>
      <c r="E15" s="184">
        <v>12</v>
      </c>
      <c r="F15" s="184">
        <v>24</v>
      </c>
      <c r="G15" s="184" t="s">
        <v>485</v>
      </c>
      <c r="H15" s="185">
        <v>2720</v>
      </c>
    </row>
    <row r="16" spans="1:8" s="87" customFormat="1" ht="19.7" customHeight="1" x14ac:dyDescent="0.2">
      <c r="A16" s="182" t="s">
        <v>378</v>
      </c>
      <c r="B16" s="182" t="s">
        <v>42</v>
      </c>
      <c r="C16" s="183">
        <v>510513</v>
      </c>
      <c r="D16" s="182" t="s">
        <v>53</v>
      </c>
      <c r="E16" s="184">
        <v>6</v>
      </c>
      <c r="F16" s="184">
        <v>40</v>
      </c>
      <c r="G16" s="184" t="s">
        <v>485</v>
      </c>
      <c r="H16" s="185">
        <v>1740</v>
      </c>
    </row>
    <row r="17" spans="1:8" s="87" customFormat="1" ht="19.7" customHeight="1" x14ac:dyDescent="0.2">
      <c r="A17" s="182" t="s">
        <v>378</v>
      </c>
      <c r="B17" s="182" t="s">
        <v>42</v>
      </c>
      <c r="C17" s="183">
        <v>510520</v>
      </c>
      <c r="D17" s="182" t="s">
        <v>50</v>
      </c>
      <c r="E17" s="184">
        <v>3</v>
      </c>
      <c r="F17" s="184">
        <v>17</v>
      </c>
      <c r="G17" s="184">
        <v>1</v>
      </c>
      <c r="H17" s="185">
        <v>600</v>
      </c>
    </row>
    <row r="18" spans="1:8" s="87" customFormat="1" ht="19.7" customHeight="1" x14ac:dyDescent="0.2">
      <c r="A18" s="182" t="s">
        <v>378</v>
      </c>
      <c r="B18" s="182" t="s">
        <v>42</v>
      </c>
      <c r="C18" s="183">
        <v>510522</v>
      </c>
      <c r="D18" s="182" t="s">
        <v>55</v>
      </c>
      <c r="E18" s="184">
        <v>1</v>
      </c>
      <c r="F18" s="184">
        <v>11</v>
      </c>
      <c r="G18" s="184" t="s">
        <v>485</v>
      </c>
      <c r="H18" s="185">
        <v>11180</v>
      </c>
    </row>
    <row r="19" spans="1:8" s="87" customFormat="1" ht="19.7" customHeight="1" x14ac:dyDescent="0.2">
      <c r="A19" s="182" t="s">
        <v>378</v>
      </c>
      <c r="B19" s="182" t="s">
        <v>42</v>
      </c>
      <c r="C19" s="183">
        <v>510523</v>
      </c>
      <c r="D19" s="182" t="s">
        <v>47</v>
      </c>
      <c r="E19" s="184">
        <v>6</v>
      </c>
      <c r="F19" s="184">
        <v>58</v>
      </c>
      <c r="G19" s="184">
        <v>1</v>
      </c>
      <c r="H19" s="185">
        <v>560</v>
      </c>
    </row>
    <row r="20" spans="1:8" s="87" customFormat="1" ht="19.7" customHeight="1" x14ac:dyDescent="0.2">
      <c r="A20" s="182" t="s">
        <v>378</v>
      </c>
      <c r="B20" s="182" t="s">
        <v>42</v>
      </c>
      <c r="C20" s="183">
        <v>510530</v>
      </c>
      <c r="D20" s="182" t="s">
        <v>43</v>
      </c>
      <c r="E20" s="184">
        <v>8</v>
      </c>
      <c r="F20" s="184">
        <v>29</v>
      </c>
      <c r="G20" s="184" t="s">
        <v>485</v>
      </c>
      <c r="H20" s="185">
        <v>18420</v>
      </c>
    </row>
    <row r="21" spans="1:8" s="87" customFormat="1" ht="19.7" customHeight="1" x14ac:dyDescent="0.2">
      <c r="A21" s="182" t="s">
        <v>378</v>
      </c>
      <c r="B21" s="182" t="s">
        <v>42</v>
      </c>
      <c r="C21" s="183">
        <v>510556</v>
      </c>
      <c r="D21" s="182" t="s">
        <v>45</v>
      </c>
      <c r="E21" s="184">
        <v>6</v>
      </c>
      <c r="F21" s="184">
        <v>21</v>
      </c>
      <c r="G21" s="184">
        <v>0</v>
      </c>
      <c r="H21" s="185">
        <v>10520</v>
      </c>
    </row>
    <row r="22" spans="1:8" s="87" customFormat="1" ht="19.7" customHeight="1" x14ac:dyDescent="0.2">
      <c r="A22" s="182" t="s">
        <v>378</v>
      </c>
      <c r="B22" s="182" t="s">
        <v>42</v>
      </c>
      <c r="C22" s="183">
        <v>510570</v>
      </c>
      <c r="D22" s="182" t="s">
        <v>48</v>
      </c>
      <c r="E22" s="184">
        <v>5</v>
      </c>
      <c r="F22" s="184">
        <v>10</v>
      </c>
      <c r="G22" s="184" t="s">
        <v>485</v>
      </c>
      <c r="H22" s="185">
        <v>2040</v>
      </c>
    </row>
    <row r="23" spans="1:8" s="87" customFormat="1" ht="19.7" customHeight="1" x14ac:dyDescent="0.2">
      <c r="A23" s="182" t="s">
        <v>594</v>
      </c>
      <c r="B23" s="182" t="s">
        <v>595</v>
      </c>
      <c r="C23" s="183">
        <v>405800</v>
      </c>
      <c r="D23" s="182" t="s">
        <v>439</v>
      </c>
      <c r="E23" s="184">
        <v>47</v>
      </c>
      <c r="F23" s="184">
        <v>50</v>
      </c>
      <c r="G23" s="184" t="s">
        <v>485</v>
      </c>
      <c r="H23" s="185">
        <v>3260</v>
      </c>
    </row>
    <row r="24" spans="1:8" s="87" customFormat="1" ht="19.7" customHeight="1" x14ac:dyDescent="0.2">
      <c r="A24" s="182" t="s">
        <v>594</v>
      </c>
      <c r="B24" s="182" t="s">
        <v>596</v>
      </c>
      <c r="C24" s="183">
        <v>4022</v>
      </c>
      <c r="D24" s="182" t="s">
        <v>486</v>
      </c>
      <c r="E24" s="184">
        <v>0</v>
      </c>
      <c r="F24" s="184">
        <v>0</v>
      </c>
      <c r="G24" s="184" t="s">
        <v>485</v>
      </c>
      <c r="H24" s="185">
        <v>280</v>
      </c>
    </row>
    <row r="25" spans="1:8" s="87" customFormat="1" ht="19.7" customHeight="1" x14ac:dyDescent="0.2">
      <c r="A25" s="182" t="s">
        <v>594</v>
      </c>
      <c r="B25" s="182" t="s">
        <v>379</v>
      </c>
      <c r="C25" s="183">
        <v>4017</v>
      </c>
      <c r="D25" s="182" t="s">
        <v>380</v>
      </c>
      <c r="E25" s="184">
        <v>59</v>
      </c>
      <c r="F25" s="184">
        <v>9</v>
      </c>
      <c r="G25" s="184">
        <v>3</v>
      </c>
      <c r="H25" s="185">
        <v>32320</v>
      </c>
    </row>
    <row r="26" spans="1:8" s="87" customFormat="1" ht="19.7" customHeight="1" x14ac:dyDescent="0.2">
      <c r="A26" s="182" t="s">
        <v>382</v>
      </c>
      <c r="B26" s="182" t="s">
        <v>58</v>
      </c>
      <c r="C26" s="183">
        <v>4030</v>
      </c>
      <c r="D26" s="182" t="s">
        <v>61</v>
      </c>
      <c r="E26" s="184">
        <v>4</v>
      </c>
      <c r="F26" s="184">
        <v>21</v>
      </c>
      <c r="G26" s="184">
        <v>6</v>
      </c>
      <c r="H26" s="185">
        <v>1020</v>
      </c>
    </row>
    <row r="27" spans="1:8" s="87" customFormat="1" ht="19.7" customHeight="1" x14ac:dyDescent="0.2">
      <c r="A27" s="182" t="s">
        <v>382</v>
      </c>
      <c r="B27" s="182" t="s">
        <v>58</v>
      </c>
      <c r="C27" s="183">
        <v>4031</v>
      </c>
      <c r="D27" s="182" t="s">
        <v>74</v>
      </c>
      <c r="E27" s="184">
        <v>8</v>
      </c>
      <c r="F27" s="184">
        <v>5</v>
      </c>
      <c r="G27" s="184">
        <v>1</v>
      </c>
      <c r="H27" s="185">
        <v>1500</v>
      </c>
    </row>
    <row r="28" spans="1:8" s="87" customFormat="1" ht="19.7" customHeight="1" x14ac:dyDescent="0.2">
      <c r="A28" s="182" t="s">
        <v>382</v>
      </c>
      <c r="B28" s="182" t="s">
        <v>58</v>
      </c>
      <c r="C28" s="183">
        <v>4041</v>
      </c>
      <c r="D28" s="182" t="s">
        <v>65</v>
      </c>
      <c r="E28" s="184">
        <v>1</v>
      </c>
      <c r="F28" s="184">
        <v>3</v>
      </c>
      <c r="G28" s="184" t="s">
        <v>485</v>
      </c>
      <c r="H28" s="185">
        <v>4500</v>
      </c>
    </row>
    <row r="29" spans="1:8" s="87" customFormat="1" ht="19.7" customHeight="1" x14ac:dyDescent="0.2">
      <c r="A29" s="182" t="s">
        <v>382</v>
      </c>
      <c r="B29" s="182" t="s">
        <v>58</v>
      </c>
      <c r="C29" s="183">
        <v>4057</v>
      </c>
      <c r="D29" s="182" t="s">
        <v>59</v>
      </c>
      <c r="E29" s="184">
        <v>15</v>
      </c>
      <c r="F29" s="184">
        <v>33</v>
      </c>
      <c r="G29" s="184">
        <v>1</v>
      </c>
      <c r="H29" s="185">
        <v>31120</v>
      </c>
    </row>
    <row r="30" spans="1:8" s="87" customFormat="1" ht="19.7" customHeight="1" x14ac:dyDescent="0.2">
      <c r="A30" s="182" t="s">
        <v>382</v>
      </c>
      <c r="B30" s="182" t="s">
        <v>58</v>
      </c>
      <c r="C30" s="183">
        <v>4060</v>
      </c>
      <c r="D30" s="182" t="s">
        <v>62</v>
      </c>
      <c r="E30" s="184">
        <v>6</v>
      </c>
      <c r="F30" s="184">
        <v>12</v>
      </c>
      <c r="G30" s="184">
        <v>1</v>
      </c>
      <c r="H30" s="185">
        <v>24300</v>
      </c>
    </row>
    <row r="31" spans="1:8" s="87" customFormat="1" ht="19.7" customHeight="1" x14ac:dyDescent="0.2">
      <c r="A31" s="182" t="s">
        <v>382</v>
      </c>
      <c r="B31" s="182" t="s">
        <v>58</v>
      </c>
      <c r="C31" s="183">
        <v>4066</v>
      </c>
      <c r="D31" s="182" t="s">
        <v>67</v>
      </c>
      <c r="E31" s="184">
        <v>15</v>
      </c>
      <c r="F31" s="184">
        <v>15</v>
      </c>
      <c r="G31" s="184">
        <v>2</v>
      </c>
      <c r="H31" s="185">
        <v>23840</v>
      </c>
    </row>
    <row r="32" spans="1:8" s="87" customFormat="1" ht="19.7" customHeight="1" x14ac:dyDescent="0.2">
      <c r="A32" s="182" t="s">
        <v>382</v>
      </c>
      <c r="B32" s="182" t="s">
        <v>58</v>
      </c>
      <c r="C32" s="183">
        <v>4067</v>
      </c>
      <c r="D32" s="182" t="s">
        <v>68</v>
      </c>
      <c r="E32" s="184">
        <v>9</v>
      </c>
      <c r="F32" s="184">
        <v>1</v>
      </c>
      <c r="G32" s="184" t="s">
        <v>485</v>
      </c>
      <c r="H32" s="185">
        <v>560</v>
      </c>
    </row>
    <row r="33" spans="1:8" s="87" customFormat="1" ht="19.7" customHeight="1" x14ac:dyDescent="0.2">
      <c r="A33" s="182" t="s">
        <v>382</v>
      </c>
      <c r="B33" s="182" t="s">
        <v>58</v>
      </c>
      <c r="C33" s="183">
        <v>4071</v>
      </c>
      <c r="D33" s="182" t="s">
        <v>75</v>
      </c>
      <c r="E33" s="184">
        <v>25</v>
      </c>
      <c r="F33" s="184">
        <v>11</v>
      </c>
      <c r="G33" s="184">
        <v>2</v>
      </c>
      <c r="H33" s="185">
        <v>8660</v>
      </c>
    </row>
    <row r="34" spans="1:8" s="87" customFormat="1" ht="19.7" customHeight="1" x14ac:dyDescent="0.2">
      <c r="A34" s="182" t="s">
        <v>382</v>
      </c>
      <c r="B34" s="182" t="s">
        <v>58</v>
      </c>
      <c r="C34" s="183">
        <v>4079</v>
      </c>
      <c r="D34" s="182" t="s">
        <v>73</v>
      </c>
      <c r="E34" s="184">
        <v>2</v>
      </c>
      <c r="F34" s="184">
        <v>7</v>
      </c>
      <c r="G34" s="184">
        <v>1</v>
      </c>
      <c r="H34" s="185">
        <v>480</v>
      </c>
    </row>
    <row r="35" spans="1:8" s="87" customFormat="1" ht="19.7" customHeight="1" x14ac:dyDescent="0.2">
      <c r="A35" s="182" t="s">
        <v>382</v>
      </c>
      <c r="B35" s="182" t="s">
        <v>58</v>
      </c>
      <c r="C35" s="183">
        <v>4082</v>
      </c>
      <c r="D35" s="182" t="s">
        <v>60</v>
      </c>
      <c r="E35" s="184">
        <v>8</v>
      </c>
      <c r="F35" s="184">
        <v>8</v>
      </c>
      <c r="G35" s="184">
        <v>0</v>
      </c>
      <c r="H35" s="185">
        <v>960</v>
      </c>
    </row>
    <row r="36" spans="1:8" s="87" customFormat="1" ht="19.7" customHeight="1" x14ac:dyDescent="0.2">
      <c r="A36" s="182" t="s">
        <v>382</v>
      </c>
      <c r="B36" s="182" t="s">
        <v>58</v>
      </c>
      <c r="C36" s="183">
        <v>4085</v>
      </c>
      <c r="D36" s="182" t="s">
        <v>66</v>
      </c>
      <c r="E36" s="184">
        <v>11</v>
      </c>
      <c r="F36" s="184">
        <v>14</v>
      </c>
      <c r="G36" s="184" t="s">
        <v>485</v>
      </c>
      <c r="H36" s="185">
        <v>7320</v>
      </c>
    </row>
    <row r="37" spans="1:8" s="87" customFormat="1" ht="19.7" customHeight="1" x14ac:dyDescent="0.2">
      <c r="A37" s="182" t="s">
        <v>382</v>
      </c>
      <c r="B37" s="182" t="s">
        <v>58</v>
      </c>
      <c r="C37" s="183">
        <v>4087</v>
      </c>
      <c r="D37" s="182" t="s">
        <v>70</v>
      </c>
      <c r="E37" s="184">
        <v>10</v>
      </c>
      <c r="F37" s="184">
        <v>7</v>
      </c>
      <c r="G37" s="184">
        <v>4</v>
      </c>
      <c r="H37" s="185">
        <v>4080</v>
      </c>
    </row>
    <row r="38" spans="1:8" s="87" customFormat="1" ht="19.7" customHeight="1" x14ac:dyDescent="0.2">
      <c r="A38" s="182" t="s">
        <v>382</v>
      </c>
      <c r="B38" s="182" t="s">
        <v>58</v>
      </c>
      <c r="C38" s="183">
        <v>4092</v>
      </c>
      <c r="D38" s="182" t="s">
        <v>64</v>
      </c>
      <c r="E38" s="184">
        <v>10</v>
      </c>
      <c r="F38" s="184">
        <v>10</v>
      </c>
      <c r="G38" s="184">
        <v>2</v>
      </c>
      <c r="H38" s="185">
        <v>1600</v>
      </c>
    </row>
    <row r="39" spans="1:8" s="87" customFormat="1" ht="19.7" customHeight="1" x14ac:dyDescent="0.2">
      <c r="A39" s="182" t="s">
        <v>382</v>
      </c>
      <c r="B39" s="182" t="s">
        <v>58</v>
      </c>
      <c r="C39" s="183">
        <v>4095</v>
      </c>
      <c r="D39" s="182" t="s">
        <v>69</v>
      </c>
      <c r="E39" s="184">
        <v>7</v>
      </c>
      <c r="F39" s="184">
        <v>9</v>
      </c>
      <c r="G39" s="184">
        <v>0</v>
      </c>
      <c r="H39" s="185">
        <v>3100</v>
      </c>
    </row>
    <row r="40" spans="1:8" s="87" customFormat="1" ht="19.7" customHeight="1" x14ac:dyDescent="0.2">
      <c r="A40" s="182" t="s">
        <v>382</v>
      </c>
      <c r="B40" s="182" t="s">
        <v>77</v>
      </c>
      <c r="C40" s="183">
        <v>4007</v>
      </c>
      <c r="D40" s="182" t="s">
        <v>82</v>
      </c>
      <c r="E40" s="184">
        <v>21</v>
      </c>
      <c r="F40" s="184">
        <v>34</v>
      </c>
      <c r="G40" s="184">
        <v>2</v>
      </c>
      <c r="H40" s="185">
        <v>35100</v>
      </c>
    </row>
    <row r="41" spans="1:8" s="87" customFormat="1" ht="19.7" customHeight="1" x14ac:dyDescent="0.2">
      <c r="A41" s="182" t="s">
        <v>382</v>
      </c>
      <c r="B41" s="182" t="s">
        <v>77</v>
      </c>
      <c r="C41" s="183">
        <v>4008</v>
      </c>
      <c r="D41" s="182" t="s">
        <v>81</v>
      </c>
      <c r="E41" s="184">
        <v>0</v>
      </c>
      <c r="F41" s="184">
        <v>2</v>
      </c>
      <c r="G41" s="184" t="s">
        <v>485</v>
      </c>
      <c r="H41" s="185">
        <v>260</v>
      </c>
    </row>
    <row r="42" spans="1:8" s="87" customFormat="1" ht="19.7" customHeight="1" x14ac:dyDescent="0.2">
      <c r="A42" s="182" t="s">
        <v>382</v>
      </c>
      <c r="B42" s="182" t="s">
        <v>77</v>
      </c>
      <c r="C42" s="183">
        <v>4015</v>
      </c>
      <c r="D42" s="182" t="s">
        <v>83</v>
      </c>
      <c r="E42" s="184">
        <v>1</v>
      </c>
      <c r="F42" s="184">
        <v>6</v>
      </c>
      <c r="G42" s="184">
        <v>1</v>
      </c>
      <c r="H42" s="185">
        <v>1780</v>
      </c>
    </row>
    <row r="43" spans="1:8" s="87" customFormat="1" ht="19.7" customHeight="1" x14ac:dyDescent="0.2">
      <c r="A43" s="182" t="s">
        <v>382</v>
      </c>
      <c r="B43" s="182" t="s">
        <v>77</v>
      </c>
      <c r="C43" s="183">
        <v>4101</v>
      </c>
      <c r="D43" s="182" t="s">
        <v>91</v>
      </c>
      <c r="E43" s="184">
        <v>40</v>
      </c>
      <c r="F43" s="184">
        <v>56</v>
      </c>
      <c r="G43" s="184">
        <v>4</v>
      </c>
      <c r="H43" s="185">
        <v>10580</v>
      </c>
    </row>
    <row r="44" spans="1:8" s="87" customFormat="1" ht="19.7" customHeight="1" x14ac:dyDescent="0.2">
      <c r="A44" s="182" t="s">
        <v>382</v>
      </c>
      <c r="B44" s="182" t="s">
        <v>77</v>
      </c>
      <c r="C44" s="183">
        <v>4104</v>
      </c>
      <c r="D44" s="182" t="s">
        <v>80</v>
      </c>
      <c r="E44" s="184">
        <v>6</v>
      </c>
      <c r="F44" s="184">
        <v>11</v>
      </c>
      <c r="G44" s="184" t="s">
        <v>485</v>
      </c>
      <c r="H44" s="185">
        <v>-3260</v>
      </c>
    </row>
    <row r="45" spans="1:8" s="87" customFormat="1" ht="19.7" customHeight="1" x14ac:dyDescent="0.2">
      <c r="A45" s="182" t="s">
        <v>382</v>
      </c>
      <c r="B45" s="182" t="s">
        <v>77</v>
      </c>
      <c r="C45" s="183">
        <v>4107</v>
      </c>
      <c r="D45" s="182" t="s">
        <v>93</v>
      </c>
      <c r="E45" s="184">
        <v>3</v>
      </c>
      <c r="F45" s="184">
        <v>14</v>
      </c>
      <c r="G45" s="184" t="s">
        <v>485</v>
      </c>
      <c r="H45" s="185">
        <v>16140</v>
      </c>
    </row>
    <row r="46" spans="1:8" s="87" customFormat="1" ht="19.7" customHeight="1" x14ac:dyDescent="0.2">
      <c r="A46" s="182" t="s">
        <v>382</v>
      </c>
      <c r="B46" s="182" t="s">
        <v>77</v>
      </c>
      <c r="C46" s="183">
        <v>4109</v>
      </c>
      <c r="D46" s="182" t="s">
        <v>84</v>
      </c>
      <c r="E46" s="184">
        <v>6</v>
      </c>
      <c r="F46" s="184">
        <v>18</v>
      </c>
      <c r="G46" s="184" t="s">
        <v>485</v>
      </c>
      <c r="H46" s="185">
        <v>1020</v>
      </c>
    </row>
    <row r="47" spans="1:8" s="87" customFormat="1" ht="19.7" customHeight="1" x14ac:dyDescent="0.2">
      <c r="A47" s="182" t="s">
        <v>382</v>
      </c>
      <c r="B47" s="182" t="s">
        <v>77</v>
      </c>
      <c r="C47" s="183">
        <v>4111</v>
      </c>
      <c r="D47" s="182" t="s">
        <v>79</v>
      </c>
      <c r="E47" s="184">
        <v>10</v>
      </c>
      <c r="F47" s="184">
        <v>15</v>
      </c>
      <c r="G47" s="184">
        <v>0</v>
      </c>
      <c r="H47" s="185">
        <v>11060</v>
      </c>
    </row>
    <row r="48" spans="1:8" s="87" customFormat="1" ht="19.7" customHeight="1" x14ac:dyDescent="0.2">
      <c r="A48" s="182" t="s">
        <v>382</v>
      </c>
      <c r="B48" s="182" t="s">
        <v>77</v>
      </c>
      <c r="C48" s="183">
        <v>4113</v>
      </c>
      <c r="D48" s="182" t="s">
        <v>78</v>
      </c>
      <c r="E48" s="184">
        <v>6</v>
      </c>
      <c r="F48" s="184">
        <v>7</v>
      </c>
      <c r="G48" s="184">
        <v>0</v>
      </c>
      <c r="H48" s="185">
        <v>7940</v>
      </c>
    </row>
    <row r="49" spans="1:8" s="87" customFormat="1" ht="19.7" customHeight="1" x14ac:dyDescent="0.2">
      <c r="A49" s="182" t="s">
        <v>382</v>
      </c>
      <c r="B49" s="182" t="s">
        <v>77</v>
      </c>
      <c r="C49" s="183">
        <v>4116</v>
      </c>
      <c r="D49" s="182" t="s">
        <v>86</v>
      </c>
      <c r="E49" s="184">
        <v>9</v>
      </c>
      <c r="F49" s="184">
        <v>9</v>
      </c>
      <c r="G49" s="184">
        <v>0</v>
      </c>
      <c r="H49" s="185">
        <v>14920</v>
      </c>
    </row>
    <row r="50" spans="1:8" s="87" customFormat="1" ht="19.7" customHeight="1" x14ac:dyDescent="0.2">
      <c r="A50" s="182" t="s">
        <v>382</v>
      </c>
      <c r="B50" s="182" t="s">
        <v>77</v>
      </c>
      <c r="C50" s="183">
        <v>4119</v>
      </c>
      <c r="D50" s="182" t="s">
        <v>88</v>
      </c>
      <c r="E50" s="184">
        <v>4</v>
      </c>
      <c r="F50" s="184">
        <v>13</v>
      </c>
      <c r="G50" s="184">
        <v>1</v>
      </c>
      <c r="H50" s="185">
        <v>74800</v>
      </c>
    </row>
    <row r="51" spans="1:8" s="87" customFormat="1" ht="19.7" customHeight="1" x14ac:dyDescent="0.2">
      <c r="A51" s="182" t="s">
        <v>382</v>
      </c>
      <c r="B51" s="182" t="s">
        <v>77</v>
      </c>
      <c r="C51" s="183">
        <v>4120</v>
      </c>
      <c r="D51" s="182" t="s">
        <v>94</v>
      </c>
      <c r="E51" s="184">
        <v>7</v>
      </c>
      <c r="F51" s="184">
        <v>16</v>
      </c>
      <c r="G51" s="184">
        <v>3</v>
      </c>
      <c r="H51" s="185">
        <v>16740</v>
      </c>
    </row>
    <row r="52" spans="1:8" s="87" customFormat="1" ht="19.7" customHeight="1" x14ac:dyDescent="0.2">
      <c r="A52" s="182" t="s">
        <v>382</v>
      </c>
      <c r="B52" s="182" t="s">
        <v>77</v>
      </c>
      <c r="C52" s="183">
        <v>4121</v>
      </c>
      <c r="D52" s="182" t="s">
        <v>90</v>
      </c>
      <c r="E52" s="184">
        <v>11</v>
      </c>
      <c r="F52" s="184">
        <v>6</v>
      </c>
      <c r="G52" s="184">
        <v>1</v>
      </c>
      <c r="H52" s="185">
        <v>15620</v>
      </c>
    </row>
    <row r="53" spans="1:8" s="87" customFormat="1" ht="19.7" customHeight="1" x14ac:dyDescent="0.2">
      <c r="A53" s="182" t="s">
        <v>382</v>
      </c>
      <c r="B53" s="182" t="s">
        <v>77</v>
      </c>
      <c r="C53" s="183">
        <v>4126</v>
      </c>
      <c r="D53" s="182" t="s">
        <v>87</v>
      </c>
      <c r="E53" s="184">
        <v>8</v>
      </c>
      <c r="F53" s="184">
        <v>3</v>
      </c>
      <c r="G53" s="184" t="s">
        <v>485</v>
      </c>
      <c r="H53" s="185">
        <v>200</v>
      </c>
    </row>
    <row r="54" spans="1:8" s="87" customFormat="1" ht="19.7" customHeight="1" x14ac:dyDescent="0.2">
      <c r="A54" s="182" t="s">
        <v>382</v>
      </c>
      <c r="B54" s="182" t="s">
        <v>77</v>
      </c>
      <c r="C54" s="183">
        <v>4127</v>
      </c>
      <c r="D54" s="182" t="s">
        <v>89</v>
      </c>
      <c r="E54" s="184">
        <v>6</v>
      </c>
      <c r="F54" s="184">
        <v>9</v>
      </c>
      <c r="G54" s="184">
        <v>0</v>
      </c>
      <c r="H54" s="185">
        <v>280</v>
      </c>
    </row>
    <row r="55" spans="1:8" s="87" customFormat="1" ht="19.7" customHeight="1" x14ac:dyDescent="0.2">
      <c r="A55" s="182" t="s">
        <v>382</v>
      </c>
      <c r="B55" s="182" t="s">
        <v>95</v>
      </c>
      <c r="C55" s="183">
        <v>4006</v>
      </c>
      <c r="D55" s="182" t="s">
        <v>112</v>
      </c>
      <c r="E55" s="184">
        <v>6</v>
      </c>
      <c r="F55" s="184">
        <v>33</v>
      </c>
      <c r="G55" s="184" t="s">
        <v>485</v>
      </c>
      <c r="H55" s="185">
        <v>1640</v>
      </c>
    </row>
    <row r="56" spans="1:8" s="87" customFormat="1" ht="19.7" customHeight="1" x14ac:dyDescent="0.2">
      <c r="A56" s="182" t="s">
        <v>382</v>
      </c>
      <c r="B56" s="182" t="s">
        <v>95</v>
      </c>
      <c r="C56" s="183">
        <v>4010</v>
      </c>
      <c r="D56" s="182" t="s">
        <v>110</v>
      </c>
      <c r="E56" s="184">
        <v>2</v>
      </c>
      <c r="F56" s="184">
        <v>21</v>
      </c>
      <c r="G56" s="184" t="s">
        <v>485</v>
      </c>
      <c r="H56" s="185">
        <v>480</v>
      </c>
    </row>
    <row r="57" spans="1:8" s="87" customFormat="1" ht="19.7" customHeight="1" x14ac:dyDescent="0.2">
      <c r="A57" s="182" t="s">
        <v>382</v>
      </c>
      <c r="B57" s="182" t="s">
        <v>95</v>
      </c>
      <c r="C57" s="183">
        <v>4019</v>
      </c>
      <c r="D57" s="182" t="s">
        <v>103</v>
      </c>
      <c r="E57" s="184">
        <v>7</v>
      </c>
      <c r="F57" s="184">
        <v>32</v>
      </c>
      <c r="G57" s="184">
        <v>3</v>
      </c>
      <c r="H57" s="185">
        <v>540</v>
      </c>
    </row>
    <row r="58" spans="1:8" s="87" customFormat="1" ht="19.7" customHeight="1" x14ac:dyDescent="0.2">
      <c r="A58" s="182" t="s">
        <v>382</v>
      </c>
      <c r="B58" s="182" t="s">
        <v>95</v>
      </c>
      <c r="C58" s="183">
        <v>4020</v>
      </c>
      <c r="D58" s="182" t="s">
        <v>113</v>
      </c>
      <c r="E58" s="184">
        <v>12</v>
      </c>
      <c r="F58" s="184">
        <v>13</v>
      </c>
      <c r="G58" s="184">
        <v>5</v>
      </c>
      <c r="H58" s="185">
        <v>4020</v>
      </c>
    </row>
    <row r="59" spans="1:8" s="87" customFormat="1" ht="19.7" customHeight="1" x14ac:dyDescent="0.2">
      <c r="A59" s="182" t="s">
        <v>382</v>
      </c>
      <c r="B59" s="182" t="s">
        <v>95</v>
      </c>
      <c r="C59" s="183">
        <v>4023</v>
      </c>
      <c r="D59" s="182" t="s">
        <v>115</v>
      </c>
      <c r="E59" s="184">
        <v>1</v>
      </c>
      <c r="F59" s="184">
        <v>9</v>
      </c>
      <c r="G59" s="184" t="s">
        <v>485</v>
      </c>
      <c r="H59" s="185">
        <v>14220</v>
      </c>
    </row>
    <row r="60" spans="1:8" s="87" customFormat="1" ht="19.7" customHeight="1" x14ac:dyDescent="0.2">
      <c r="A60" s="182" t="s">
        <v>382</v>
      </c>
      <c r="B60" s="182" t="s">
        <v>95</v>
      </c>
      <c r="C60" s="183">
        <v>4024</v>
      </c>
      <c r="D60" s="182" t="s">
        <v>104</v>
      </c>
      <c r="E60" s="184">
        <v>3</v>
      </c>
      <c r="F60" s="184">
        <v>34</v>
      </c>
      <c r="G60" s="184">
        <v>0</v>
      </c>
      <c r="H60" s="185">
        <v>1100</v>
      </c>
    </row>
    <row r="61" spans="1:8" s="87" customFormat="1" ht="19.7" customHeight="1" x14ac:dyDescent="0.2">
      <c r="A61" s="182" t="s">
        <v>382</v>
      </c>
      <c r="B61" s="182" t="s">
        <v>95</v>
      </c>
      <c r="C61" s="183">
        <v>4026</v>
      </c>
      <c r="D61" s="182" t="s">
        <v>106</v>
      </c>
      <c r="E61" s="184">
        <v>9</v>
      </c>
      <c r="F61" s="184">
        <v>23</v>
      </c>
      <c r="G61" s="184">
        <v>2</v>
      </c>
      <c r="H61" s="185">
        <v>1520</v>
      </c>
    </row>
    <row r="62" spans="1:8" s="87" customFormat="1" ht="19.7" customHeight="1" x14ac:dyDescent="0.2">
      <c r="A62" s="182" t="s">
        <v>382</v>
      </c>
      <c r="B62" s="182" t="s">
        <v>95</v>
      </c>
      <c r="C62" s="183">
        <v>4027</v>
      </c>
      <c r="D62" s="182" t="s">
        <v>101</v>
      </c>
      <c r="E62" s="184">
        <v>2</v>
      </c>
      <c r="F62" s="184">
        <v>13</v>
      </c>
      <c r="G62" s="184">
        <v>5</v>
      </c>
      <c r="H62" s="185">
        <v>60</v>
      </c>
    </row>
    <row r="63" spans="1:8" s="87" customFormat="1" ht="19.7" customHeight="1" x14ac:dyDescent="0.2">
      <c r="A63" s="182" t="s">
        <v>382</v>
      </c>
      <c r="B63" s="182" t="s">
        <v>95</v>
      </c>
      <c r="C63" s="183">
        <v>4028</v>
      </c>
      <c r="D63" s="182" t="s">
        <v>96</v>
      </c>
      <c r="E63" s="184">
        <v>3</v>
      </c>
      <c r="F63" s="184">
        <v>22</v>
      </c>
      <c r="G63" s="184">
        <v>3</v>
      </c>
      <c r="H63" s="185">
        <v>160</v>
      </c>
    </row>
    <row r="64" spans="1:8" s="87" customFormat="1" ht="19.7" customHeight="1" x14ac:dyDescent="0.2">
      <c r="A64" s="182" t="s">
        <v>382</v>
      </c>
      <c r="B64" s="182" t="s">
        <v>95</v>
      </c>
      <c r="C64" s="183">
        <v>4029</v>
      </c>
      <c r="D64" s="182" t="s">
        <v>102</v>
      </c>
      <c r="E64" s="184">
        <v>6</v>
      </c>
      <c r="F64" s="184">
        <v>5</v>
      </c>
      <c r="G64" s="184">
        <v>0</v>
      </c>
      <c r="H64" s="185">
        <v>640</v>
      </c>
    </row>
    <row r="65" spans="1:8" s="87" customFormat="1" ht="19.7" customHeight="1" x14ac:dyDescent="0.2">
      <c r="A65" s="182" t="s">
        <v>382</v>
      </c>
      <c r="B65" s="182" t="s">
        <v>95</v>
      </c>
      <c r="C65" s="183">
        <v>4037</v>
      </c>
      <c r="D65" s="182" t="s">
        <v>98</v>
      </c>
      <c r="E65" s="184">
        <v>6</v>
      </c>
      <c r="F65" s="184">
        <v>36</v>
      </c>
      <c r="G65" s="184">
        <v>0</v>
      </c>
      <c r="H65" s="185">
        <v>40760</v>
      </c>
    </row>
    <row r="66" spans="1:8" s="87" customFormat="1" ht="19.7" customHeight="1" x14ac:dyDescent="0.2">
      <c r="A66" s="182" t="s">
        <v>382</v>
      </c>
      <c r="B66" s="182" t="s">
        <v>95</v>
      </c>
      <c r="C66" s="183">
        <v>4038</v>
      </c>
      <c r="D66" s="182" t="s">
        <v>99</v>
      </c>
      <c r="E66" s="184">
        <v>16</v>
      </c>
      <c r="F66" s="184">
        <v>23</v>
      </c>
      <c r="G66" s="184">
        <v>0</v>
      </c>
      <c r="H66" s="185">
        <v>11680</v>
      </c>
    </row>
    <row r="67" spans="1:8" s="87" customFormat="1" ht="19.7" customHeight="1" x14ac:dyDescent="0.2">
      <c r="A67" s="182" t="s">
        <v>382</v>
      </c>
      <c r="B67" s="182" t="s">
        <v>95</v>
      </c>
      <c r="C67" s="183">
        <v>4039</v>
      </c>
      <c r="D67" s="182" t="s">
        <v>100</v>
      </c>
      <c r="E67" s="184">
        <v>3</v>
      </c>
      <c r="F67" s="184">
        <v>20</v>
      </c>
      <c r="G67" s="184" t="s">
        <v>485</v>
      </c>
      <c r="H67" s="185">
        <v>0</v>
      </c>
    </row>
    <row r="68" spans="1:8" s="87" customFormat="1" ht="19.7" customHeight="1" x14ac:dyDescent="0.2">
      <c r="A68" s="182" t="s">
        <v>382</v>
      </c>
      <c r="B68" s="182" t="s">
        <v>95</v>
      </c>
      <c r="C68" s="183">
        <v>4043</v>
      </c>
      <c r="D68" s="182" t="s">
        <v>108</v>
      </c>
      <c r="E68" s="184">
        <v>13</v>
      </c>
      <c r="F68" s="184">
        <v>42</v>
      </c>
      <c r="G68" s="184">
        <v>4</v>
      </c>
      <c r="H68" s="185">
        <v>840</v>
      </c>
    </row>
    <row r="69" spans="1:8" s="87" customFormat="1" ht="19.7" customHeight="1" x14ac:dyDescent="0.2">
      <c r="A69" s="182" t="s">
        <v>382</v>
      </c>
      <c r="B69" s="182" t="s">
        <v>95</v>
      </c>
      <c r="C69" s="183">
        <v>4045</v>
      </c>
      <c r="D69" s="182" t="s">
        <v>107</v>
      </c>
      <c r="E69" s="184">
        <v>3</v>
      </c>
      <c r="F69" s="184">
        <v>8</v>
      </c>
      <c r="G69" s="184">
        <v>2</v>
      </c>
      <c r="H69" s="185">
        <v>1360</v>
      </c>
    </row>
    <row r="70" spans="1:8" s="87" customFormat="1" ht="19.7" customHeight="1" x14ac:dyDescent="0.2">
      <c r="A70" s="182" t="s">
        <v>382</v>
      </c>
      <c r="B70" s="182" t="s">
        <v>95</v>
      </c>
      <c r="C70" s="183">
        <v>4047</v>
      </c>
      <c r="D70" s="182" t="s">
        <v>105</v>
      </c>
      <c r="E70" s="184">
        <v>12</v>
      </c>
      <c r="F70" s="184">
        <v>16</v>
      </c>
      <c r="G70" s="184">
        <v>1</v>
      </c>
      <c r="H70" s="185">
        <v>2400</v>
      </c>
    </row>
    <row r="71" spans="1:8" s="87" customFormat="1" ht="19.7" customHeight="1" x14ac:dyDescent="0.2">
      <c r="A71" s="182" t="s">
        <v>382</v>
      </c>
      <c r="B71" s="182" t="s">
        <v>95</v>
      </c>
      <c r="C71" s="183">
        <v>4048</v>
      </c>
      <c r="D71" s="182" t="s">
        <v>109</v>
      </c>
      <c r="E71" s="184">
        <v>7</v>
      </c>
      <c r="F71" s="184">
        <v>26</v>
      </c>
      <c r="G71" s="184">
        <v>1</v>
      </c>
      <c r="H71" s="185">
        <v>160</v>
      </c>
    </row>
    <row r="72" spans="1:8" s="87" customFormat="1" ht="19.7" customHeight="1" x14ac:dyDescent="0.2">
      <c r="A72" s="182" t="s">
        <v>382</v>
      </c>
      <c r="B72" s="182" t="s">
        <v>95</v>
      </c>
      <c r="C72" s="183">
        <v>4054</v>
      </c>
      <c r="D72" s="182" t="s">
        <v>111</v>
      </c>
      <c r="E72" s="184">
        <v>7</v>
      </c>
      <c r="F72" s="184">
        <v>9</v>
      </c>
      <c r="G72" s="184">
        <v>1</v>
      </c>
      <c r="H72" s="185">
        <v>520</v>
      </c>
    </row>
    <row r="73" spans="1:8" s="87" customFormat="1" ht="19.7" customHeight="1" x14ac:dyDescent="0.2">
      <c r="A73" s="182" t="s">
        <v>383</v>
      </c>
      <c r="B73" s="182" t="s">
        <v>116</v>
      </c>
      <c r="C73" s="183">
        <v>4130</v>
      </c>
      <c r="D73" s="182" t="s">
        <v>118</v>
      </c>
      <c r="E73" s="184">
        <v>25</v>
      </c>
      <c r="F73" s="184">
        <v>32</v>
      </c>
      <c r="G73" s="184">
        <v>9</v>
      </c>
      <c r="H73" s="185">
        <v>1800</v>
      </c>
    </row>
    <row r="74" spans="1:8" s="87" customFormat="1" ht="19.7" customHeight="1" x14ac:dyDescent="0.2">
      <c r="A74" s="182" t="s">
        <v>383</v>
      </c>
      <c r="B74" s="182" t="s">
        <v>116</v>
      </c>
      <c r="C74" s="183">
        <v>4132</v>
      </c>
      <c r="D74" s="182" t="s">
        <v>117</v>
      </c>
      <c r="E74" s="184">
        <v>4</v>
      </c>
      <c r="F74" s="184">
        <v>11</v>
      </c>
      <c r="G74" s="184">
        <v>2</v>
      </c>
      <c r="H74" s="185">
        <v>8420</v>
      </c>
    </row>
    <row r="75" spans="1:8" s="87" customFormat="1" ht="19.7" customHeight="1" x14ac:dyDescent="0.2">
      <c r="A75" s="182" t="s">
        <v>383</v>
      </c>
      <c r="B75" s="182" t="s">
        <v>116</v>
      </c>
      <c r="C75" s="183">
        <v>4135</v>
      </c>
      <c r="D75" s="182" t="s">
        <v>119</v>
      </c>
      <c r="E75" s="184">
        <v>10</v>
      </c>
      <c r="F75" s="184">
        <v>54</v>
      </c>
      <c r="G75" s="184">
        <v>0</v>
      </c>
      <c r="H75" s="185">
        <v>12500</v>
      </c>
    </row>
    <row r="76" spans="1:8" s="87" customFormat="1" ht="19.7" customHeight="1" x14ac:dyDescent="0.2">
      <c r="A76" s="182" t="s">
        <v>383</v>
      </c>
      <c r="B76" s="182" t="s">
        <v>116</v>
      </c>
      <c r="C76" s="183">
        <v>4139</v>
      </c>
      <c r="D76" s="182" t="s">
        <v>125</v>
      </c>
      <c r="E76" s="184">
        <v>4</v>
      </c>
      <c r="F76" s="184">
        <v>15</v>
      </c>
      <c r="G76" s="184">
        <v>3</v>
      </c>
      <c r="H76" s="185">
        <v>100820</v>
      </c>
    </row>
    <row r="77" spans="1:8" s="87" customFormat="1" ht="19.7" customHeight="1" x14ac:dyDescent="0.2">
      <c r="A77" s="182" t="s">
        <v>383</v>
      </c>
      <c r="B77" s="182" t="s">
        <v>116</v>
      </c>
      <c r="C77" s="183">
        <v>4141</v>
      </c>
      <c r="D77" s="182" t="s">
        <v>124</v>
      </c>
      <c r="E77" s="184">
        <v>8</v>
      </c>
      <c r="F77" s="184">
        <v>9</v>
      </c>
      <c r="G77" s="184">
        <v>8</v>
      </c>
      <c r="H77" s="185">
        <v>29460</v>
      </c>
    </row>
    <row r="78" spans="1:8" s="87" customFormat="1" ht="19.7" customHeight="1" x14ac:dyDescent="0.2">
      <c r="A78" s="182" t="s">
        <v>383</v>
      </c>
      <c r="B78" s="182" t="s">
        <v>116</v>
      </c>
      <c r="C78" s="183">
        <v>4143</v>
      </c>
      <c r="D78" s="182" t="s">
        <v>126</v>
      </c>
      <c r="E78" s="184">
        <v>11</v>
      </c>
      <c r="F78" s="184">
        <v>10</v>
      </c>
      <c r="G78" s="184">
        <v>2</v>
      </c>
      <c r="H78" s="185">
        <v>2440</v>
      </c>
    </row>
    <row r="79" spans="1:8" s="87" customFormat="1" ht="19.7" customHeight="1" x14ac:dyDescent="0.2">
      <c r="A79" s="182" t="s">
        <v>383</v>
      </c>
      <c r="B79" s="182" t="s">
        <v>116</v>
      </c>
      <c r="C79" s="183">
        <v>4144</v>
      </c>
      <c r="D79" s="182" t="s">
        <v>130</v>
      </c>
      <c r="E79" s="184">
        <v>10</v>
      </c>
      <c r="F79" s="184">
        <v>19</v>
      </c>
      <c r="G79" s="184">
        <v>1</v>
      </c>
      <c r="H79" s="185">
        <v>28840</v>
      </c>
    </row>
    <row r="80" spans="1:8" s="87" customFormat="1" ht="19.7" customHeight="1" x14ac:dyDescent="0.2">
      <c r="A80" s="182" t="s">
        <v>383</v>
      </c>
      <c r="B80" s="182" t="s">
        <v>116</v>
      </c>
      <c r="C80" s="183">
        <v>4147</v>
      </c>
      <c r="D80" s="182" t="s">
        <v>123</v>
      </c>
      <c r="E80" s="184">
        <v>7</v>
      </c>
      <c r="F80" s="184">
        <v>7</v>
      </c>
      <c r="G80" s="184">
        <v>3</v>
      </c>
      <c r="H80" s="185">
        <v>1980</v>
      </c>
    </row>
    <row r="81" spans="1:8" s="87" customFormat="1" ht="19.7" customHeight="1" x14ac:dyDescent="0.2">
      <c r="A81" s="182" t="s">
        <v>383</v>
      </c>
      <c r="B81" s="182" t="s">
        <v>116</v>
      </c>
      <c r="C81" s="183">
        <v>4148</v>
      </c>
      <c r="D81" s="182" t="s">
        <v>129</v>
      </c>
      <c r="E81" s="184">
        <v>10</v>
      </c>
      <c r="F81" s="184">
        <v>13</v>
      </c>
      <c r="G81" s="184">
        <v>7</v>
      </c>
      <c r="H81" s="185">
        <v>18100</v>
      </c>
    </row>
    <row r="82" spans="1:8" s="87" customFormat="1" ht="19.7" customHeight="1" x14ac:dyDescent="0.2">
      <c r="A82" s="182" t="s">
        <v>383</v>
      </c>
      <c r="B82" s="182" t="s">
        <v>116</v>
      </c>
      <c r="C82" s="183">
        <v>4153</v>
      </c>
      <c r="D82" s="182" t="s">
        <v>131</v>
      </c>
      <c r="E82" s="184">
        <v>3</v>
      </c>
      <c r="F82" s="184">
        <v>15</v>
      </c>
      <c r="G82" s="184">
        <v>1</v>
      </c>
      <c r="H82" s="185">
        <v>3600</v>
      </c>
    </row>
    <row r="83" spans="1:8" s="87" customFormat="1" ht="19.7" customHeight="1" x14ac:dyDescent="0.2">
      <c r="A83" s="182" t="s">
        <v>383</v>
      </c>
      <c r="B83" s="182" t="s">
        <v>116</v>
      </c>
      <c r="C83" s="183">
        <v>4157</v>
      </c>
      <c r="D83" s="182" t="s">
        <v>128</v>
      </c>
      <c r="E83" s="184">
        <v>12</v>
      </c>
      <c r="F83" s="184">
        <v>21</v>
      </c>
      <c r="G83" s="184">
        <v>2</v>
      </c>
      <c r="H83" s="185">
        <v>420</v>
      </c>
    </row>
    <row r="84" spans="1:8" s="87" customFormat="1" ht="19.7" customHeight="1" x14ac:dyDescent="0.2">
      <c r="A84" s="182" t="s">
        <v>383</v>
      </c>
      <c r="B84" s="182" t="s">
        <v>116</v>
      </c>
      <c r="C84" s="183">
        <v>4162</v>
      </c>
      <c r="D84" s="182" t="s">
        <v>122</v>
      </c>
      <c r="E84" s="184">
        <v>2</v>
      </c>
      <c r="F84" s="184">
        <v>32</v>
      </c>
      <c r="G84" s="184" t="s">
        <v>485</v>
      </c>
      <c r="H84" s="185">
        <v>1300</v>
      </c>
    </row>
    <row r="85" spans="1:8" s="87" customFormat="1" ht="19.7" customHeight="1" x14ac:dyDescent="0.2">
      <c r="A85" s="182" t="s">
        <v>383</v>
      </c>
      <c r="B85" s="182" t="s">
        <v>134</v>
      </c>
      <c r="C85" s="183">
        <v>4170</v>
      </c>
      <c r="D85" s="182" t="s">
        <v>141</v>
      </c>
      <c r="E85" s="184">
        <v>12</v>
      </c>
      <c r="F85" s="184">
        <v>32</v>
      </c>
      <c r="G85" s="184">
        <v>2</v>
      </c>
      <c r="H85" s="185">
        <v>42880</v>
      </c>
    </row>
    <row r="86" spans="1:8" s="87" customFormat="1" ht="19.7" customHeight="1" x14ac:dyDescent="0.2">
      <c r="A86" s="182" t="s">
        <v>383</v>
      </c>
      <c r="B86" s="182" t="s">
        <v>134</v>
      </c>
      <c r="C86" s="183">
        <v>4174</v>
      </c>
      <c r="D86" s="182" t="s">
        <v>140</v>
      </c>
      <c r="E86" s="184">
        <v>7</v>
      </c>
      <c r="F86" s="184">
        <v>19</v>
      </c>
      <c r="G86" s="184">
        <v>2</v>
      </c>
      <c r="H86" s="185">
        <v>1300</v>
      </c>
    </row>
    <row r="87" spans="1:8" s="87" customFormat="1" ht="19.7" customHeight="1" x14ac:dyDescent="0.2">
      <c r="A87" s="182" t="s">
        <v>383</v>
      </c>
      <c r="B87" s="182" t="s">
        <v>134</v>
      </c>
      <c r="C87" s="183">
        <v>4178</v>
      </c>
      <c r="D87" s="182" t="s">
        <v>146</v>
      </c>
      <c r="E87" s="184">
        <v>11</v>
      </c>
      <c r="F87" s="184">
        <v>23</v>
      </c>
      <c r="G87" s="184">
        <v>11</v>
      </c>
      <c r="H87" s="185">
        <v>31720</v>
      </c>
    </row>
    <row r="88" spans="1:8" s="87" customFormat="1" ht="19.7" customHeight="1" x14ac:dyDescent="0.2">
      <c r="A88" s="182" t="s">
        <v>383</v>
      </c>
      <c r="B88" s="182" t="s">
        <v>134</v>
      </c>
      <c r="C88" s="183">
        <v>4180</v>
      </c>
      <c r="D88" s="182" t="s">
        <v>144</v>
      </c>
      <c r="E88" s="184">
        <v>6</v>
      </c>
      <c r="F88" s="184">
        <v>9</v>
      </c>
      <c r="G88" s="184">
        <v>1</v>
      </c>
      <c r="H88" s="185">
        <v>1360</v>
      </c>
    </row>
    <row r="89" spans="1:8" s="87" customFormat="1" ht="19.7" customHeight="1" x14ac:dyDescent="0.2">
      <c r="A89" s="182" t="s">
        <v>383</v>
      </c>
      <c r="B89" s="182" t="s">
        <v>134</v>
      </c>
      <c r="C89" s="183">
        <v>4181</v>
      </c>
      <c r="D89" s="182" t="s">
        <v>148</v>
      </c>
      <c r="E89" s="184">
        <v>10</v>
      </c>
      <c r="F89" s="184">
        <v>9</v>
      </c>
      <c r="G89" s="184" t="s">
        <v>485</v>
      </c>
      <c r="H89" s="185">
        <v>17580</v>
      </c>
    </row>
    <row r="90" spans="1:8" s="87" customFormat="1" ht="19.7" customHeight="1" x14ac:dyDescent="0.2">
      <c r="A90" s="182" t="s">
        <v>383</v>
      </c>
      <c r="B90" s="182" t="s">
        <v>134</v>
      </c>
      <c r="C90" s="183">
        <v>4183</v>
      </c>
      <c r="D90" s="182" t="s">
        <v>149</v>
      </c>
      <c r="E90" s="184">
        <v>4</v>
      </c>
      <c r="F90" s="184">
        <v>8</v>
      </c>
      <c r="G90" s="184">
        <v>3</v>
      </c>
      <c r="H90" s="185">
        <v>8740</v>
      </c>
    </row>
    <row r="91" spans="1:8" s="87" customFormat="1" ht="19.7" customHeight="1" x14ac:dyDescent="0.2">
      <c r="A91" s="182" t="s">
        <v>383</v>
      </c>
      <c r="B91" s="182" t="s">
        <v>134</v>
      </c>
      <c r="C91" s="183">
        <v>4185</v>
      </c>
      <c r="D91" s="182" t="s">
        <v>145</v>
      </c>
      <c r="E91" s="184">
        <v>2</v>
      </c>
      <c r="F91" s="184">
        <v>5</v>
      </c>
      <c r="G91" s="184">
        <v>3</v>
      </c>
      <c r="H91" s="185">
        <v>200</v>
      </c>
    </row>
    <row r="92" spans="1:8" s="87" customFormat="1" ht="19.7" customHeight="1" x14ac:dyDescent="0.2">
      <c r="A92" s="182" t="s">
        <v>383</v>
      </c>
      <c r="B92" s="182" t="s">
        <v>134</v>
      </c>
      <c r="C92" s="183">
        <v>4188</v>
      </c>
      <c r="D92" s="182" t="s">
        <v>143</v>
      </c>
      <c r="E92" s="184">
        <v>6</v>
      </c>
      <c r="F92" s="184">
        <v>26</v>
      </c>
      <c r="G92" s="184" t="s">
        <v>485</v>
      </c>
      <c r="H92" s="185">
        <v>1100</v>
      </c>
    </row>
    <row r="93" spans="1:8" s="87" customFormat="1" ht="19.7" customHeight="1" x14ac:dyDescent="0.2">
      <c r="A93" s="182" t="s">
        <v>383</v>
      </c>
      <c r="B93" s="182" t="s">
        <v>134</v>
      </c>
      <c r="C93" s="183">
        <v>4189</v>
      </c>
      <c r="D93" s="182" t="s">
        <v>135</v>
      </c>
      <c r="E93" s="184">
        <v>12</v>
      </c>
      <c r="F93" s="184">
        <v>21</v>
      </c>
      <c r="G93" s="184">
        <v>3</v>
      </c>
      <c r="H93" s="185">
        <v>2440</v>
      </c>
    </row>
    <row r="94" spans="1:8" s="87" customFormat="1" ht="19.7" customHeight="1" x14ac:dyDescent="0.2">
      <c r="A94" s="182" t="s">
        <v>383</v>
      </c>
      <c r="B94" s="182" t="s">
        <v>134</v>
      </c>
      <c r="C94" s="183">
        <v>4194</v>
      </c>
      <c r="D94" s="182" t="s">
        <v>147</v>
      </c>
      <c r="E94" s="184">
        <v>28</v>
      </c>
      <c r="F94" s="184">
        <v>1</v>
      </c>
      <c r="G94" s="184">
        <v>6</v>
      </c>
      <c r="H94" s="185">
        <v>4320</v>
      </c>
    </row>
    <row r="95" spans="1:8" s="87" customFormat="1" ht="19.7" customHeight="1" x14ac:dyDescent="0.2">
      <c r="A95" s="182" t="s">
        <v>384</v>
      </c>
      <c r="B95" s="182" t="s">
        <v>385</v>
      </c>
      <c r="C95" s="183">
        <v>451101</v>
      </c>
      <c r="D95" s="182" t="s">
        <v>151</v>
      </c>
      <c r="E95" s="184">
        <v>18</v>
      </c>
      <c r="F95" s="184">
        <v>34</v>
      </c>
      <c r="G95" s="184">
        <v>2</v>
      </c>
      <c r="H95" s="185">
        <v>21600</v>
      </c>
    </row>
    <row r="96" spans="1:8" s="87" customFormat="1" ht="19.7" customHeight="1" x14ac:dyDescent="0.2">
      <c r="A96" s="182" t="s">
        <v>384</v>
      </c>
      <c r="B96" s="182" t="s">
        <v>385</v>
      </c>
      <c r="C96" s="183">
        <v>451115</v>
      </c>
      <c r="D96" s="182" t="s">
        <v>154</v>
      </c>
      <c r="E96" s="184">
        <v>15</v>
      </c>
      <c r="F96" s="184">
        <v>4</v>
      </c>
      <c r="G96" s="184">
        <v>1</v>
      </c>
      <c r="H96" s="185">
        <v>440</v>
      </c>
    </row>
    <row r="97" spans="1:8" s="87" customFormat="1" ht="19.7" customHeight="1" x14ac:dyDescent="0.2">
      <c r="A97" s="182" t="s">
        <v>384</v>
      </c>
      <c r="B97" s="182" t="s">
        <v>385</v>
      </c>
      <c r="C97" s="183">
        <v>451120</v>
      </c>
      <c r="D97" s="182" t="s">
        <v>156</v>
      </c>
      <c r="E97" s="184">
        <v>5</v>
      </c>
      <c r="F97" s="184">
        <v>8</v>
      </c>
      <c r="G97" s="184">
        <v>2</v>
      </c>
      <c r="H97" s="185">
        <v>80</v>
      </c>
    </row>
    <row r="98" spans="1:8" s="87" customFormat="1" ht="19.7" customHeight="1" x14ac:dyDescent="0.2">
      <c r="A98" s="182" t="s">
        <v>384</v>
      </c>
      <c r="B98" s="182" t="s">
        <v>385</v>
      </c>
      <c r="C98" s="183">
        <v>451166</v>
      </c>
      <c r="D98" s="182" t="s">
        <v>159</v>
      </c>
      <c r="E98" s="184">
        <v>9</v>
      </c>
      <c r="F98" s="184">
        <v>13</v>
      </c>
      <c r="G98" s="184">
        <v>2</v>
      </c>
      <c r="H98" s="185">
        <v>1180</v>
      </c>
    </row>
    <row r="99" spans="1:8" s="87" customFormat="1" ht="19.7" customHeight="1" x14ac:dyDescent="0.2">
      <c r="A99" s="182" t="s">
        <v>384</v>
      </c>
      <c r="B99" s="182" t="s">
        <v>385</v>
      </c>
      <c r="C99" s="183">
        <v>451381</v>
      </c>
      <c r="D99" s="182" t="s">
        <v>157</v>
      </c>
      <c r="E99" s="184">
        <v>12</v>
      </c>
      <c r="F99" s="184">
        <v>10</v>
      </c>
      <c r="G99" s="184">
        <v>1</v>
      </c>
      <c r="H99" s="185">
        <v>4040</v>
      </c>
    </row>
    <row r="100" spans="1:8" s="87" customFormat="1" ht="19.7" customHeight="1" x14ac:dyDescent="0.2">
      <c r="A100" s="182" t="s">
        <v>384</v>
      </c>
      <c r="B100" s="182" t="s">
        <v>385</v>
      </c>
      <c r="C100" s="183">
        <v>551103</v>
      </c>
      <c r="D100" s="182" t="s">
        <v>152</v>
      </c>
      <c r="E100" s="184">
        <v>14</v>
      </c>
      <c r="F100" s="184">
        <v>30</v>
      </c>
      <c r="G100" s="184" t="s">
        <v>485</v>
      </c>
      <c r="H100" s="185">
        <v>960</v>
      </c>
    </row>
    <row r="101" spans="1:8" s="87" customFormat="1" ht="19.7" customHeight="1" x14ac:dyDescent="0.2">
      <c r="A101" s="182" t="s">
        <v>384</v>
      </c>
      <c r="B101" s="182" t="s">
        <v>385</v>
      </c>
      <c r="C101" s="183">
        <v>551110</v>
      </c>
      <c r="D101" s="182" t="s">
        <v>150</v>
      </c>
      <c r="E101" s="184">
        <v>11</v>
      </c>
      <c r="F101" s="184">
        <v>8</v>
      </c>
      <c r="G101" s="184">
        <v>2</v>
      </c>
      <c r="H101" s="185">
        <v>14720</v>
      </c>
    </row>
    <row r="102" spans="1:8" s="87" customFormat="1" ht="19.7" customHeight="1" x14ac:dyDescent="0.2">
      <c r="A102" s="182" t="s">
        <v>384</v>
      </c>
      <c r="B102" s="182" t="s">
        <v>385</v>
      </c>
      <c r="C102" s="183">
        <v>551128</v>
      </c>
      <c r="D102" s="182" t="s">
        <v>155</v>
      </c>
      <c r="E102" s="184">
        <v>4</v>
      </c>
      <c r="F102" s="184">
        <v>24</v>
      </c>
      <c r="G102" s="184">
        <v>0</v>
      </c>
      <c r="H102" s="185">
        <v>360</v>
      </c>
    </row>
    <row r="103" spans="1:8" s="87" customFormat="1" ht="19.7" customHeight="1" x14ac:dyDescent="0.2">
      <c r="A103" s="182" t="s">
        <v>384</v>
      </c>
      <c r="B103" s="182" t="s">
        <v>385</v>
      </c>
      <c r="C103" s="183">
        <v>551330</v>
      </c>
      <c r="D103" s="182" t="s">
        <v>153</v>
      </c>
      <c r="E103" s="184">
        <v>5</v>
      </c>
      <c r="F103" s="184">
        <v>17</v>
      </c>
      <c r="G103" s="184" t="s">
        <v>485</v>
      </c>
      <c r="H103" s="185">
        <v>5760</v>
      </c>
    </row>
    <row r="104" spans="1:8" s="87" customFormat="1" ht="19.7" customHeight="1" x14ac:dyDescent="0.2">
      <c r="A104" s="182" t="s">
        <v>384</v>
      </c>
      <c r="B104" s="182" t="s">
        <v>385</v>
      </c>
      <c r="C104" s="183">
        <v>551354</v>
      </c>
      <c r="D104" s="182" t="s">
        <v>158</v>
      </c>
      <c r="E104" s="184">
        <v>6</v>
      </c>
      <c r="F104" s="184">
        <v>6</v>
      </c>
      <c r="G104" s="184">
        <v>0</v>
      </c>
      <c r="H104" s="185">
        <v>440</v>
      </c>
    </row>
    <row r="105" spans="1:8" s="87" customFormat="1" ht="19.7" customHeight="1" x14ac:dyDescent="0.2">
      <c r="A105" s="182" t="s">
        <v>384</v>
      </c>
      <c r="B105" s="182" t="s">
        <v>386</v>
      </c>
      <c r="C105" s="183">
        <v>408801</v>
      </c>
      <c r="D105" s="182" t="s">
        <v>162</v>
      </c>
      <c r="E105" s="184">
        <v>15</v>
      </c>
      <c r="F105" s="184">
        <v>34</v>
      </c>
      <c r="G105" s="184">
        <v>4</v>
      </c>
      <c r="H105" s="185">
        <v>6740</v>
      </c>
    </row>
    <row r="106" spans="1:8" s="87" customFormat="1" ht="19.7" customHeight="1" x14ac:dyDescent="0.2">
      <c r="A106" s="182" t="s">
        <v>384</v>
      </c>
      <c r="B106" s="182" t="s">
        <v>386</v>
      </c>
      <c r="C106" s="183">
        <v>408806</v>
      </c>
      <c r="D106" s="182" t="s">
        <v>170</v>
      </c>
      <c r="E106" s="184">
        <v>14</v>
      </c>
      <c r="F106" s="184">
        <v>3</v>
      </c>
      <c r="G106" s="184">
        <v>3</v>
      </c>
      <c r="H106" s="185">
        <v>44960</v>
      </c>
    </row>
    <row r="107" spans="1:8" s="87" customFormat="1" ht="19.7" customHeight="1" x14ac:dyDescent="0.2">
      <c r="A107" s="182" t="s">
        <v>384</v>
      </c>
      <c r="B107" s="182" t="s">
        <v>386</v>
      </c>
      <c r="C107" s="183">
        <v>408822</v>
      </c>
      <c r="D107" s="182" t="s">
        <v>160</v>
      </c>
      <c r="E107" s="184">
        <v>5</v>
      </c>
      <c r="F107" s="184">
        <v>13</v>
      </c>
      <c r="G107" s="184" t="s">
        <v>485</v>
      </c>
      <c r="H107" s="185">
        <v>1400</v>
      </c>
    </row>
    <row r="108" spans="1:8" s="87" customFormat="1" ht="19.7" customHeight="1" x14ac:dyDescent="0.2">
      <c r="A108" s="182" t="s">
        <v>384</v>
      </c>
      <c r="B108" s="182" t="s">
        <v>386</v>
      </c>
      <c r="C108" s="183">
        <v>408840</v>
      </c>
      <c r="D108" s="182" t="s">
        <v>167</v>
      </c>
      <c r="E108" s="184">
        <v>19</v>
      </c>
      <c r="F108" s="184">
        <v>8</v>
      </c>
      <c r="G108" s="184">
        <v>2</v>
      </c>
      <c r="H108" s="185">
        <v>19600</v>
      </c>
    </row>
    <row r="109" spans="1:8" s="87" customFormat="1" ht="19.7" customHeight="1" x14ac:dyDescent="0.2">
      <c r="A109" s="182" t="s">
        <v>384</v>
      </c>
      <c r="B109" s="182" t="s">
        <v>386</v>
      </c>
      <c r="C109" s="183">
        <v>408862</v>
      </c>
      <c r="D109" s="182" t="s">
        <v>168</v>
      </c>
      <c r="E109" s="184">
        <v>10</v>
      </c>
      <c r="F109" s="184">
        <v>29</v>
      </c>
      <c r="G109" s="184">
        <v>2</v>
      </c>
      <c r="H109" s="185">
        <v>15720</v>
      </c>
    </row>
    <row r="110" spans="1:8" s="87" customFormat="1" ht="19.7" customHeight="1" x14ac:dyDescent="0.2">
      <c r="A110" s="182" t="s">
        <v>384</v>
      </c>
      <c r="B110" s="182" t="s">
        <v>386</v>
      </c>
      <c r="C110" s="183">
        <v>508802</v>
      </c>
      <c r="D110" s="182" t="s">
        <v>164</v>
      </c>
      <c r="E110" s="184">
        <v>4</v>
      </c>
      <c r="F110" s="184">
        <v>18</v>
      </c>
      <c r="G110" s="184" t="s">
        <v>485</v>
      </c>
      <c r="H110" s="185">
        <v>480</v>
      </c>
    </row>
    <row r="111" spans="1:8" s="87" customFormat="1" ht="19.7" customHeight="1" x14ac:dyDescent="0.2">
      <c r="A111" s="182" t="s">
        <v>384</v>
      </c>
      <c r="B111" s="182" t="s">
        <v>386</v>
      </c>
      <c r="C111" s="183">
        <v>508815</v>
      </c>
      <c r="D111" s="182" t="s">
        <v>161</v>
      </c>
      <c r="E111" s="184">
        <v>8</v>
      </c>
      <c r="F111" s="184">
        <v>6</v>
      </c>
      <c r="G111" s="184">
        <v>2</v>
      </c>
      <c r="H111" s="185">
        <v>0</v>
      </c>
    </row>
    <row r="112" spans="1:8" s="87" customFormat="1" ht="19.7" customHeight="1" x14ac:dyDescent="0.2">
      <c r="A112" s="182" t="s">
        <v>384</v>
      </c>
      <c r="B112" s="182" t="s">
        <v>386</v>
      </c>
      <c r="C112" s="183">
        <v>508817</v>
      </c>
      <c r="D112" s="182" t="s">
        <v>163</v>
      </c>
      <c r="E112" s="184">
        <v>6</v>
      </c>
      <c r="F112" s="184">
        <v>8</v>
      </c>
      <c r="G112" s="184" t="s">
        <v>485</v>
      </c>
      <c r="H112" s="185">
        <v>1800</v>
      </c>
    </row>
    <row r="113" spans="1:8" s="87" customFormat="1" ht="19.7" customHeight="1" x14ac:dyDescent="0.2">
      <c r="A113" s="182" t="s">
        <v>384</v>
      </c>
      <c r="B113" s="182" t="s">
        <v>386</v>
      </c>
      <c r="C113" s="183">
        <v>508819</v>
      </c>
      <c r="D113" s="182" t="s">
        <v>166</v>
      </c>
      <c r="E113" s="184">
        <v>9</v>
      </c>
      <c r="F113" s="184">
        <v>0</v>
      </c>
      <c r="G113" s="184" t="s">
        <v>485</v>
      </c>
      <c r="H113" s="185">
        <v>2220</v>
      </c>
    </row>
    <row r="114" spans="1:8" s="87" customFormat="1" ht="19.7" customHeight="1" x14ac:dyDescent="0.2">
      <c r="A114" s="182" t="s">
        <v>384</v>
      </c>
      <c r="B114" s="182" t="s">
        <v>386</v>
      </c>
      <c r="C114" s="183">
        <v>508820</v>
      </c>
      <c r="D114" s="182" t="s">
        <v>172</v>
      </c>
      <c r="E114" s="184">
        <v>2</v>
      </c>
      <c r="F114" s="184">
        <v>6</v>
      </c>
      <c r="G114" s="184">
        <v>1</v>
      </c>
      <c r="H114" s="185">
        <v>280</v>
      </c>
    </row>
    <row r="115" spans="1:8" s="87" customFormat="1" ht="19.7" customHeight="1" x14ac:dyDescent="0.2">
      <c r="A115" s="182" t="s">
        <v>384</v>
      </c>
      <c r="B115" s="182" t="s">
        <v>386</v>
      </c>
      <c r="C115" s="183">
        <v>508833</v>
      </c>
      <c r="D115" s="182" t="s">
        <v>171</v>
      </c>
      <c r="E115" s="184">
        <v>5</v>
      </c>
      <c r="F115" s="184">
        <v>18</v>
      </c>
      <c r="G115" s="184" t="s">
        <v>485</v>
      </c>
      <c r="H115" s="185">
        <v>22560</v>
      </c>
    </row>
    <row r="116" spans="1:8" s="87" customFormat="1" ht="19.7" customHeight="1" x14ac:dyDescent="0.2">
      <c r="A116" s="182" t="s">
        <v>384</v>
      </c>
      <c r="B116" s="182" t="s">
        <v>386</v>
      </c>
      <c r="C116" s="183">
        <v>508839</v>
      </c>
      <c r="D116" s="182" t="s">
        <v>165</v>
      </c>
      <c r="E116" s="184">
        <v>13</v>
      </c>
      <c r="F116" s="184">
        <v>18</v>
      </c>
      <c r="G116" s="184">
        <v>2</v>
      </c>
      <c r="H116" s="185">
        <v>1400</v>
      </c>
    </row>
    <row r="117" spans="1:8" s="87" customFormat="1" ht="19.7" customHeight="1" x14ac:dyDescent="0.2">
      <c r="A117" s="182" t="s">
        <v>384</v>
      </c>
      <c r="B117" s="182" t="s">
        <v>386</v>
      </c>
      <c r="C117" s="183">
        <v>508860</v>
      </c>
      <c r="D117" s="182" t="s">
        <v>169</v>
      </c>
      <c r="E117" s="184">
        <v>9</v>
      </c>
      <c r="F117" s="184">
        <v>14</v>
      </c>
      <c r="G117" s="184" t="s">
        <v>485</v>
      </c>
      <c r="H117" s="185">
        <v>5440</v>
      </c>
    </row>
    <row r="118" spans="1:8" s="87" customFormat="1" ht="19.7" customHeight="1" x14ac:dyDescent="0.2">
      <c r="A118" s="182" t="s">
        <v>384</v>
      </c>
      <c r="B118" s="182" t="s">
        <v>174</v>
      </c>
      <c r="C118" s="183">
        <v>451301</v>
      </c>
      <c r="D118" s="182" t="s">
        <v>186</v>
      </c>
      <c r="E118" s="184">
        <v>11</v>
      </c>
      <c r="F118" s="184">
        <v>51</v>
      </c>
      <c r="G118" s="184">
        <v>3</v>
      </c>
      <c r="H118" s="185">
        <v>30560</v>
      </c>
    </row>
    <row r="119" spans="1:8" s="87" customFormat="1" ht="19.7" customHeight="1" x14ac:dyDescent="0.2">
      <c r="A119" s="182" t="s">
        <v>384</v>
      </c>
      <c r="B119" s="182" t="s">
        <v>174</v>
      </c>
      <c r="C119" s="183">
        <v>451308</v>
      </c>
      <c r="D119" s="182" t="s">
        <v>191</v>
      </c>
      <c r="E119" s="184">
        <v>12</v>
      </c>
      <c r="F119" s="184">
        <v>26</v>
      </c>
      <c r="G119" s="184">
        <v>2</v>
      </c>
      <c r="H119" s="185">
        <v>760</v>
      </c>
    </row>
    <row r="120" spans="1:8" s="87" customFormat="1" ht="19.7" customHeight="1" x14ac:dyDescent="0.2">
      <c r="A120" s="182" t="s">
        <v>384</v>
      </c>
      <c r="B120" s="182" t="s">
        <v>174</v>
      </c>
      <c r="C120" s="183">
        <v>451336</v>
      </c>
      <c r="D120" s="182" t="s">
        <v>192</v>
      </c>
      <c r="E120" s="184">
        <v>9</v>
      </c>
      <c r="F120" s="184">
        <v>46</v>
      </c>
      <c r="G120" s="184">
        <v>1</v>
      </c>
      <c r="H120" s="185">
        <v>29520</v>
      </c>
    </row>
    <row r="121" spans="1:8" s="87" customFormat="1" ht="19.7" customHeight="1" x14ac:dyDescent="0.2">
      <c r="A121" s="182" t="s">
        <v>384</v>
      </c>
      <c r="B121" s="182" t="s">
        <v>174</v>
      </c>
      <c r="C121" s="183">
        <v>451350</v>
      </c>
      <c r="D121" s="182" t="s">
        <v>182</v>
      </c>
      <c r="E121" s="184">
        <v>9</v>
      </c>
      <c r="F121" s="184">
        <v>28</v>
      </c>
      <c r="G121" s="184">
        <v>1</v>
      </c>
      <c r="H121" s="185">
        <v>30480</v>
      </c>
    </row>
    <row r="122" spans="1:8" s="87" customFormat="1" ht="19.7" customHeight="1" x14ac:dyDescent="0.2">
      <c r="A122" s="182" t="s">
        <v>384</v>
      </c>
      <c r="B122" s="182" t="s">
        <v>174</v>
      </c>
      <c r="C122" s="183">
        <v>451361</v>
      </c>
      <c r="D122" s="182" t="s">
        <v>181</v>
      </c>
      <c r="E122" s="184">
        <v>0</v>
      </c>
      <c r="F122" s="184">
        <v>11</v>
      </c>
      <c r="G122" s="184" t="s">
        <v>485</v>
      </c>
      <c r="H122" s="185">
        <v>500</v>
      </c>
    </row>
    <row r="123" spans="1:8" s="87" customFormat="1" ht="19.7" customHeight="1" x14ac:dyDescent="0.2">
      <c r="A123" s="182" t="s">
        <v>384</v>
      </c>
      <c r="B123" s="182" t="s">
        <v>174</v>
      </c>
      <c r="C123" s="183">
        <v>451370</v>
      </c>
      <c r="D123" s="182" t="s">
        <v>179</v>
      </c>
      <c r="E123" s="184">
        <v>13</v>
      </c>
      <c r="F123" s="184">
        <v>32</v>
      </c>
      <c r="G123" s="184">
        <v>5</v>
      </c>
      <c r="H123" s="185">
        <v>980</v>
      </c>
    </row>
    <row r="124" spans="1:8" s="87" customFormat="1" ht="19.7" customHeight="1" x14ac:dyDescent="0.2">
      <c r="A124" s="182" t="s">
        <v>384</v>
      </c>
      <c r="B124" s="182" t="s">
        <v>174</v>
      </c>
      <c r="C124" s="183">
        <v>551305</v>
      </c>
      <c r="D124" s="182" t="s">
        <v>185</v>
      </c>
      <c r="E124" s="184">
        <v>13</v>
      </c>
      <c r="F124" s="184">
        <v>14</v>
      </c>
      <c r="G124" s="184">
        <v>2</v>
      </c>
      <c r="H124" s="185">
        <v>960</v>
      </c>
    </row>
    <row r="125" spans="1:8" s="87" customFormat="1" ht="19.7" customHeight="1" x14ac:dyDescent="0.2">
      <c r="A125" s="182" t="s">
        <v>384</v>
      </c>
      <c r="B125" s="182" t="s">
        <v>174</v>
      </c>
      <c r="C125" s="183">
        <v>551306</v>
      </c>
      <c r="D125" s="182" t="s">
        <v>189</v>
      </c>
      <c r="E125" s="184">
        <v>8</v>
      </c>
      <c r="F125" s="184">
        <v>31</v>
      </c>
      <c r="G125" s="184">
        <v>1</v>
      </c>
      <c r="H125" s="185">
        <v>1360</v>
      </c>
    </row>
    <row r="126" spans="1:8" s="87" customFormat="1" ht="19.7" customHeight="1" x14ac:dyDescent="0.2">
      <c r="A126" s="182" t="s">
        <v>384</v>
      </c>
      <c r="B126" s="182" t="s">
        <v>174</v>
      </c>
      <c r="C126" s="183">
        <v>551307</v>
      </c>
      <c r="D126" s="182" t="s">
        <v>188</v>
      </c>
      <c r="E126" s="184" t="s">
        <v>485</v>
      </c>
      <c r="F126" s="184">
        <v>0</v>
      </c>
      <c r="G126" s="184" t="s">
        <v>485</v>
      </c>
      <c r="H126" s="185" t="s">
        <v>485</v>
      </c>
    </row>
    <row r="127" spans="1:8" s="87" customFormat="1" ht="19.7" customHeight="1" x14ac:dyDescent="0.2">
      <c r="A127" s="182" t="s">
        <v>384</v>
      </c>
      <c r="B127" s="182" t="s">
        <v>174</v>
      </c>
      <c r="C127" s="183">
        <v>551309</v>
      </c>
      <c r="D127" s="182" t="s">
        <v>184</v>
      </c>
      <c r="E127" s="184">
        <v>5</v>
      </c>
      <c r="F127" s="184">
        <v>31</v>
      </c>
      <c r="G127" s="184" t="s">
        <v>485</v>
      </c>
      <c r="H127" s="185">
        <v>60</v>
      </c>
    </row>
    <row r="128" spans="1:8" s="87" customFormat="1" ht="19.7" customHeight="1" x14ac:dyDescent="0.2">
      <c r="A128" s="182" t="s">
        <v>384</v>
      </c>
      <c r="B128" s="182" t="s">
        <v>174</v>
      </c>
      <c r="C128" s="183">
        <v>551310</v>
      </c>
      <c r="D128" s="182" t="s">
        <v>183</v>
      </c>
      <c r="E128" s="184">
        <v>10</v>
      </c>
      <c r="F128" s="184">
        <v>12</v>
      </c>
      <c r="G128" s="184">
        <v>1</v>
      </c>
      <c r="H128" s="185">
        <v>16360</v>
      </c>
    </row>
    <row r="129" spans="1:8" s="87" customFormat="1" ht="19.7" customHeight="1" x14ac:dyDescent="0.2">
      <c r="A129" s="182" t="s">
        <v>384</v>
      </c>
      <c r="B129" s="182" t="s">
        <v>174</v>
      </c>
      <c r="C129" s="183">
        <v>551314</v>
      </c>
      <c r="D129" s="182" t="s">
        <v>180</v>
      </c>
      <c r="E129" s="184">
        <v>5</v>
      </c>
      <c r="F129" s="184">
        <v>6</v>
      </c>
      <c r="G129" s="184" t="s">
        <v>485</v>
      </c>
      <c r="H129" s="185">
        <v>80</v>
      </c>
    </row>
    <row r="130" spans="1:8" s="87" customFormat="1" ht="19.7" customHeight="1" x14ac:dyDescent="0.2">
      <c r="A130" s="182" t="s">
        <v>384</v>
      </c>
      <c r="B130" s="182" t="s">
        <v>174</v>
      </c>
      <c r="C130" s="183">
        <v>551340</v>
      </c>
      <c r="D130" s="182" t="s">
        <v>176</v>
      </c>
      <c r="E130" s="184">
        <v>5</v>
      </c>
      <c r="F130" s="184">
        <v>16</v>
      </c>
      <c r="G130" s="184">
        <v>0</v>
      </c>
      <c r="H130" s="185">
        <v>640</v>
      </c>
    </row>
    <row r="131" spans="1:8" s="87" customFormat="1" ht="19.7" customHeight="1" x14ac:dyDescent="0.2">
      <c r="A131" s="182" t="s">
        <v>384</v>
      </c>
      <c r="B131" s="182" t="s">
        <v>174</v>
      </c>
      <c r="C131" s="183">
        <v>551341</v>
      </c>
      <c r="D131" s="182" t="s">
        <v>187</v>
      </c>
      <c r="E131" s="184">
        <v>7</v>
      </c>
      <c r="F131" s="184">
        <v>7</v>
      </c>
      <c r="G131" s="184">
        <v>1</v>
      </c>
      <c r="H131" s="185">
        <v>600</v>
      </c>
    </row>
    <row r="132" spans="1:8" s="87" customFormat="1" ht="19.7" customHeight="1" x14ac:dyDescent="0.2">
      <c r="A132" s="182" t="s">
        <v>384</v>
      </c>
      <c r="B132" s="182" t="s">
        <v>174</v>
      </c>
      <c r="C132" s="183">
        <v>551349</v>
      </c>
      <c r="D132" s="182" t="s">
        <v>190</v>
      </c>
      <c r="E132" s="184">
        <v>3</v>
      </c>
      <c r="F132" s="184">
        <v>32</v>
      </c>
      <c r="G132" s="184">
        <v>1</v>
      </c>
      <c r="H132" s="185">
        <v>840</v>
      </c>
    </row>
    <row r="133" spans="1:8" s="87" customFormat="1" ht="19.7" customHeight="1" x14ac:dyDescent="0.2">
      <c r="A133" s="182" t="s">
        <v>384</v>
      </c>
      <c r="B133" s="182" t="s">
        <v>174</v>
      </c>
      <c r="C133" s="183">
        <v>551365</v>
      </c>
      <c r="D133" s="182" t="s">
        <v>178</v>
      </c>
      <c r="E133" s="184">
        <v>4</v>
      </c>
      <c r="F133" s="184">
        <v>16</v>
      </c>
      <c r="G133" s="184" t="s">
        <v>485</v>
      </c>
      <c r="H133" s="185" t="s">
        <v>485</v>
      </c>
    </row>
    <row r="134" spans="1:8" s="87" customFormat="1" ht="19.7" customHeight="1" x14ac:dyDescent="0.2">
      <c r="A134" s="182" t="s">
        <v>384</v>
      </c>
      <c r="B134" s="182" t="s">
        <v>174</v>
      </c>
      <c r="C134" s="183">
        <v>551367</v>
      </c>
      <c r="D134" s="182" t="s">
        <v>175</v>
      </c>
      <c r="E134" s="184">
        <v>5</v>
      </c>
      <c r="F134" s="184">
        <v>9</v>
      </c>
      <c r="G134" s="184">
        <v>0</v>
      </c>
      <c r="H134" s="185">
        <v>260</v>
      </c>
    </row>
    <row r="135" spans="1:8" s="87" customFormat="1" ht="19.7" customHeight="1" x14ac:dyDescent="0.2">
      <c r="A135" s="182" t="s">
        <v>384</v>
      </c>
      <c r="B135" s="182" t="s">
        <v>174</v>
      </c>
      <c r="C135" s="183">
        <v>551369</v>
      </c>
      <c r="D135" s="182" t="s">
        <v>177</v>
      </c>
      <c r="E135" s="184">
        <v>2</v>
      </c>
      <c r="F135" s="184">
        <v>7</v>
      </c>
      <c r="G135" s="184" t="s">
        <v>485</v>
      </c>
      <c r="H135" s="185">
        <v>220</v>
      </c>
    </row>
    <row r="136" spans="1:8" s="87" customFormat="1" ht="19.7" customHeight="1" x14ac:dyDescent="0.2">
      <c r="A136" s="182" t="s">
        <v>387</v>
      </c>
      <c r="B136" s="182" t="s">
        <v>193</v>
      </c>
      <c r="C136" s="183">
        <v>454171</v>
      </c>
      <c r="D136" s="182" t="s">
        <v>197</v>
      </c>
      <c r="E136" s="184">
        <v>4</v>
      </c>
      <c r="F136" s="184">
        <v>2</v>
      </c>
      <c r="G136" s="184" t="s">
        <v>485</v>
      </c>
      <c r="H136" s="185">
        <v>160</v>
      </c>
    </row>
    <row r="137" spans="1:8" s="87" customFormat="1" ht="19.7" customHeight="1" x14ac:dyDescent="0.2">
      <c r="A137" s="182" t="s">
        <v>387</v>
      </c>
      <c r="B137" s="182" t="s">
        <v>193</v>
      </c>
      <c r="C137" s="183">
        <v>454426</v>
      </c>
      <c r="D137" s="182" t="s">
        <v>201</v>
      </c>
      <c r="E137" s="184">
        <v>29</v>
      </c>
      <c r="F137" s="184">
        <v>24</v>
      </c>
      <c r="G137" s="184">
        <v>1</v>
      </c>
      <c r="H137" s="185">
        <v>23480</v>
      </c>
    </row>
    <row r="138" spans="1:8" s="87" customFormat="1" ht="19.7" customHeight="1" x14ac:dyDescent="0.2">
      <c r="A138" s="182" t="s">
        <v>387</v>
      </c>
      <c r="B138" s="182" t="s">
        <v>193</v>
      </c>
      <c r="C138" s="183">
        <v>454481</v>
      </c>
      <c r="D138" s="182" t="s">
        <v>205</v>
      </c>
      <c r="E138" s="184">
        <v>8</v>
      </c>
      <c r="F138" s="184">
        <v>34</v>
      </c>
      <c r="G138" s="184">
        <v>1</v>
      </c>
      <c r="H138" s="185">
        <v>15540</v>
      </c>
    </row>
    <row r="139" spans="1:8" s="87" customFormat="1" ht="19.7" customHeight="1" x14ac:dyDescent="0.2">
      <c r="A139" s="182" t="s">
        <v>387</v>
      </c>
      <c r="B139" s="182" t="s">
        <v>193</v>
      </c>
      <c r="C139" s="183">
        <v>454671</v>
      </c>
      <c r="D139" s="182" t="s">
        <v>211</v>
      </c>
      <c r="E139" s="184">
        <v>9</v>
      </c>
      <c r="F139" s="184">
        <v>7</v>
      </c>
      <c r="G139" s="184">
        <v>2</v>
      </c>
      <c r="H139" s="185">
        <v>1500</v>
      </c>
    </row>
    <row r="140" spans="1:8" s="87" customFormat="1" ht="19.7" customHeight="1" x14ac:dyDescent="0.2">
      <c r="A140" s="182" t="s">
        <v>387</v>
      </c>
      <c r="B140" s="182" t="s">
        <v>193</v>
      </c>
      <c r="C140" s="183">
        <v>554116</v>
      </c>
      <c r="D140" s="182" t="s">
        <v>194</v>
      </c>
      <c r="E140" s="184">
        <v>8</v>
      </c>
      <c r="F140" s="184">
        <v>9</v>
      </c>
      <c r="G140" s="184" t="s">
        <v>485</v>
      </c>
      <c r="H140" s="185">
        <v>1340</v>
      </c>
    </row>
    <row r="141" spans="1:8" s="87" customFormat="1" ht="19.7" customHeight="1" x14ac:dyDescent="0.2">
      <c r="A141" s="182" t="s">
        <v>387</v>
      </c>
      <c r="B141" s="182" t="s">
        <v>193</v>
      </c>
      <c r="C141" s="183">
        <v>554166</v>
      </c>
      <c r="D141" s="182" t="s">
        <v>196</v>
      </c>
      <c r="E141" s="184">
        <v>10</v>
      </c>
      <c r="F141" s="184">
        <v>7</v>
      </c>
      <c r="G141" s="184" t="s">
        <v>485</v>
      </c>
      <c r="H141" s="185">
        <v>8560</v>
      </c>
    </row>
    <row r="142" spans="1:8" s="87" customFormat="1" ht="19.7" customHeight="1" x14ac:dyDescent="0.2">
      <c r="A142" s="182" t="s">
        <v>387</v>
      </c>
      <c r="B142" s="182" t="s">
        <v>193</v>
      </c>
      <c r="C142" s="183">
        <v>554266</v>
      </c>
      <c r="D142" s="182" t="s">
        <v>198</v>
      </c>
      <c r="E142" s="184">
        <v>16</v>
      </c>
      <c r="F142" s="184">
        <v>11</v>
      </c>
      <c r="G142" s="184">
        <v>1</v>
      </c>
      <c r="H142" s="185">
        <v>1240</v>
      </c>
    </row>
    <row r="143" spans="1:8" s="87" customFormat="1" ht="19.7" customHeight="1" x14ac:dyDescent="0.2">
      <c r="A143" s="182" t="s">
        <v>387</v>
      </c>
      <c r="B143" s="182" t="s">
        <v>193</v>
      </c>
      <c r="C143" s="183">
        <v>554296</v>
      </c>
      <c r="D143" s="182" t="s">
        <v>199</v>
      </c>
      <c r="E143" s="184">
        <v>2</v>
      </c>
      <c r="F143" s="184">
        <v>8</v>
      </c>
      <c r="G143" s="184">
        <v>2</v>
      </c>
      <c r="H143" s="185">
        <v>920</v>
      </c>
    </row>
    <row r="144" spans="1:8" s="87" customFormat="1" ht="19.7" customHeight="1" x14ac:dyDescent="0.2">
      <c r="A144" s="182" t="s">
        <v>387</v>
      </c>
      <c r="B144" s="182" t="s">
        <v>193</v>
      </c>
      <c r="C144" s="183">
        <v>554356</v>
      </c>
      <c r="D144" s="182" t="s">
        <v>200</v>
      </c>
      <c r="E144" s="184">
        <v>8</v>
      </c>
      <c r="F144" s="184">
        <v>16</v>
      </c>
      <c r="G144" s="184">
        <v>1</v>
      </c>
      <c r="H144" s="185">
        <v>7280</v>
      </c>
    </row>
    <row r="145" spans="1:8" s="87" customFormat="1" ht="19.7" customHeight="1" x14ac:dyDescent="0.2">
      <c r="A145" s="182" t="s">
        <v>387</v>
      </c>
      <c r="B145" s="182" t="s">
        <v>193</v>
      </c>
      <c r="C145" s="183">
        <v>554476</v>
      </c>
      <c r="D145" s="182" t="s">
        <v>203</v>
      </c>
      <c r="E145" s="184">
        <v>2</v>
      </c>
      <c r="F145" s="184">
        <v>0</v>
      </c>
      <c r="G145" s="184">
        <v>1</v>
      </c>
      <c r="H145" s="185">
        <v>20840</v>
      </c>
    </row>
    <row r="146" spans="1:8" s="87" customFormat="1" ht="19.7" customHeight="1" x14ac:dyDescent="0.2">
      <c r="A146" s="182" t="s">
        <v>387</v>
      </c>
      <c r="B146" s="182" t="s">
        <v>193</v>
      </c>
      <c r="C146" s="183">
        <v>554486</v>
      </c>
      <c r="D146" s="182" t="s">
        <v>206</v>
      </c>
      <c r="E146" s="184">
        <v>3</v>
      </c>
      <c r="F146" s="184">
        <v>15</v>
      </c>
      <c r="G146" s="184">
        <v>2</v>
      </c>
      <c r="H146" s="185">
        <v>5000</v>
      </c>
    </row>
    <row r="147" spans="1:8" s="87" customFormat="1" ht="19.7" customHeight="1" x14ac:dyDescent="0.2">
      <c r="A147" s="182" t="s">
        <v>387</v>
      </c>
      <c r="B147" s="182" t="s">
        <v>193</v>
      </c>
      <c r="C147" s="183">
        <v>554491</v>
      </c>
      <c r="D147" s="182" t="s">
        <v>207</v>
      </c>
      <c r="E147" s="184">
        <v>9</v>
      </c>
      <c r="F147" s="184">
        <v>35</v>
      </c>
      <c r="G147" s="184">
        <v>0</v>
      </c>
      <c r="H147" s="185">
        <v>4700</v>
      </c>
    </row>
    <row r="148" spans="1:8" s="87" customFormat="1" ht="19.7" customHeight="1" x14ac:dyDescent="0.2">
      <c r="A148" s="182" t="s">
        <v>387</v>
      </c>
      <c r="B148" s="182" t="s">
        <v>193</v>
      </c>
      <c r="C148" s="183">
        <v>554601</v>
      </c>
      <c r="D148" s="182" t="s">
        <v>208</v>
      </c>
      <c r="E148" s="184">
        <v>5</v>
      </c>
      <c r="F148" s="184">
        <v>23</v>
      </c>
      <c r="G148" s="184">
        <v>7</v>
      </c>
      <c r="H148" s="185">
        <v>1580</v>
      </c>
    </row>
    <row r="149" spans="1:8" s="87" customFormat="1" ht="19.7" customHeight="1" x14ac:dyDescent="0.2">
      <c r="A149" s="182" t="s">
        <v>387</v>
      </c>
      <c r="B149" s="182" t="s">
        <v>193</v>
      </c>
      <c r="C149" s="183">
        <v>554611</v>
      </c>
      <c r="D149" s="182" t="s">
        <v>209</v>
      </c>
      <c r="E149" s="184">
        <v>4</v>
      </c>
      <c r="F149" s="184">
        <v>9</v>
      </c>
      <c r="G149" s="184">
        <v>0</v>
      </c>
      <c r="H149" s="185">
        <v>1860</v>
      </c>
    </row>
    <row r="150" spans="1:8" s="87" customFormat="1" ht="19.7" customHeight="1" x14ac:dyDescent="0.2">
      <c r="A150" s="182" t="s">
        <v>387</v>
      </c>
      <c r="B150" s="182" t="s">
        <v>193</v>
      </c>
      <c r="C150" s="183">
        <v>554636</v>
      </c>
      <c r="D150" s="182" t="s">
        <v>210</v>
      </c>
      <c r="E150" s="184">
        <v>4</v>
      </c>
      <c r="F150" s="184">
        <v>8</v>
      </c>
      <c r="G150" s="184">
        <v>2</v>
      </c>
      <c r="H150" s="185">
        <v>8540</v>
      </c>
    </row>
    <row r="151" spans="1:8" s="87" customFormat="1" ht="19.7" customHeight="1" x14ac:dyDescent="0.2">
      <c r="A151" s="182" t="s">
        <v>387</v>
      </c>
      <c r="B151" s="182" t="s">
        <v>388</v>
      </c>
      <c r="C151" s="183">
        <v>454355</v>
      </c>
      <c r="D151" s="182" t="s">
        <v>217</v>
      </c>
      <c r="E151" s="184">
        <v>8</v>
      </c>
      <c r="F151" s="184">
        <v>12</v>
      </c>
      <c r="G151" s="184">
        <v>2</v>
      </c>
      <c r="H151" s="185">
        <v>3860</v>
      </c>
    </row>
    <row r="152" spans="1:8" s="87" customFormat="1" ht="19.7" customHeight="1" x14ac:dyDescent="0.2">
      <c r="A152" s="182" t="s">
        <v>387</v>
      </c>
      <c r="B152" s="182" t="s">
        <v>388</v>
      </c>
      <c r="C152" s="183">
        <v>454535</v>
      </c>
      <c r="D152" s="182" t="s">
        <v>227</v>
      </c>
      <c r="E152" s="184">
        <v>8</v>
      </c>
      <c r="F152" s="184">
        <v>5</v>
      </c>
      <c r="G152" s="184">
        <v>12</v>
      </c>
      <c r="H152" s="185">
        <v>5180</v>
      </c>
    </row>
    <row r="153" spans="1:8" s="87" customFormat="1" ht="19.7" customHeight="1" x14ac:dyDescent="0.2">
      <c r="A153" s="182" t="s">
        <v>387</v>
      </c>
      <c r="B153" s="182" t="s">
        <v>388</v>
      </c>
      <c r="C153" s="183">
        <v>454651</v>
      </c>
      <c r="D153" s="182" t="s">
        <v>228</v>
      </c>
      <c r="E153" s="184">
        <v>27</v>
      </c>
      <c r="F153" s="184">
        <v>22</v>
      </c>
      <c r="G153" s="184">
        <v>25</v>
      </c>
      <c r="H153" s="185">
        <v>3760</v>
      </c>
    </row>
    <row r="154" spans="1:8" s="87" customFormat="1" ht="19.7" customHeight="1" x14ac:dyDescent="0.2">
      <c r="A154" s="182" t="s">
        <v>387</v>
      </c>
      <c r="B154" s="182" t="s">
        <v>388</v>
      </c>
      <c r="C154" s="183">
        <v>454696</v>
      </c>
      <c r="D154" s="182" t="s">
        <v>230</v>
      </c>
      <c r="E154" s="184">
        <v>12</v>
      </c>
      <c r="F154" s="184">
        <v>29</v>
      </c>
      <c r="G154" s="184">
        <v>2</v>
      </c>
      <c r="H154" s="185">
        <v>25300</v>
      </c>
    </row>
    <row r="155" spans="1:8" s="87" customFormat="1" ht="19.7" customHeight="1" x14ac:dyDescent="0.2">
      <c r="A155" s="182" t="s">
        <v>387</v>
      </c>
      <c r="B155" s="182" t="s">
        <v>388</v>
      </c>
      <c r="C155" s="183">
        <v>554184</v>
      </c>
      <c r="D155" s="182" t="s">
        <v>212</v>
      </c>
      <c r="E155" s="184">
        <v>17</v>
      </c>
      <c r="F155" s="184">
        <v>1</v>
      </c>
      <c r="G155" s="184" t="s">
        <v>485</v>
      </c>
      <c r="H155" s="185">
        <v>17660</v>
      </c>
    </row>
    <row r="156" spans="1:8" s="87" customFormat="1" ht="19.7" customHeight="1" x14ac:dyDescent="0.2">
      <c r="A156" s="182" t="s">
        <v>387</v>
      </c>
      <c r="B156" s="182" t="s">
        <v>388</v>
      </c>
      <c r="C156" s="183">
        <v>554196</v>
      </c>
      <c r="D156" s="182" t="s">
        <v>214</v>
      </c>
      <c r="E156" s="184">
        <v>8</v>
      </c>
      <c r="F156" s="184">
        <v>22</v>
      </c>
      <c r="G156" s="184">
        <v>1</v>
      </c>
      <c r="H156" s="185">
        <v>16080</v>
      </c>
    </row>
    <row r="157" spans="1:8" s="87" customFormat="1" ht="19.7" customHeight="1" x14ac:dyDescent="0.2">
      <c r="A157" s="182" t="s">
        <v>387</v>
      </c>
      <c r="B157" s="182" t="s">
        <v>388</v>
      </c>
      <c r="C157" s="183">
        <v>554257</v>
      </c>
      <c r="D157" s="182" t="s">
        <v>215</v>
      </c>
      <c r="E157" s="184">
        <v>5</v>
      </c>
      <c r="F157" s="184">
        <v>9</v>
      </c>
      <c r="G157" s="184">
        <v>6</v>
      </c>
      <c r="H157" s="185">
        <v>380</v>
      </c>
    </row>
    <row r="158" spans="1:8" s="87" customFormat="1" ht="19.7" customHeight="1" x14ac:dyDescent="0.2">
      <c r="A158" s="182" t="s">
        <v>387</v>
      </c>
      <c r="B158" s="182" t="s">
        <v>388</v>
      </c>
      <c r="C158" s="183">
        <v>554321</v>
      </c>
      <c r="D158" s="182" t="s">
        <v>216</v>
      </c>
      <c r="E158" s="184">
        <v>12</v>
      </c>
      <c r="F158" s="184">
        <v>15</v>
      </c>
      <c r="G158" s="184" t="s">
        <v>485</v>
      </c>
      <c r="H158" s="185">
        <v>7720</v>
      </c>
    </row>
    <row r="159" spans="1:8" s="87" customFormat="1" ht="19.7" customHeight="1" x14ac:dyDescent="0.2">
      <c r="A159" s="182" t="s">
        <v>387</v>
      </c>
      <c r="B159" s="182" t="s">
        <v>388</v>
      </c>
      <c r="C159" s="183">
        <v>554357</v>
      </c>
      <c r="D159" s="182" t="s">
        <v>218</v>
      </c>
      <c r="E159" s="184">
        <v>9</v>
      </c>
      <c r="F159" s="184">
        <v>5</v>
      </c>
      <c r="G159" s="184" t="s">
        <v>485</v>
      </c>
      <c r="H159" s="185">
        <v>29360</v>
      </c>
    </row>
    <row r="160" spans="1:8" s="87" customFormat="1" ht="19.7" customHeight="1" x14ac:dyDescent="0.2">
      <c r="A160" s="182" t="s">
        <v>387</v>
      </c>
      <c r="B160" s="182" t="s">
        <v>388</v>
      </c>
      <c r="C160" s="183">
        <v>554376</v>
      </c>
      <c r="D160" s="182" t="s">
        <v>481</v>
      </c>
      <c r="E160" s="184">
        <v>2</v>
      </c>
      <c r="F160" s="184">
        <v>27</v>
      </c>
      <c r="G160" s="184" t="s">
        <v>485</v>
      </c>
      <c r="H160" s="185">
        <v>940</v>
      </c>
    </row>
    <row r="161" spans="1:8" s="87" customFormat="1" ht="19.7" customHeight="1" x14ac:dyDescent="0.2">
      <c r="A161" s="182" t="s">
        <v>387</v>
      </c>
      <c r="B161" s="182" t="s">
        <v>388</v>
      </c>
      <c r="C161" s="183">
        <v>554381</v>
      </c>
      <c r="D161" s="182" t="s">
        <v>219</v>
      </c>
      <c r="E161" s="184">
        <v>4</v>
      </c>
      <c r="F161" s="184">
        <v>8</v>
      </c>
      <c r="G161" s="184" t="s">
        <v>485</v>
      </c>
      <c r="H161" s="185">
        <v>460</v>
      </c>
    </row>
    <row r="162" spans="1:8" s="87" customFormat="1" ht="19.7" customHeight="1" x14ac:dyDescent="0.2">
      <c r="A162" s="182" t="s">
        <v>387</v>
      </c>
      <c r="B162" s="182" t="s">
        <v>388</v>
      </c>
      <c r="C162" s="183">
        <v>554416</v>
      </c>
      <c r="D162" s="182" t="s">
        <v>221</v>
      </c>
      <c r="E162" s="184">
        <v>5</v>
      </c>
      <c r="F162" s="184">
        <v>6</v>
      </c>
      <c r="G162" s="184">
        <v>0</v>
      </c>
      <c r="H162" s="185">
        <v>13080</v>
      </c>
    </row>
    <row r="163" spans="1:8" s="87" customFormat="1" ht="19.7" customHeight="1" x14ac:dyDescent="0.2">
      <c r="A163" s="182" t="s">
        <v>387</v>
      </c>
      <c r="B163" s="182" t="s">
        <v>388</v>
      </c>
      <c r="C163" s="183">
        <v>554496</v>
      </c>
      <c r="D163" s="182" t="s">
        <v>223</v>
      </c>
      <c r="E163" s="184">
        <v>1</v>
      </c>
      <c r="F163" s="184">
        <v>23</v>
      </c>
      <c r="G163" s="184">
        <v>1</v>
      </c>
      <c r="H163" s="185">
        <v>260</v>
      </c>
    </row>
    <row r="164" spans="1:8" s="87" customFormat="1" ht="19.7" customHeight="1" x14ac:dyDescent="0.2">
      <c r="A164" s="182" t="s">
        <v>387</v>
      </c>
      <c r="B164" s="182" t="s">
        <v>388</v>
      </c>
      <c r="C164" s="183">
        <v>554506</v>
      </c>
      <c r="D164" s="182" t="s">
        <v>213</v>
      </c>
      <c r="E164" s="184">
        <v>7</v>
      </c>
      <c r="F164" s="184">
        <v>12</v>
      </c>
      <c r="G164" s="184" t="s">
        <v>485</v>
      </c>
      <c r="H164" s="185">
        <v>880</v>
      </c>
    </row>
    <row r="165" spans="1:8" s="87" customFormat="1" ht="19.7" customHeight="1" x14ac:dyDescent="0.2">
      <c r="A165" s="182" t="s">
        <v>387</v>
      </c>
      <c r="B165" s="182" t="s">
        <v>388</v>
      </c>
      <c r="C165" s="183">
        <v>554516</v>
      </c>
      <c r="D165" s="182" t="s">
        <v>224</v>
      </c>
      <c r="E165" s="184">
        <v>9</v>
      </c>
      <c r="F165" s="184">
        <v>16</v>
      </c>
      <c r="G165" s="184">
        <v>0</v>
      </c>
      <c r="H165" s="185">
        <v>10920</v>
      </c>
    </row>
    <row r="166" spans="1:8" s="87" customFormat="1" ht="19.7" customHeight="1" x14ac:dyDescent="0.2">
      <c r="A166" s="182" t="s">
        <v>387</v>
      </c>
      <c r="B166" s="182" t="s">
        <v>388</v>
      </c>
      <c r="C166" s="183">
        <v>554531</v>
      </c>
      <c r="D166" s="182" t="s">
        <v>225</v>
      </c>
      <c r="E166" s="184">
        <v>5</v>
      </c>
      <c r="F166" s="184">
        <v>31</v>
      </c>
      <c r="G166" s="184">
        <v>2</v>
      </c>
      <c r="H166" s="185">
        <v>29140</v>
      </c>
    </row>
    <row r="167" spans="1:8" s="87" customFormat="1" ht="19.7" customHeight="1" x14ac:dyDescent="0.2">
      <c r="A167" s="182" t="s">
        <v>387</v>
      </c>
      <c r="B167" s="182" t="s">
        <v>388</v>
      </c>
      <c r="C167" s="183">
        <v>554533</v>
      </c>
      <c r="D167" s="182" t="s">
        <v>226</v>
      </c>
      <c r="E167" s="184">
        <v>4</v>
      </c>
      <c r="F167" s="184">
        <v>1</v>
      </c>
      <c r="G167" s="184">
        <v>1</v>
      </c>
      <c r="H167" s="185">
        <v>1980</v>
      </c>
    </row>
    <row r="168" spans="1:8" s="87" customFormat="1" ht="19.7" customHeight="1" x14ac:dyDescent="0.2">
      <c r="A168" s="182" t="s">
        <v>387</v>
      </c>
      <c r="B168" s="182" t="s">
        <v>388</v>
      </c>
      <c r="C168" s="183">
        <v>554686</v>
      </c>
      <c r="D168" s="182" t="s">
        <v>229</v>
      </c>
      <c r="E168" s="184">
        <v>6</v>
      </c>
      <c r="F168" s="184">
        <v>10</v>
      </c>
      <c r="G168" s="184" t="s">
        <v>485</v>
      </c>
      <c r="H168" s="185">
        <v>10460</v>
      </c>
    </row>
    <row r="169" spans="1:8" s="87" customFormat="1" ht="19.7" customHeight="1" x14ac:dyDescent="0.2">
      <c r="A169" s="182" t="s">
        <v>387</v>
      </c>
      <c r="B169" s="182" t="s">
        <v>231</v>
      </c>
      <c r="C169" s="183">
        <v>454414</v>
      </c>
      <c r="D169" s="182" t="s">
        <v>238</v>
      </c>
      <c r="E169" s="184">
        <v>4</v>
      </c>
      <c r="F169" s="184">
        <v>23</v>
      </c>
      <c r="G169" s="184">
        <v>3</v>
      </c>
      <c r="H169" s="185">
        <v>54540</v>
      </c>
    </row>
    <row r="170" spans="1:8" s="87" customFormat="1" ht="19.7" customHeight="1" x14ac:dyDescent="0.2">
      <c r="A170" s="182" t="s">
        <v>387</v>
      </c>
      <c r="B170" s="182" t="s">
        <v>231</v>
      </c>
      <c r="C170" s="183">
        <v>455151</v>
      </c>
      <c r="D170" s="182" t="s">
        <v>232</v>
      </c>
      <c r="E170" s="184">
        <v>14</v>
      </c>
      <c r="F170" s="184">
        <v>54</v>
      </c>
      <c r="G170" s="184">
        <v>3</v>
      </c>
      <c r="H170" s="185">
        <v>11040</v>
      </c>
    </row>
    <row r="171" spans="1:8" s="87" customFormat="1" ht="19.7" customHeight="1" x14ac:dyDescent="0.2">
      <c r="A171" s="182" t="s">
        <v>387</v>
      </c>
      <c r="B171" s="182" t="s">
        <v>231</v>
      </c>
      <c r="C171" s="183">
        <v>455231</v>
      </c>
      <c r="D171" s="182" t="s">
        <v>233</v>
      </c>
      <c r="E171" s="184">
        <v>9</v>
      </c>
      <c r="F171" s="184">
        <v>9</v>
      </c>
      <c r="G171" s="184">
        <v>1</v>
      </c>
      <c r="H171" s="185">
        <v>1280</v>
      </c>
    </row>
    <row r="172" spans="1:8" s="87" customFormat="1" ht="19.7" customHeight="1" x14ac:dyDescent="0.2">
      <c r="A172" s="182" t="s">
        <v>387</v>
      </c>
      <c r="B172" s="182" t="s">
        <v>231</v>
      </c>
      <c r="C172" s="183">
        <v>455298</v>
      </c>
      <c r="D172" s="182" t="s">
        <v>234</v>
      </c>
      <c r="E172" s="184">
        <v>8</v>
      </c>
      <c r="F172" s="184">
        <v>4</v>
      </c>
      <c r="G172" s="184" t="s">
        <v>485</v>
      </c>
      <c r="H172" s="185">
        <v>27060</v>
      </c>
    </row>
    <row r="173" spans="1:8" s="87" customFormat="1" ht="19.7" customHeight="1" x14ac:dyDescent="0.2">
      <c r="A173" s="182" t="s">
        <v>387</v>
      </c>
      <c r="B173" s="182" t="s">
        <v>231</v>
      </c>
      <c r="C173" s="183">
        <v>455456</v>
      </c>
      <c r="D173" s="182" t="s">
        <v>239</v>
      </c>
      <c r="E173" s="184">
        <v>1</v>
      </c>
      <c r="F173" s="184">
        <v>3</v>
      </c>
      <c r="G173" s="184">
        <v>0</v>
      </c>
      <c r="H173" s="185">
        <v>1800</v>
      </c>
    </row>
    <row r="174" spans="1:8" s="87" customFormat="1" ht="19.7" customHeight="1" x14ac:dyDescent="0.2">
      <c r="A174" s="182" t="s">
        <v>387</v>
      </c>
      <c r="B174" s="182" t="s">
        <v>231</v>
      </c>
      <c r="C174" s="183">
        <v>455566</v>
      </c>
      <c r="D174" s="182" t="s">
        <v>240</v>
      </c>
      <c r="E174" s="184">
        <v>4</v>
      </c>
      <c r="F174" s="184">
        <v>24</v>
      </c>
      <c r="G174" s="184" t="s">
        <v>485</v>
      </c>
      <c r="H174" s="185">
        <v>1980</v>
      </c>
    </row>
    <row r="175" spans="1:8" s="87" customFormat="1" ht="19.7" customHeight="1" x14ac:dyDescent="0.2">
      <c r="A175" s="182" t="s">
        <v>387</v>
      </c>
      <c r="B175" s="182" t="s">
        <v>231</v>
      </c>
      <c r="C175" s="183">
        <v>455676</v>
      </c>
      <c r="D175" s="182" t="s">
        <v>242</v>
      </c>
      <c r="E175" s="184">
        <v>4</v>
      </c>
      <c r="F175" s="184">
        <v>4</v>
      </c>
      <c r="G175" s="184" t="s">
        <v>485</v>
      </c>
      <c r="H175" s="185">
        <v>880</v>
      </c>
    </row>
    <row r="176" spans="1:8" s="87" customFormat="1" ht="19.7" customHeight="1" x14ac:dyDescent="0.2">
      <c r="A176" s="182" t="s">
        <v>387</v>
      </c>
      <c r="B176" s="182" t="s">
        <v>231</v>
      </c>
      <c r="C176" s="183">
        <v>455678</v>
      </c>
      <c r="D176" s="182" t="s">
        <v>243</v>
      </c>
      <c r="E176" s="184">
        <v>9</v>
      </c>
      <c r="F176" s="184">
        <v>16</v>
      </c>
      <c r="G176" s="184" t="s">
        <v>485</v>
      </c>
      <c r="H176" s="185">
        <v>129920</v>
      </c>
    </row>
    <row r="177" spans="1:8" s="87" customFormat="1" ht="19.7" customHeight="1" x14ac:dyDescent="0.2">
      <c r="A177" s="182" t="s">
        <v>387</v>
      </c>
      <c r="B177" s="182" t="s">
        <v>231</v>
      </c>
      <c r="C177" s="183">
        <v>554412</v>
      </c>
      <c r="D177" s="182" t="s">
        <v>236</v>
      </c>
      <c r="E177" s="184">
        <v>5</v>
      </c>
      <c r="F177" s="184">
        <v>15</v>
      </c>
      <c r="G177" s="184">
        <v>1</v>
      </c>
      <c r="H177" s="185">
        <v>9220</v>
      </c>
    </row>
    <row r="178" spans="1:8" s="87" customFormat="1" ht="19.7" customHeight="1" x14ac:dyDescent="0.2">
      <c r="A178" s="182" t="s">
        <v>387</v>
      </c>
      <c r="B178" s="182" t="s">
        <v>231</v>
      </c>
      <c r="C178" s="183">
        <v>554413</v>
      </c>
      <c r="D178" s="182" t="s">
        <v>237</v>
      </c>
      <c r="E178" s="184">
        <v>19</v>
      </c>
      <c r="F178" s="184">
        <v>26</v>
      </c>
      <c r="G178" s="184">
        <v>1</v>
      </c>
      <c r="H178" s="185">
        <v>45200</v>
      </c>
    </row>
    <row r="179" spans="1:8" s="87" customFormat="1" ht="19.7" customHeight="1" x14ac:dyDescent="0.2">
      <c r="A179" s="182" t="s">
        <v>387</v>
      </c>
      <c r="B179" s="182" t="s">
        <v>231</v>
      </c>
      <c r="C179" s="183">
        <v>554700</v>
      </c>
      <c r="D179" s="182" t="s">
        <v>245</v>
      </c>
      <c r="E179" s="184">
        <v>1</v>
      </c>
      <c r="F179" s="184">
        <v>7</v>
      </c>
      <c r="G179" s="184" t="s">
        <v>485</v>
      </c>
      <c r="H179" s="185">
        <v>7420</v>
      </c>
    </row>
    <row r="180" spans="1:8" s="87" customFormat="1" ht="19.7" customHeight="1" x14ac:dyDescent="0.2">
      <c r="A180" s="182" t="s">
        <v>387</v>
      </c>
      <c r="B180" s="182" t="s">
        <v>231</v>
      </c>
      <c r="C180" s="183">
        <v>555406</v>
      </c>
      <c r="D180" s="182" t="s">
        <v>235</v>
      </c>
      <c r="E180" s="184">
        <v>10</v>
      </c>
      <c r="F180" s="184">
        <v>10</v>
      </c>
      <c r="G180" s="184" t="s">
        <v>485</v>
      </c>
      <c r="H180" s="185">
        <v>1320</v>
      </c>
    </row>
    <row r="181" spans="1:8" s="87" customFormat="1" ht="19.7" customHeight="1" x14ac:dyDescent="0.2">
      <c r="A181" s="182" t="s">
        <v>387</v>
      </c>
      <c r="B181" s="182" t="s">
        <v>231</v>
      </c>
      <c r="C181" s="183">
        <v>555624</v>
      </c>
      <c r="D181" s="182" t="s">
        <v>241</v>
      </c>
      <c r="E181" s="184">
        <v>8</v>
      </c>
      <c r="F181" s="184">
        <v>19</v>
      </c>
      <c r="G181" s="184" t="s">
        <v>485</v>
      </c>
      <c r="H181" s="185">
        <v>1520</v>
      </c>
    </row>
    <row r="182" spans="1:8" s="87" customFormat="1" ht="19.7" customHeight="1" x14ac:dyDescent="0.2">
      <c r="A182" s="182" t="s">
        <v>387</v>
      </c>
      <c r="B182" s="182" t="s">
        <v>231</v>
      </c>
      <c r="C182" s="183">
        <v>555679</v>
      </c>
      <c r="D182" s="182" t="s">
        <v>244</v>
      </c>
      <c r="E182" s="184">
        <v>3</v>
      </c>
      <c r="F182" s="184">
        <v>31</v>
      </c>
      <c r="G182" s="184">
        <v>0</v>
      </c>
      <c r="H182" s="185">
        <v>5520</v>
      </c>
    </row>
    <row r="183" spans="1:8" s="87" customFormat="1" ht="19.7" customHeight="1" x14ac:dyDescent="0.2">
      <c r="A183" s="182" t="s">
        <v>246</v>
      </c>
      <c r="B183" s="182" t="s">
        <v>247</v>
      </c>
      <c r="C183" s="183">
        <v>457443</v>
      </c>
      <c r="D183" s="182" t="s">
        <v>258</v>
      </c>
      <c r="E183" s="184">
        <v>2</v>
      </c>
      <c r="F183" s="184">
        <v>6</v>
      </c>
      <c r="G183" s="184">
        <v>2</v>
      </c>
      <c r="H183" s="185">
        <v>920</v>
      </c>
    </row>
    <row r="184" spans="1:8" s="87" customFormat="1" ht="19.7" customHeight="1" x14ac:dyDescent="0.2">
      <c r="A184" s="182" t="s">
        <v>246</v>
      </c>
      <c r="B184" s="182" t="s">
        <v>247</v>
      </c>
      <c r="C184" s="183">
        <v>457446</v>
      </c>
      <c r="D184" s="182" t="s">
        <v>260</v>
      </c>
      <c r="E184" s="184">
        <v>12</v>
      </c>
      <c r="F184" s="184">
        <v>4</v>
      </c>
      <c r="G184" s="184">
        <v>2</v>
      </c>
      <c r="H184" s="185">
        <v>10860</v>
      </c>
    </row>
    <row r="185" spans="1:8" s="87" customFormat="1" ht="19.7" customHeight="1" x14ac:dyDescent="0.2">
      <c r="A185" s="182" t="s">
        <v>246</v>
      </c>
      <c r="B185" s="182" t="s">
        <v>247</v>
      </c>
      <c r="C185" s="183">
        <v>457453</v>
      </c>
      <c r="D185" s="182" t="s">
        <v>263</v>
      </c>
      <c r="E185" s="184">
        <v>9</v>
      </c>
      <c r="F185" s="184">
        <v>10</v>
      </c>
      <c r="G185" s="184">
        <v>12</v>
      </c>
      <c r="H185" s="185">
        <v>19420</v>
      </c>
    </row>
    <row r="186" spans="1:8" s="87" customFormat="1" ht="19.7" customHeight="1" x14ac:dyDescent="0.2">
      <c r="A186" s="182" t="s">
        <v>246</v>
      </c>
      <c r="B186" s="182" t="s">
        <v>247</v>
      </c>
      <c r="C186" s="183">
        <v>457574</v>
      </c>
      <c r="D186" s="182" t="s">
        <v>266</v>
      </c>
      <c r="E186" s="184">
        <v>8</v>
      </c>
      <c r="F186" s="184">
        <v>40</v>
      </c>
      <c r="G186" s="184">
        <v>1</v>
      </c>
      <c r="H186" s="185">
        <v>5880</v>
      </c>
    </row>
    <row r="187" spans="1:8" s="87" customFormat="1" ht="19.7" customHeight="1" x14ac:dyDescent="0.2">
      <c r="A187" s="182" t="s">
        <v>246</v>
      </c>
      <c r="B187" s="182" t="s">
        <v>247</v>
      </c>
      <c r="C187" s="183">
        <v>557105</v>
      </c>
      <c r="D187" s="182" t="s">
        <v>248</v>
      </c>
      <c r="E187" s="184">
        <v>7</v>
      </c>
      <c r="F187" s="184">
        <v>11</v>
      </c>
      <c r="G187" s="184">
        <v>1</v>
      </c>
      <c r="H187" s="185">
        <v>880</v>
      </c>
    </row>
    <row r="188" spans="1:8" s="87" customFormat="1" ht="19.7" customHeight="1" x14ac:dyDescent="0.2">
      <c r="A188" s="182" t="s">
        <v>246</v>
      </c>
      <c r="B188" s="182" t="s">
        <v>247</v>
      </c>
      <c r="C188" s="183">
        <v>557178</v>
      </c>
      <c r="D188" s="182" t="s">
        <v>249</v>
      </c>
      <c r="E188" s="184">
        <v>10</v>
      </c>
      <c r="F188" s="184">
        <v>2</v>
      </c>
      <c r="G188" s="184" t="s">
        <v>485</v>
      </c>
      <c r="H188" s="185">
        <v>1060</v>
      </c>
    </row>
    <row r="189" spans="1:8" s="87" customFormat="1" ht="19.7" customHeight="1" x14ac:dyDescent="0.2">
      <c r="A189" s="182" t="s">
        <v>246</v>
      </c>
      <c r="B189" s="182" t="s">
        <v>247</v>
      </c>
      <c r="C189" s="183">
        <v>557224</v>
      </c>
      <c r="D189" s="182" t="s">
        <v>250</v>
      </c>
      <c r="E189" s="184">
        <v>9</v>
      </c>
      <c r="F189" s="184">
        <v>3</v>
      </c>
      <c r="G189" s="184" t="s">
        <v>485</v>
      </c>
      <c r="H189" s="185">
        <v>10360</v>
      </c>
    </row>
    <row r="190" spans="1:8" s="87" customFormat="1" ht="19.7" customHeight="1" x14ac:dyDescent="0.2">
      <c r="A190" s="182" t="s">
        <v>246</v>
      </c>
      <c r="B190" s="182" t="s">
        <v>247</v>
      </c>
      <c r="C190" s="183">
        <v>557432</v>
      </c>
      <c r="D190" s="182" t="s">
        <v>251</v>
      </c>
      <c r="E190" s="184">
        <v>10</v>
      </c>
      <c r="F190" s="184">
        <v>6</v>
      </c>
      <c r="G190" s="184">
        <v>0</v>
      </c>
      <c r="H190" s="185">
        <v>1560</v>
      </c>
    </row>
    <row r="191" spans="1:8" s="87" customFormat="1" ht="19.7" customHeight="1" x14ac:dyDescent="0.2">
      <c r="A191" s="182" t="s">
        <v>246</v>
      </c>
      <c r="B191" s="182" t="s">
        <v>247</v>
      </c>
      <c r="C191" s="183">
        <v>557433</v>
      </c>
      <c r="D191" s="182" t="s">
        <v>252</v>
      </c>
      <c r="E191" s="184">
        <v>4</v>
      </c>
      <c r="F191" s="184">
        <v>1</v>
      </c>
      <c r="G191" s="184" t="s">
        <v>485</v>
      </c>
      <c r="H191" s="185">
        <v>840</v>
      </c>
    </row>
    <row r="192" spans="1:8" s="87" customFormat="1" ht="19.7" customHeight="1" x14ac:dyDescent="0.2">
      <c r="A192" s="182" t="s">
        <v>246</v>
      </c>
      <c r="B192" s="182" t="s">
        <v>247</v>
      </c>
      <c r="C192" s="183">
        <v>557434</v>
      </c>
      <c r="D192" s="182" t="s">
        <v>253</v>
      </c>
      <c r="E192" s="184">
        <v>1</v>
      </c>
      <c r="F192" s="184">
        <v>6</v>
      </c>
      <c r="G192" s="184">
        <v>2</v>
      </c>
      <c r="H192" s="185">
        <v>28820</v>
      </c>
    </row>
    <row r="193" spans="1:8" s="87" customFormat="1" ht="19.7" customHeight="1" x14ac:dyDescent="0.2">
      <c r="A193" s="182" t="s">
        <v>246</v>
      </c>
      <c r="B193" s="182" t="s">
        <v>247</v>
      </c>
      <c r="C193" s="183">
        <v>557436</v>
      </c>
      <c r="D193" s="182" t="s">
        <v>254</v>
      </c>
      <c r="E193" s="184">
        <v>9</v>
      </c>
      <c r="F193" s="184">
        <v>8</v>
      </c>
      <c r="G193" s="184">
        <v>4</v>
      </c>
      <c r="H193" s="185">
        <v>15140</v>
      </c>
    </row>
    <row r="194" spans="1:8" s="87" customFormat="1" ht="19.7" customHeight="1" x14ac:dyDescent="0.2">
      <c r="A194" s="182" t="s">
        <v>246</v>
      </c>
      <c r="B194" s="182" t="s">
        <v>247</v>
      </c>
      <c r="C194" s="183">
        <v>557437</v>
      </c>
      <c r="D194" s="182" t="s">
        <v>262</v>
      </c>
      <c r="E194" s="184">
        <v>4</v>
      </c>
      <c r="F194" s="184">
        <v>41</v>
      </c>
      <c r="G194" s="184" t="s">
        <v>485</v>
      </c>
      <c r="H194" s="185">
        <v>960</v>
      </c>
    </row>
    <row r="195" spans="1:8" s="87" customFormat="1" ht="19.7" customHeight="1" x14ac:dyDescent="0.2">
      <c r="A195" s="182" t="s">
        <v>246</v>
      </c>
      <c r="B195" s="182" t="s">
        <v>247</v>
      </c>
      <c r="C195" s="183">
        <v>557439</v>
      </c>
      <c r="D195" s="182" t="s">
        <v>257</v>
      </c>
      <c r="E195" s="184">
        <v>5</v>
      </c>
      <c r="F195" s="184">
        <v>17</v>
      </c>
      <c r="G195" s="184">
        <v>4</v>
      </c>
      <c r="H195" s="185">
        <v>5140</v>
      </c>
    </row>
    <row r="196" spans="1:8" s="87" customFormat="1" ht="19.7" customHeight="1" x14ac:dyDescent="0.2">
      <c r="A196" s="182" t="s">
        <v>246</v>
      </c>
      <c r="B196" s="182" t="s">
        <v>247</v>
      </c>
      <c r="C196" s="183">
        <v>557440</v>
      </c>
      <c r="D196" s="182" t="s">
        <v>255</v>
      </c>
      <c r="E196" s="184">
        <v>1</v>
      </c>
      <c r="F196" s="184">
        <v>3</v>
      </c>
      <c r="G196" s="184">
        <v>2</v>
      </c>
      <c r="H196" s="185">
        <v>180</v>
      </c>
    </row>
    <row r="197" spans="1:8" s="87" customFormat="1" ht="19.7" customHeight="1" x14ac:dyDescent="0.2">
      <c r="A197" s="182" t="s">
        <v>246</v>
      </c>
      <c r="B197" s="182" t="s">
        <v>247</v>
      </c>
      <c r="C197" s="183">
        <v>557441</v>
      </c>
      <c r="D197" s="182" t="s">
        <v>256</v>
      </c>
      <c r="E197" s="184">
        <v>4</v>
      </c>
      <c r="F197" s="184">
        <v>6</v>
      </c>
      <c r="G197" s="184">
        <v>2</v>
      </c>
      <c r="H197" s="185">
        <v>10700</v>
      </c>
    </row>
    <row r="198" spans="1:8" s="87" customFormat="1" ht="19.7" customHeight="1" x14ac:dyDescent="0.2">
      <c r="A198" s="182" t="s">
        <v>246</v>
      </c>
      <c r="B198" s="182" t="s">
        <v>247</v>
      </c>
      <c r="C198" s="183">
        <v>557444</v>
      </c>
      <c r="D198" s="182" t="s">
        <v>268</v>
      </c>
      <c r="E198" s="184">
        <v>16</v>
      </c>
      <c r="F198" s="184">
        <v>16</v>
      </c>
      <c r="G198" s="184" t="s">
        <v>485</v>
      </c>
      <c r="H198" s="185">
        <v>920</v>
      </c>
    </row>
    <row r="199" spans="1:8" s="87" customFormat="1" ht="19.7" customHeight="1" x14ac:dyDescent="0.2">
      <c r="A199" s="182" t="s">
        <v>246</v>
      </c>
      <c r="B199" s="182" t="s">
        <v>247</v>
      </c>
      <c r="C199" s="183">
        <v>557445</v>
      </c>
      <c r="D199" s="182" t="s">
        <v>259</v>
      </c>
      <c r="E199" s="184">
        <v>7</v>
      </c>
      <c r="F199" s="184">
        <v>2</v>
      </c>
      <c r="G199" s="184" t="s">
        <v>485</v>
      </c>
      <c r="H199" s="185">
        <v>260</v>
      </c>
    </row>
    <row r="200" spans="1:8" s="87" customFormat="1" ht="19.7" customHeight="1" x14ac:dyDescent="0.2">
      <c r="A200" s="182" t="s">
        <v>246</v>
      </c>
      <c r="B200" s="182" t="s">
        <v>247</v>
      </c>
      <c r="C200" s="183">
        <v>557447</v>
      </c>
      <c r="D200" s="182" t="s">
        <v>261</v>
      </c>
      <c r="E200" s="184">
        <v>8</v>
      </c>
      <c r="F200" s="184">
        <v>18</v>
      </c>
      <c r="G200" s="184">
        <v>0</v>
      </c>
      <c r="H200" s="185">
        <v>180</v>
      </c>
    </row>
    <row r="201" spans="1:8" s="87" customFormat="1" ht="19.7" customHeight="1" x14ac:dyDescent="0.2">
      <c r="A201" s="182" t="s">
        <v>246</v>
      </c>
      <c r="B201" s="182" t="s">
        <v>247</v>
      </c>
      <c r="C201" s="183">
        <v>557459</v>
      </c>
      <c r="D201" s="182" t="s">
        <v>264</v>
      </c>
      <c r="E201" s="184">
        <v>8</v>
      </c>
      <c r="F201" s="184">
        <v>3</v>
      </c>
      <c r="G201" s="184">
        <v>3</v>
      </c>
      <c r="H201" s="185">
        <v>1480</v>
      </c>
    </row>
    <row r="202" spans="1:8" s="87" customFormat="1" ht="19.7" customHeight="1" x14ac:dyDescent="0.2">
      <c r="A202" s="182" t="s">
        <v>246</v>
      </c>
      <c r="B202" s="182" t="s">
        <v>247</v>
      </c>
      <c r="C202" s="183">
        <v>557559</v>
      </c>
      <c r="D202" s="182" t="s">
        <v>265</v>
      </c>
      <c r="E202" s="184">
        <v>8</v>
      </c>
      <c r="F202" s="184">
        <v>29</v>
      </c>
      <c r="G202" s="184">
        <v>1</v>
      </c>
      <c r="H202" s="185">
        <v>5140</v>
      </c>
    </row>
    <row r="203" spans="1:8" s="87" customFormat="1" ht="19.7" customHeight="1" x14ac:dyDescent="0.2">
      <c r="A203" s="182" t="s">
        <v>246</v>
      </c>
      <c r="B203" s="182" t="s">
        <v>247</v>
      </c>
      <c r="C203" s="183">
        <v>557612</v>
      </c>
      <c r="D203" s="182" t="s">
        <v>267</v>
      </c>
      <c r="E203" s="184">
        <v>4</v>
      </c>
      <c r="F203" s="184">
        <v>8</v>
      </c>
      <c r="G203" s="184">
        <v>1</v>
      </c>
      <c r="H203" s="185">
        <v>7120</v>
      </c>
    </row>
    <row r="204" spans="1:8" s="87" customFormat="1" ht="19.7" customHeight="1" x14ac:dyDescent="0.2">
      <c r="A204" s="182" t="s">
        <v>246</v>
      </c>
      <c r="B204" s="182" t="s">
        <v>247</v>
      </c>
      <c r="C204" s="183">
        <v>557712</v>
      </c>
      <c r="D204" s="182" t="s">
        <v>269</v>
      </c>
      <c r="E204" s="184">
        <v>9</v>
      </c>
      <c r="F204" s="184">
        <v>3</v>
      </c>
      <c r="G204" s="184">
        <v>0</v>
      </c>
      <c r="H204" s="185">
        <v>2240</v>
      </c>
    </row>
    <row r="205" spans="1:8" s="87" customFormat="1" ht="19.7" customHeight="1" x14ac:dyDescent="0.2">
      <c r="A205" s="182" t="s">
        <v>246</v>
      </c>
      <c r="B205" s="182" t="s">
        <v>375</v>
      </c>
      <c r="C205" s="183">
        <v>457163</v>
      </c>
      <c r="D205" s="182" t="s">
        <v>270</v>
      </c>
      <c r="E205" s="184">
        <v>6</v>
      </c>
      <c r="F205" s="184">
        <v>6</v>
      </c>
      <c r="G205" s="184" t="s">
        <v>485</v>
      </c>
      <c r="H205" s="185">
        <v>620</v>
      </c>
    </row>
    <row r="206" spans="1:8" s="87" customFormat="1" ht="19.7" customHeight="1" x14ac:dyDescent="0.2">
      <c r="A206" s="182" t="s">
        <v>246</v>
      </c>
      <c r="B206" s="182" t="s">
        <v>375</v>
      </c>
      <c r="C206" s="183">
        <v>457165</v>
      </c>
      <c r="D206" s="182" t="s">
        <v>271</v>
      </c>
      <c r="E206" s="184">
        <v>12</v>
      </c>
      <c r="F206" s="184">
        <v>10</v>
      </c>
      <c r="G206" s="184" t="s">
        <v>485</v>
      </c>
      <c r="H206" s="185">
        <v>1020</v>
      </c>
    </row>
    <row r="207" spans="1:8" s="87" customFormat="1" ht="19.7" customHeight="1" x14ac:dyDescent="0.2">
      <c r="A207" s="182" t="s">
        <v>246</v>
      </c>
      <c r="B207" s="182" t="s">
        <v>375</v>
      </c>
      <c r="C207" s="183">
        <v>457258</v>
      </c>
      <c r="D207" s="182" t="s">
        <v>274</v>
      </c>
      <c r="E207" s="184">
        <v>4</v>
      </c>
      <c r="F207" s="184">
        <v>18</v>
      </c>
      <c r="G207" s="184" t="s">
        <v>485</v>
      </c>
      <c r="H207" s="185">
        <v>1040</v>
      </c>
    </row>
    <row r="208" spans="1:8" s="87" customFormat="1" ht="19.7" customHeight="1" x14ac:dyDescent="0.2">
      <c r="A208" s="182" t="s">
        <v>246</v>
      </c>
      <c r="B208" s="182" t="s">
        <v>375</v>
      </c>
      <c r="C208" s="183">
        <v>457308</v>
      </c>
      <c r="D208" s="182" t="s">
        <v>276</v>
      </c>
      <c r="E208" s="184">
        <v>36</v>
      </c>
      <c r="F208" s="184">
        <v>76</v>
      </c>
      <c r="G208" s="184">
        <v>1</v>
      </c>
      <c r="H208" s="185">
        <v>13120</v>
      </c>
    </row>
    <row r="209" spans="1:8" s="87" customFormat="1" ht="19.7" customHeight="1" x14ac:dyDescent="0.2">
      <c r="A209" s="182" t="s">
        <v>246</v>
      </c>
      <c r="B209" s="182" t="s">
        <v>375</v>
      </c>
      <c r="C209" s="183">
        <v>457435</v>
      </c>
      <c r="D209" s="182" t="s">
        <v>279</v>
      </c>
      <c r="E209" s="184">
        <v>25</v>
      </c>
      <c r="F209" s="184">
        <v>19</v>
      </c>
      <c r="G209" s="184" t="s">
        <v>485</v>
      </c>
      <c r="H209" s="185">
        <v>1640</v>
      </c>
    </row>
    <row r="210" spans="1:8" s="87" customFormat="1" ht="19.7" customHeight="1" x14ac:dyDescent="0.2">
      <c r="A210" s="182" t="s">
        <v>246</v>
      </c>
      <c r="B210" s="182" t="s">
        <v>375</v>
      </c>
      <c r="C210" s="183">
        <v>457543</v>
      </c>
      <c r="D210" s="182" t="s">
        <v>283</v>
      </c>
      <c r="E210" s="184">
        <v>4</v>
      </c>
      <c r="F210" s="184">
        <v>17</v>
      </c>
      <c r="G210" s="184" t="s">
        <v>485</v>
      </c>
      <c r="H210" s="185">
        <v>200</v>
      </c>
    </row>
    <row r="211" spans="1:8" s="87" customFormat="1" ht="19.7" customHeight="1" x14ac:dyDescent="0.2">
      <c r="A211" s="182" t="s">
        <v>246</v>
      </c>
      <c r="B211" s="182" t="s">
        <v>375</v>
      </c>
      <c r="C211" s="183">
        <v>457583</v>
      </c>
      <c r="D211" s="182" t="s">
        <v>284</v>
      </c>
      <c r="E211" s="184">
        <v>16</v>
      </c>
      <c r="F211" s="184">
        <v>39</v>
      </c>
      <c r="G211" s="184" t="s">
        <v>485</v>
      </c>
      <c r="H211" s="185">
        <v>1100</v>
      </c>
    </row>
    <row r="212" spans="1:8" s="87" customFormat="1" ht="19.7" customHeight="1" x14ac:dyDescent="0.2">
      <c r="A212" s="182" t="s">
        <v>246</v>
      </c>
      <c r="B212" s="182" t="s">
        <v>375</v>
      </c>
      <c r="C212" s="183">
        <v>457614</v>
      </c>
      <c r="D212" s="182" t="s">
        <v>285</v>
      </c>
      <c r="E212" s="184">
        <v>28</v>
      </c>
      <c r="F212" s="184">
        <v>26</v>
      </c>
      <c r="G212" s="184">
        <v>0</v>
      </c>
      <c r="H212" s="185">
        <v>4580</v>
      </c>
    </row>
    <row r="213" spans="1:8" s="87" customFormat="1" ht="19.7" customHeight="1" x14ac:dyDescent="0.2">
      <c r="A213" s="182" t="s">
        <v>246</v>
      </c>
      <c r="B213" s="182" t="s">
        <v>375</v>
      </c>
      <c r="C213" s="183">
        <v>457617</v>
      </c>
      <c r="D213" s="182" t="s">
        <v>286</v>
      </c>
      <c r="E213" s="184">
        <v>11</v>
      </c>
      <c r="F213" s="184">
        <v>23</v>
      </c>
      <c r="G213" s="184">
        <v>1</v>
      </c>
      <c r="H213" s="185">
        <v>60520</v>
      </c>
    </row>
    <row r="214" spans="1:8" s="87" customFormat="1" ht="19.7" customHeight="1" x14ac:dyDescent="0.2">
      <c r="A214" s="182" t="s">
        <v>246</v>
      </c>
      <c r="B214" s="182" t="s">
        <v>375</v>
      </c>
      <c r="C214" s="183">
        <v>557210</v>
      </c>
      <c r="D214" s="182" t="s">
        <v>272</v>
      </c>
      <c r="E214" s="184">
        <v>11</v>
      </c>
      <c r="F214" s="184">
        <v>26</v>
      </c>
      <c r="G214" s="184" t="s">
        <v>485</v>
      </c>
      <c r="H214" s="185">
        <v>1660</v>
      </c>
    </row>
    <row r="215" spans="1:8" s="87" customFormat="1" ht="19.7" customHeight="1" x14ac:dyDescent="0.2">
      <c r="A215" s="182" t="s">
        <v>246</v>
      </c>
      <c r="B215" s="182" t="s">
        <v>375</v>
      </c>
      <c r="C215" s="183">
        <v>557250</v>
      </c>
      <c r="D215" s="182" t="s">
        <v>273</v>
      </c>
      <c r="E215" s="184">
        <v>4</v>
      </c>
      <c r="F215" s="184">
        <v>3</v>
      </c>
      <c r="G215" s="184" t="s">
        <v>485</v>
      </c>
      <c r="H215" s="185">
        <v>960</v>
      </c>
    </row>
    <row r="216" spans="1:8" s="87" customFormat="1" ht="19.7" customHeight="1" x14ac:dyDescent="0.2">
      <c r="A216" s="182" t="s">
        <v>246</v>
      </c>
      <c r="B216" s="182" t="s">
        <v>375</v>
      </c>
      <c r="C216" s="183">
        <v>557305</v>
      </c>
      <c r="D216" s="182" t="s">
        <v>275</v>
      </c>
      <c r="E216" s="184">
        <v>29</v>
      </c>
      <c r="F216" s="184">
        <v>12</v>
      </c>
      <c r="G216" s="184">
        <v>1</v>
      </c>
      <c r="H216" s="185">
        <v>3240</v>
      </c>
    </row>
    <row r="217" spans="1:8" s="87" customFormat="1" ht="19.7" customHeight="1" x14ac:dyDescent="0.2">
      <c r="A217" s="182" t="s">
        <v>246</v>
      </c>
      <c r="B217" s="182" t="s">
        <v>375</v>
      </c>
      <c r="C217" s="183">
        <v>557503</v>
      </c>
      <c r="D217" s="182" t="s">
        <v>281</v>
      </c>
      <c r="E217" s="184">
        <v>6</v>
      </c>
      <c r="F217" s="184">
        <v>9</v>
      </c>
      <c r="G217" s="184">
        <v>1</v>
      </c>
      <c r="H217" s="185">
        <v>55880</v>
      </c>
    </row>
    <row r="218" spans="1:8" s="87" customFormat="1" ht="19.7" customHeight="1" x14ac:dyDescent="0.2">
      <c r="A218" s="182" t="s">
        <v>246</v>
      </c>
      <c r="B218" s="182" t="s">
        <v>375</v>
      </c>
      <c r="C218" s="183">
        <v>557523</v>
      </c>
      <c r="D218" s="182" t="s">
        <v>282</v>
      </c>
      <c r="E218" s="184">
        <v>9</v>
      </c>
      <c r="F218" s="184">
        <v>5</v>
      </c>
      <c r="G218" s="184">
        <v>1</v>
      </c>
      <c r="H218" s="185">
        <v>4960</v>
      </c>
    </row>
    <row r="219" spans="1:8" s="87" customFormat="1" ht="19.7" customHeight="1" x14ac:dyDescent="0.2">
      <c r="A219" s="182" t="s">
        <v>246</v>
      </c>
      <c r="B219" s="182" t="s">
        <v>375</v>
      </c>
      <c r="C219" s="183">
        <v>557668</v>
      </c>
      <c r="D219" s="182" t="s">
        <v>287</v>
      </c>
      <c r="E219" s="184">
        <v>5</v>
      </c>
      <c r="F219" s="184">
        <v>10</v>
      </c>
      <c r="G219" s="184" t="s">
        <v>485</v>
      </c>
      <c r="H219" s="185">
        <v>2300</v>
      </c>
    </row>
    <row r="220" spans="1:8" s="87" customFormat="1" ht="19.7" customHeight="1" x14ac:dyDescent="0.2">
      <c r="A220" s="182" t="s">
        <v>246</v>
      </c>
      <c r="B220" s="182" t="s">
        <v>376</v>
      </c>
      <c r="C220" s="183">
        <v>457158</v>
      </c>
      <c r="D220" s="182" t="s">
        <v>307</v>
      </c>
      <c r="E220" s="184">
        <v>5</v>
      </c>
      <c r="F220" s="184">
        <v>18</v>
      </c>
      <c r="G220" s="184" t="s">
        <v>485</v>
      </c>
      <c r="H220" s="185">
        <v>4300</v>
      </c>
    </row>
    <row r="221" spans="1:8" s="87" customFormat="1" ht="19.7" customHeight="1" x14ac:dyDescent="0.2">
      <c r="A221" s="182" t="s">
        <v>246</v>
      </c>
      <c r="B221" s="182" t="s">
        <v>376</v>
      </c>
      <c r="C221" s="183">
        <v>457180</v>
      </c>
      <c r="D221" s="182" t="s">
        <v>289</v>
      </c>
      <c r="E221" s="184">
        <v>1</v>
      </c>
      <c r="F221" s="184">
        <v>0</v>
      </c>
      <c r="G221" s="184" t="s">
        <v>485</v>
      </c>
      <c r="H221" s="185">
        <v>540</v>
      </c>
    </row>
    <row r="222" spans="1:8" s="87" customFormat="1" ht="19.7" customHeight="1" x14ac:dyDescent="0.2">
      <c r="A222" s="182" t="s">
        <v>246</v>
      </c>
      <c r="B222" s="182" t="s">
        <v>376</v>
      </c>
      <c r="C222" s="183">
        <v>457192</v>
      </c>
      <c r="D222" s="182" t="s">
        <v>291</v>
      </c>
      <c r="E222" s="184">
        <v>7</v>
      </c>
      <c r="F222" s="184">
        <v>12</v>
      </c>
      <c r="G222" s="184" t="s">
        <v>485</v>
      </c>
      <c r="H222" s="185">
        <v>1300</v>
      </c>
    </row>
    <row r="223" spans="1:8" s="87" customFormat="1" ht="19.7" customHeight="1" x14ac:dyDescent="0.2">
      <c r="A223" s="182" t="s">
        <v>246</v>
      </c>
      <c r="B223" s="182" t="s">
        <v>376</v>
      </c>
      <c r="C223" s="183">
        <v>457306</v>
      </c>
      <c r="D223" s="182" t="s">
        <v>293</v>
      </c>
      <c r="E223" s="184">
        <v>11</v>
      </c>
      <c r="F223" s="184">
        <v>20</v>
      </c>
      <c r="G223" s="184">
        <v>0</v>
      </c>
      <c r="H223" s="185">
        <v>22340</v>
      </c>
    </row>
    <row r="224" spans="1:8" s="87" customFormat="1" ht="19.7" customHeight="1" x14ac:dyDescent="0.2">
      <c r="A224" s="182" t="s">
        <v>246</v>
      </c>
      <c r="B224" s="182" t="s">
        <v>376</v>
      </c>
      <c r="C224" s="183">
        <v>457348</v>
      </c>
      <c r="D224" s="182" t="s">
        <v>296</v>
      </c>
      <c r="E224" s="184">
        <v>36</v>
      </c>
      <c r="F224" s="184">
        <v>40</v>
      </c>
      <c r="G224" s="184">
        <v>4</v>
      </c>
      <c r="H224" s="185">
        <v>1240</v>
      </c>
    </row>
    <row r="225" spans="1:8" s="87" customFormat="1" ht="19.7" customHeight="1" x14ac:dyDescent="0.2">
      <c r="A225" s="182" t="s">
        <v>246</v>
      </c>
      <c r="B225" s="182" t="s">
        <v>376</v>
      </c>
      <c r="C225" s="183">
        <v>457350</v>
      </c>
      <c r="D225" s="182" t="s">
        <v>297</v>
      </c>
      <c r="E225" s="184">
        <v>19</v>
      </c>
      <c r="F225" s="184">
        <v>32</v>
      </c>
      <c r="G225" s="184" t="s">
        <v>485</v>
      </c>
      <c r="H225" s="185">
        <v>18600</v>
      </c>
    </row>
    <row r="226" spans="1:8" s="87" customFormat="1" ht="19.7" customHeight="1" x14ac:dyDescent="0.2">
      <c r="A226" s="182" t="s">
        <v>246</v>
      </c>
      <c r="B226" s="182" t="s">
        <v>376</v>
      </c>
      <c r="C226" s="183">
        <v>457632</v>
      </c>
      <c r="D226" s="182" t="s">
        <v>303</v>
      </c>
      <c r="E226" s="184">
        <v>26</v>
      </c>
      <c r="F226" s="184">
        <v>54</v>
      </c>
      <c r="G226" s="184" t="s">
        <v>485</v>
      </c>
      <c r="H226" s="185">
        <v>26300</v>
      </c>
    </row>
    <row r="227" spans="1:8" s="87" customFormat="1" ht="19.7" customHeight="1" x14ac:dyDescent="0.2">
      <c r="A227" s="182" t="s">
        <v>246</v>
      </c>
      <c r="B227" s="182" t="s">
        <v>376</v>
      </c>
      <c r="C227" s="183">
        <v>557113</v>
      </c>
      <c r="D227" s="182" t="s">
        <v>288</v>
      </c>
      <c r="E227" s="184">
        <v>10</v>
      </c>
      <c r="F227" s="184">
        <v>9</v>
      </c>
      <c r="G227" s="184">
        <v>1</v>
      </c>
      <c r="H227" s="185">
        <v>180</v>
      </c>
    </row>
    <row r="228" spans="1:8" s="87" customFormat="1" ht="19.7" customHeight="1" x14ac:dyDescent="0.2">
      <c r="A228" s="182" t="s">
        <v>246</v>
      </c>
      <c r="B228" s="182" t="s">
        <v>376</v>
      </c>
      <c r="C228" s="183">
        <v>557303</v>
      </c>
      <c r="D228" s="182" t="s">
        <v>292</v>
      </c>
      <c r="E228" s="184">
        <v>3</v>
      </c>
      <c r="F228" s="184">
        <v>6</v>
      </c>
      <c r="G228" s="184">
        <v>1</v>
      </c>
      <c r="H228" s="185">
        <v>13800</v>
      </c>
    </row>
    <row r="229" spans="1:8" s="87" customFormat="1" ht="19.7" customHeight="1" x14ac:dyDescent="0.2">
      <c r="A229" s="182" t="s">
        <v>246</v>
      </c>
      <c r="B229" s="182" t="s">
        <v>376</v>
      </c>
      <c r="C229" s="183">
        <v>557307</v>
      </c>
      <c r="D229" s="182" t="s">
        <v>294</v>
      </c>
      <c r="E229" s="184">
        <v>12</v>
      </c>
      <c r="F229" s="184">
        <v>4</v>
      </c>
      <c r="G229" s="184" t="s">
        <v>485</v>
      </c>
      <c r="H229" s="185">
        <v>520</v>
      </c>
    </row>
    <row r="230" spans="1:8" s="87" customFormat="1" ht="19.7" customHeight="1" x14ac:dyDescent="0.2">
      <c r="A230" s="182" t="s">
        <v>246</v>
      </c>
      <c r="B230" s="182" t="s">
        <v>376</v>
      </c>
      <c r="C230" s="183">
        <v>557347</v>
      </c>
      <c r="D230" s="182" t="s">
        <v>295</v>
      </c>
      <c r="E230" s="184">
        <v>28</v>
      </c>
      <c r="F230" s="184">
        <v>25</v>
      </c>
      <c r="G230" s="184">
        <v>1</v>
      </c>
      <c r="H230" s="185">
        <v>1440</v>
      </c>
    </row>
    <row r="231" spans="1:8" s="87" customFormat="1" ht="19.7" customHeight="1" x14ac:dyDescent="0.2">
      <c r="A231" s="182" t="s">
        <v>246</v>
      </c>
      <c r="B231" s="182" t="s">
        <v>376</v>
      </c>
      <c r="C231" s="183">
        <v>557352</v>
      </c>
      <c r="D231" s="182" t="s">
        <v>298</v>
      </c>
      <c r="E231" s="184">
        <v>9</v>
      </c>
      <c r="F231" s="184">
        <v>24</v>
      </c>
      <c r="G231" s="184" t="s">
        <v>485</v>
      </c>
      <c r="H231" s="185">
        <v>1600</v>
      </c>
    </row>
    <row r="232" spans="1:8" s="87" customFormat="1" ht="19.7" customHeight="1" x14ac:dyDescent="0.2">
      <c r="A232" s="182" t="s">
        <v>246</v>
      </c>
      <c r="B232" s="182" t="s">
        <v>376</v>
      </c>
      <c r="C232" s="183">
        <v>557508</v>
      </c>
      <c r="D232" s="182" t="s">
        <v>300</v>
      </c>
      <c r="E232" s="184">
        <v>7</v>
      </c>
      <c r="F232" s="184">
        <v>24</v>
      </c>
      <c r="G232" s="184" t="s">
        <v>485</v>
      </c>
      <c r="H232" s="185">
        <v>820</v>
      </c>
    </row>
    <row r="233" spans="1:8" s="87" customFormat="1" ht="19.7" customHeight="1" x14ac:dyDescent="0.2">
      <c r="A233" s="182" t="s">
        <v>246</v>
      </c>
      <c r="B233" s="182" t="s">
        <v>376</v>
      </c>
      <c r="C233" s="183">
        <v>557622</v>
      </c>
      <c r="D233" s="182" t="s">
        <v>301</v>
      </c>
      <c r="E233" s="184">
        <v>4</v>
      </c>
      <c r="F233" s="184">
        <v>6</v>
      </c>
      <c r="G233" s="184" t="s">
        <v>485</v>
      </c>
      <c r="H233" s="185">
        <v>80</v>
      </c>
    </row>
    <row r="234" spans="1:8" s="87" customFormat="1" ht="19.7" customHeight="1" x14ac:dyDescent="0.2">
      <c r="A234" s="182" t="s">
        <v>246</v>
      </c>
      <c r="B234" s="182" t="s">
        <v>376</v>
      </c>
      <c r="C234" s="183">
        <v>557660</v>
      </c>
      <c r="D234" s="182" t="s">
        <v>306</v>
      </c>
      <c r="E234" s="184">
        <v>5</v>
      </c>
      <c r="F234" s="184">
        <v>22</v>
      </c>
      <c r="G234" s="184" t="s">
        <v>485</v>
      </c>
      <c r="H234" s="185">
        <v>740</v>
      </c>
    </row>
    <row r="235" spans="1:8" s="87" customFormat="1" ht="19.7" customHeight="1" x14ac:dyDescent="0.2">
      <c r="A235" s="182" t="s">
        <v>308</v>
      </c>
      <c r="B235" s="182" t="s">
        <v>309</v>
      </c>
      <c r="C235" s="183">
        <v>488256</v>
      </c>
      <c r="D235" s="182" t="s">
        <v>313</v>
      </c>
      <c r="E235" s="184">
        <v>5</v>
      </c>
      <c r="F235" s="184">
        <v>8</v>
      </c>
      <c r="G235" s="184">
        <v>0</v>
      </c>
      <c r="H235" s="185">
        <v>840</v>
      </c>
    </row>
    <row r="236" spans="1:8" s="87" customFormat="1" ht="19.7" customHeight="1" x14ac:dyDescent="0.2">
      <c r="A236" s="182" t="s">
        <v>308</v>
      </c>
      <c r="B236" s="182" t="s">
        <v>309</v>
      </c>
      <c r="C236" s="183">
        <v>488281</v>
      </c>
      <c r="D236" s="182" t="s">
        <v>314</v>
      </c>
      <c r="E236" s="184">
        <v>16</v>
      </c>
      <c r="F236" s="184">
        <v>18</v>
      </c>
      <c r="G236" s="184" t="s">
        <v>485</v>
      </c>
      <c r="H236" s="185">
        <v>2560</v>
      </c>
    </row>
    <row r="237" spans="1:8" s="87" customFormat="1" ht="19.7" customHeight="1" x14ac:dyDescent="0.2">
      <c r="A237" s="182" t="s">
        <v>308</v>
      </c>
      <c r="B237" s="182" t="s">
        <v>309</v>
      </c>
      <c r="C237" s="183">
        <v>488286</v>
      </c>
      <c r="D237" s="182" t="s">
        <v>315</v>
      </c>
      <c r="E237" s="184">
        <v>18</v>
      </c>
      <c r="F237" s="184">
        <v>53</v>
      </c>
      <c r="G237" s="184">
        <v>3</v>
      </c>
      <c r="H237" s="185">
        <v>18060</v>
      </c>
    </row>
    <row r="238" spans="1:8" s="87" customFormat="1" ht="19.7" customHeight="1" x14ac:dyDescent="0.2">
      <c r="A238" s="182" t="s">
        <v>308</v>
      </c>
      <c r="B238" s="182" t="s">
        <v>309</v>
      </c>
      <c r="C238" s="183">
        <v>488288</v>
      </c>
      <c r="D238" s="182" t="s">
        <v>317</v>
      </c>
      <c r="E238" s="184">
        <v>5</v>
      </c>
      <c r="F238" s="184">
        <v>2</v>
      </c>
      <c r="G238" s="184">
        <v>2</v>
      </c>
      <c r="H238" s="185">
        <v>2520</v>
      </c>
    </row>
    <row r="239" spans="1:8" s="87" customFormat="1" ht="19.7" customHeight="1" x14ac:dyDescent="0.2">
      <c r="A239" s="182" t="s">
        <v>308</v>
      </c>
      <c r="B239" s="182" t="s">
        <v>309</v>
      </c>
      <c r="C239" s="183">
        <v>488291</v>
      </c>
      <c r="D239" s="182" t="s">
        <v>316</v>
      </c>
      <c r="E239" s="184">
        <v>2</v>
      </c>
      <c r="F239" s="184">
        <v>8</v>
      </c>
      <c r="G239" s="184" t="s">
        <v>485</v>
      </c>
      <c r="H239" s="185">
        <v>560</v>
      </c>
    </row>
    <row r="240" spans="1:8" s="87" customFormat="1" ht="19.7" customHeight="1" x14ac:dyDescent="0.2">
      <c r="A240" s="182" t="s">
        <v>308</v>
      </c>
      <c r="B240" s="182" t="s">
        <v>309</v>
      </c>
      <c r="C240" s="183">
        <v>488451</v>
      </c>
      <c r="D240" s="182" t="s">
        <v>320</v>
      </c>
      <c r="E240" s="184">
        <v>9</v>
      </c>
      <c r="F240" s="184">
        <v>9</v>
      </c>
      <c r="G240" s="184">
        <v>6</v>
      </c>
      <c r="H240" s="185">
        <v>1360</v>
      </c>
    </row>
    <row r="241" spans="1:8" s="87" customFormat="1" ht="19.7" customHeight="1" x14ac:dyDescent="0.2">
      <c r="A241" s="182" t="s">
        <v>308</v>
      </c>
      <c r="B241" s="182" t="s">
        <v>309</v>
      </c>
      <c r="C241" s="183">
        <v>488561</v>
      </c>
      <c r="D241" s="182" t="s">
        <v>322</v>
      </c>
      <c r="E241" s="184">
        <v>16</v>
      </c>
      <c r="F241" s="184">
        <v>28</v>
      </c>
      <c r="G241" s="184">
        <v>2</v>
      </c>
      <c r="H241" s="185">
        <v>11880</v>
      </c>
    </row>
    <row r="242" spans="1:8" s="87" customFormat="1" ht="19.7" customHeight="1" x14ac:dyDescent="0.2">
      <c r="A242" s="182" t="s">
        <v>308</v>
      </c>
      <c r="B242" s="182" t="s">
        <v>309</v>
      </c>
      <c r="C242" s="183">
        <v>488706</v>
      </c>
      <c r="D242" s="182" t="s">
        <v>324</v>
      </c>
      <c r="E242" s="184">
        <v>11</v>
      </c>
      <c r="F242" s="184">
        <v>10</v>
      </c>
      <c r="G242" s="184">
        <v>5</v>
      </c>
      <c r="H242" s="185">
        <v>16400</v>
      </c>
    </row>
    <row r="243" spans="1:8" s="87" customFormat="1" ht="19.7" customHeight="1" x14ac:dyDescent="0.2">
      <c r="A243" s="182" t="s">
        <v>308</v>
      </c>
      <c r="B243" s="182" t="s">
        <v>309</v>
      </c>
      <c r="C243" s="183">
        <v>588201</v>
      </c>
      <c r="D243" s="182" t="s">
        <v>310</v>
      </c>
      <c r="E243" s="184">
        <v>14</v>
      </c>
      <c r="F243" s="184">
        <v>27</v>
      </c>
      <c r="G243" s="184">
        <v>2</v>
      </c>
      <c r="H243" s="185">
        <v>13860</v>
      </c>
    </row>
    <row r="244" spans="1:8" s="87" customFormat="1" ht="19.7" customHeight="1" x14ac:dyDescent="0.2">
      <c r="A244" s="182" t="s">
        <v>308</v>
      </c>
      <c r="B244" s="182" t="s">
        <v>309</v>
      </c>
      <c r="C244" s="183">
        <v>588206</v>
      </c>
      <c r="D244" s="182" t="s">
        <v>311</v>
      </c>
      <c r="E244" s="184">
        <v>5</v>
      </c>
      <c r="F244" s="184">
        <v>4</v>
      </c>
      <c r="G244" s="184">
        <v>1</v>
      </c>
      <c r="H244" s="185">
        <v>14560</v>
      </c>
    </row>
    <row r="245" spans="1:8" s="87" customFormat="1" ht="19.7" customHeight="1" x14ac:dyDescent="0.2">
      <c r="A245" s="182" t="s">
        <v>308</v>
      </c>
      <c r="B245" s="182" t="s">
        <v>309</v>
      </c>
      <c r="C245" s="183">
        <v>588336</v>
      </c>
      <c r="D245" s="182" t="s">
        <v>318</v>
      </c>
      <c r="E245" s="184">
        <v>15</v>
      </c>
      <c r="F245" s="184">
        <v>18</v>
      </c>
      <c r="G245" s="184">
        <v>0</v>
      </c>
      <c r="H245" s="185">
        <v>500</v>
      </c>
    </row>
    <row r="246" spans="1:8" s="87" customFormat="1" ht="19.7" customHeight="1" x14ac:dyDescent="0.2">
      <c r="A246" s="182" t="s">
        <v>308</v>
      </c>
      <c r="B246" s="182" t="s">
        <v>309</v>
      </c>
      <c r="C246" s="183">
        <v>588396</v>
      </c>
      <c r="D246" s="182" t="s">
        <v>319</v>
      </c>
      <c r="E246" s="184">
        <v>4</v>
      </c>
      <c r="F246" s="184">
        <v>9</v>
      </c>
      <c r="G246" s="184" t="s">
        <v>485</v>
      </c>
      <c r="H246" s="185">
        <v>31060</v>
      </c>
    </row>
    <row r="247" spans="1:8" s="87" customFormat="1" ht="19.7" customHeight="1" x14ac:dyDescent="0.2">
      <c r="A247" s="182" t="s">
        <v>308</v>
      </c>
      <c r="B247" s="182" t="s">
        <v>309</v>
      </c>
      <c r="C247" s="183">
        <v>588501</v>
      </c>
      <c r="D247" s="182" t="s">
        <v>321</v>
      </c>
      <c r="E247" s="184">
        <v>7</v>
      </c>
      <c r="F247" s="184">
        <v>11</v>
      </c>
      <c r="G247" s="184">
        <v>1</v>
      </c>
      <c r="H247" s="185">
        <v>880</v>
      </c>
    </row>
    <row r="248" spans="1:8" s="87" customFormat="1" ht="19.7" customHeight="1" x14ac:dyDescent="0.2">
      <c r="A248" s="182" t="s">
        <v>308</v>
      </c>
      <c r="B248" s="182" t="s">
        <v>309</v>
      </c>
      <c r="C248" s="183">
        <v>588631</v>
      </c>
      <c r="D248" s="182" t="s">
        <v>323</v>
      </c>
      <c r="E248" s="184">
        <v>14</v>
      </c>
      <c r="F248" s="184">
        <v>34</v>
      </c>
      <c r="G248" s="184">
        <v>2</v>
      </c>
      <c r="H248" s="185">
        <v>1300</v>
      </c>
    </row>
    <row r="249" spans="1:8" s="87" customFormat="1" ht="19.7" customHeight="1" x14ac:dyDescent="0.2">
      <c r="A249" s="182" t="s">
        <v>308</v>
      </c>
      <c r="B249" s="182" t="s">
        <v>309</v>
      </c>
      <c r="C249" s="183">
        <v>588716</v>
      </c>
      <c r="D249" s="182" t="s">
        <v>325</v>
      </c>
      <c r="E249" s="184">
        <v>10</v>
      </c>
      <c r="F249" s="184">
        <v>6</v>
      </c>
      <c r="G249" s="184">
        <v>2</v>
      </c>
      <c r="H249" s="185">
        <v>1440</v>
      </c>
    </row>
    <row r="250" spans="1:8" s="87" customFormat="1" ht="19.7" customHeight="1" x14ac:dyDescent="0.2">
      <c r="A250" s="182" t="s">
        <v>308</v>
      </c>
      <c r="B250" s="182" t="s">
        <v>377</v>
      </c>
      <c r="C250" s="183">
        <v>488246</v>
      </c>
      <c r="D250" s="182" t="s">
        <v>328</v>
      </c>
      <c r="E250" s="184">
        <v>11</v>
      </c>
      <c r="F250" s="184">
        <v>25</v>
      </c>
      <c r="G250" s="184" t="s">
        <v>485</v>
      </c>
      <c r="H250" s="185">
        <v>960</v>
      </c>
    </row>
    <row r="251" spans="1:8" s="87" customFormat="1" ht="19.7" customHeight="1" x14ac:dyDescent="0.2">
      <c r="A251" s="182" t="s">
        <v>308</v>
      </c>
      <c r="B251" s="182" t="s">
        <v>377</v>
      </c>
      <c r="C251" s="183">
        <v>488326</v>
      </c>
      <c r="D251" s="182" t="s">
        <v>330</v>
      </c>
      <c r="E251" s="184">
        <v>5</v>
      </c>
      <c r="F251" s="184">
        <v>13</v>
      </c>
      <c r="G251" s="184">
        <v>4</v>
      </c>
      <c r="H251" s="185">
        <v>6680</v>
      </c>
    </row>
    <row r="252" spans="1:8" s="87" customFormat="1" ht="19.7" customHeight="1" x14ac:dyDescent="0.2">
      <c r="A252" s="182" t="s">
        <v>308</v>
      </c>
      <c r="B252" s="182" t="s">
        <v>377</v>
      </c>
      <c r="C252" s="183">
        <v>488556</v>
      </c>
      <c r="D252" s="182" t="s">
        <v>335</v>
      </c>
      <c r="E252" s="184">
        <v>3</v>
      </c>
      <c r="F252" s="184">
        <v>2</v>
      </c>
      <c r="G252" s="184" t="s">
        <v>485</v>
      </c>
      <c r="H252" s="185">
        <v>360</v>
      </c>
    </row>
    <row r="253" spans="1:8" s="87" customFormat="1" ht="19.7" customHeight="1" x14ac:dyDescent="0.2">
      <c r="A253" s="182" t="s">
        <v>308</v>
      </c>
      <c r="B253" s="182" t="s">
        <v>377</v>
      </c>
      <c r="C253" s="183">
        <v>488586</v>
      </c>
      <c r="D253" s="182" t="s">
        <v>326</v>
      </c>
      <c r="E253" s="184">
        <v>18</v>
      </c>
      <c r="F253" s="184">
        <v>35</v>
      </c>
      <c r="G253" s="184">
        <v>25</v>
      </c>
      <c r="H253" s="185">
        <v>9700</v>
      </c>
    </row>
    <row r="254" spans="1:8" s="87" customFormat="1" ht="19.7" customHeight="1" x14ac:dyDescent="0.2">
      <c r="A254" s="182" t="s">
        <v>308</v>
      </c>
      <c r="B254" s="182" t="s">
        <v>377</v>
      </c>
      <c r="C254" s="183">
        <v>588186</v>
      </c>
      <c r="D254" s="182" t="s">
        <v>327</v>
      </c>
      <c r="E254" s="184">
        <v>14</v>
      </c>
      <c r="F254" s="184">
        <v>8</v>
      </c>
      <c r="G254" s="184">
        <v>7</v>
      </c>
      <c r="H254" s="185">
        <v>1360</v>
      </c>
    </row>
    <row r="255" spans="1:8" s="87" customFormat="1" ht="19.7" customHeight="1" x14ac:dyDescent="0.2">
      <c r="A255" s="182" t="s">
        <v>308</v>
      </c>
      <c r="B255" s="182" t="s">
        <v>377</v>
      </c>
      <c r="C255" s="183">
        <v>588316</v>
      </c>
      <c r="D255" s="182" t="s">
        <v>329</v>
      </c>
      <c r="E255" s="184">
        <v>6</v>
      </c>
      <c r="F255" s="184">
        <v>9</v>
      </c>
      <c r="G255" s="184">
        <v>2</v>
      </c>
      <c r="H255" s="185">
        <v>18240</v>
      </c>
    </row>
    <row r="256" spans="1:8" s="87" customFormat="1" ht="19.7" customHeight="1" x14ac:dyDescent="0.2">
      <c r="A256" s="182" t="s">
        <v>308</v>
      </c>
      <c r="B256" s="182" t="s">
        <v>377</v>
      </c>
      <c r="C256" s="183">
        <v>588386</v>
      </c>
      <c r="D256" s="182" t="s">
        <v>332</v>
      </c>
      <c r="E256" s="184">
        <v>2</v>
      </c>
      <c r="F256" s="184">
        <v>7</v>
      </c>
      <c r="G256" s="184">
        <v>0</v>
      </c>
      <c r="H256" s="185">
        <v>520</v>
      </c>
    </row>
    <row r="257" spans="1:8" s="87" customFormat="1" ht="19.7" customHeight="1" x14ac:dyDescent="0.2">
      <c r="A257" s="182" t="s">
        <v>308</v>
      </c>
      <c r="B257" s="182" t="s">
        <v>377</v>
      </c>
      <c r="C257" s="183">
        <v>588461</v>
      </c>
      <c r="D257" s="182" t="s">
        <v>333</v>
      </c>
      <c r="E257" s="184">
        <v>9</v>
      </c>
      <c r="F257" s="184">
        <v>26</v>
      </c>
      <c r="G257" s="184" t="s">
        <v>485</v>
      </c>
      <c r="H257" s="185">
        <v>1820</v>
      </c>
    </row>
    <row r="258" spans="1:8" s="87" customFormat="1" ht="19.7" customHeight="1" x14ac:dyDescent="0.2">
      <c r="A258" s="182" t="s">
        <v>308</v>
      </c>
      <c r="B258" s="182" t="s">
        <v>377</v>
      </c>
      <c r="C258" s="183">
        <v>588551</v>
      </c>
      <c r="D258" s="182" t="s">
        <v>334</v>
      </c>
      <c r="E258" s="184">
        <v>7</v>
      </c>
      <c r="F258" s="184">
        <v>5</v>
      </c>
      <c r="G258" s="184">
        <v>2</v>
      </c>
      <c r="H258" s="185">
        <v>1800</v>
      </c>
    </row>
    <row r="259" spans="1:8" s="87" customFormat="1" ht="19.7" customHeight="1" x14ac:dyDescent="0.2">
      <c r="A259" s="182" t="s">
        <v>308</v>
      </c>
      <c r="B259" s="182" t="s">
        <v>377</v>
      </c>
      <c r="C259" s="183">
        <v>588666</v>
      </c>
      <c r="D259" s="182" t="s">
        <v>338</v>
      </c>
      <c r="E259" s="184">
        <v>8</v>
      </c>
      <c r="F259" s="184">
        <v>15</v>
      </c>
      <c r="G259" s="184">
        <v>2</v>
      </c>
      <c r="H259" s="185">
        <v>2480</v>
      </c>
    </row>
    <row r="260" spans="1:8" s="87" customFormat="1" ht="28.7" customHeight="1" x14ac:dyDescent="0.2"/>
  </sheetData>
  <autoFilter ref="A1:H257" xr:uid="{B9319788-81AD-481B-A79A-C08400C94CE9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3">
    <tabColor rgb="FFFFFF00"/>
  </sheetPr>
  <dimension ref="A1:CE263"/>
  <sheetViews>
    <sheetView workbookViewId="0">
      <selection sqref="A1:B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2" width="14.42578125" bestFit="1" customWidth="1"/>
    <col min="83" max="83" width="10.7109375" customWidth="1"/>
    <col min="84" max="84" width="4.7109375" customWidth="1"/>
  </cols>
  <sheetData>
    <row r="1" spans="1:83" s="87" customFormat="1" ht="3.75" customHeight="1" x14ac:dyDescent="0.2"/>
    <row r="2" spans="1:83" s="87" customFormat="1" ht="24" customHeight="1" x14ac:dyDescent="0.2">
      <c r="A2" s="302" t="s">
        <v>14</v>
      </c>
      <c r="B2" s="303" t="s">
        <v>15</v>
      </c>
      <c r="C2" s="303" t="s">
        <v>16</v>
      </c>
      <c r="D2" s="304" t="s">
        <v>17</v>
      </c>
      <c r="E2" s="100"/>
      <c r="F2" s="305" t="s">
        <v>18</v>
      </c>
      <c r="G2" s="299" t="s">
        <v>19</v>
      </c>
      <c r="H2" s="101"/>
      <c r="I2" s="299" t="s">
        <v>20</v>
      </c>
      <c r="J2" s="301" t="s">
        <v>21</v>
      </c>
      <c r="K2" s="101"/>
      <c r="L2" s="309" t="s">
        <v>494</v>
      </c>
      <c r="M2" s="309"/>
      <c r="N2" s="309"/>
      <c r="O2" s="309"/>
      <c r="P2" s="101"/>
      <c r="Q2" s="310" t="s">
        <v>495</v>
      </c>
      <c r="R2" s="310"/>
      <c r="S2" s="310"/>
      <c r="T2" s="310"/>
      <c r="U2" s="310"/>
      <c r="V2" s="310"/>
      <c r="W2" s="310"/>
      <c r="X2" s="310"/>
      <c r="Y2" s="310"/>
      <c r="Z2" s="101"/>
      <c r="AA2" s="311" t="s">
        <v>496</v>
      </c>
      <c r="AB2" s="311"/>
      <c r="AC2" s="311"/>
      <c r="AD2" s="311"/>
      <c r="AE2" s="311"/>
      <c r="AF2" s="311"/>
      <c r="AG2" s="311"/>
      <c r="AH2" s="311"/>
      <c r="AI2" s="311"/>
      <c r="AJ2" s="102"/>
      <c r="AK2" s="312" t="s">
        <v>497</v>
      </c>
      <c r="AL2" s="312"/>
      <c r="AM2" s="312"/>
      <c r="AN2" s="312"/>
      <c r="AO2" s="312"/>
      <c r="AP2" s="312"/>
      <c r="AQ2" s="312"/>
      <c r="AR2" s="312"/>
      <c r="AS2" s="312"/>
      <c r="AT2" s="103"/>
      <c r="AU2" s="313" t="s">
        <v>498</v>
      </c>
      <c r="AV2" s="313"/>
      <c r="AW2" s="313"/>
      <c r="AX2" s="313"/>
      <c r="AY2" s="313"/>
      <c r="AZ2" s="313"/>
      <c r="BA2" s="313"/>
      <c r="BB2" s="313"/>
      <c r="BC2" s="313"/>
      <c r="BD2" s="104"/>
      <c r="BE2" s="306" t="s">
        <v>499</v>
      </c>
      <c r="BF2" s="306"/>
      <c r="BG2" s="306"/>
      <c r="BH2" s="306"/>
      <c r="BI2" s="306"/>
      <c r="BJ2" s="306"/>
      <c r="BK2" s="306"/>
      <c r="BL2" s="306"/>
      <c r="BM2" s="306"/>
      <c r="BN2" s="105"/>
      <c r="BO2" s="307" t="s">
        <v>500</v>
      </c>
      <c r="BP2" s="307"/>
      <c r="BQ2" s="307"/>
      <c r="BR2" s="307"/>
      <c r="BS2" s="307"/>
      <c r="BT2" s="307"/>
      <c r="BU2" s="307"/>
      <c r="BV2" s="307"/>
      <c r="BW2" s="307"/>
      <c r="BX2" s="106"/>
      <c r="BY2" s="308" t="s">
        <v>501</v>
      </c>
      <c r="BZ2" s="308"/>
      <c r="CA2" s="308"/>
      <c r="CB2" s="308"/>
      <c r="CC2" s="308"/>
      <c r="CD2" s="106"/>
      <c r="CE2" s="106"/>
    </row>
    <row r="3" spans="1:83" s="87" customFormat="1" ht="24" customHeight="1" x14ac:dyDescent="0.2">
      <c r="A3" s="302"/>
      <c r="B3" s="303"/>
      <c r="C3" s="303"/>
      <c r="D3" s="304"/>
      <c r="E3" s="100"/>
      <c r="F3" s="305"/>
      <c r="G3" s="299"/>
      <c r="H3" s="101"/>
      <c r="I3" s="299"/>
      <c r="J3" s="301"/>
      <c r="K3" s="101"/>
      <c r="L3" s="309" t="s">
        <v>502</v>
      </c>
      <c r="M3" s="309"/>
      <c r="N3" s="309"/>
      <c r="O3" s="309"/>
      <c r="P3" s="101"/>
      <c r="Q3" s="310" t="s">
        <v>646</v>
      </c>
      <c r="R3" s="310"/>
      <c r="S3" s="310"/>
      <c r="T3" s="310"/>
      <c r="U3" s="310"/>
      <c r="V3" s="310"/>
      <c r="W3" s="310"/>
      <c r="X3" s="310"/>
      <c r="Y3" s="310"/>
      <c r="Z3" s="101"/>
      <c r="AA3" s="311" t="s">
        <v>646</v>
      </c>
      <c r="AB3" s="311"/>
      <c r="AC3" s="311"/>
      <c r="AD3" s="311"/>
      <c r="AE3" s="311"/>
      <c r="AF3" s="311"/>
      <c r="AG3" s="311"/>
      <c r="AH3" s="311"/>
      <c r="AI3" s="311"/>
      <c r="AJ3" s="102"/>
      <c r="AK3" s="312" t="s">
        <v>647</v>
      </c>
      <c r="AL3" s="312"/>
      <c r="AM3" s="312"/>
      <c r="AN3" s="312"/>
      <c r="AO3" s="312"/>
      <c r="AP3" s="312"/>
      <c r="AQ3" s="312"/>
      <c r="AR3" s="312"/>
      <c r="AS3" s="312"/>
      <c r="AT3" s="103"/>
      <c r="AU3" s="313" t="s">
        <v>648</v>
      </c>
      <c r="AV3" s="313"/>
      <c r="AW3" s="313"/>
      <c r="AX3" s="313"/>
      <c r="AY3" s="313"/>
      <c r="AZ3" s="313"/>
      <c r="BA3" s="313"/>
      <c r="BB3" s="313"/>
      <c r="BC3" s="313"/>
      <c r="BD3" s="102"/>
      <c r="BE3" s="306" t="s">
        <v>649</v>
      </c>
      <c r="BF3" s="306"/>
      <c r="BG3" s="306"/>
      <c r="BH3" s="306"/>
      <c r="BI3" s="306"/>
      <c r="BJ3" s="306"/>
      <c r="BK3" s="306"/>
      <c r="BL3" s="306"/>
      <c r="BM3" s="306"/>
      <c r="BN3" s="102"/>
      <c r="BO3" s="307" t="s">
        <v>650</v>
      </c>
      <c r="BP3" s="307"/>
      <c r="BQ3" s="307"/>
      <c r="BR3" s="307"/>
      <c r="BS3" s="307"/>
      <c r="BT3" s="307"/>
      <c r="BU3" s="307"/>
      <c r="BV3" s="307"/>
      <c r="BW3" s="307"/>
      <c r="BX3" s="106"/>
      <c r="BY3" s="308" t="s">
        <v>504</v>
      </c>
      <c r="BZ3" s="308"/>
      <c r="CA3" s="308"/>
      <c r="CB3" s="308"/>
      <c r="CC3" s="308"/>
      <c r="CD3" s="106"/>
      <c r="CE3" s="106"/>
    </row>
    <row r="4" spans="1:83" s="87" customFormat="1" ht="20.25" customHeight="1" x14ac:dyDescent="0.2">
      <c r="A4" s="302"/>
      <c r="B4" s="303"/>
      <c r="C4" s="303"/>
      <c r="D4" s="304"/>
      <c r="E4" s="100"/>
      <c r="F4" s="305"/>
      <c r="G4" s="299"/>
      <c r="H4" s="101"/>
      <c r="I4" s="299"/>
      <c r="J4" s="301"/>
      <c r="K4" s="101"/>
      <c r="L4" s="300" t="s">
        <v>651</v>
      </c>
      <c r="M4" s="300" t="s">
        <v>506</v>
      </c>
      <c r="N4" s="300" t="s">
        <v>507</v>
      </c>
      <c r="O4" s="300" t="s">
        <v>27</v>
      </c>
      <c r="P4" s="101"/>
      <c r="Q4" s="297" t="s">
        <v>31</v>
      </c>
      <c r="R4" s="297" t="s">
        <v>22</v>
      </c>
      <c r="S4" s="297" t="s">
        <v>23</v>
      </c>
      <c r="T4" s="297" t="s">
        <v>24</v>
      </c>
      <c r="U4" s="297" t="s">
        <v>25</v>
      </c>
      <c r="V4" s="297" t="s">
        <v>26</v>
      </c>
      <c r="W4" s="297" t="s">
        <v>27</v>
      </c>
      <c r="X4" s="297" t="s">
        <v>28</v>
      </c>
      <c r="Y4" s="297" t="s">
        <v>29</v>
      </c>
      <c r="Z4" s="101"/>
      <c r="AA4" s="298" t="s">
        <v>508</v>
      </c>
      <c r="AB4" s="298" t="s">
        <v>22</v>
      </c>
      <c r="AC4" s="298" t="s">
        <v>23</v>
      </c>
      <c r="AD4" s="298" t="s">
        <v>24</v>
      </c>
      <c r="AE4" s="298" t="s">
        <v>25</v>
      </c>
      <c r="AF4" s="298" t="s">
        <v>26</v>
      </c>
      <c r="AG4" s="298" t="s">
        <v>27</v>
      </c>
      <c r="AH4" s="298" t="s">
        <v>28</v>
      </c>
      <c r="AI4" s="298" t="s">
        <v>29</v>
      </c>
      <c r="AJ4" s="102"/>
      <c r="AK4" s="293" t="s">
        <v>509</v>
      </c>
      <c r="AL4" s="293" t="s">
        <v>22</v>
      </c>
      <c r="AM4" s="293" t="s">
        <v>23</v>
      </c>
      <c r="AN4" s="293" t="s">
        <v>24</v>
      </c>
      <c r="AO4" s="293" t="s">
        <v>25</v>
      </c>
      <c r="AP4" s="293" t="s">
        <v>26</v>
      </c>
      <c r="AQ4" s="293" t="s">
        <v>27</v>
      </c>
      <c r="AR4" s="293" t="s">
        <v>28</v>
      </c>
      <c r="AS4" s="293" t="s">
        <v>29</v>
      </c>
      <c r="AT4" s="103"/>
      <c r="AU4" s="294" t="s">
        <v>30</v>
      </c>
      <c r="AV4" s="294" t="s">
        <v>22</v>
      </c>
      <c r="AW4" s="294" t="s">
        <v>23</v>
      </c>
      <c r="AX4" s="294" t="s">
        <v>24</v>
      </c>
      <c r="AY4" s="294" t="s">
        <v>25</v>
      </c>
      <c r="AZ4" s="294" t="s">
        <v>26</v>
      </c>
      <c r="BA4" s="294" t="s">
        <v>27</v>
      </c>
      <c r="BB4" s="294" t="s">
        <v>28</v>
      </c>
      <c r="BC4" s="294" t="s">
        <v>29</v>
      </c>
      <c r="BD4" s="102"/>
      <c r="BE4" s="296" t="s">
        <v>510</v>
      </c>
      <c r="BF4" s="296" t="s">
        <v>22</v>
      </c>
      <c r="BG4" s="296" t="s">
        <v>23</v>
      </c>
      <c r="BH4" s="296" t="s">
        <v>24</v>
      </c>
      <c r="BI4" s="296" t="s">
        <v>25</v>
      </c>
      <c r="BJ4" s="296" t="s">
        <v>26</v>
      </c>
      <c r="BK4" s="296" t="s">
        <v>27</v>
      </c>
      <c r="BL4" s="296" t="s">
        <v>28</v>
      </c>
      <c r="BM4" s="296" t="s">
        <v>29</v>
      </c>
      <c r="BN4" s="102"/>
      <c r="BO4" s="295" t="s">
        <v>511</v>
      </c>
      <c r="BP4" s="295" t="s">
        <v>22</v>
      </c>
      <c r="BQ4" s="295" t="s">
        <v>23</v>
      </c>
      <c r="BR4" s="295" t="s">
        <v>24</v>
      </c>
      <c r="BS4" s="295" t="s">
        <v>25</v>
      </c>
      <c r="BT4" s="295" t="s">
        <v>26</v>
      </c>
      <c r="BU4" s="295" t="s">
        <v>27</v>
      </c>
      <c r="BV4" s="295" t="s">
        <v>28</v>
      </c>
      <c r="BW4" s="295" t="s">
        <v>29</v>
      </c>
      <c r="BX4" s="106"/>
      <c r="BY4" s="314" t="s">
        <v>32</v>
      </c>
      <c r="BZ4" s="314" t="s">
        <v>512</v>
      </c>
      <c r="CA4" s="314" t="s">
        <v>513</v>
      </c>
      <c r="CB4" s="314" t="s">
        <v>514</v>
      </c>
      <c r="CC4" s="314" t="s">
        <v>27</v>
      </c>
      <c r="CD4" s="106"/>
      <c r="CE4" s="106"/>
    </row>
    <row r="5" spans="1:83" s="87" customFormat="1" ht="25.15" customHeight="1" x14ac:dyDescent="0.2">
      <c r="A5" s="302"/>
      <c r="B5" s="303"/>
      <c r="C5" s="303"/>
      <c r="D5" s="224" t="s">
        <v>515</v>
      </c>
      <c r="E5" s="100"/>
      <c r="F5" s="108" t="s">
        <v>33</v>
      </c>
      <c r="G5" s="109" t="s">
        <v>33</v>
      </c>
      <c r="H5" s="101"/>
      <c r="I5" s="108" t="s">
        <v>33</v>
      </c>
      <c r="J5" s="110" t="s">
        <v>33</v>
      </c>
      <c r="K5" s="101"/>
      <c r="L5" s="300"/>
      <c r="M5" s="300"/>
      <c r="N5" s="300"/>
      <c r="O5" s="300"/>
      <c r="P5" s="101"/>
      <c r="Q5" s="297"/>
      <c r="R5" s="297"/>
      <c r="S5" s="297"/>
      <c r="T5" s="297"/>
      <c r="U5" s="297"/>
      <c r="V5" s="297"/>
      <c r="W5" s="297"/>
      <c r="X5" s="297"/>
      <c r="Y5" s="297"/>
      <c r="Z5" s="101"/>
      <c r="AA5" s="298"/>
      <c r="AB5" s="298"/>
      <c r="AC5" s="298"/>
      <c r="AD5" s="298"/>
      <c r="AE5" s="298"/>
      <c r="AF5" s="298"/>
      <c r="AG5" s="298"/>
      <c r="AH5" s="298"/>
      <c r="AI5" s="298"/>
      <c r="AJ5" s="102"/>
      <c r="AK5" s="293"/>
      <c r="AL5" s="293"/>
      <c r="AM5" s="293"/>
      <c r="AN5" s="293"/>
      <c r="AO5" s="293"/>
      <c r="AP5" s="293"/>
      <c r="AQ5" s="293"/>
      <c r="AR5" s="293"/>
      <c r="AS5" s="293"/>
      <c r="AT5" s="103"/>
      <c r="AU5" s="294"/>
      <c r="AV5" s="294"/>
      <c r="AW5" s="294"/>
      <c r="AX5" s="294"/>
      <c r="AY5" s="294"/>
      <c r="AZ5" s="294"/>
      <c r="BA5" s="294"/>
      <c r="BB5" s="294"/>
      <c r="BC5" s="294"/>
      <c r="BD5" s="102"/>
      <c r="BE5" s="296"/>
      <c r="BF5" s="296"/>
      <c r="BG5" s="296"/>
      <c r="BH5" s="296"/>
      <c r="BI5" s="296"/>
      <c r="BJ5" s="296"/>
      <c r="BK5" s="296"/>
      <c r="BL5" s="296"/>
      <c r="BM5" s="296"/>
      <c r="BN5" s="102"/>
      <c r="BO5" s="295"/>
      <c r="BP5" s="295"/>
      <c r="BQ5" s="295"/>
      <c r="BR5" s="295"/>
      <c r="BS5" s="295"/>
      <c r="BT5" s="295"/>
      <c r="BU5" s="295"/>
      <c r="BV5" s="295"/>
      <c r="BW5" s="295"/>
      <c r="BX5" s="106"/>
      <c r="BY5" s="314"/>
      <c r="BZ5" s="314"/>
      <c r="CA5" s="314"/>
      <c r="CB5" s="314"/>
      <c r="CC5" s="314"/>
      <c r="CD5" s="206" t="s">
        <v>633</v>
      </c>
      <c r="CE5" s="106"/>
    </row>
    <row r="6" spans="1:83" s="87" customFormat="1" ht="21.4" customHeight="1" x14ac:dyDescent="0.2">
      <c r="A6" s="111" t="s">
        <v>378</v>
      </c>
      <c r="B6" s="111" t="s">
        <v>0</v>
      </c>
      <c r="C6" s="111" t="s">
        <v>34</v>
      </c>
      <c r="D6" s="112">
        <v>7.8178202920000004</v>
      </c>
      <c r="E6" s="113"/>
      <c r="F6" s="114">
        <v>5.0250000000000003E-2</v>
      </c>
      <c r="G6" s="114">
        <v>4.5749999999999999E-2</v>
      </c>
      <c r="H6" s="115"/>
      <c r="I6" s="116">
        <v>6</v>
      </c>
      <c r="J6" s="116">
        <v>6</v>
      </c>
      <c r="K6" s="113"/>
      <c r="L6" s="138">
        <v>0.71</v>
      </c>
      <c r="M6" s="118">
        <v>0.56100000000000005</v>
      </c>
      <c r="N6" s="119">
        <v>0.7</v>
      </c>
      <c r="O6" s="120"/>
      <c r="P6" s="113"/>
      <c r="Q6" s="121">
        <v>394</v>
      </c>
      <c r="R6" s="122">
        <v>50.397679312631602</v>
      </c>
      <c r="S6" s="123">
        <v>36</v>
      </c>
      <c r="T6" s="124">
        <v>1.3999355364619901</v>
      </c>
      <c r="U6" s="125">
        <v>72.481195543091104</v>
      </c>
      <c r="V6" s="126">
        <v>0.01</v>
      </c>
      <c r="W6" s="126">
        <v>0.01</v>
      </c>
      <c r="X6" s="127">
        <v>0</v>
      </c>
      <c r="Y6" s="127">
        <v>0</v>
      </c>
      <c r="Z6" s="113"/>
      <c r="AA6" s="128">
        <v>960</v>
      </c>
      <c r="AB6" s="112">
        <v>122.796375990168</v>
      </c>
      <c r="AC6" s="123">
        <v>200</v>
      </c>
      <c r="AD6" s="118">
        <v>0.61398187995083997</v>
      </c>
      <c r="AE6" s="129">
        <v>-826.21558031615996</v>
      </c>
      <c r="AF6" s="114"/>
      <c r="AG6" s="114"/>
      <c r="AH6" s="130">
        <v>604</v>
      </c>
      <c r="AI6" s="127">
        <v>917</v>
      </c>
      <c r="AJ6" s="113"/>
      <c r="AK6" s="122">
        <v>7669.2314299999998</v>
      </c>
      <c r="AL6" s="122">
        <v>980.99356899364204</v>
      </c>
      <c r="AM6" s="131">
        <v>686.1</v>
      </c>
      <c r="AN6" s="124">
        <v>1.4298113525632401</v>
      </c>
      <c r="AO6" s="132">
        <v>1541.6188817254099</v>
      </c>
      <c r="AP6" s="126">
        <v>0.01</v>
      </c>
      <c r="AQ6" s="126">
        <v>0.01</v>
      </c>
      <c r="AR6" s="127">
        <v>0</v>
      </c>
      <c r="AS6" s="127">
        <v>0</v>
      </c>
      <c r="AT6" s="115"/>
      <c r="AU6" s="122">
        <v>5803.4583599999996</v>
      </c>
      <c r="AV6" s="112">
        <v>742.33714043525595</v>
      </c>
      <c r="AW6" s="133">
        <v>573</v>
      </c>
      <c r="AX6" s="124">
        <v>1.29552729569853</v>
      </c>
      <c r="AY6" s="132">
        <v>685.95072239420097</v>
      </c>
      <c r="AZ6" s="114">
        <v>1.4999999999999999E-2</v>
      </c>
      <c r="BA6" s="114">
        <v>1.4999999999999999E-2</v>
      </c>
      <c r="BB6" s="127">
        <v>0</v>
      </c>
      <c r="BC6" s="127">
        <v>0</v>
      </c>
      <c r="BD6" s="113"/>
      <c r="BE6" s="122">
        <v>519.5</v>
      </c>
      <c r="BF6" s="112">
        <v>66.450747215513005</v>
      </c>
      <c r="BG6" s="134">
        <v>65</v>
      </c>
      <c r="BH6" s="135">
        <v>1.0223191879309701</v>
      </c>
      <c r="BI6" s="136">
        <v>-61.020063602752003</v>
      </c>
      <c r="BJ6" s="114">
        <v>5.2500000000000003E-3</v>
      </c>
      <c r="BK6" s="114">
        <v>1.5E-3</v>
      </c>
      <c r="BL6" s="127">
        <v>0</v>
      </c>
      <c r="BM6" s="127">
        <v>91</v>
      </c>
      <c r="BN6" s="113"/>
      <c r="BO6" s="121">
        <v>719</v>
      </c>
      <c r="BP6" s="122">
        <v>91.969369100969899</v>
      </c>
      <c r="BQ6" s="134">
        <v>78</v>
      </c>
      <c r="BR6" s="124">
        <v>1.17909447565346</v>
      </c>
      <c r="BS6" s="125">
        <v>22.3759236766975</v>
      </c>
      <c r="BT6" s="114">
        <v>7.4999999999999997E-3</v>
      </c>
      <c r="BU6" s="126">
        <v>6.7499999999999999E-3</v>
      </c>
      <c r="BV6" s="121">
        <v>0</v>
      </c>
      <c r="BW6" s="121">
        <v>13</v>
      </c>
      <c r="BX6" s="115"/>
      <c r="BY6" s="120">
        <v>0.99844143388082995</v>
      </c>
      <c r="BZ6" s="120">
        <v>1</v>
      </c>
      <c r="CA6" s="137">
        <v>0.999376573552332</v>
      </c>
      <c r="CB6" s="119">
        <v>0.9</v>
      </c>
      <c r="CC6" s="126">
        <v>2.5000000000000001E-3</v>
      </c>
      <c r="CD6" s="207">
        <f>D6*AM6</f>
        <v>5363.8065023412</v>
      </c>
      <c r="CE6" s="115"/>
    </row>
    <row r="7" spans="1:83" s="87" customFormat="1" ht="21.4" customHeight="1" x14ac:dyDescent="0.2">
      <c r="A7" s="111" t="s">
        <v>378</v>
      </c>
      <c r="B7" s="111" t="s">
        <v>0</v>
      </c>
      <c r="C7" s="111" t="s">
        <v>35</v>
      </c>
      <c r="D7" s="112">
        <v>4.83677674411111</v>
      </c>
      <c r="E7" s="113"/>
      <c r="F7" s="114">
        <v>6.2E-2</v>
      </c>
      <c r="G7" s="114">
        <v>5.8250000000000003E-2</v>
      </c>
      <c r="H7" s="115"/>
      <c r="I7" s="116">
        <v>7</v>
      </c>
      <c r="J7" s="116">
        <v>7</v>
      </c>
      <c r="K7" s="113"/>
      <c r="L7" s="138">
        <v>0.79843089921544896</v>
      </c>
      <c r="M7" s="135">
        <v>0.71699999999999997</v>
      </c>
      <c r="N7" s="119">
        <v>0.7</v>
      </c>
      <c r="O7" s="120">
        <v>2E-3</v>
      </c>
      <c r="P7" s="113"/>
      <c r="Q7" s="121">
        <v>214</v>
      </c>
      <c r="R7" s="122">
        <v>44.244341081185901</v>
      </c>
      <c r="S7" s="123">
        <v>36</v>
      </c>
      <c r="T7" s="124">
        <v>1.2290094744773901</v>
      </c>
      <c r="U7" s="125">
        <v>15.0807849109889</v>
      </c>
      <c r="V7" s="126">
        <v>0.01</v>
      </c>
      <c r="W7" s="126">
        <v>0.01</v>
      </c>
      <c r="X7" s="127">
        <v>0</v>
      </c>
      <c r="Y7" s="127">
        <v>0</v>
      </c>
      <c r="Z7" s="113"/>
      <c r="AA7" s="128">
        <v>541</v>
      </c>
      <c r="AB7" s="112">
        <v>111.851348247297</v>
      </c>
      <c r="AC7" s="123">
        <v>200</v>
      </c>
      <c r="AD7" s="118">
        <v>0.55925674123648506</v>
      </c>
      <c r="AE7" s="129">
        <v>-564.10675049450595</v>
      </c>
      <c r="AF7" s="114"/>
      <c r="AG7" s="114"/>
      <c r="AH7" s="130">
        <v>427</v>
      </c>
      <c r="AI7" s="127">
        <v>620</v>
      </c>
      <c r="AJ7" s="113"/>
      <c r="AK7" s="122">
        <v>3801.1659300000001</v>
      </c>
      <c r="AL7" s="122">
        <v>785.88823323880104</v>
      </c>
      <c r="AM7" s="131">
        <v>612</v>
      </c>
      <c r="AN7" s="124">
        <v>1.2841311000633999</v>
      </c>
      <c r="AO7" s="132">
        <v>419.539273486811</v>
      </c>
      <c r="AP7" s="126">
        <v>0.01</v>
      </c>
      <c r="AQ7" s="126">
        <v>0.01</v>
      </c>
      <c r="AR7" s="127">
        <v>0</v>
      </c>
      <c r="AS7" s="127">
        <v>0</v>
      </c>
      <c r="AT7" s="115"/>
      <c r="AU7" s="122">
        <v>3323.4380099999998</v>
      </c>
      <c r="AV7" s="112">
        <v>687.11834054494295</v>
      </c>
      <c r="AW7" s="133">
        <v>573</v>
      </c>
      <c r="AX7" s="124">
        <v>1.1991594075828</v>
      </c>
      <c r="AY7" s="132">
        <v>157.30716983323899</v>
      </c>
      <c r="AZ7" s="114">
        <v>1.4999999999999999E-2</v>
      </c>
      <c r="BA7" s="114">
        <v>1.4999999999999999E-2</v>
      </c>
      <c r="BB7" s="127">
        <v>0</v>
      </c>
      <c r="BC7" s="127">
        <v>3</v>
      </c>
      <c r="BD7" s="113"/>
      <c r="BE7" s="122">
        <v>360.5</v>
      </c>
      <c r="BF7" s="112">
        <v>74.533107288633303</v>
      </c>
      <c r="BG7" s="134">
        <v>65</v>
      </c>
      <c r="BH7" s="124">
        <v>1.1466631890559</v>
      </c>
      <c r="BI7" s="125">
        <v>1.3403060892854901</v>
      </c>
      <c r="BJ7" s="114">
        <v>1.4999999999999999E-2</v>
      </c>
      <c r="BK7" s="114">
        <v>1.125E-2</v>
      </c>
      <c r="BL7" s="127">
        <v>0</v>
      </c>
      <c r="BM7" s="127">
        <v>17</v>
      </c>
      <c r="BN7" s="113"/>
      <c r="BO7" s="121">
        <v>490</v>
      </c>
      <c r="BP7" s="122">
        <v>101.30713612047199</v>
      </c>
      <c r="BQ7" s="134">
        <v>78</v>
      </c>
      <c r="BR7" s="124">
        <v>1.2988094374419501</v>
      </c>
      <c r="BS7" s="125">
        <v>59.0083673071425</v>
      </c>
      <c r="BT7" s="114">
        <v>7.4999999999999997E-3</v>
      </c>
      <c r="BU7" s="126">
        <v>7.4999999999999997E-3</v>
      </c>
      <c r="BV7" s="121">
        <v>0</v>
      </c>
      <c r="BW7" s="121">
        <v>0</v>
      </c>
      <c r="BX7" s="115"/>
      <c r="BY7" s="120">
        <v>0.99881761749926101</v>
      </c>
      <c r="BZ7" s="120">
        <v>1</v>
      </c>
      <c r="CA7" s="137">
        <v>0.99952704699970396</v>
      </c>
      <c r="CB7" s="119">
        <v>0.9</v>
      </c>
      <c r="CC7" s="126">
        <v>2.5000000000000001E-3</v>
      </c>
      <c r="CD7" s="207">
        <f t="shared" ref="CD7:CD70" si="0">D7*AM7</f>
        <v>2960.1073673959995</v>
      </c>
      <c r="CE7" s="115"/>
    </row>
    <row r="8" spans="1:83" s="87" customFormat="1" ht="21.4" customHeight="1" x14ac:dyDescent="0.2">
      <c r="A8" s="111" t="s">
        <v>378</v>
      </c>
      <c r="B8" s="111" t="s">
        <v>0</v>
      </c>
      <c r="C8" s="111" t="s">
        <v>36</v>
      </c>
      <c r="D8" s="112">
        <v>1.8669392335555599</v>
      </c>
      <c r="E8" s="113"/>
      <c r="F8" s="114">
        <v>5.8250000000000003E-2</v>
      </c>
      <c r="G8" s="114">
        <v>5.1249999999999997E-2</v>
      </c>
      <c r="H8" s="115"/>
      <c r="I8" s="116">
        <v>6</v>
      </c>
      <c r="J8" s="116">
        <v>6</v>
      </c>
      <c r="K8" s="113"/>
      <c r="L8" s="138">
        <v>0.83</v>
      </c>
      <c r="M8" s="135">
        <v>0.8</v>
      </c>
      <c r="N8" s="119">
        <v>0.7</v>
      </c>
      <c r="O8" s="120">
        <v>1.4E-2</v>
      </c>
      <c r="P8" s="113"/>
      <c r="Q8" s="121">
        <v>92</v>
      </c>
      <c r="R8" s="122">
        <v>49.2785187361388</v>
      </c>
      <c r="S8" s="123">
        <v>36</v>
      </c>
      <c r="T8" s="124">
        <v>1.3688477426705199</v>
      </c>
      <c r="U8" s="125">
        <v>15.2195103051006</v>
      </c>
      <c r="V8" s="126">
        <v>0.01</v>
      </c>
      <c r="W8" s="126">
        <v>0.01</v>
      </c>
      <c r="X8" s="127">
        <v>0</v>
      </c>
      <c r="Y8" s="127">
        <v>0</v>
      </c>
      <c r="Z8" s="113"/>
      <c r="AA8" s="128">
        <v>203</v>
      </c>
      <c r="AB8" s="112">
        <v>108.73412286343699</v>
      </c>
      <c r="AC8" s="123">
        <v>200</v>
      </c>
      <c r="AD8" s="118">
        <v>0.543670614317185</v>
      </c>
      <c r="AE8" s="129">
        <v>-223.558276082774</v>
      </c>
      <c r="AF8" s="114"/>
      <c r="AG8" s="114"/>
      <c r="AH8" s="130">
        <v>171</v>
      </c>
      <c r="AI8" s="127">
        <v>246</v>
      </c>
      <c r="AJ8" s="113"/>
      <c r="AK8" s="122">
        <v>1174.05557</v>
      </c>
      <c r="AL8" s="122">
        <v>628.86651525557704</v>
      </c>
      <c r="AM8" s="131">
        <v>612</v>
      </c>
      <c r="AN8" s="135">
        <v>1.0275596654502901</v>
      </c>
      <c r="AO8" s="139">
        <v>-131.21275481328999</v>
      </c>
      <c r="AP8" s="126">
        <v>4.0000000000000001E-3</v>
      </c>
      <c r="AQ8" s="126">
        <v>1.5E-3</v>
      </c>
      <c r="AR8" s="127">
        <v>0</v>
      </c>
      <c r="AS8" s="127">
        <v>198</v>
      </c>
      <c r="AT8" s="115"/>
      <c r="AU8" s="122">
        <v>1287.53314</v>
      </c>
      <c r="AV8" s="112">
        <v>689.64919524879997</v>
      </c>
      <c r="AW8" s="133">
        <v>573</v>
      </c>
      <c r="AX8" s="124">
        <v>1.2035762569787101</v>
      </c>
      <c r="AY8" s="132">
        <v>65.443679022851498</v>
      </c>
      <c r="AZ8" s="114">
        <v>1.4999999999999999E-2</v>
      </c>
      <c r="BA8" s="114">
        <v>1.4999999999999999E-2</v>
      </c>
      <c r="BB8" s="127">
        <v>0</v>
      </c>
      <c r="BC8" s="127">
        <v>0</v>
      </c>
      <c r="BD8" s="113"/>
      <c r="BE8" s="122">
        <v>134.9</v>
      </c>
      <c r="BF8" s="112">
        <v>72.257306277229603</v>
      </c>
      <c r="BG8" s="134">
        <v>65</v>
      </c>
      <c r="BH8" s="135">
        <v>1.11165086580353</v>
      </c>
      <c r="BI8" s="136">
        <v>-3.7314397269016402</v>
      </c>
      <c r="BJ8" s="114">
        <v>1.2749999999999999E-2</v>
      </c>
      <c r="BK8" s="114">
        <v>8.2500000000000004E-3</v>
      </c>
      <c r="BL8" s="127">
        <v>0</v>
      </c>
      <c r="BM8" s="127">
        <v>11</v>
      </c>
      <c r="BN8" s="113"/>
      <c r="BO8" s="121">
        <v>130</v>
      </c>
      <c r="BP8" s="122">
        <v>69.6326895184569</v>
      </c>
      <c r="BQ8" s="134">
        <v>78</v>
      </c>
      <c r="BR8" s="120">
        <v>0.89272678869816602</v>
      </c>
      <c r="BS8" s="128">
        <v>-36.357727672282003</v>
      </c>
      <c r="BT8" s="114"/>
      <c r="BU8" s="126"/>
      <c r="BV8" s="121">
        <v>16</v>
      </c>
      <c r="BW8" s="121">
        <v>45</v>
      </c>
      <c r="BX8" s="115"/>
      <c r="BY8" s="120">
        <v>0.99955888839876506</v>
      </c>
      <c r="BZ8" s="120">
        <v>1</v>
      </c>
      <c r="CA8" s="137">
        <v>0.99982355535950596</v>
      </c>
      <c r="CB8" s="119">
        <v>0.9</v>
      </c>
      <c r="CC8" s="126">
        <v>2.5000000000000001E-3</v>
      </c>
      <c r="CD8" s="207">
        <f t="shared" si="0"/>
        <v>1142.5668109360026</v>
      </c>
      <c r="CE8" s="115"/>
    </row>
    <row r="9" spans="1:83" s="87" customFormat="1" ht="21.4" customHeight="1" x14ac:dyDescent="0.2">
      <c r="A9" s="111" t="s">
        <v>378</v>
      </c>
      <c r="B9" s="111" t="s">
        <v>0</v>
      </c>
      <c r="C9" s="111" t="s">
        <v>37</v>
      </c>
      <c r="D9" s="112">
        <v>8.9870805217777807</v>
      </c>
      <c r="E9" s="113"/>
      <c r="F9" s="114">
        <v>5.2374999999999998E-2</v>
      </c>
      <c r="G9" s="114">
        <v>3.925E-2</v>
      </c>
      <c r="H9" s="115"/>
      <c r="I9" s="116">
        <v>6</v>
      </c>
      <c r="J9" s="116">
        <v>6</v>
      </c>
      <c r="K9" s="113"/>
      <c r="L9" s="138">
        <v>0.72198042414355601</v>
      </c>
      <c r="M9" s="120">
        <v>0.66900000000000004</v>
      </c>
      <c r="N9" s="119">
        <v>0.7</v>
      </c>
      <c r="O9" s="120"/>
      <c r="P9" s="113"/>
      <c r="Q9" s="121">
        <v>366</v>
      </c>
      <c r="R9" s="122">
        <v>40.725127488631799</v>
      </c>
      <c r="S9" s="123">
        <v>36</v>
      </c>
      <c r="T9" s="135">
        <v>1.13125354135088</v>
      </c>
      <c r="U9" s="136">
        <v>-3.6062683708416898</v>
      </c>
      <c r="V9" s="126">
        <v>9.4999999999999998E-3</v>
      </c>
      <c r="W9" s="126">
        <v>6.4999999999999997E-3</v>
      </c>
      <c r="X9" s="127">
        <v>0</v>
      </c>
      <c r="Y9" s="127">
        <v>23</v>
      </c>
      <c r="Z9" s="113"/>
      <c r="AA9" s="128">
        <v>1525</v>
      </c>
      <c r="AB9" s="112">
        <v>169.688031202633</v>
      </c>
      <c r="AC9" s="123">
        <v>200</v>
      </c>
      <c r="AD9" s="120">
        <v>0.84844015601316503</v>
      </c>
      <c r="AE9" s="128">
        <v>-528.36815761578703</v>
      </c>
      <c r="AF9" s="114"/>
      <c r="AG9" s="114"/>
      <c r="AH9" s="130">
        <v>273</v>
      </c>
      <c r="AI9" s="127">
        <v>632</v>
      </c>
      <c r="AJ9" s="113"/>
      <c r="AK9" s="122">
        <v>7706.0212300000003</v>
      </c>
      <c r="AL9" s="122">
        <v>857.45545634386201</v>
      </c>
      <c r="AM9" s="131">
        <v>694.2</v>
      </c>
      <c r="AN9" s="124">
        <v>1.23517063719946</v>
      </c>
      <c r="AO9" s="132">
        <v>578.78035491560195</v>
      </c>
      <c r="AP9" s="126">
        <v>0.01</v>
      </c>
      <c r="AQ9" s="126">
        <v>0.01</v>
      </c>
      <c r="AR9" s="127">
        <v>0</v>
      </c>
      <c r="AS9" s="127">
        <v>0</v>
      </c>
      <c r="AT9" s="115"/>
      <c r="AU9" s="122">
        <v>5711.6680100000003</v>
      </c>
      <c r="AV9" s="112">
        <v>635.54209803276001</v>
      </c>
      <c r="AW9" s="133">
        <v>573</v>
      </c>
      <c r="AX9" s="135">
        <v>1.10914851314618</v>
      </c>
      <c r="AY9" s="139">
        <v>-171.231761569231</v>
      </c>
      <c r="AZ9" s="114">
        <v>1.2749999999999999E-2</v>
      </c>
      <c r="BA9" s="114">
        <v>8.2500000000000004E-3</v>
      </c>
      <c r="BB9" s="127">
        <v>0</v>
      </c>
      <c r="BC9" s="127">
        <v>468</v>
      </c>
      <c r="BD9" s="113"/>
      <c r="BE9" s="122">
        <v>645.70000000000005</v>
      </c>
      <c r="BF9" s="112">
        <v>71.847581473796694</v>
      </c>
      <c r="BG9" s="134">
        <v>65</v>
      </c>
      <c r="BH9" s="135">
        <v>1.10534740728918</v>
      </c>
      <c r="BI9" s="136">
        <v>-21.644651225130701</v>
      </c>
      <c r="BJ9" s="114">
        <v>1.2E-2</v>
      </c>
      <c r="BK9" s="114">
        <v>8.2500000000000004E-3</v>
      </c>
      <c r="BL9" s="127">
        <v>0</v>
      </c>
      <c r="BM9" s="127">
        <v>56</v>
      </c>
      <c r="BN9" s="113"/>
      <c r="BO9" s="121">
        <v>768</v>
      </c>
      <c r="BP9" s="122">
        <v>85.456005222047096</v>
      </c>
      <c r="BQ9" s="134">
        <v>78</v>
      </c>
      <c r="BR9" s="135">
        <v>1.09558981053907</v>
      </c>
      <c r="BS9" s="136">
        <v>-32.813581470156898</v>
      </c>
      <c r="BT9" s="114">
        <v>5.6249999999999998E-3</v>
      </c>
      <c r="BU9" s="126">
        <v>3.7499999999999999E-3</v>
      </c>
      <c r="BV9" s="121">
        <v>0</v>
      </c>
      <c r="BW9" s="121">
        <v>74</v>
      </c>
      <c r="BX9" s="115"/>
      <c r="BY9" s="120">
        <v>0.99674994921795701</v>
      </c>
      <c r="BZ9" s="120">
        <v>1</v>
      </c>
      <c r="CA9" s="137">
        <v>0.99869997968718305</v>
      </c>
      <c r="CB9" s="119">
        <v>0.9</v>
      </c>
      <c r="CC9" s="126">
        <v>2.5000000000000001E-3</v>
      </c>
      <c r="CD9" s="207">
        <f t="shared" si="0"/>
        <v>6238.831298218136</v>
      </c>
      <c r="CE9" s="115"/>
    </row>
    <row r="10" spans="1:83" s="87" customFormat="1" ht="21.4" customHeight="1" x14ac:dyDescent="0.2">
      <c r="A10" s="111" t="s">
        <v>378</v>
      </c>
      <c r="B10" s="111" t="s">
        <v>0</v>
      </c>
      <c r="C10" s="111" t="s">
        <v>39</v>
      </c>
      <c r="D10" s="112">
        <v>9.0833675411111106</v>
      </c>
      <c r="E10" s="113"/>
      <c r="F10" s="114">
        <v>4.65E-2</v>
      </c>
      <c r="G10" s="114">
        <v>4.4249999999999998E-2</v>
      </c>
      <c r="H10" s="115"/>
      <c r="I10" s="116">
        <v>6</v>
      </c>
      <c r="J10" s="116">
        <v>5</v>
      </c>
      <c r="K10" s="113"/>
      <c r="L10" s="140">
        <v>0.69900705052878997</v>
      </c>
      <c r="M10" s="118">
        <v>0.55900000000000005</v>
      </c>
      <c r="N10" s="119">
        <v>0.7</v>
      </c>
      <c r="O10" s="120"/>
      <c r="P10" s="113"/>
      <c r="Q10" s="121">
        <v>430</v>
      </c>
      <c r="R10" s="122">
        <v>47.339271261878402</v>
      </c>
      <c r="S10" s="123">
        <v>36</v>
      </c>
      <c r="T10" s="124">
        <v>1.3149797572744</v>
      </c>
      <c r="U10" s="125">
        <v>56.433793157247997</v>
      </c>
      <c r="V10" s="126">
        <v>0.01</v>
      </c>
      <c r="W10" s="126">
        <v>0.01</v>
      </c>
      <c r="X10" s="127">
        <v>0</v>
      </c>
      <c r="Y10" s="127">
        <v>0</v>
      </c>
      <c r="Z10" s="113"/>
      <c r="AA10" s="128">
        <v>1349</v>
      </c>
      <c r="AB10" s="112">
        <v>148.513202168079</v>
      </c>
      <c r="AC10" s="123">
        <v>200</v>
      </c>
      <c r="AD10" s="118">
        <v>0.74256601084039497</v>
      </c>
      <c r="AE10" s="129">
        <v>-726.36781579306603</v>
      </c>
      <c r="AF10" s="114"/>
      <c r="AG10" s="114"/>
      <c r="AH10" s="130">
        <v>468</v>
      </c>
      <c r="AI10" s="127">
        <v>832</v>
      </c>
      <c r="AJ10" s="113"/>
      <c r="AK10" s="122">
        <v>8813.1143300000003</v>
      </c>
      <c r="AL10" s="122">
        <v>970.24746495306397</v>
      </c>
      <c r="AM10" s="131">
        <v>633.5</v>
      </c>
      <c r="AN10" s="124">
        <v>1.5315666376528201</v>
      </c>
      <c r="AO10" s="132">
        <v>2239.3867734754599</v>
      </c>
      <c r="AP10" s="126">
        <v>0.01</v>
      </c>
      <c r="AQ10" s="126">
        <v>0.01</v>
      </c>
      <c r="AR10" s="127">
        <v>0</v>
      </c>
      <c r="AS10" s="127">
        <v>0</v>
      </c>
      <c r="AT10" s="115"/>
      <c r="AU10" s="122">
        <v>6180.5896000000002</v>
      </c>
      <c r="AV10" s="112">
        <v>680.42932007615002</v>
      </c>
      <c r="AW10" s="133">
        <v>573</v>
      </c>
      <c r="AX10" s="124">
        <v>1.18748572439119</v>
      </c>
      <c r="AY10" s="132">
        <v>234.660807752864</v>
      </c>
      <c r="AZ10" s="114">
        <v>1.4999999999999999E-2</v>
      </c>
      <c r="BA10" s="114">
        <v>1.4250000000000001E-2</v>
      </c>
      <c r="BB10" s="127">
        <v>0</v>
      </c>
      <c r="BC10" s="127">
        <v>66</v>
      </c>
      <c r="BD10" s="113"/>
      <c r="BE10" s="122">
        <v>575.79999999999995</v>
      </c>
      <c r="BF10" s="112">
        <v>63.3905869595106</v>
      </c>
      <c r="BG10" s="134">
        <v>65</v>
      </c>
      <c r="BH10" s="135">
        <v>0.97523979937708605</v>
      </c>
      <c r="BI10" s="136">
        <v>-98.694540132746397</v>
      </c>
      <c r="BJ10" s="114">
        <v>1.5E-3</v>
      </c>
      <c r="BK10" s="114"/>
      <c r="BL10" s="127">
        <v>15</v>
      </c>
      <c r="BM10" s="127">
        <v>133</v>
      </c>
      <c r="BN10" s="113"/>
      <c r="BO10" s="121">
        <v>870</v>
      </c>
      <c r="BP10" s="122">
        <v>95.779455808916694</v>
      </c>
      <c r="BQ10" s="134">
        <v>78</v>
      </c>
      <c r="BR10" s="124">
        <v>1.22794174113996</v>
      </c>
      <c r="BS10" s="125">
        <v>60.6065518407041</v>
      </c>
      <c r="BT10" s="114">
        <v>7.4999999999999997E-3</v>
      </c>
      <c r="BU10" s="126">
        <v>7.4999999999999997E-3</v>
      </c>
      <c r="BV10" s="121">
        <v>0</v>
      </c>
      <c r="BW10" s="121">
        <v>0</v>
      </c>
      <c r="BX10" s="115"/>
      <c r="BY10" s="120">
        <v>0.99708832093173705</v>
      </c>
      <c r="BZ10" s="120">
        <v>1</v>
      </c>
      <c r="CA10" s="137">
        <v>0.99883532837269495</v>
      </c>
      <c r="CB10" s="119">
        <v>0.9</v>
      </c>
      <c r="CC10" s="126">
        <v>2.5000000000000001E-3</v>
      </c>
      <c r="CD10" s="207">
        <f t="shared" si="0"/>
        <v>5754.3133372938883</v>
      </c>
      <c r="CE10" s="115"/>
    </row>
    <row r="11" spans="1:83" s="87" customFormat="1" ht="21.4" customHeight="1" x14ac:dyDescent="0.2">
      <c r="A11" s="111" t="s">
        <v>378</v>
      </c>
      <c r="B11" s="111" t="s">
        <v>0</v>
      </c>
      <c r="C11" s="111" t="s">
        <v>41</v>
      </c>
      <c r="D11" s="112">
        <v>1.9591787439999999</v>
      </c>
      <c r="E11" s="113"/>
      <c r="F11" s="114">
        <v>6.0999999999999999E-2</v>
      </c>
      <c r="G11" s="114">
        <v>0.06</v>
      </c>
      <c r="H11" s="115"/>
      <c r="I11" s="116">
        <v>7</v>
      </c>
      <c r="J11" s="116">
        <v>6</v>
      </c>
      <c r="K11" s="113"/>
      <c r="L11" s="117">
        <v>0.32</v>
      </c>
      <c r="M11" s="120">
        <v>0.63600000000000001</v>
      </c>
      <c r="N11" s="119">
        <v>0.7</v>
      </c>
      <c r="O11" s="120"/>
      <c r="P11" s="113"/>
      <c r="Q11" s="121">
        <v>109</v>
      </c>
      <c r="R11" s="122">
        <v>55.635556650363498</v>
      </c>
      <c r="S11" s="123">
        <v>36</v>
      </c>
      <c r="T11" s="124">
        <v>1.5454321291767601</v>
      </c>
      <c r="U11" s="125">
        <v>28.4260313027584</v>
      </c>
      <c r="V11" s="126">
        <v>0.01</v>
      </c>
      <c r="W11" s="126">
        <v>0.01</v>
      </c>
      <c r="X11" s="127">
        <v>0</v>
      </c>
      <c r="Y11" s="127">
        <v>0</v>
      </c>
      <c r="Z11" s="113"/>
      <c r="AA11" s="128">
        <v>380</v>
      </c>
      <c r="AB11" s="112">
        <v>193.958821349891</v>
      </c>
      <c r="AC11" s="123">
        <v>200</v>
      </c>
      <c r="AD11" s="135">
        <v>0.96979410674945499</v>
      </c>
      <c r="AE11" s="136">
        <v>-67.633159429119999</v>
      </c>
      <c r="AF11" s="114">
        <v>1E-3</v>
      </c>
      <c r="AG11" s="114"/>
      <c r="AH11" s="130">
        <v>12</v>
      </c>
      <c r="AI11" s="127">
        <v>91</v>
      </c>
      <c r="AJ11" s="113"/>
      <c r="AK11" s="122">
        <v>1589.51197</v>
      </c>
      <c r="AL11" s="122">
        <v>811.31544269143001</v>
      </c>
      <c r="AM11" s="131">
        <v>618</v>
      </c>
      <c r="AN11" s="124">
        <v>1.31280815969487</v>
      </c>
      <c r="AO11" s="132">
        <v>206.32550736401899</v>
      </c>
      <c r="AP11" s="126">
        <v>0.01</v>
      </c>
      <c r="AQ11" s="126">
        <v>0.01</v>
      </c>
      <c r="AR11" s="127">
        <v>0</v>
      </c>
      <c r="AS11" s="127">
        <v>0</v>
      </c>
      <c r="AT11" s="115"/>
      <c r="AU11" s="122">
        <v>1515.2021999999999</v>
      </c>
      <c r="AV11" s="112">
        <v>773.38640215463704</v>
      </c>
      <c r="AW11" s="133">
        <v>573</v>
      </c>
      <c r="AX11" s="124">
        <v>1.3497144889260699</v>
      </c>
      <c r="AY11" s="132">
        <v>232.733198235571</v>
      </c>
      <c r="AZ11" s="114">
        <v>1.4999999999999999E-2</v>
      </c>
      <c r="BA11" s="114">
        <v>1.4999999999999999E-2</v>
      </c>
      <c r="BB11" s="127">
        <v>0</v>
      </c>
      <c r="BC11" s="127">
        <v>0</v>
      </c>
      <c r="BD11" s="113"/>
      <c r="BE11" s="122">
        <v>157.6</v>
      </c>
      <c r="BF11" s="112">
        <v>80.441869065112698</v>
      </c>
      <c r="BG11" s="134">
        <v>65</v>
      </c>
      <c r="BH11" s="124">
        <v>1.23756721638635</v>
      </c>
      <c r="BI11" s="125">
        <v>12.119223185536001</v>
      </c>
      <c r="BJ11" s="114">
        <v>1.4999999999999999E-2</v>
      </c>
      <c r="BK11" s="114">
        <v>1.4999999999999999E-2</v>
      </c>
      <c r="BL11" s="127">
        <v>0</v>
      </c>
      <c r="BM11" s="127">
        <v>0</v>
      </c>
      <c r="BN11" s="113"/>
      <c r="BO11" s="121">
        <v>240</v>
      </c>
      <c r="BP11" s="122">
        <v>122.500308220984</v>
      </c>
      <c r="BQ11" s="134">
        <v>78</v>
      </c>
      <c r="BR11" s="124">
        <v>1.5705167720638999</v>
      </c>
      <c r="BS11" s="125">
        <v>65.423067822643205</v>
      </c>
      <c r="BT11" s="114">
        <v>7.4999999999999997E-3</v>
      </c>
      <c r="BU11" s="126">
        <v>7.4999999999999997E-3</v>
      </c>
      <c r="BV11" s="121">
        <v>0</v>
      </c>
      <c r="BW11" s="121">
        <v>0</v>
      </c>
      <c r="BX11" s="115"/>
      <c r="BY11" s="120">
        <v>0.99612403100775204</v>
      </c>
      <c r="BZ11" s="120">
        <v>1</v>
      </c>
      <c r="CA11" s="137">
        <v>0.99844961240310104</v>
      </c>
      <c r="CB11" s="119">
        <v>0.9</v>
      </c>
      <c r="CC11" s="126">
        <v>2.5000000000000001E-3</v>
      </c>
      <c r="CD11" s="207">
        <f t="shared" si="0"/>
        <v>1210.7724637920001</v>
      </c>
      <c r="CE11" s="115"/>
    </row>
    <row r="12" spans="1:83" s="87" customFormat="1" ht="21.4" customHeight="1" x14ac:dyDescent="0.2">
      <c r="A12" s="111" t="s">
        <v>378</v>
      </c>
      <c r="B12" s="111" t="s">
        <v>42</v>
      </c>
      <c r="C12" s="111" t="s">
        <v>43</v>
      </c>
      <c r="D12" s="112">
        <v>3.8366682700000001</v>
      </c>
      <c r="E12" s="113"/>
      <c r="F12" s="114">
        <v>1.6E-2</v>
      </c>
      <c r="G12" s="114">
        <v>1.0749999999999999E-2</v>
      </c>
      <c r="H12" s="115"/>
      <c r="I12" s="116">
        <v>4</v>
      </c>
      <c r="J12" s="116">
        <v>3</v>
      </c>
      <c r="K12" s="113"/>
      <c r="L12" s="138">
        <v>0.75</v>
      </c>
      <c r="M12" s="118">
        <v>0.48799999999999999</v>
      </c>
      <c r="N12" s="119">
        <v>0.7</v>
      </c>
      <c r="O12" s="120"/>
      <c r="P12" s="113"/>
      <c r="Q12" s="121">
        <v>136</v>
      </c>
      <c r="R12" s="122">
        <v>35.4474221979061</v>
      </c>
      <c r="S12" s="123">
        <v>36</v>
      </c>
      <c r="T12" s="135">
        <v>0.98465061660850295</v>
      </c>
      <c r="U12" s="136">
        <v>-21.788353939328001</v>
      </c>
      <c r="V12" s="126">
        <v>1.5E-3</v>
      </c>
      <c r="W12" s="126"/>
      <c r="X12" s="127">
        <v>3</v>
      </c>
      <c r="Y12" s="127">
        <v>30</v>
      </c>
      <c r="Z12" s="113"/>
      <c r="AA12" s="128">
        <v>460</v>
      </c>
      <c r="AB12" s="112">
        <v>119.895692728212</v>
      </c>
      <c r="AC12" s="123">
        <v>200</v>
      </c>
      <c r="AD12" s="118">
        <v>0.59947846364106006</v>
      </c>
      <c r="AE12" s="129">
        <v>-416.60196632959997</v>
      </c>
      <c r="AF12" s="114"/>
      <c r="AG12" s="114"/>
      <c r="AH12" s="130">
        <v>308</v>
      </c>
      <c r="AI12" s="127">
        <v>461</v>
      </c>
      <c r="AJ12" s="113"/>
      <c r="AK12" s="122">
        <v>2294.8843900000002</v>
      </c>
      <c r="AL12" s="122">
        <v>598.14511667436898</v>
      </c>
      <c r="AM12" s="131">
        <v>692.7</v>
      </c>
      <c r="AN12" s="120">
        <v>0.86349807517593302</v>
      </c>
      <c r="AO12" s="122">
        <v>-741.22652038257002</v>
      </c>
      <c r="AP12" s="126"/>
      <c r="AQ12" s="126"/>
      <c r="AR12" s="127">
        <v>363</v>
      </c>
      <c r="AS12" s="127">
        <v>895</v>
      </c>
      <c r="AT12" s="115"/>
      <c r="AU12" s="122">
        <v>2223.7804299999998</v>
      </c>
      <c r="AV12" s="112">
        <v>579.61238071802302</v>
      </c>
      <c r="AW12" s="133">
        <v>573</v>
      </c>
      <c r="AX12" s="135">
        <v>1.0115399314450699</v>
      </c>
      <c r="AY12" s="139">
        <v>-287.684203534304</v>
      </c>
      <c r="AZ12" s="114">
        <v>4.4999999999999997E-3</v>
      </c>
      <c r="BA12" s="114">
        <v>7.5000000000000002E-4</v>
      </c>
      <c r="BB12" s="127">
        <v>0</v>
      </c>
      <c r="BC12" s="127">
        <v>415</v>
      </c>
      <c r="BD12" s="113"/>
      <c r="BE12" s="122">
        <v>234.8</v>
      </c>
      <c r="BF12" s="112">
        <v>61.198931853443803</v>
      </c>
      <c r="BG12" s="134">
        <v>65</v>
      </c>
      <c r="BH12" s="120">
        <v>0.94152202851451905</v>
      </c>
      <c r="BI12" s="128">
        <v>-50.095639057120003</v>
      </c>
      <c r="BJ12" s="114"/>
      <c r="BK12" s="114"/>
      <c r="BL12" s="127">
        <v>15</v>
      </c>
      <c r="BM12" s="127">
        <v>65</v>
      </c>
      <c r="BN12" s="113"/>
      <c r="BO12" s="121">
        <v>385</v>
      </c>
      <c r="BP12" s="122">
        <v>100.34748195730801</v>
      </c>
      <c r="BQ12" s="134">
        <v>78</v>
      </c>
      <c r="BR12" s="124">
        <v>1.28650617893985</v>
      </c>
      <c r="BS12" s="125">
        <v>43.125233131456</v>
      </c>
      <c r="BT12" s="114">
        <v>7.4999999999999997E-3</v>
      </c>
      <c r="BU12" s="126">
        <v>7.4999999999999997E-3</v>
      </c>
      <c r="BV12" s="121">
        <v>0</v>
      </c>
      <c r="BW12" s="121">
        <v>0</v>
      </c>
      <c r="BX12" s="115"/>
      <c r="BY12" s="120">
        <v>0.99567879006121696</v>
      </c>
      <c r="BZ12" s="120">
        <v>1</v>
      </c>
      <c r="CA12" s="137">
        <v>0.99827151602448705</v>
      </c>
      <c r="CB12" s="119">
        <v>0.9</v>
      </c>
      <c r="CC12" s="126">
        <v>2.5000000000000001E-3</v>
      </c>
      <c r="CD12" s="207">
        <f t="shared" si="0"/>
        <v>2657.6601106290004</v>
      </c>
      <c r="CE12" s="115"/>
    </row>
    <row r="13" spans="1:83" s="87" customFormat="1" ht="21.4" customHeight="1" x14ac:dyDescent="0.2">
      <c r="A13" s="111" t="s">
        <v>378</v>
      </c>
      <c r="B13" s="111" t="s">
        <v>42</v>
      </c>
      <c r="C13" s="111" t="s">
        <v>44</v>
      </c>
      <c r="D13" s="112">
        <v>5.9289893302222199</v>
      </c>
      <c r="E13" s="113"/>
      <c r="F13" s="114">
        <v>3.7124999999999998E-2</v>
      </c>
      <c r="G13" s="114">
        <v>2.5125000000000001E-2</v>
      </c>
      <c r="H13" s="115"/>
      <c r="I13" s="116">
        <v>6</v>
      </c>
      <c r="J13" s="116">
        <v>5</v>
      </c>
      <c r="K13" s="113"/>
      <c r="L13" s="117">
        <v>0.598690476190476</v>
      </c>
      <c r="M13" s="135">
        <v>0.748</v>
      </c>
      <c r="N13" s="119">
        <v>0.7</v>
      </c>
      <c r="O13" s="120">
        <v>6.0000000000000001E-3</v>
      </c>
      <c r="P13" s="113"/>
      <c r="Q13" s="121">
        <v>229</v>
      </c>
      <c r="R13" s="122">
        <v>38.623783455420202</v>
      </c>
      <c r="S13" s="123">
        <v>36</v>
      </c>
      <c r="T13" s="135">
        <v>1.07288287376167</v>
      </c>
      <c r="U13" s="136">
        <v>-14.837986790451099</v>
      </c>
      <c r="V13" s="126">
        <v>6.4999999999999997E-3</v>
      </c>
      <c r="W13" s="126">
        <v>3.5000000000000001E-3</v>
      </c>
      <c r="X13" s="127">
        <v>0</v>
      </c>
      <c r="Y13" s="127">
        <v>28</v>
      </c>
      <c r="Z13" s="113"/>
      <c r="AA13" s="128">
        <v>492</v>
      </c>
      <c r="AB13" s="112">
        <v>82.982102445706303</v>
      </c>
      <c r="AC13" s="123">
        <v>200</v>
      </c>
      <c r="AD13" s="118">
        <v>0.41491051222853098</v>
      </c>
      <c r="AE13" s="129">
        <v>-862.65548216917296</v>
      </c>
      <c r="AF13" s="114"/>
      <c r="AG13" s="114"/>
      <c r="AH13" s="130">
        <v>694</v>
      </c>
      <c r="AI13" s="127">
        <v>931</v>
      </c>
      <c r="AJ13" s="113"/>
      <c r="AK13" s="122">
        <v>3079.18046</v>
      </c>
      <c r="AL13" s="122">
        <v>519.343228415726</v>
      </c>
      <c r="AM13" s="131">
        <v>648.5</v>
      </c>
      <c r="AN13" s="120">
        <v>0.80083766910674703</v>
      </c>
      <c r="AO13" s="122">
        <v>-1313.28994093354</v>
      </c>
      <c r="AP13" s="126"/>
      <c r="AQ13" s="126"/>
      <c r="AR13" s="127">
        <v>766</v>
      </c>
      <c r="AS13" s="127">
        <v>1535</v>
      </c>
      <c r="AT13" s="115"/>
      <c r="AU13" s="122">
        <v>3785.7356300000001</v>
      </c>
      <c r="AV13" s="112">
        <v>638.51280870126095</v>
      </c>
      <c r="AW13" s="133">
        <v>573</v>
      </c>
      <c r="AX13" s="135">
        <v>1.11433299947864</v>
      </c>
      <c r="AY13" s="139">
        <v>-95.352326414681102</v>
      </c>
      <c r="AZ13" s="114">
        <v>1.2749999999999999E-2</v>
      </c>
      <c r="BA13" s="114">
        <v>8.2500000000000004E-3</v>
      </c>
      <c r="BB13" s="127">
        <v>0</v>
      </c>
      <c r="BC13" s="127">
        <v>292</v>
      </c>
      <c r="BD13" s="113"/>
      <c r="BE13" s="122">
        <v>376.7</v>
      </c>
      <c r="BF13" s="112">
        <v>63.535280470117002</v>
      </c>
      <c r="BG13" s="134">
        <v>65</v>
      </c>
      <c r="BH13" s="135">
        <v>0.97746585338641501</v>
      </c>
      <c r="BI13" s="136">
        <v>-63.5630317049811</v>
      </c>
      <c r="BJ13" s="114">
        <v>2.2499999999999998E-3</v>
      </c>
      <c r="BK13" s="114"/>
      <c r="BL13" s="127">
        <v>9</v>
      </c>
      <c r="BM13" s="127">
        <v>86</v>
      </c>
      <c r="BN13" s="113"/>
      <c r="BO13" s="121">
        <v>523</v>
      </c>
      <c r="BP13" s="122">
        <v>88.210649551025199</v>
      </c>
      <c r="BQ13" s="134">
        <v>78</v>
      </c>
      <c r="BR13" s="135">
        <v>1.13090576347468</v>
      </c>
      <c r="BS13" s="136">
        <v>-5.31563804597738</v>
      </c>
      <c r="BT13" s="114">
        <v>7.1250000000000003E-3</v>
      </c>
      <c r="BU13" s="126">
        <v>4.875E-3</v>
      </c>
      <c r="BV13" s="121">
        <v>0</v>
      </c>
      <c r="BW13" s="121">
        <v>32</v>
      </c>
      <c r="BX13" s="115"/>
      <c r="BY13" s="120">
        <v>0.99766536964980501</v>
      </c>
      <c r="BZ13" s="120">
        <v>1</v>
      </c>
      <c r="CA13" s="137">
        <v>0.99906614785992198</v>
      </c>
      <c r="CB13" s="119">
        <v>0.9</v>
      </c>
      <c r="CC13" s="126">
        <v>2.5000000000000001E-3</v>
      </c>
      <c r="CD13" s="207">
        <f t="shared" si="0"/>
        <v>3844.9495806491095</v>
      </c>
      <c r="CE13" s="115"/>
    </row>
    <row r="14" spans="1:83" s="87" customFormat="1" ht="21.4" customHeight="1" x14ac:dyDescent="0.2">
      <c r="A14" s="111" t="s">
        <v>378</v>
      </c>
      <c r="B14" s="111" t="s">
        <v>42</v>
      </c>
      <c r="C14" s="111" t="s">
        <v>45</v>
      </c>
      <c r="D14" s="112">
        <v>3.5450121087777799</v>
      </c>
      <c r="E14" s="113"/>
      <c r="F14" s="114">
        <v>2.5000000000000001E-2</v>
      </c>
      <c r="G14" s="114">
        <v>2.2499999999999999E-2</v>
      </c>
      <c r="H14" s="115"/>
      <c r="I14" s="116">
        <v>3</v>
      </c>
      <c r="J14" s="116">
        <v>3</v>
      </c>
      <c r="K14" s="113"/>
      <c r="L14" s="138">
        <v>0.75</v>
      </c>
      <c r="M14" s="118">
        <v>0.53900000000000003</v>
      </c>
      <c r="N14" s="119">
        <v>0.7</v>
      </c>
      <c r="O14" s="120"/>
      <c r="P14" s="113"/>
      <c r="Q14" s="121">
        <v>140</v>
      </c>
      <c r="R14" s="122">
        <v>39.492107700661201</v>
      </c>
      <c r="S14" s="123">
        <v>36</v>
      </c>
      <c r="T14" s="135">
        <v>1.0970029916850299</v>
      </c>
      <c r="U14" s="136">
        <v>-5.7935859904385199</v>
      </c>
      <c r="V14" s="126">
        <v>7.4999999999999997E-3</v>
      </c>
      <c r="W14" s="126">
        <v>5.0000000000000001E-3</v>
      </c>
      <c r="X14" s="127">
        <v>0</v>
      </c>
      <c r="Y14" s="127">
        <v>14</v>
      </c>
      <c r="Z14" s="113"/>
      <c r="AA14" s="128">
        <v>272</v>
      </c>
      <c r="AB14" s="112">
        <v>76.727523532713107</v>
      </c>
      <c r="AC14" s="123">
        <v>200</v>
      </c>
      <c r="AD14" s="118">
        <v>0.38363761766356602</v>
      </c>
      <c r="AE14" s="129">
        <v>-537.96436661354699</v>
      </c>
      <c r="AF14" s="114"/>
      <c r="AG14" s="114"/>
      <c r="AH14" s="130">
        <v>438</v>
      </c>
      <c r="AI14" s="127">
        <v>579</v>
      </c>
      <c r="AJ14" s="113"/>
      <c r="AK14" s="122">
        <v>1942.39669</v>
      </c>
      <c r="AL14" s="122">
        <v>547.92385199205603</v>
      </c>
      <c r="AM14" s="131">
        <v>700.2</v>
      </c>
      <c r="AN14" s="120">
        <v>0.78252478147965698</v>
      </c>
      <c r="AO14" s="122">
        <v>-893.28855751402898</v>
      </c>
      <c r="AP14" s="126"/>
      <c r="AQ14" s="126"/>
      <c r="AR14" s="127">
        <v>540</v>
      </c>
      <c r="AS14" s="127">
        <v>1037</v>
      </c>
      <c r="AT14" s="115"/>
      <c r="AU14" s="122">
        <v>2639.1906399999998</v>
      </c>
      <c r="AV14" s="112">
        <v>744.48000712469195</v>
      </c>
      <c r="AW14" s="133">
        <v>573</v>
      </c>
      <c r="AX14" s="124">
        <v>1.2992670281408201</v>
      </c>
      <c r="AY14" s="132">
        <v>318.64272965218697</v>
      </c>
      <c r="AZ14" s="114">
        <v>1.4999999999999999E-2</v>
      </c>
      <c r="BA14" s="114">
        <v>1.4999999999999999E-2</v>
      </c>
      <c r="BB14" s="127">
        <v>0</v>
      </c>
      <c r="BC14" s="127">
        <v>0</v>
      </c>
      <c r="BD14" s="113"/>
      <c r="BE14" s="122">
        <v>213.4</v>
      </c>
      <c r="BF14" s="112">
        <v>60.1972555951507</v>
      </c>
      <c r="BG14" s="134">
        <v>65</v>
      </c>
      <c r="BH14" s="120">
        <v>0.92611162454078</v>
      </c>
      <c r="BI14" s="128">
        <v>-49.838419149402803</v>
      </c>
      <c r="BJ14" s="114"/>
      <c r="BK14" s="114"/>
      <c r="BL14" s="127">
        <v>18</v>
      </c>
      <c r="BM14" s="127">
        <v>64</v>
      </c>
      <c r="BN14" s="113"/>
      <c r="BO14" s="121">
        <v>244</v>
      </c>
      <c r="BP14" s="122">
        <v>68.829101992580902</v>
      </c>
      <c r="BQ14" s="134">
        <v>78</v>
      </c>
      <c r="BR14" s="120">
        <v>0.88242438452026795</v>
      </c>
      <c r="BS14" s="128">
        <v>-71.886102979283393</v>
      </c>
      <c r="BT14" s="114"/>
      <c r="BU14" s="126"/>
      <c r="BV14" s="121">
        <v>33</v>
      </c>
      <c r="BW14" s="121">
        <v>88</v>
      </c>
      <c r="BX14" s="115"/>
      <c r="BY14" s="120">
        <v>0.99802955665024595</v>
      </c>
      <c r="BZ14" s="120">
        <v>1</v>
      </c>
      <c r="CA14" s="137">
        <v>0.999211822660098</v>
      </c>
      <c r="CB14" s="119">
        <v>0.9</v>
      </c>
      <c r="CC14" s="126">
        <v>2.5000000000000001E-3</v>
      </c>
      <c r="CD14" s="207">
        <f t="shared" si="0"/>
        <v>2482.2174785662019</v>
      </c>
      <c r="CE14" s="115"/>
    </row>
    <row r="15" spans="1:83" s="87" customFormat="1" ht="21.4" customHeight="1" x14ac:dyDescent="0.2">
      <c r="A15" s="111" t="s">
        <v>378</v>
      </c>
      <c r="B15" s="111" t="s">
        <v>42</v>
      </c>
      <c r="C15" s="111" t="s">
        <v>47</v>
      </c>
      <c r="D15" s="112">
        <v>5.7009774518888898</v>
      </c>
      <c r="E15" s="113"/>
      <c r="F15" s="114">
        <v>3.5000000000000003E-2</v>
      </c>
      <c r="G15" s="114">
        <v>3.5000000000000003E-2</v>
      </c>
      <c r="H15" s="115"/>
      <c r="I15" s="116">
        <v>4</v>
      </c>
      <c r="J15" s="116">
        <v>4</v>
      </c>
      <c r="K15" s="113"/>
      <c r="L15" s="117">
        <v>0.55460512820512797</v>
      </c>
      <c r="M15" s="118">
        <v>0.371</v>
      </c>
      <c r="N15" s="119">
        <v>0.7</v>
      </c>
      <c r="O15" s="120"/>
      <c r="P15" s="113"/>
      <c r="Q15" s="121">
        <v>280</v>
      </c>
      <c r="R15" s="122">
        <v>49.1143847459401</v>
      </c>
      <c r="S15" s="123">
        <v>36</v>
      </c>
      <c r="T15" s="124">
        <v>1.364288465165</v>
      </c>
      <c r="U15" s="125">
        <v>45.539320922636698</v>
      </c>
      <c r="V15" s="126">
        <v>0.01</v>
      </c>
      <c r="W15" s="126">
        <v>0.01</v>
      </c>
      <c r="X15" s="127">
        <v>0</v>
      </c>
      <c r="Y15" s="127">
        <v>0</v>
      </c>
      <c r="Z15" s="113"/>
      <c r="AA15" s="128">
        <v>573</v>
      </c>
      <c r="AB15" s="112">
        <v>100.509080212227</v>
      </c>
      <c r="AC15" s="123">
        <v>200</v>
      </c>
      <c r="AD15" s="118">
        <v>0.50254540106113499</v>
      </c>
      <c r="AE15" s="129">
        <v>-729.55932820757403</v>
      </c>
      <c r="AF15" s="114"/>
      <c r="AG15" s="114"/>
      <c r="AH15" s="130">
        <v>568</v>
      </c>
      <c r="AI15" s="127">
        <v>796</v>
      </c>
      <c r="AJ15" s="113"/>
      <c r="AK15" s="122">
        <v>2242.8928700000001</v>
      </c>
      <c r="AL15" s="122">
        <v>393.42251200394901</v>
      </c>
      <c r="AM15" s="131">
        <v>617.20000000000005</v>
      </c>
      <c r="AN15" s="118">
        <v>0.637431160084169</v>
      </c>
      <c r="AO15" s="141">
        <v>-1776.8052168485699</v>
      </c>
      <c r="AP15" s="126"/>
      <c r="AQ15" s="126"/>
      <c r="AR15" s="127">
        <v>1276</v>
      </c>
      <c r="AS15" s="127">
        <v>1980</v>
      </c>
      <c r="AT15" s="115"/>
      <c r="AU15" s="122">
        <v>3021.19479</v>
      </c>
      <c r="AV15" s="112">
        <v>529.94329753032002</v>
      </c>
      <c r="AW15" s="133">
        <v>573</v>
      </c>
      <c r="AX15" s="120">
        <v>0.92485741279288003</v>
      </c>
      <c r="AY15" s="122">
        <v>-710.63768531469896</v>
      </c>
      <c r="AZ15" s="114"/>
      <c r="BA15" s="114"/>
      <c r="BB15" s="127">
        <v>246</v>
      </c>
      <c r="BC15" s="127">
        <v>899</v>
      </c>
      <c r="BD15" s="113"/>
      <c r="BE15" s="122">
        <v>452.4</v>
      </c>
      <c r="BF15" s="112">
        <v>79.354813068083203</v>
      </c>
      <c r="BG15" s="134">
        <v>65</v>
      </c>
      <c r="BH15" s="124">
        <v>1.2208432779705101</v>
      </c>
      <c r="BI15" s="125">
        <v>29.068218332538599</v>
      </c>
      <c r="BJ15" s="114">
        <v>1.4999999999999999E-2</v>
      </c>
      <c r="BK15" s="114">
        <v>1.4999999999999999E-2</v>
      </c>
      <c r="BL15" s="127">
        <v>0</v>
      </c>
      <c r="BM15" s="127">
        <v>0</v>
      </c>
      <c r="BN15" s="113"/>
      <c r="BO15" s="121">
        <v>608</v>
      </c>
      <c r="BP15" s="122">
        <v>106.64837830547</v>
      </c>
      <c r="BQ15" s="134">
        <v>78</v>
      </c>
      <c r="BR15" s="124">
        <v>1.36728690135218</v>
      </c>
      <c r="BS15" s="125">
        <v>100.001861999046</v>
      </c>
      <c r="BT15" s="114">
        <v>7.4999999999999997E-3</v>
      </c>
      <c r="BU15" s="126">
        <v>7.4999999999999997E-3</v>
      </c>
      <c r="BV15" s="121">
        <v>0</v>
      </c>
      <c r="BW15" s="121">
        <v>0</v>
      </c>
      <c r="BX15" s="115"/>
      <c r="BY15" s="120">
        <v>0.99852527148411296</v>
      </c>
      <c r="BZ15" s="120">
        <v>1</v>
      </c>
      <c r="CA15" s="137">
        <v>0.99941010859364499</v>
      </c>
      <c r="CB15" s="119">
        <v>0.9</v>
      </c>
      <c r="CC15" s="126">
        <v>2.5000000000000001E-3</v>
      </c>
      <c r="CD15" s="207">
        <f t="shared" si="0"/>
        <v>3518.6432833058229</v>
      </c>
      <c r="CE15" s="115"/>
    </row>
    <row r="16" spans="1:83" s="87" customFormat="1" ht="21.4" customHeight="1" x14ac:dyDescent="0.2">
      <c r="A16" s="111" t="s">
        <v>378</v>
      </c>
      <c r="B16" s="111" t="s">
        <v>42</v>
      </c>
      <c r="C16" s="111" t="s">
        <v>48</v>
      </c>
      <c r="D16" s="112">
        <v>4.6800009620000003</v>
      </c>
      <c r="E16" s="113"/>
      <c r="F16" s="114">
        <v>2.4500000000000001E-2</v>
      </c>
      <c r="G16" s="114">
        <v>2.1499999999999998E-2</v>
      </c>
      <c r="H16" s="115"/>
      <c r="I16" s="116">
        <v>4</v>
      </c>
      <c r="J16" s="116">
        <v>4</v>
      </c>
      <c r="K16" s="113"/>
      <c r="L16" s="138">
        <v>0.72</v>
      </c>
      <c r="M16" s="135">
        <v>0.77500000000000002</v>
      </c>
      <c r="N16" s="119">
        <v>0.7</v>
      </c>
      <c r="O16" s="120">
        <v>0.01</v>
      </c>
      <c r="P16" s="113"/>
      <c r="Q16" s="121">
        <v>150</v>
      </c>
      <c r="R16" s="122">
        <v>32.051275462964298</v>
      </c>
      <c r="S16" s="123">
        <v>36</v>
      </c>
      <c r="T16" s="120">
        <v>0.89031320730456398</v>
      </c>
      <c r="U16" s="128">
        <v>-42.471591563596803</v>
      </c>
      <c r="V16" s="126"/>
      <c r="W16" s="126"/>
      <c r="X16" s="127">
        <v>19</v>
      </c>
      <c r="Y16" s="127">
        <v>53</v>
      </c>
      <c r="Z16" s="113"/>
      <c r="AA16" s="128">
        <v>451</v>
      </c>
      <c r="AB16" s="112">
        <v>96.367501558645998</v>
      </c>
      <c r="AC16" s="123">
        <v>200</v>
      </c>
      <c r="AD16" s="118">
        <v>0.48183750779322998</v>
      </c>
      <c r="AE16" s="129">
        <v>-618.28661979775995</v>
      </c>
      <c r="AF16" s="114"/>
      <c r="AG16" s="114"/>
      <c r="AH16" s="130">
        <v>486</v>
      </c>
      <c r="AI16" s="127">
        <v>673</v>
      </c>
      <c r="AJ16" s="113"/>
      <c r="AK16" s="122">
        <v>3325.30348</v>
      </c>
      <c r="AL16" s="122">
        <v>710.53478556955895</v>
      </c>
      <c r="AM16" s="131">
        <v>687.6</v>
      </c>
      <c r="AN16" s="135">
        <v>1.0333548364886</v>
      </c>
      <c r="AO16" s="139">
        <v>-350.90391886469899</v>
      </c>
      <c r="AP16" s="126">
        <v>4.4999999999999997E-3</v>
      </c>
      <c r="AQ16" s="126">
        <v>1.5E-3</v>
      </c>
      <c r="AR16" s="127">
        <v>0</v>
      </c>
      <c r="AS16" s="127">
        <v>537</v>
      </c>
      <c r="AT16" s="115"/>
      <c r="AU16" s="122">
        <v>2528.6136099999999</v>
      </c>
      <c r="AV16" s="112">
        <v>540.30194235673696</v>
      </c>
      <c r="AW16" s="133">
        <v>573</v>
      </c>
      <c r="AX16" s="120">
        <v>0.94293532697510896</v>
      </c>
      <c r="AY16" s="122">
        <v>-534.892555720583</v>
      </c>
      <c r="AZ16" s="114"/>
      <c r="BA16" s="114"/>
      <c r="BB16" s="127">
        <v>154</v>
      </c>
      <c r="BC16" s="127">
        <v>690</v>
      </c>
      <c r="BD16" s="113"/>
      <c r="BE16" s="122">
        <v>173.5</v>
      </c>
      <c r="BF16" s="112">
        <v>37.072641952162101</v>
      </c>
      <c r="BG16" s="134">
        <v>65</v>
      </c>
      <c r="BH16" s="118">
        <v>0.57034833772557003</v>
      </c>
      <c r="BI16" s="129">
        <v>-174.018151434272</v>
      </c>
      <c r="BJ16" s="114"/>
      <c r="BK16" s="114"/>
      <c r="BL16" s="127">
        <v>131</v>
      </c>
      <c r="BM16" s="127">
        <v>192</v>
      </c>
      <c r="BN16" s="113"/>
      <c r="BO16" s="121">
        <v>527</v>
      </c>
      <c r="BP16" s="122">
        <v>112.60681445988099</v>
      </c>
      <c r="BQ16" s="134">
        <v>78</v>
      </c>
      <c r="BR16" s="124">
        <v>1.44367710846001</v>
      </c>
      <c r="BS16" s="125">
        <v>109.978218278874</v>
      </c>
      <c r="BT16" s="114">
        <v>7.4999999999999997E-3</v>
      </c>
      <c r="BU16" s="126">
        <v>7.4999999999999997E-3</v>
      </c>
      <c r="BV16" s="121">
        <v>0</v>
      </c>
      <c r="BW16" s="121">
        <v>0</v>
      </c>
      <c r="BX16" s="115"/>
      <c r="BY16" s="120">
        <v>0.99697793895436704</v>
      </c>
      <c r="BZ16" s="120">
        <v>1</v>
      </c>
      <c r="CA16" s="137">
        <v>0.99879117558174701</v>
      </c>
      <c r="CB16" s="119">
        <v>0.9</v>
      </c>
      <c r="CC16" s="126">
        <v>2.5000000000000001E-3</v>
      </c>
      <c r="CD16" s="207">
        <f t="shared" si="0"/>
        <v>3217.9686614712004</v>
      </c>
      <c r="CE16" s="115"/>
    </row>
    <row r="17" spans="1:83" s="87" customFormat="1" ht="21.4" customHeight="1" x14ac:dyDescent="0.2">
      <c r="A17" s="111" t="s">
        <v>378</v>
      </c>
      <c r="B17" s="111" t="s">
        <v>42</v>
      </c>
      <c r="C17" s="111" t="s">
        <v>49</v>
      </c>
      <c r="D17" s="112">
        <v>7.3932170127777797</v>
      </c>
      <c r="E17" s="113"/>
      <c r="F17" s="114">
        <v>1.4E-2</v>
      </c>
      <c r="G17" s="114">
        <v>1.0500000000000001E-2</v>
      </c>
      <c r="H17" s="115"/>
      <c r="I17" s="116">
        <v>4</v>
      </c>
      <c r="J17" s="116">
        <v>3</v>
      </c>
      <c r="K17" s="113"/>
      <c r="L17" s="138">
        <v>0.83</v>
      </c>
      <c r="M17" s="120">
        <v>0.63700000000000001</v>
      </c>
      <c r="N17" s="119">
        <v>0.7</v>
      </c>
      <c r="O17" s="120"/>
      <c r="P17" s="113"/>
      <c r="Q17" s="121">
        <v>268</v>
      </c>
      <c r="R17" s="122">
        <v>36.249443177011102</v>
      </c>
      <c r="S17" s="123">
        <v>36</v>
      </c>
      <c r="T17" s="135">
        <v>1.0069289771392</v>
      </c>
      <c r="U17" s="136">
        <v>-36.0564001543041</v>
      </c>
      <c r="V17" s="126">
        <v>3.0000000000000001E-3</v>
      </c>
      <c r="W17" s="126">
        <v>5.0000000000000001E-4</v>
      </c>
      <c r="X17" s="127">
        <v>0</v>
      </c>
      <c r="Y17" s="127">
        <v>52</v>
      </c>
      <c r="Z17" s="113"/>
      <c r="AA17" s="128">
        <v>734</v>
      </c>
      <c r="AB17" s="112">
        <v>99.2801913877842</v>
      </c>
      <c r="AC17" s="123">
        <v>200</v>
      </c>
      <c r="AD17" s="118">
        <v>0.496400956938921</v>
      </c>
      <c r="AE17" s="129">
        <v>-955.20222307946699</v>
      </c>
      <c r="AF17" s="114"/>
      <c r="AG17" s="114"/>
      <c r="AH17" s="130">
        <v>745</v>
      </c>
      <c r="AI17" s="127">
        <v>1041</v>
      </c>
      <c r="AJ17" s="113"/>
      <c r="AK17" s="122">
        <v>4568.7662399999999</v>
      </c>
      <c r="AL17" s="122">
        <v>617.96728435047305</v>
      </c>
      <c r="AM17" s="131">
        <v>639.5</v>
      </c>
      <c r="AN17" s="135">
        <v>0.96632882619307703</v>
      </c>
      <c r="AO17" s="139">
        <v>-832.45786829659596</v>
      </c>
      <c r="AP17" s="126">
        <v>1E-3</v>
      </c>
      <c r="AQ17" s="126"/>
      <c r="AR17" s="127">
        <v>160</v>
      </c>
      <c r="AS17" s="127">
        <v>1105</v>
      </c>
      <c r="AT17" s="115"/>
      <c r="AU17" s="122">
        <v>4012.94643</v>
      </c>
      <c r="AV17" s="112">
        <v>542.78758800998003</v>
      </c>
      <c r="AW17" s="133">
        <v>573</v>
      </c>
      <c r="AX17" s="120">
        <v>0.94727327750432799</v>
      </c>
      <c r="AY17" s="122">
        <v>-826.61793912267399</v>
      </c>
      <c r="AZ17" s="114">
        <v>0</v>
      </c>
      <c r="BA17" s="114"/>
      <c r="BB17" s="127">
        <v>224</v>
      </c>
      <c r="BC17" s="127">
        <v>1071</v>
      </c>
      <c r="BD17" s="113"/>
      <c r="BE17" s="122">
        <v>288.2</v>
      </c>
      <c r="BF17" s="112">
        <v>38.981677326920199</v>
      </c>
      <c r="BG17" s="134">
        <v>65</v>
      </c>
      <c r="BH17" s="118">
        <v>0.59971811272184905</v>
      </c>
      <c r="BI17" s="129">
        <v>-260.79072250082697</v>
      </c>
      <c r="BJ17" s="114"/>
      <c r="BK17" s="114"/>
      <c r="BL17" s="127">
        <v>193</v>
      </c>
      <c r="BM17" s="127">
        <v>289</v>
      </c>
      <c r="BN17" s="113"/>
      <c r="BO17" s="121">
        <v>799</v>
      </c>
      <c r="BP17" s="122">
        <v>108.07203394937299</v>
      </c>
      <c r="BQ17" s="134">
        <v>78</v>
      </c>
      <c r="BR17" s="124">
        <v>1.3855388967868301</v>
      </c>
      <c r="BS17" s="125">
        <v>140.21113299900799</v>
      </c>
      <c r="BT17" s="114">
        <v>7.4999999999999997E-3</v>
      </c>
      <c r="BU17" s="126">
        <v>7.4999999999999997E-3</v>
      </c>
      <c r="BV17" s="121">
        <v>0</v>
      </c>
      <c r="BW17" s="121">
        <v>0</v>
      </c>
      <c r="BX17" s="115"/>
      <c r="BY17" s="120">
        <v>0.99483274408485201</v>
      </c>
      <c r="BZ17" s="120">
        <v>1</v>
      </c>
      <c r="CA17" s="137">
        <v>0.997933097633941</v>
      </c>
      <c r="CB17" s="119">
        <v>0.9</v>
      </c>
      <c r="CC17" s="126">
        <v>2.5000000000000001E-3</v>
      </c>
      <c r="CD17" s="207">
        <f t="shared" si="0"/>
        <v>4727.9622796713902</v>
      </c>
      <c r="CE17" s="115"/>
    </row>
    <row r="18" spans="1:83" s="87" customFormat="1" ht="21.4" customHeight="1" x14ac:dyDescent="0.2">
      <c r="A18" s="111" t="s">
        <v>378</v>
      </c>
      <c r="B18" s="111" t="s">
        <v>42</v>
      </c>
      <c r="C18" s="111" t="s">
        <v>50</v>
      </c>
      <c r="D18" s="112">
        <v>3.86113067955556</v>
      </c>
      <c r="E18" s="113"/>
      <c r="F18" s="114">
        <v>4.4999999999999998E-2</v>
      </c>
      <c r="G18" s="114">
        <v>4.4999999999999998E-2</v>
      </c>
      <c r="H18" s="115"/>
      <c r="I18" s="116">
        <v>5</v>
      </c>
      <c r="J18" s="116">
        <v>5</v>
      </c>
      <c r="K18" s="113"/>
      <c r="L18" s="117">
        <v>0.45</v>
      </c>
      <c r="M18" s="118">
        <v>0.38400000000000001</v>
      </c>
      <c r="N18" s="119">
        <v>0.7</v>
      </c>
      <c r="O18" s="120"/>
      <c r="P18" s="113"/>
      <c r="Q18" s="121">
        <v>194</v>
      </c>
      <c r="R18" s="122">
        <v>50.244349673845001</v>
      </c>
      <c r="S18" s="123">
        <v>36</v>
      </c>
      <c r="T18" s="124">
        <v>1.3956763798290299</v>
      </c>
      <c r="U18" s="125">
        <v>35.205595220326202</v>
      </c>
      <c r="V18" s="126">
        <v>0.01</v>
      </c>
      <c r="W18" s="126">
        <v>0.01</v>
      </c>
      <c r="X18" s="127">
        <v>0</v>
      </c>
      <c r="Y18" s="127">
        <v>0</v>
      </c>
      <c r="Z18" s="113"/>
      <c r="AA18" s="128">
        <v>399</v>
      </c>
      <c r="AB18" s="112">
        <v>103.337605772496</v>
      </c>
      <c r="AC18" s="123">
        <v>200</v>
      </c>
      <c r="AD18" s="118">
        <v>0.51668802886248</v>
      </c>
      <c r="AE18" s="129">
        <v>-483.19113766485401</v>
      </c>
      <c r="AF18" s="114"/>
      <c r="AG18" s="114"/>
      <c r="AH18" s="130">
        <v>374</v>
      </c>
      <c r="AI18" s="127">
        <v>528</v>
      </c>
      <c r="AJ18" s="113"/>
      <c r="AK18" s="122">
        <v>5629.6010800000004</v>
      </c>
      <c r="AL18" s="122">
        <v>1458.01878962771</v>
      </c>
      <c r="AM18" s="131">
        <v>724.7</v>
      </c>
      <c r="AN18" s="124">
        <v>2.0118929068962501</v>
      </c>
      <c r="AO18" s="132">
        <v>2432.9814926713998</v>
      </c>
      <c r="AP18" s="126">
        <v>0.01</v>
      </c>
      <c r="AQ18" s="126">
        <v>0.01</v>
      </c>
      <c r="AR18" s="127">
        <v>0</v>
      </c>
      <c r="AS18" s="127">
        <v>0</v>
      </c>
      <c r="AT18" s="115"/>
      <c r="AU18" s="122">
        <v>2833.7425699999999</v>
      </c>
      <c r="AV18" s="112">
        <v>733.91521944711405</v>
      </c>
      <c r="AW18" s="133">
        <v>573</v>
      </c>
      <c r="AX18" s="124">
        <v>1.2808293533108399</v>
      </c>
      <c r="AY18" s="132">
        <v>306.264960590192</v>
      </c>
      <c r="AZ18" s="114">
        <v>1.4999999999999999E-2</v>
      </c>
      <c r="BA18" s="114">
        <v>1.4999999999999999E-2</v>
      </c>
      <c r="BB18" s="127">
        <v>0</v>
      </c>
      <c r="BC18" s="127">
        <v>0</v>
      </c>
      <c r="BD18" s="113"/>
      <c r="BE18" s="122">
        <v>157.30000000000001</v>
      </c>
      <c r="BF18" s="112">
        <v>40.7393618747207</v>
      </c>
      <c r="BG18" s="134">
        <v>65</v>
      </c>
      <c r="BH18" s="118">
        <v>0.62675941345724095</v>
      </c>
      <c r="BI18" s="129">
        <v>-129.41211974107799</v>
      </c>
      <c r="BJ18" s="114"/>
      <c r="BK18" s="114"/>
      <c r="BL18" s="127">
        <v>94</v>
      </c>
      <c r="BM18" s="127">
        <v>144</v>
      </c>
      <c r="BN18" s="113"/>
      <c r="BO18" s="121">
        <v>392</v>
      </c>
      <c r="BP18" s="122">
        <v>101.524665320347</v>
      </c>
      <c r="BQ18" s="134">
        <v>78</v>
      </c>
      <c r="BR18" s="124">
        <v>1.30159827333778</v>
      </c>
      <c r="BS18" s="125">
        <v>47.945456310706803</v>
      </c>
      <c r="BT18" s="114">
        <v>7.4999999999999997E-3</v>
      </c>
      <c r="BU18" s="126">
        <v>7.4999999999999997E-3</v>
      </c>
      <c r="BV18" s="121">
        <v>0</v>
      </c>
      <c r="BW18" s="121">
        <v>0</v>
      </c>
      <c r="BX18" s="115"/>
      <c r="BY18" s="120">
        <v>0.99789695057833805</v>
      </c>
      <c r="BZ18" s="120">
        <v>1</v>
      </c>
      <c r="CA18" s="137">
        <v>0.99915878023133498</v>
      </c>
      <c r="CB18" s="119">
        <v>0.9</v>
      </c>
      <c r="CC18" s="126">
        <v>2.5000000000000001E-3</v>
      </c>
      <c r="CD18" s="207">
        <f t="shared" si="0"/>
        <v>2798.1614034739146</v>
      </c>
      <c r="CE18" s="115"/>
    </row>
    <row r="19" spans="1:83" s="87" customFormat="1" ht="21.4" customHeight="1" x14ac:dyDescent="0.2">
      <c r="A19" s="111" t="s">
        <v>378</v>
      </c>
      <c r="B19" s="111" t="s">
        <v>42</v>
      </c>
      <c r="C19" s="111" t="s">
        <v>51</v>
      </c>
      <c r="D19" s="112">
        <v>5.4513149933333302</v>
      </c>
      <c r="E19" s="113"/>
      <c r="F19" s="114">
        <v>8.8749999999999992E-3</v>
      </c>
      <c r="G19" s="114">
        <v>6.6249999999999998E-3</v>
      </c>
      <c r="H19" s="115"/>
      <c r="I19" s="116">
        <v>2</v>
      </c>
      <c r="J19" s="116">
        <v>2</v>
      </c>
      <c r="K19" s="113"/>
      <c r="L19" s="117">
        <v>0.4</v>
      </c>
      <c r="M19" s="118">
        <v>0.59499999999999997</v>
      </c>
      <c r="N19" s="119">
        <v>0.7</v>
      </c>
      <c r="O19" s="120"/>
      <c r="P19" s="113"/>
      <c r="Q19" s="121">
        <v>146</v>
      </c>
      <c r="R19" s="122">
        <v>26.782528651995001</v>
      </c>
      <c r="S19" s="123">
        <v>36</v>
      </c>
      <c r="T19" s="118">
        <v>0.74395912922208396</v>
      </c>
      <c r="U19" s="129">
        <v>-78.192960941823898</v>
      </c>
      <c r="V19" s="126"/>
      <c r="W19" s="126"/>
      <c r="X19" s="127">
        <v>51</v>
      </c>
      <c r="Y19" s="127">
        <v>90</v>
      </c>
      <c r="Z19" s="113"/>
      <c r="AA19" s="128">
        <v>390</v>
      </c>
      <c r="AB19" s="112">
        <v>71.542371056698997</v>
      </c>
      <c r="AC19" s="123">
        <v>200</v>
      </c>
      <c r="AD19" s="118">
        <v>0.35771185528349497</v>
      </c>
      <c r="AE19" s="129">
        <v>-855.51644967679897</v>
      </c>
      <c r="AF19" s="114"/>
      <c r="AG19" s="114"/>
      <c r="AH19" s="130">
        <v>701</v>
      </c>
      <c r="AI19" s="127">
        <v>919</v>
      </c>
      <c r="AJ19" s="113"/>
      <c r="AK19" s="122">
        <v>2120.4756600000001</v>
      </c>
      <c r="AL19" s="122">
        <v>388.98424739594498</v>
      </c>
      <c r="AM19" s="131">
        <v>808.4</v>
      </c>
      <c r="AN19" s="118">
        <v>0.48117794086583998</v>
      </c>
      <c r="AO19" s="141">
        <v>-2913.9018295936198</v>
      </c>
      <c r="AP19" s="126"/>
      <c r="AQ19" s="126"/>
      <c r="AR19" s="127">
        <v>2287</v>
      </c>
      <c r="AS19" s="127">
        <v>3168</v>
      </c>
      <c r="AT19" s="115"/>
      <c r="AU19" s="122">
        <v>2198.1809600000001</v>
      </c>
      <c r="AV19" s="112">
        <v>403.23866125664301</v>
      </c>
      <c r="AW19" s="133">
        <v>573</v>
      </c>
      <c r="AX19" s="118">
        <v>0.70373239311805103</v>
      </c>
      <c r="AY19" s="141">
        <v>-1370.2236683240301</v>
      </c>
      <c r="AZ19" s="114"/>
      <c r="BA19" s="114"/>
      <c r="BB19" s="127">
        <v>926</v>
      </c>
      <c r="BC19" s="127">
        <v>1551</v>
      </c>
      <c r="BD19" s="113"/>
      <c r="BE19" s="122">
        <v>152.30000000000001</v>
      </c>
      <c r="BF19" s="112">
        <v>27.938213107526298</v>
      </c>
      <c r="BG19" s="134">
        <v>65</v>
      </c>
      <c r="BH19" s="118">
        <v>0.429818663192712</v>
      </c>
      <c r="BI19" s="129">
        <v>-252.49284614496</v>
      </c>
      <c r="BJ19" s="114"/>
      <c r="BK19" s="114"/>
      <c r="BL19" s="127">
        <v>203</v>
      </c>
      <c r="BM19" s="127">
        <v>273</v>
      </c>
      <c r="BN19" s="113"/>
      <c r="BO19" s="121">
        <v>474</v>
      </c>
      <c r="BP19" s="122">
        <v>86.951497130449596</v>
      </c>
      <c r="BQ19" s="134">
        <v>78</v>
      </c>
      <c r="BR19" s="135">
        <v>1.11476278372371</v>
      </c>
      <c r="BS19" s="136">
        <v>-11.751415373951801</v>
      </c>
      <c r="BT19" s="114">
        <v>6.3749999999999996E-3</v>
      </c>
      <c r="BU19" s="126">
        <v>4.1250000000000002E-3</v>
      </c>
      <c r="BV19" s="121">
        <v>0</v>
      </c>
      <c r="BW19" s="121">
        <v>37</v>
      </c>
      <c r="BX19" s="115"/>
      <c r="BY19" s="120">
        <v>0.99693922168780102</v>
      </c>
      <c r="BZ19" s="120">
        <v>1</v>
      </c>
      <c r="CA19" s="137">
        <v>0.99877568867512001</v>
      </c>
      <c r="CB19" s="119">
        <v>0.9</v>
      </c>
      <c r="CC19" s="126">
        <v>2.5000000000000001E-3</v>
      </c>
      <c r="CD19" s="207">
        <f t="shared" si="0"/>
        <v>4406.8430406106645</v>
      </c>
      <c r="CE19" s="115"/>
    </row>
    <row r="20" spans="1:83" s="87" customFormat="1" ht="21.4" customHeight="1" x14ac:dyDescent="0.2">
      <c r="A20" s="111" t="s">
        <v>378</v>
      </c>
      <c r="B20" s="111" t="s">
        <v>42</v>
      </c>
      <c r="C20" s="111" t="s">
        <v>52</v>
      </c>
      <c r="D20" s="112">
        <v>4.6733463668888904</v>
      </c>
      <c r="E20" s="113"/>
      <c r="F20" s="114">
        <v>2.5499999999999998E-2</v>
      </c>
      <c r="G20" s="114">
        <v>2.2499999999999999E-2</v>
      </c>
      <c r="H20" s="115"/>
      <c r="I20" s="116">
        <v>4</v>
      </c>
      <c r="J20" s="116">
        <v>3</v>
      </c>
      <c r="K20" s="113"/>
      <c r="L20" s="117">
        <v>0.25</v>
      </c>
      <c r="M20" s="118">
        <v>0.32300000000000001</v>
      </c>
      <c r="N20" s="119">
        <v>0.7</v>
      </c>
      <c r="O20" s="120"/>
      <c r="P20" s="113"/>
      <c r="Q20" s="121">
        <v>223</v>
      </c>
      <c r="R20" s="122">
        <v>47.717413282263102</v>
      </c>
      <c r="S20" s="123">
        <v>36</v>
      </c>
      <c r="T20" s="124">
        <v>1.32548370228509</v>
      </c>
      <c r="U20" s="125">
        <v>30.8020879767808</v>
      </c>
      <c r="V20" s="126">
        <v>0.01</v>
      </c>
      <c r="W20" s="126">
        <v>0.01</v>
      </c>
      <c r="X20" s="127">
        <v>0</v>
      </c>
      <c r="Y20" s="127">
        <v>0</v>
      </c>
      <c r="Z20" s="113"/>
      <c r="AA20" s="128">
        <v>599</v>
      </c>
      <c r="AB20" s="112">
        <v>128.17367962365699</v>
      </c>
      <c r="AC20" s="123">
        <v>200</v>
      </c>
      <c r="AD20" s="118">
        <v>0.640868398118285</v>
      </c>
      <c r="AE20" s="129">
        <v>-468.76617790677301</v>
      </c>
      <c r="AF20" s="114"/>
      <c r="AG20" s="114"/>
      <c r="AH20" s="130">
        <v>336</v>
      </c>
      <c r="AI20" s="127">
        <v>523</v>
      </c>
      <c r="AJ20" s="113"/>
      <c r="AK20" s="122">
        <v>4226.5880500000003</v>
      </c>
      <c r="AL20" s="122">
        <v>904.40290921849601</v>
      </c>
      <c r="AM20" s="131">
        <v>738.6</v>
      </c>
      <c r="AN20" s="124">
        <v>1.2244826823971</v>
      </c>
      <c r="AO20" s="132">
        <v>283.32755499028502</v>
      </c>
      <c r="AP20" s="126">
        <v>0.01</v>
      </c>
      <c r="AQ20" s="126">
        <v>0.01</v>
      </c>
      <c r="AR20" s="127">
        <v>0</v>
      </c>
      <c r="AS20" s="127">
        <v>0</v>
      </c>
      <c r="AT20" s="115"/>
      <c r="AU20" s="122">
        <v>2644.1783</v>
      </c>
      <c r="AV20" s="112">
        <v>565.79977010355105</v>
      </c>
      <c r="AW20" s="133">
        <v>573</v>
      </c>
      <c r="AX20" s="135">
        <v>0.98743415375837895</v>
      </c>
      <c r="AY20" s="139">
        <v>-414.97179970290699</v>
      </c>
      <c r="AZ20" s="114">
        <v>3.0000000000000001E-3</v>
      </c>
      <c r="BA20" s="114"/>
      <c r="BB20" s="127">
        <v>34</v>
      </c>
      <c r="BC20" s="127">
        <v>570</v>
      </c>
      <c r="BD20" s="113"/>
      <c r="BE20" s="122">
        <v>206</v>
      </c>
      <c r="BF20" s="112">
        <v>44.0797629423597</v>
      </c>
      <c r="BG20" s="134">
        <v>65</v>
      </c>
      <c r="BH20" s="118">
        <v>0.67815019911322505</v>
      </c>
      <c r="BI20" s="129">
        <v>-141.02400781970101</v>
      </c>
      <c r="BJ20" s="114"/>
      <c r="BK20" s="114"/>
      <c r="BL20" s="127">
        <v>98</v>
      </c>
      <c r="BM20" s="127">
        <v>159</v>
      </c>
      <c r="BN20" s="113"/>
      <c r="BO20" s="121">
        <v>321</v>
      </c>
      <c r="BP20" s="122">
        <v>68.687397594647805</v>
      </c>
      <c r="BQ20" s="134">
        <v>78</v>
      </c>
      <c r="BR20" s="120">
        <v>0.88060766146984404</v>
      </c>
      <c r="BS20" s="128">
        <v>-95.428809383641706</v>
      </c>
      <c r="BT20" s="114"/>
      <c r="BU20" s="126"/>
      <c r="BV20" s="121">
        <v>44</v>
      </c>
      <c r="BW20" s="121">
        <v>117</v>
      </c>
      <c r="BX20" s="115"/>
      <c r="BY20" s="120">
        <v>0.99480198019802002</v>
      </c>
      <c r="BZ20" s="120">
        <v>1</v>
      </c>
      <c r="CA20" s="137">
        <v>0.99792079207920803</v>
      </c>
      <c r="CB20" s="119">
        <v>0.9</v>
      </c>
      <c r="CC20" s="126">
        <v>2.5000000000000001E-3</v>
      </c>
      <c r="CD20" s="207">
        <f t="shared" si="0"/>
        <v>3451.7336265841345</v>
      </c>
      <c r="CE20" s="115"/>
    </row>
    <row r="21" spans="1:83" s="87" customFormat="1" ht="21.4" customHeight="1" x14ac:dyDescent="0.2">
      <c r="A21" s="111" t="s">
        <v>378</v>
      </c>
      <c r="B21" s="111" t="s">
        <v>42</v>
      </c>
      <c r="C21" s="111" t="s">
        <v>53</v>
      </c>
      <c r="D21" s="112">
        <v>3.3066029728888902</v>
      </c>
      <c r="E21" s="113"/>
      <c r="F21" s="114">
        <v>3.5249999999999997E-2</v>
      </c>
      <c r="G21" s="114">
        <v>3.075E-2</v>
      </c>
      <c r="H21" s="115"/>
      <c r="I21" s="116">
        <v>5</v>
      </c>
      <c r="J21" s="116">
        <v>5</v>
      </c>
      <c r="K21" s="113"/>
      <c r="L21" s="117">
        <v>0.39</v>
      </c>
      <c r="M21" s="118">
        <v>0.187</v>
      </c>
      <c r="N21" s="119">
        <v>0.7</v>
      </c>
      <c r="O21" s="120"/>
      <c r="P21" s="113"/>
      <c r="Q21" s="121">
        <v>196</v>
      </c>
      <c r="R21" s="122">
        <v>59.275335323599499</v>
      </c>
      <c r="S21" s="123">
        <v>36</v>
      </c>
      <c r="T21" s="124">
        <v>1.64653709232221</v>
      </c>
      <c r="U21" s="125">
        <v>60.0113234957823</v>
      </c>
      <c r="V21" s="126">
        <v>0.01</v>
      </c>
      <c r="W21" s="126">
        <v>0.01</v>
      </c>
      <c r="X21" s="127">
        <v>0</v>
      </c>
      <c r="Y21" s="127">
        <v>0</v>
      </c>
      <c r="Z21" s="113"/>
      <c r="AA21" s="128">
        <v>423</v>
      </c>
      <c r="AB21" s="112">
        <v>127.92585123409501</v>
      </c>
      <c r="AC21" s="123">
        <v>200</v>
      </c>
      <c r="AD21" s="118">
        <v>0.63962925617047495</v>
      </c>
      <c r="AE21" s="129">
        <v>-332.49264724565398</v>
      </c>
      <c r="AF21" s="114"/>
      <c r="AG21" s="114"/>
      <c r="AH21" s="130">
        <v>239</v>
      </c>
      <c r="AI21" s="127">
        <v>371</v>
      </c>
      <c r="AJ21" s="113"/>
      <c r="AK21" s="122">
        <v>2923.6453000000001</v>
      </c>
      <c r="AL21" s="122">
        <v>884.18395675900899</v>
      </c>
      <c r="AM21" s="131">
        <v>612</v>
      </c>
      <c r="AN21" s="124">
        <v>1.4447450273839999</v>
      </c>
      <c r="AO21" s="132">
        <v>611.83779942829995</v>
      </c>
      <c r="AP21" s="126">
        <v>0.01</v>
      </c>
      <c r="AQ21" s="126">
        <v>0.01</v>
      </c>
      <c r="AR21" s="127">
        <v>0</v>
      </c>
      <c r="AS21" s="127">
        <v>0</v>
      </c>
      <c r="AT21" s="115"/>
      <c r="AU21" s="122">
        <v>1922.79</v>
      </c>
      <c r="AV21" s="112">
        <v>581.50011227991797</v>
      </c>
      <c r="AW21" s="133">
        <v>573</v>
      </c>
      <c r="AX21" s="135">
        <v>1.01483440188467</v>
      </c>
      <c r="AY21" s="139">
        <v>-241.696434358798</v>
      </c>
      <c r="AZ21" s="114">
        <v>5.2500000000000003E-3</v>
      </c>
      <c r="BA21" s="114">
        <v>7.5000000000000002E-4</v>
      </c>
      <c r="BB21" s="127">
        <v>0</v>
      </c>
      <c r="BC21" s="127">
        <v>351</v>
      </c>
      <c r="BD21" s="113"/>
      <c r="BE21" s="122">
        <v>204.3</v>
      </c>
      <c r="BF21" s="112">
        <v>61.785464319445801</v>
      </c>
      <c r="BG21" s="134">
        <v>65</v>
      </c>
      <c r="BH21" s="120">
        <v>0.95054560491455098</v>
      </c>
      <c r="BI21" s="128">
        <v>-41.235110354837403</v>
      </c>
      <c r="BJ21" s="114">
        <v>0</v>
      </c>
      <c r="BK21" s="114"/>
      <c r="BL21" s="127">
        <v>11</v>
      </c>
      <c r="BM21" s="127">
        <v>54</v>
      </c>
      <c r="BN21" s="113"/>
      <c r="BO21" s="121">
        <v>411</v>
      </c>
      <c r="BP21" s="122">
        <v>124.29674907142601</v>
      </c>
      <c r="BQ21" s="134">
        <v>78</v>
      </c>
      <c r="BR21" s="124">
        <v>1.5935480650182801</v>
      </c>
      <c r="BS21" s="125">
        <v>116.357867574195</v>
      </c>
      <c r="BT21" s="114">
        <v>7.4999999999999997E-3</v>
      </c>
      <c r="BU21" s="126">
        <v>7.4999999999999997E-3</v>
      </c>
      <c r="BV21" s="121">
        <v>0</v>
      </c>
      <c r="BW21" s="121">
        <v>0</v>
      </c>
      <c r="BX21" s="115"/>
      <c r="BY21" s="120">
        <v>0.99780043991201794</v>
      </c>
      <c r="BZ21" s="120">
        <v>1</v>
      </c>
      <c r="CA21" s="137">
        <v>0.99912017596480696</v>
      </c>
      <c r="CB21" s="119">
        <v>0.9</v>
      </c>
      <c r="CC21" s="126">
        <v>2.5000000000000001E-3</v>
      </c>
      <c r="CD21" s="207">
        <f t="shared" si="0"/>
        <v>2023.6410194080008</v>
      </c>
      <c r="CE21" s="115"/>
    </row>
    <row r="22" spans="1:83" s="87" customFormat="1" ht="21.4" customHeight="1" x14ac:dyDescent="0.2">
      <c r="A22" s="111" t="s">
        <v>378</v>
      </c>
      <c r="B22" s="111" t="s">
        <v>42</v>
      </c>
      <c r="C22" s="111" t="s">
        <v>54</v>
      </c>
      <c r="D22" s="112">
        <v>1.77484910544444</v>
      </c>
      <c r="E22" s="113"/>
      <c r="F22" s="114">
        <v>2.6624999999999999E-2</v>
      </c>
      <c r="G22" s="114">
        <v>1.7624999999999998E-2</v>
      </c>
      <c r="H22" s="115"/>
      <c r="I22" s="116">
        <v>5</v>
      </c>
      <c r="J22" s="116">
        <v>4</v>
      </c>
      <c r="K22" s="113"/>
      <c r="L22" s="117">
        <v>0.16</v>
      </c>
      <c r="M22" s="120">
        <v>0.61499999999999999</v>
      </c>
      <c r="N22" s="119">
        <v>0.7</v>
      </c>
      <c r="O22" s="120"/>
      <c r="P22" s="113"/>
      <c r="Q22" s="121">
        <v>71</v>
      </c>
      <c r="R22" s="122">
        <v>40.003400729788098</v>
      </c>
      <c r="S22" s="123">
        <v>36</v>
      </c>
      <c r="T22" s="135">
        <v>1.1112055758274499</v>
      </c>
      <c r="U22" s="136">
        <v>-1.99315425015023</v>
      </c>
      <c r="V22" s="126">
        <v>8.5000000000000006E-3</v>
      </c>
      <c r="W22" s="126">
        <v>5.4999999999999997E-3</v>
      </c>
      <c r="X22" s="127">
        <v>0</v>
      </c>
      <c r="Y22" s="127">
        <v>6</v>
      </c>
      <c r="Z22" s="113"/>
      <c r="AA22" s="128">
        <v>300</v>
      </c>
      <c r="AB22" s="112">
        <v>169.02845378783701</v>
      </c>
      <c r="AC22" s="123">
        <v>200</v>
      </c>
      <c r="AD22" s="120">
        <v>0.84514226893918498</v>
      </c>
      <c r="AE22" s="128">
        <v>-105.517523611946</v>
      </c>
      <c r="AF22" s="114"/>
      <c r="AG22" s="114"/>
      <c r="AH22" s="130">
        <v>55</v>
      </c>
      <c r="AI22" s="127">
        <v>126</v>
      </c>
      <c r="AJ22" s="113"/>
      <c r="AK22" s="122">
        <v>1448.58296</v>
      </c>
      <c r="AL22" s="122">
        <v>816.17245970735996</v>
      </c>
      <c r="AM22" s="131">
        <v>694.9</v>
      </c>
      <c r="AN22" s="124">
        <v>1.17451785826358</v>
      </c>
      <c r="AO22" s="132">
        <v>39.612324210294901</v>
      </c>
      <c r="AP22" s="126">
        <v>0.01</v>
      </c>
      <c r="AQ22" s="126">
        <v>8.5000000000000006E-3</v>
      </c>
      <c r="AR22" s="127">
        <v>0</v>
      </c>
      <c r="AS22" s="127">
        <v>32</v>
      </c>
      <c r="AT22" s="115"/>
      <c r="AU22" s="122">
        <v>994.66508999999996</v>
      </c>
      <c r="AV22" s="112">
        <v>560.42234066479898</v>
      </c>
      <c r="AW22" s="133">
        <v>573</v>
      </c>
      <c r="AX22" s="135">
        <v>0.97804946014799099</v>
      </c>
      <c r="AY22" s="139">
        <v>-167.142615148224</v>
      </c>
      <c r="AZ22" s="114">
        <v>2.2499999999999998E-3</v>
      </c>
      <c r="BA22" s="114"/>
      <c r="BB22" s="127">
        <v>23</v>
      </c>
      <c r="BC22" s="127">
        <v>226</v>
      </c>
      <c r="BD22" s="113"/>
      <c r="BE22" s="122">
        <v>107.7</v>
      </c>
      <c r="BF22" s="112">
        <v>60.6812149098335</v>
      </c>
      <c r="BG22" s="134">
        <v>65</v>
      </c>
      <c r="BH22" s="120">
        <v>0.93355715245897597</v>
      </c>
      <c r="BI22" s="128">
        <v>-24.0931951738823</v>
      </c>
      <c r="BJ22" s="114"/>
      <c r="BK22" s="114"/>
      <c r="BL22" s="127">
        <v>8</v>
      </c>
      <c r="BM22" s="127">
        <v>31</v>
      </c>
      <c r="BN22" s="113"/>
      <c r="BO22" s="121">
        <v>143</v>
      </c>
      <c r="BP22" s="122">
        <v>80.570229638868895</v>
      </c>
      <c r="BQ22" s="134">
        <v>78</v>
      </c>
      <c r="BR22" s="135">
        <v>1.03295166203678</v>
      </c>
      <c r="BS22" s="136">
        <v>-15.1518342086588</v>
      </c>
      <c r="BT22" s="114">
        <v>3.375E-3</v>
      </c>
      <c r="BU22" s="126">
        <v>1.1249999999999999E-3</v>
      </c>
      <c r="BV22" s="121">
        <v>0</v>
      </c>
      <c r="BW22" s="121">
        <v>24</v>
      </c>
      <c r="BX22" s="115"/>
      <c r="BY22" s="120">
        <v>0.99862637362637396</v>
      </c>
      <c r="BZ22" s="120">
        <v>1</v>
      </c>
      <c r="CA22" s="137">
        <v>0.99945054945054901</v>
      </c>
      <c r="CB22" s="119">
        <v>0.9</v>
      </c>
      <c r="CC22" s="126">
        <v>2.5000000000000001E-3</v>
      </c>
      <c r="CD22" s="207">
        <f t="shared" si="0"/>
        <v>1233.3426433733414</v>
      </c>
      <c r="CE22" s="115"/>
    </row>
    <row r="23" spans="1:83" s="87" customFormat="1" ht="21.4" customHeight="1" x14ac:dyDescent="0.2">
      <c r="A23" s="111" t="s">
        <v>378</v>
      </c>
      <c r="B23" s="111" t="s">
        <v>42</v>
      </c>
      <c r="C23" s="111" t="s">
        <v>55</v>
      </c>
      <c r="D23" s="112">
        <v>2.8112108753333298</v>
      </c>
      <c r="E23" s="113"/>
      <c r="F23" s="114">
        <v>1.4749999999999999E-2</v>
      </c>
      <c r="G23" s="114">
        <v>1.2874999999999999E-2</v>
      </c>
      <c r="H23" s="115"/>
      <c r="I23" s="116">
        <v>3</v>
      </c>
      <c r="J23" s="116">
        <v>3</v>
      </c>
      <c r="K23" s="113"/>
      <c r="L23" s="117">
        <v>0.21</v>
      </c>
      <c r="M23" s="120">
        <v>0.65700000000000003</v>
      </c>
      <c r="N23" s="119">
        <v>0.7</v>
      </c>
      <c r="O23" s="120"/>
      <c r="P23" s="113"/>
      <c r="Q23" s="121">
        <v>124</v>
      </c>
      <c r="R23" s="122">
        <v>44.1091065376933</v>
      </c>
      <c r="S23" s="123">
        <v>36</v>
      </c>
      <c r="T23" s="124">
        <v>1.22525295938037</v>
      </c>
      <c r="U23" s="125">
        <v>8.3850170566913391</v>
      </c>
      <c r="V23" s="126">
        <v>0.01</v>
      </c>
      <c r="W23" s="126">
        <v>0.01</v>
      </c>
      <c r="X23" s="127">
        <v>0</v>
      </c>
      <c r="Y23" s="127">
        <v>0</v>
      </c>
      <c r="Z23" s="113"/>
      <c r="AA23" s="128">
        <v>184</v>
      </c>
      <c r="AB23" s="112">
        <v>65.452222604319104</v>
      </c>
      <c r="AC23" s="123">
        <v>200</v>
      </c>
      <c r="AD23" s="118">
        <v>0.327261113021595</v>
      </c>
      <c r="AE23" s="129">
        <v>-458.30546079615902</v>
      </c>
      <c r="AF23" s="114"/>
      <c r="AG23" s="114"/>
      <c r="AH23" s="130">
        <v>379</v>
      </c>
      <c r="AI23" s="127">
        <v>491</v>
      </c>
      <c r="AJ23" s="113"/>
      <c r="AK23" s="122">
        <v>699.81813</v>
      </c>
      <c r="AL23" s="122">
        <v>248.93832623531699</v>
      </c>
      <c r="AM23" s="131">
        <v>634.29999999999995</v>
      </c>
      <c r="AN23" s="118">
        <v>0.39246149493192001</v>
      </c>
      <c r="AO23" s="141">
        <v>-1337.25363891502</v>
      </c>
      <c r="AP23" s="126"/>
      <c r="AQ23" s="126"/>
      <c r="AR23" s="127">
        <v>1084</v>
      </c>
      <c r="AS23" s="127">
        <v>1440</v>
      </c>
      <c r="AT23" s="115"/>
      <c r="AU23" s="122">
        <v>1471.2865200000001</v>
      </c>
      <c r="AV23" s="112">
        <v>523.36398272703195</v>
      </c>
      <c r="AW23" s="133">
        <v>573</v>
      </c>
      <c r="AX23" s="120">
        <v>0.91337518800529205</v>
      </c>
      <c r="AY23" s="122">
        <v>-368.918625180996</v>
      </c>
      <c r="AZ23" s="114"/>
      <c r="BA23" s="114"/>
      <c r="BB23" s="127">
        <v>140</v>
      </c>
      <c r="BC23" s="127">
        <v>462</v>
      </c>
      <c r="BD23" s="113"/>
      <c r="BE23" s="122">
        <v>106</v>
      </c>
      <c r="BF23" s="112">
        <v>37.706171717705502</v>
      </c>
      <c r="BG23" s="134">
        <v>65</v>
      </c>
      <c r="BH23" s="118">
        <v>0.58009494950316198</v>
      </c>
      <c r="BI23" s="129">
        <v>-102.74927475875199</v>
      </c>
      <c r="BJ23" s="114"/>
      <c r="BK23" s="114"/>
      <c r="BL23" s="127">
        <v>77</v>
      </c>
      <c r="BM23" s="127">
        <v>114</v>
      </c>
      <c r="BN23" s="113"/>
      <c r="BO23" s="121">
        <v>222</v>
      </c>
      <c r="BP23" s="122">
        <v>78.969529446515395</v>
      </c>
      <c r="BQ23" s="134">
        <v>78</v>
      </c>
      <c r="BR23" s="135">
        <v>1.01242986469892</v>
      </c>
      <c r="BS23" s="136">
        <v>-28.4991297105021</v>
      </c>
      <c r="BT23" s="114">
        <v>2.2499999999999998E-3</v>
      </c>
      <c r="BU23" s="126">
        <v>3.7500000000000001E-4</v>
      </c>
      <c r="BV23" s="121">
        <v>0</v>
      </c>
      <c r="BW23" s="121">
        <v>42</v>
      </c>
      <c r="BX23" s="115"/>
      <c r="BY23" s="120">
        <v>0.99983432736911904</v>
      </c>
      <c r="BZ23" s="120">
        <v>1</v>
      </c>
      <c r="CA23" s="137">
        <v>0.99993373094764804</v>
      </c>
      <c r="CB23" s="119">
        <v>0.9</v>
      </c>
      <c r="CC23" s="126">
        <v>2.5000000000000001E-3</v>
      </c>
      <c r="CD23" s="207">
        <f t="shared" si="0"/>
        <v>1783.1510582239309</v>
      </c>
      <c r="CE23" s="115"/>
    </row>
    <row r="24" spans="1:83" s="87" customFormat="1" ht="21.4" customHeight="1" x14ac:dyDescent="0.2">
      <c r="A24" s="111" t="s">
        <v>378</v>
      </c>
      <c r="B24" s="111" t="s">
        <v>42</v>
      </c>
      <c r="C24" s="111" t="s">
        <v>56</v>
      </c>
      <c r="D24" s="112">
        <v>9.7134439634444405</v>
      </c>
      <c r="E24" s="113"/>
      <c r="F24" s="114">
        <v>0.02</v>
      </c>
      <c r="G24" s="114">
        <v>0.02</v>
      </c>
      <c r="H24" s="115"/>
      <c r="I24" s="116">
        <v>3</v>
      </c>
      <c r="J24" s="116">
        <v>3</v>
      </c>
      <c r="K24" s="113"/>
      <c r="L24" s="138">
        <v>0.75</v>
      </c>
      <c r="M24" s="118">
        <v>0.57599999999999996</v>
      </c>
      <c r="N24" s="119">
        <v>0.7</v>
      </c>
      <c r="O24" s="120"/>
      <c r="P24" s="113"/>
      <c r="Q24" s="121">
        <v>435</v>
      </c>
      <c r="R24" s="122">
        <v>44.783292273788597</v>
      </c>
      <c r="S24" s="123">
        <v>36</v>
      </c>
      <c r="T24" s="124">
        <v>1.2439803409385699</v>
      </c>
      <c r="U24" s="125">
        <v>35.521018181798503</v>
      </c>
      <c r="V24" s="126">
        <v>0.01</v>
      </c>
      <c r="W24" s="126">
        <v>0.01</v>
      </c>
      <c r="X24" s="127">
        <v>0</v>
      </c>
      <c r="Y24" s="127">
        <v>0</v>
      </c>
      <c r="Z24" s="113"/>
      <c r="AA24" s="128">
        <v>937</v>
      </c>
      <c r="AB24" s="112">
        <v>96.464241058712403</v>
      </c>
      <c r="AC24" s="123">
        <v>200</v>
      </c>
      <c r="AD24" s="118">
        <v>0.48232120529356198</v>
      </c>
      <c r="AE24" s="129">
        <v>-1282.3276767677901</v>
      </c>
      <c r="AF24" s="114"/>
      <c r="AG24" s="114"/>
      <c r="AH24" s="130">
        <v>1006</v>
      </c>
      <c r="AI24" s="127">
        <v>1395</v>
      </c>
      <c r="AJ24" s="113"/>
      <c r="AK24" s="122">
        <v>7171.5031099999997</v>
      </c>
      <c r="AL24" s="122">
        <v>738.30694210922695</v>
      </c>
      <c r="AM24" s="131">
        <v>789.8</v>
      </c>
      <c r="AN24" s="120">
        <v>0.93480240834290595</v>
      </c>
      <c r="AO24" s="122">
        <v>-1592.62188555598</v>
      </c>
      <c r="AP24" s="126"/>
      <c r="AQ24" s="126"/>
      <c r="AR24" s="127">
        <v>501</v>
      </c>
      <c r="AS24" s="127">
        <v>2035</v>
      </c>
      <c r="AT24" s="115"/>
      <c r="AU24" s="122">
        <v>4631.4400599999999</v>
      </c>
      <c r="AV24" s="112">
        <v>476.807204265547</v>
      </c>
      <c r="AW24" s="133">
        <v>573</v>
      </c>
      <c r="AX24" s="120">
        <v>0.83212426573393905</v>
      </c>
      <c r="AY24" s="122">
        <v>-1726.93373393971</v>
      </c>
      <c r="AZ24" s="114"/>
      <c r="BA24" s="114"/>
      <c r="BB24" s="127">
        <v>935</v>
      </c>
      <c r="BC24" s="127">
        <v>2048</v>
      </c>
      <c r="BD24" s="113"/>
      <c r="BE24" s="122">
        <v>403.8</v>
      </c>
      <c r="BF24" s="112">
        <v>41.571249241737497</v>
      </c>
      <c r="BG24" s="134">
        <v>65</v>
      </c>
      <c r="BH24" s="118">
        <v>0.63955768064211604</v>
      </c>
      <c r="BI24" s="129">
        <v>-317.48149494952997</v>
      </c>
      <c r="BJ24" s="114"/>
      <c r="BK24" s="114"/>
      <c r="BL24" s="127">
        <v>228</v>
      </c>
      <c r="BM24" s="127">
        <v>354</v>
      </c>
      <c r="BN24" s="113"/>
      <c r="BO24" s="121">
        <v>1152</v>
      </c>
      <c r="BP24" s="122">
        <v>118.59851195265399</v>
      </c>
      <c r="BQ24" s="134">
        <v>78</v>
      </c>
      <c r="BR24" s="124">
        <v>1.5204937429827401</v>
      </c>
      <c r="BS24" s="125">
        <v>286.46220606056397</v>
      </c>
      <c r="BT24" s="114">
        <v>7.4999999999999997E-3</v>
      </c>
      <c r="BU24" s="126">
        <v>7.4999999999999997E-3</v>
      </c>
      <c r="BV24" s="121">
        <v>0</v>
      </c>
      <c r="BW24" s="121">
        <v>0</v>
      </c>
      <c r="BX24" s="115"/>
      <c r="BY24" s="120">
        <v>0.99730458221024298</v>
      </c>
      <c r="BZ24" s="120">
        <v>1</v>
      </c>
      <c r="CA24" s="137">
        <v>0.99892183288409697</v>
      </c>
      <c r="CB24" s="119">
        <v>0.9</v>
      </c>
      <c r="CC24" s="126">
        <v>2.5000000000000001E-3</v>
      </c>
      <c r="CD24" s="207">
        <f t="shared" si="0"/>
        <v>7671.678042328419</v>
      </c>
      <c r="CE24" s="115"/>
    </row>
    <row r="25" spans="1:83" s="87" customFormat="1" ht="21.4" customHeight="1" x14ac:dyDescent="0.2">
      <c r="A25" s="111" t="s">
        <v>378</v>
      </c>
      <c r="B25" s="111" t="s">
        <v>42</v>
      </c>
      <c r="C25" s="111" t="s">
        <v>57</v>
      </c>
      <c r="D25" s="112">
        <v>4.7812116145555601</v>
      </c>
      <c r="E25" s="113"/>
      <c r="F25" s="114">
        <v>0.02</v>
      </c>
      <c r="G25" s="114">
        <v>1.7999999999999999E-2</v>
      </c>
      <c r="H25" s="115"/>
      <c r="I25" s="116">
        <v>3</v>
      </c>
      <c r="J25" s="116">
        <v>3</v>
      </c>
      <c r="K25" s="113"/>
      <c r="L25" s="117">
        <v>0.05</v>
      </c>
      <c r="M25" s="118">
        <v>0.33400000000000002</v>
      </c>
      <c r="N25" s="119">
        <v>0.7</v>
      </c>
      <c r="O25" s="120"/>
      <c r="P25" s="113"/>
      <c r="Q25" s="121">
        <v>204</v>
      </c>
      <c r="R25" s="122">
        <v>42.667009211421998</v>
      </c>
      <c r="S25" s="123">
        <v>36</v>
      </c>
      <c r="T25" s="124">
        <v>1.18519470031728</v>
      </c>
      <c r="U25" s="125">
        <v>7.3659786551422402</v>
      </c>
      <c r="V25" s="126">
        <v>0.01</v>
      </c>
      <c r="W25" s="126">
        <v>9.4999999999999998E-3</v>
      </c>
      <c r="X25" s="127">
        <v>0</v>
      </c>
      <c r="Y25" s="127">
        <v>3</v>
      </c>
      <c r="Z25" s="113"/>
      <c r="AA25" s="128">
        <v>339</v>
      </c>
      <c r="AB25" s="112">
        <v>70.902530013098399</v>
      </c>
      <c r="AC25" s="123">
        <v>200</v>
      </c>
      <c r="AD25" s="118">
        <v>0.35451265006549199</v>
      </c>
      <c r="AE25" s="129">
        <v>-753.41122969365404</v>
      </c>
      <c r="AF25" s="114"/>
      <c r="AG25" s="114"/>
      <c r="AH25" s="130">
        <v>618</v>
      </c>
      <c r="AI25" s="127">
        <v>809</v>
      </c>
      <c r="AJ25" s="113"/>
      <c r="AK25" s="122">
        <v>2671.4109600000002</v>
      </c>
      <c r="AL25" s="122">
        <v>558.73096096967595</v>
      </c>
      <c r="AM25" s="131">
        <v>713.7</v>
      </c>
      <c r="AN25" s="120">
        <v>0.78286529489936296</v>
      </c>
      <c r="AO25" s="122">
        <v>-1226.8585131617999</v>
      </c>
      <c r="AP25" s="126"/>
      <c r="AQ25" s="126"/>
      <c r="AR25" s="127">
        <v>741</v>
      </c>
      <c r="AS25" s="127">
        <v>1424</v>
      </c>
      <c r="AT25" s="115"/>
      <c r="AU25" s="122">
        <v>2511.4735900000001</v>
      </c>
      <c r="AV25" s="112">
        <v>525.27973920967304</v>
      </c>
      <c r="AW25" s="133">
        <v>573</v>
      </c>
      <c r="AX25" s="120">
        <v>0.916718567556148</v>
      </c>
      <c r="AY25" s="122">
        <v>-618.28458307231995</v>
      </c>
      <c r="AZ25" s="114"/>
      <c r="BA25" s="114"/>
      <c r="BB25" s="127">
        <v>229</v>
      </c>
      <c r="BC25" s="127">
        <v>777</v>
      </c>
      <c r="BD25" s="113"/>
      <c r="BE25" s="122">
        <v>236.2</v>
      </c>
      <c r="BF25" s="112">
        <v>49.401703802636703</v>
      </c>
      <c r="BG25" s="134">
        <v>65</v>
      </c>
      <c r="BH25" s="120">
        <v>0.76002621234825696</v>
      </c>
      <c r="BI25" s="128">
        <v>-118.83364965043801</v>
      </c>
      <c r="BJ25" s="114"/>
      <c r="BK25" s="114"/>
      <c r="BL25" s="127">
        <v>75</v>
      </c>
      <c r="BM25" s="127">
        <v>137</v>
      </c>
      <c r="BN25" s="113"/>
      <c r="BO25" s="121">
        <v>433</v>
      </c>
      <c r="BP25" s="122">
        <v>90.562818571302699</v>
      </c>
      <c r="BQ25" s="134">
        <v>78</v>
      </c>
      <c r="BR25" s="124">
        <v>1.1610617765551601</v>
      </c>
      <c r="BS25" s="125">
        <v>6.9596204194748497</v>
      </c>
      <c r="BT25" s="114">
        <v>7.4999999999999997E-3</v>
      </c>
      <c r="BU25" s="126">
        <v>6.0000000000000001E-3</v>
      </c>
      <c r="BV25" s="121">
        <v>0</v>
      </c>
      <c r="BW25" s="121">
        <v>15</v>
      </c>
      <c r="BX25" s="115"/>
      <c r="BY25" s="120">
        <v>0.99880459770114904</v>
      </c>
      <c r="BZ25" s="120">
        <v>1</v>
      </c>
      <c r="CA25" s="137">
        <v>0.99952183908046</v>
      </c>
      <c r="CB25" s="119">
        <v>0.9</v>
      </c>
      <c r="CC25" s="126">
        <v>2.5000000000000001E-3</v>
      </c>
      <c r="CD25" s="207">
        <f t="shared" si="0"/>
        <v>3412.3507293083035</v>
      </c>
      <c r="CE25" s="115"/>
    </row>
    <row r="26" spans="1:83" s="87" customFormat="1" ht="21.4" customHeight="1" x14ac:dyDescent="0.2">
      <c r="A26" s="111" t="s">
        <v>382</v>
      </c>
      <c r="B26" s="111" t="s">
        <v>58</v>
      </c>
      <c r="C26" s="111" t="s">
        <v>59</v>
      </c>
      <c r="D26" s="112">
        <v>6.8892147533333299</v>
      </c>
      <c r="E26" s="113"/>
      <c r="F26" s="114">
        <v>2.3E-2</v>
      </c>
      <c r="G26" s="114">
        <v>2.0500000000000001E-2</v>
      </c>
      <c r="H26" s="115"/>
      <c r="I26" s="116">
        <v>4</v>
      </c>
      <c r="J26" s="116">
        <v>4</v>
      </c>
      <c r="K26" s="113"/>
      <c r="L26" s="117">
        <v>0.56519277108433696</v>
      </c>
      <c r="M26" s="118">
        <v>0.46300000000000002</v>
      </c>
      <c r="N26" s="119">
        <v>0.7</v>
      </c>
      <c r="O26" s="120"/>
      <c r="P26" s="113"/>
      <c r="Q26" s="121">
        <v>308</v>
      </c>
      <c r="R26" s="122">
        <v>44.707562621846698</v>
      </c>
      <c r="S26" s="123">
        <v>36</v>
      </c>
      <c r="T26" s="124">
        <v>1.24187673949574</v>
      </c>
      <c r="U26" s="125">
        <v>24.671398368512101</v>
      </c>
      <c r="V26" s="126">
        <v>0.01</v>
      </c>
      <c r="W26" s="126">
        <v>0.01</v>
      </c>
      <c r="X26" s="127">
        <v>0</v>
      </c>
      <c r="Y26" s="127">
        <v>0</v>
      </c>
      <c r="Z26" s="113"/>
      <c r="AA26" s="128">
        <v>698</v>
      </c>
      <c r="AB26" s="112">
        <v>101.31778801964001</v>
      </c>
      <c r="AC26" s="123">
        <v>200</v>
      </c>
      <c r="AD26" s="118">
        <v>0.50658894009819999</v>
      </c>
      <c r="AE26" s="129">
        <v>-876.04778684159896</v>
      </c>
      <c r="AF26" s="114"/>
      <c r="AG26" s="114"/>
      <c r="AH26" s="130">
        <v>680</v>
      </c>
      <c r="AI26" s="127">
        <v>956</v>
      </c>
      <c r="AJ26" s="113"/>
      <c r="AK26" s="122">
        <v>4977.0012399999996</v>
      </c>
      <c r="AL26" s="122">
        <v>722.43374872178094</v>
      </c>
      <c r="AM26" s="131">
        <v>716.4</v>
      </c>
      <c r="AN26" s="135">
        <v>1.0084223181487699</v>
      </c>
      <c r="AO26" s="139">
        <v>-661.23793246660796</v>
      </c>
      <c r="AP26" s="126">
        <v>3.0000000000000001E-3</v>
      </c>
      <c r="AQ26" s="126">
        <v>5.0000000000000001E-4</v>
      </c>
      <c r="AR26" s="127">
        <v>0</v>
      </c>
      <c r="AS26" s="127">
        <v>946</v>
      </c>
      <c r="AT26" s="115"/>
      <c r="AU26" s="122">
        <v>3514.8123399999999</v>
      </c>
      <c r="AV26" s="112">
        <v>510.19056102139399</v>
      </c>
      <c r="AW26" s="133">
        <v>573</v>
      </c>
      <c r="AX26" s="120">
        <v>0.89038492324850704</v>
      </c>
      <c r="AY26" s="122">
        <v>-994.834569301182</v>
      </c>
      <c r="AZ26" s="114"/>
      <c r="BA26" s="114"/>
      <c r="BB26" s="127">
        <v>433</v>
      </c>
      <c r="BC26" s="127">
        <v>1223</v>
      </c>
      <c r="BD26" s="113"/>
      <c r="BE26" s="122">
        <v>386.5</v>
      </c>
      <c r="BF26" s="112">
        <v>56.102184913453698</v>
      </c>
      <c r="BG26" s="134">
        <v>65</v>
      </c>
      <c r="BH26" s="120">
        <v>0.86311053713005703</v>
      </c>
      <c r="BI26" s="128">
        <v>-125.06553072352</v>
      </c>
      <c r="BJ26" s="114"/>
      <c r="BK26" s="114"/>
      <c r="BL26" s="127">
        <v>62</v>
      </c>
      <c r="BM26" s="127">
        <v>151</v>
      </c>
      <c r="BN26" s="113"/>
      <c r="BO26" s="121">
        <v>790</v>
      </c>
      <c r="BP26" s="122">
        <v>114.671995036555</v>
      </c>
      <c r="BQ26" s="134">
        <v>78</v>
      </c>
      <c r="BR26" s="124">
        <v>1.47015378251994</v>
      </c>
      <c r="BS26" s="125">
        <v>176.12136313177601</v>
      </c>
      <c r="BT26" s="114">
        <v>7.4999999999999997E-3</v>
      </c>
      <c r="BU26" s="126">
        <v>7.4999999999999997E-3</v>
      </c>
      <c r="BV26" s="121">
        <v>0</v>
      </c>
      <c r="BW26" s="121">
        <v>0</v>
      </c>
      <c r="BX26" s="115"/>
      <c r="BY26" s="120">
        <v>0.999042451324609</v>
      </c>
      <c r="BZ26" s="120">
        <v>1</v>
      </c>
      <c r="CA26" s="137">
        <v>0.99961698052984405</v>
      </c>
      <c r="CB26" s="119">
        <v>0.9</v>
      </c>
      <c r="CC26" s="126">
        <v>2.5000000000000001E-3</v>
      </c>
      <c r="CD26" s="207">
        <f t="shared" si="0"/>
        <v>4935.4334492879971</v>
      </c>
      <c r="CE26" s="115"/>
    </row>
    <row r="27" spans="1:83" s="87" customFormat="1" ht="21.4" customHeight="1" x14ac:dyDescent="0.2">
      <c r="A27" s="111" t="s">
        <v>382</v>
      </c>
      <c r="B27" s="111" t="s">
        <v>58</v>
      </c>
      <c r="C27" s="111" t="s">
        <v>60</v>
      </c>
      <c r="D27" s="112">
        <v>2.6565335898888902</v>
      </c>
      <c r="E27" s="113"/>
      <c r="F27" s="114">
        <v>3.95E-2</v>
      </c>
      <c r="G27" s="114">
        <v>3.6999999999999998E-2</v>
      </c>
      <c r="H27" s="115"/>
      <c r="I27" s="116">
        <v>5</v>
      </c>
      <c r="J27" s="116">
        <v>5</v>
      </c>
      <c r="K27" s="113"/>
      <c r="L27" s="138">
        <v>0.75</v>
      </c>
      <c r="M27" s="120">
        <v>0.67200000000000004</v>
      </c>
      <c r="N27" s="119">
        <v>0.7</v>
      </c>
      <c r="O27" s="120"/>
      <c r="P27" s="113"/>
      <c r="Q27" s="121">
        <v>117</v>
      </c>
      <c r="R27" s="122">
        <v>44.042356718287699</v>
      </c>
      <c r="S27" s="123">
        <v>36</v>
      </c>
      <c r="T27" s="124">
        <v>1.2233987977302201</v>
      </c>
      <c r="U27" s="125">
        <v>7.7463369687935302</v>
      </c>
      <c r="V27" s="126">
        <v>0.01</v>
      </c>
      <c r="W27" s="126">
        <v>0.01</v>
      </c>
      <c r="X27" s="127">
        <v>0</v>
      </c>
      <c r="Y27" s="127">
        <v>0</v>
      </c>
      <c r="Z27" s="113"/>
      <c r="AA27" s="128">
        <v>294</v>
      </c>
      <c r="AB27" s="112">
        <v>110.670537394672</v>
      </c>
      <c r="AC27" s="123">
        <v>200</v>
      </c>
      <c r="AD27" s="118">
        <v>0.55335268697336004</v>
      </c>
      <c r="AE27" s="129">
        <v>-312.96479461781399</v>
      </c>
      <c r="AF27" s="114"/>
      <c r="AG27" s="114"/>
      <c r="AH27" s="130">
        <v>238</v>
      </c>
      <c r="AI27" s="127">
        <v>344</v>
      </c>
      <c r="AJ27" s="113"/>
      <c r="AK27" s="122">
        <v>2049.2268899999999</v>
      </c>
      <c r="AL27" s="122">
        <v>771.39129646228605</v>
      </c>
      <c r="AM27" s="131">
        <v>744</v>
      </c>
      <c r="AN27" s="135">
        <v>1.03681625868587</v>
      </c>
      <c r="AO27" s="139">
        <v>-208.68214597826699</v>
      </c>
      <c r="AP27" s="126">
        <v>4.4999999999999997E-3</v>
      </c>
      <c r="AQ27" s="126">
        <v>2E-3</v>
      </c>
      <c r="AR27" s="127">
        <v>0</v>
      </c>
      <c r="AS27" s="127">
        <v>323</v>
      </c>
      <c r="AT27" s="115"/>
      <c r="AU27" s="122">
        <v>1860.1907799999999</v>
      </c>
      <c r="AV27" s="112">
        <v>700.23235809256403</v>
      </c>
      <c r="AW27" s="133">
        <v>573</v>
      </c>
      <c r="AX27" s="124">
        <v>1.2220460001615401</v>
      </c>
      <c r="AY27" s="132">
        <v>121.236643419964</v>
      </c>
      <c r="AZ27" s="114">
        <v>1.4999999999999999E-2</v>
      </c>
      <c r="BA27" s="114">
        <v>1.4999999999999999E-2</v>
      </c>
      <c r="BB27" s="127">
        <v>0</v>
      </c>
      <c r="BC27" s="127">
        <v>0</v>
      </c>
      <c r="BD27" s="113"/>
      <c r="BE27" s="122">
        <v>159.30000000000001</v>
      </c>
      <c r="BF27" s="112">
        <v>59.9653626087456</v>
      </c>
      <c r="BG27" s="134">
        <v>65</v>
      </c>
      <c r="BH27" s="120">
        <v>0.92254404013454805</v>
      </c>
      <c r="BI27" s="128">
        <v>-37.963558250789397</v>
      </c>
      <c r="BJ27" s="114"/>
      <c r="BK27" s="114"/>
      <c r="BL27" s="127">
        <v>14</v>
      </c>
      <c r="BM27" s="127">
        <v>48</v>
      </c>
      <c r="BN27" s="113"/>
      <c r="BO27" s="121">
        <v>358</v>
      </c>
      <c r="BP27" s="122">
        <v>134.762082949975</v>
      </c>
      <c r="BQ27" s="134">
        <v>78</v>
      </c>
      <c r="BR27" s="124">
        <v>1.7277190121791699</v>
      </c>
      <c r="BS27" s="125">
        <v>121.283730099053</v>
      </c>
      <c r="BT27" s="114">
        <v>7.4999999999999997E-3</v>
      </c>
      <c r="BU27" s="126">
        <v>7.4999999999999997E-3</v>
      </c>
      <c r="BV27" s="121">
        <v>0</v>
      </c>
      <c r="BW27" s="121">
        <v>0</v>
      </c>
      <c r="BX27" s="115"/>
      <c r="BY27" s="120">
        <v>0.99866962305986695</v>
      </c>
      <c r="BZ27" s="120">
        <v>1</v>
      </c>
      <c r="CA27" s="137">
        <v>0.99946784922394705</v>
      </c>
      <c r="CB27" s="119">
        <v>0.9</v>
      </c>
      <c r="CC27" s="126">
        <v>2.5000000000000001E-3</v>
      </c>
      <c r="CD27" s="207">
        <f t="shared" si="0"/>
        <v>1976.4609908773343</v>
      </c>
      <c r="CE27" s="115"/>
    </row>
    <row r="28" spans="1:83" s="87" customFormat="1" ht="21.4" customHeight="1" x14ac:dyDescent="0.2">
      <c r="A28" s="111" t="s">
        <v>382</v>
      </c>
      <c r="B28" s="111" t="s">
        <v>58</v>
      </c>
      <c r="C28" s="111" t="s">
        <v>61</v>
      </c>
      <c r="D28" s="112">
        <v>5.39273971155556</v>
      </c>
      <c r="E28" s="113"/>
      <c r="F28" s="114">
        <v>4.1250000000000002E-2</v>
      </c>
      <c r="G28" s="114">
        <v>3.6499999999999998E-2</v>
      </c>
      <c r="H28" s="115"/>
      <c r="I28" s="116">
        <v>5</v>
      </c>
      <c r="J28" s="116">
        <v>5</v>
      </c>
      <c r="K28" s="113"/>
      <c r="L28" s="117">
        <v>0.6</v>
      </c>
      <c r="M28" s="120">
        <v>0.626</v>
      </c>
      <c r="N28" s="119">
        <v>0.7</v>
      </c>
      <c r="O28" s="120"/>
      <c r="P28" s="113"/>
      <c r="Q28" s="121">
        <v>249</v>
      </c>
      <c r="R28" s="122">
        <v>46.173190867425497</v>
      </c>
      <c r="S28" s="123">
        <v>36</v>
      </c>
      <c r="T28" s="124">
        <v>1.2825886352062601</v>
      </c>
      <c r="U28" s="125">
        <v>27.2160295266814</v>
      </c>
      <c r="V28" s="126">
        <v>0.01</v>
      </c>
      <c r="W28" s="126">
        <v>0.01</v>
      </c>
      <c r="X28" s="127">
        <v>0</v>
      </c>
      <c r="Y28" s="127">
        <v>0</v>
      </c>
      <c r="Z28" s="113"/>
      <c r="AA28" s="128">
        <v>751</v>
      </c>
      <c r="AB28" s="112">
        <v>139.261310608179</v>
      </c>
      <c r="AC28" s="123">
        <v>200</v>
      </c>
      <c r="AD28" s="118">
        <v>0.69630655304089495</v>
      </c>
      <c r="AE28" s="129">
        <v>-481.13316929621402</v>
      </c>
      <c r="AF28" s="114"/>
      <c r="AG28" s="114"/>
      <c r="AH28" s="130">
        <v>328</v>
      </c>
      <c r="AI28" s="127">
        <v>544</v>
      </c>
      <c r="AJ28" s="113"/>
      <c r="AK28" s="122">
        <v>5254.5743400000001</v>
      </c>
      <c r="AL28" s="122">
        <v>974.37937320440403</v>
      </c>
      <c r="AM28" s="131">
        <v>828</v>
      </c>
      <c r="AN28" s="124">
        <v>1.1767866826140101</v>
      </c>
      <c r="AO28" s="132">
        <v>153.54301911367301</v>
      </c>
      <c r="AP28" s="126">
        <v>0.01</v>
      </c>
      <c r="AQ28" s="126">
        <v>8.9999999999999993E-3</v>
      </c>
      <c r="AR28" s="127">
        <v>0</v>
      </c>
      <c r="AS28" s="127">
        <v>104</v>
      </c>
      <c r="AT28" s="115"/>
      <c r="AU28" s="122">
        <v>3383.9456500000001</v>
      </c>
      <c r="AV28" s="112">
        <v>627.50027462829098</v>
      </c>
      <c r="AW28" s="133">
        <v>573</v>
      </c>
      <c r="AX28" s="135">
        <v>1.09511391732686</v>
      </c>
      <c r="AY28" s="139">
        <v>-146.11588003365401</v>
      </c>
      <c r="AZ28" s="114">
        <v>1.125E-2</v>
      </c>
      <c r="BA28" s="114">
        <v>7.4999999999999997E-3</v>
      </c>
      <c r="BB28" s="127">
        <v>0</v>
      </c>
      <c r="BC28" s="127">
        <v>325</v>
      </c>
      <c r="BD28" s="113"/>
      <c r="BE28" s="122">
        <v>237.6</v>
      </c>
      <c r="BF28" s="112">
        <v>44.059237550603598</v>
      </c>
      <c r="BG28" s="134">
        <v>65</v>
      </c>
      <c r="BH28" s="118">
        <v>0.67783442385544002</v>
      </c>
      <c r="BI28" s="129">
        <v>-162.84328002127</v>
      </c>
      <c r="BJ28" s="114"/>
      <c r="BK28" s="114"/>
      <c r="BL28" s="127">
        <v>113</v>
      </c>
      <c r="BM28" s="127">
        <v>184</v>
      </c>
      <c r="BN28" s="113"/>
      <c r="BO28" s="121">
        <v>908</v>
      </c>
      <c r="BP28" s="122">
        <v>168.37452733984901</v>
      </c>
      <c r="BQ28" s="134">
        <v>78</v>
      </c>
      <c r="BR28" s="124">
        <v>2.15864778640832</v>
      </c>
      <c r="BS28" s="125">
        <v>427.46806397447602</v>
      </c>
      <c r="BT28" s="114">
        <v>7.4999999999999997E-3</v>
      </c>
      <c r="BU28" s="126">
        <v>7.4999999999999997E-3</v>
      </c>
      <c r="BV28" s="121">
        <v>0</v>
      </c>
      <c r="BW28" s="121">
        <v>0</v>
      </c>
      <c r="BX28" s="115"/>
      <c r="BY28" s="120">
        <v>0.99898631525595505</v>
      </c>
      <c r="BZ28" s="120">
        <v>1</v>
      </c>
      <c r="CA28" s="137">
        <v>0.99959452610238198</v>
      </c>
      <c r="CB28" s="119">
        <v>0.9</v>
      </c>
      <c r="CC28" s="126">
        <v>2.5000000000000001E-3</v>
      </c>
      <c r="CD28" s="207">
        <f t="shared" si="0"/>
        <v>4465.1884811680038</v>
      </c>
      <c r="CE28" s="115"/>
    </row>
    <row r="29" spans="1:83" s="87" customFormat="1" ht="21.4" customHeight="1" x14ac:dyDescent="0.2">
      <c r="A29" s="111" t="s">
        <v>382</v>
      </c>
      <c r="B29" s="111" t="s">
        <v>58</v>
      </c>
      <c r="C29" s="111" t="s">
        <v>62</v>
      </c>
      <c r="D29" s="112">
        <v>10.3838304036667</v>
      </c>
      <c r="E29" s="113"/>
      <c r="F29" s="114">
        <v>2.2499999999999999E-2</v>
      </c>
      <c r="G29" s="114">
        <v>1.7000000000000001E-2</v>
      </c>
      <c r="H29" s="115"/>
      <c r="I29" s="116">
        <v>4</v>
      </c>
      <c r="J29" s="116">
        <v>4</v>
      </c>
      <c r="K29" s="113"/>
      <c r="L29" s="117">
        <v>0.38137919791327002</v>
      </c>
      <c r="M29" s="118">
        <v>0.42599999999999999</v>
      </c>
      <c r="N29" s="119">
        <v>0.7</v>
      </c>
      <c r="O29" s="120"/>
      <c r="P29" s="113"/>
      <c r="Q29" s="121">
        <v>422</v>
      </c>
      <c r="R29" s="122">
        <v>40.640109053686601</v>
      </c>
      <c r="S29" s="123">
        <v>36</v>
      </c>
      <c r="T29" s="135">
        <v>1.12889191815796</v>
      </c>
      <c r="U29" s="136">
        <v>-5.0495627133565204</v>
      </c>
      <c r="V29" s="126">
        <v>9.4999999999999998E-3</v>
      </c>
      <c r="W29" s="126">
        <v>6.4999999999999997E-3</v>
      </c>
      <c r="X29" s="127">
        <v>0</v>
      </c>
      <c r="Y29" s="127">
        <v>27</v>
      </c>
      <c r="Z29" s="113"/>
      <c r="AA29" s="128">
        <v>1105</v>
      </c>
      <c r="AB29" s="112">
        <v>106.41545143204701</v>
      </c>
      <c r="AC29" s="123">
        <v>200</v>
      </c>
      <c r="AD29" s="118">
        <v>0.53207725716023502</v>
      </c>
      <c r="AE29" s="129">
        <v>-1267.49757062976</v>
      </c>
      <c r="AF29" s="114"/>
      <c r="AG29" s="114"/>
      <c r="AH29" s="130">
        <v>972</v>
      </c>
      <c r="AI29" s="127">
        <v>1388</v>
      </c>
      <c r="AJ29" s="113"/>
      <c r="AK29" s="122">
        <v>8610.12788</v>
      </c>
      <c r="AL29" s="122">
        <v>829.18610428764805</v>
      </c>
      <c r="AM29" s="131">
        <v>823.9</v>
      </c>
      <c r="AN29" s="135">
        <v>1.00641595374153</v>
      </c>
      <c r="AO29" s="139">
        <v>-1163.3758622092901</v>
      </c>
      <c r="AP29" s="126">
        <v>3.0000000000000001E-3</v>
      </c>
      <c r="AQ29" s="126">
        <v>5.0000000000000001E-4</v>
      </c>
      <c r="AR29" s="127">
        <v>0</v>
      </c>
      <c r="AS29" s="127">
        <v>1657</v>
      </c>
      <c r="AT29" s="115"/>
      <c r="AU29" s="122">
        <v>5385.5979399999997</v>
      </c>
      <c r="AV29" s="112">
        <v>518.65234028651696</v>
      </c>
      <c r="AW29" s="133">
        <v>573</v>
      </c>
      <c r="AX29" s="120">
        <v>0.90515242632899895</v>
      </c>
      <c r="AY29" s="122">
        <v>-1411.6075998542599</v>
      </c>
      <c r="AZ29" s="114"/>
      <c r="BA29" s="114"/>
      <c r="BB29" s="127">
        <v>565</v>
      </c>
      <c r="BC29" s="127">
        <v>1755</v>
      </c>
      <c r="BD29" s="113"/>
      <c r="BE29" s="122">
        <v>469.6</v>
      </c>
      <c r="BF29" s="112">
        <v>45.224159269220898</v>
      </c>
      <c r="BG29" s="134">
        <v>65</v>
      </c>
      <c r="BH29" s="118">
        <v>0.69575629644955295</v>
      </c>
      <c r="BI29" s="129">
        <v>-301.46171045467099</v>
      </c>
      <c r="BJ29" s="114"/>
      <c r="BK29" s="114"/>
      <c r="BL29" s="127">
        <v>206</v>
      </c>
      <c r="BM29" s="127">
        <v>341</v>
      </c>
      <c r="BN29" s="113"/>
      <c r="BO29" s="121">
        <v>1290</v>
      </c>
      <c r="BP29" s="122">
        <v>124.231612984018</v>
      </c>
      <c r="BQ29" s="134">
        <v>78</v>
      </c>
      <c r="BR29" s="124">
        <v>1.59271298697459</v>
      </c>
      <c r="BS29" s="125">
        <v>364.72594745439397</v>
      </c>
      <c r="BT29" s="114">
        <v>7.4999999999999997E-3</v>
      </c>
      <c r="BU29" s="126">
        <v>7.4999999999999997E-3</v>
      </c>
      <c r="BV29" s="121">
        <v>0</v>
      </c>
      <c r="BW29" s="121">
        <v>0</v>
      </c>
      <c r="BX29" s="115"/>
      <c r="BY29" s="120">
        <v>0.99751826830277102</v>
      </c>
      <c r="BZ29" s="120">
        <v>1</v>
      </c>
      <c r="CA29" s="137">
        <v>0.99900730732110898</v>
      </c>
      <c r="CB29" s="119">
        <v>0.9</v>
      </c>
      <c r="CC29" s="126">
        <v>2.5000000000000001E-3</v>
      </c>
      <c r="CD29" s="207">
        <f t="shared" si="0"/>
        <v>8555.237869580993</v>
      </c>
      <c r="CE29" s="115"/>
    </row>
    <row r="30" spans="1:83" s="87" customFormat="1" ht="21.4" customHeight="1" x14ac:dyDescent="0.2">
      <c r="A30" s="111" t="s">
        <v>382</v>
      </c>
      <c r="B30" s="111" t="s">
        <v>58</v>
      </c>
      <c r="C30" s="111" t="s">
        <v>64</v>
      </c>
      <c r="D30" s="112">
        <v>2.3642738975555599</v>
      </c>
      <c r="E30" s="113"/>
      <c r="F30" s="114">
        <v>4.5499999999999999E-2</v>
      </c>
      <c r="G30" s="114">
        <v>4.1750000000000002E-2</v>
      </c>
      <c r="H30" s="115"/>
      <c r="I30" s="116">
        <v>5</v>
      </c>
      <c r="J30" s="116">
        <v>5</v>
      </c>
      <c r="K30" s="113"/>
      <c r="L30" s="138">
        <v>0.76</v>
      </c>
      <c r="M30" s="120">
        <v>0.64</v>
      </c>
      <c r="N30" s="119">
        <v>0.7</v>
      </c>
      <c r="O30" s="120"/>
      <c r="P30" s="113"/>
      <c r="Q30" s="121">
        <v>132</v>
      </c>
      <c r="R30" s="122">
        <v>55.831094754493598</v>
      </c>
      <c r="S30" s="123">
        <v>36</v>
      </c>
      <c r="T30" s="124">
        <v>1.55086374318038</v>
      </c>
      <c r="U30" s="125">
        <v>34.765925979571001</v>
      </c>
      <c r="V30" s="126">
        <v>0.01</v>
      </c>
      <c r="W30" s="126">
        <v>0.01</v>
      </c>
      <c r="X30" s="127">
        <v>0</v>
      </c>
      <c r="Y30" s="127">
        <v>0</v>
      </c>
      <c r="Z30" s="113"/>
      <c r="AA30" s="128">
        <v>274</v>
      </c>
      <c r="AB30" s="112">
        <v>115.89181789947899</v>
      </c>
      <c r="AC30" s="123">
        <v>200</v>
      </c>
      <c r="AD30" s="118">
        <v>0.579459089497395</v>
      </c>
      <c r="AE30" s="129">
        <v>-266.18930011349403</v>
      </c>
      <c r="AF30" s="114"/>
      <c r="AG30" s="114"/>
      <c r="AH30" s="130">
        <v>199</v>
      </c>
      <c r="AI30" s="127">
        <v>294</v>
      </c>
      <c r="AJ30" s="113"/>
      <c r="AK30" s="122">
        <v>1010.97136</v>
      </c>
      <c r="AL30" s="122">
        <v>427.603316623024</v>
      </c>
      <c r="AM30" s="131">
        <v>703</v>
      </c>
      <c r="AN30" s="118">
        <v>0.60825507343246699</v>
      </c>
      <c r="AO30" s="141">
        <v>-887.79402989893299</v>
      </c>
      <c r="AP30" s="126"/>
      <c r="AQ30" s="126"/>
      <c r="AR30" s="127">
        <v>652</v>
      </c>
      <c r="AS30" s="127">
        <v>984</v>
      </c>
      <c r="AT30" s="115"/>
      <c r="AU30" s="122">
        <v>1893.1135400000001</v>
      </c>
      <c r="AV30" s="112">
        <v>800.71667752086898</v>
      </c>
      <c r="AW30" s="133">
        <v>573</v>
      </c>
      <c r="AX30" s="124">
        <v>1.39741130457394</v>
      </c>
      <c r="AY30" s="132">
        <v>345.47119517483901</v>
      </c>
      <c r="AZ30" s="114">
        <v>1.4999999999999999E-2</v>
      </c>
      <c r="BA30" s="114">
        <v>1.4999999999999999E-2</v>
      </c>
      <c r="BB30" s="127">
        <v>0</v>
      </c>
      <c r="BC30" s="127">
        <v>0</v>
      </c>
      <c r="BD30" s="113"/>
      <c r="BE30" s="122">
        <v>167.2</v>
      </c>
      <c r="BF30" s="112">
        <v>70.7193866890252</v>
      </c>
      <c r="BG30" s="134">
        <v>65</v>
      </c>
      <c r="BH30" s="135">
        <v>1.08799056444654</v>
      </c>
      <c r="BI30" s="136">
        <v>-8.3615225368856407</v>
      </c>
      <c r="BJ30" s="114">
        <v>1.0500000000000001E-2</v>
      </c>
      <c r="BK30" s="114">
        <v>6.7499999999999999E-3</v>
      </c>
      <c r="BL30" s="127">
        <v>0</v>
      </c>
      <c r="BM30" s="127">
        <v>18</v>
      </c>
      <c r="BN30" s="113"/>
      <c r="BO30" s="121">
        <v>390</v>
      </c>
      <c r="BP30" s="122">
        <v>164.955507229185</v>
      </c>
      <c r="BQ30" s="134">
        <v>78</v>
      </c>
      <c r="BR30" s="124">
        <v>2.1148141952459598</v>
      </c>
      <c r="BS30" s="125">
        <v>179.32617295573701</v>
      </c>
      <c r="BT30" s="114">
        <v>7.4999999999999997E-3</v>
      </c>
      <c r="BU30" s="126">
        <v>7.4999999999999997E-3</v>
      </c>
      <c r="BV30" s="121">
        <v>0</v>
      </c>
      <c r="BW30" s="121">
        <v>0</v>
      </c>
      <c r="BX30" s="115"/>
      <c r="BY30" s="120">
        <v>0.997939560439561</v>
      </c>
      <c r="BZ30" s="120">
        <v>1</v>
      </c>
      <c r="CA30" s="137">
        <v>0.99917582417582396</v>
      </c>
      <c r="CB30" s="119">
        <v>0.9</v>
      </c>
      <c r="CC30" s="126">
        <v>2.5000000000000001E-3</v>
      </c>
      <c r="CD30" s="207">
        <f t="shared" si="0"/>
        <v>1662.0845499815587</v>
      </c>
      <c r="CE30" s="115"/>
    </row>
    <row r="31" spans="1:83" s="87" customFormat="1" ht="21.4" customHeight="1" x14ac:dyDescent="0.2">
      <c r="A31" s="111" t="s">
        <v>382</v>
      </c>
      <c r="B31" s="111" t="s">
        <v>58</v>
      </c>
      <c r="C31" s="111" t="s">
        <v>65</v>
      </c>
      <c r="D31" s="112">
        <v>1.87463185666667</v>
      </c>
      <c r="E31" s="113"/>
      <c r="F31" s="114">
        <v>2.8500000000000001E-2</v>
      </c>
      <c r="G31" s="114">
        <v>2.5999999999999999E-2</v>
      </c>
      <c r="H31" s="115"/>
      <c r="I31" s="116">
        <v>4</v>
      </c>
      <c r="J31" s="116">
        <v>4</v>
      </c>
      <c r="K31" s="113"/>
      <c r="L31" s="140">
        <v>0.69</v>
      </c>
      <c r="M31" s="135">
        <v>0.80300000000000005</v>
      </c>
      <c r="N31" s="119">
        <v>0.7</v>
      </c>
      <c r="O31" s="120">
        <v>1.4E-2</v>
      </c>
      <c r="P31" s="113"/>
      <c r="Q31" s="121">
        <v>59</v>
      </c>
      <c r="R31" s="122">
        <v>31.472846143193902</v>
      </c>
      <c r="S31" s="123">
        <v>36</v>
      </c>
      <c r="T31" s="120">
        <v>0.87424572619983199</v>
      </c>
      <c r="U31" s="128">
        <v>-18.096859590016098</v>
      </c>
      <c r="V31" s="126"/>
      <c r="W31" s="126"/>
      <c r="X31" s="127">
        <v>9</v>
      </c>
      <c r="Y31" s="127">
        <v>22</v>
      </c>
      <c r="Z31" s="113"/>
      <c r="AA31" s="128">
        <v>244</v>
      </c>
      <c r="AB31" s="112">
        <v>130.15888913456499</v>
      </c>
      <c r="AC31" s="123">
        <v>200</v>
      </c>
      <c r="AD31" s="118">
        <v>0.65079444567282496</v>
      </c>
      <c r="AE31" s="129">
        <v>-184.31588661120099</v>
      </c>
      <c r="AF31" s="114"/>
      <c r="AG31" s="114"/>
      <c r="AH31" s="130">
        <v>131</v>
      </c>
      <c r="AI31" s="127">
        <v>206</v>
      </c>
      <c r="AJ31" s="113"/>
      <c r="AK31" s="122">
        <v>1615.83007</v>
      </c>
      <c r="AL31" s="122">
        <v>861.94527435010696</v>
      </c>
      <c r="AM31" s="131">
        <v>828</v>
      </c>
      <c r="AN31" s="135">
        <v>1.0409967081522999</v>
      </c>
      <c r="AO31" s="139">
        <v>-157.397700570371</v>
      </c>
      <c r="AP31" s="126">
        <v>4.4999999999999997E-3</v>
      </c>
      <c r="AQ31" s="126">
        <v>2E-3</v>
      </c>
      <c r="AR31" s="127">
        <v>0</v>
      </c>
      <c r="AS31" s="127">
        <v>247</v>
      </c>
      <c r="AT31" s="115"/>
      <c r="AU31" s="122">
        <v>755.86398999999994</v>
      </c>
      <c r="AV31" s="112">
        <v>403.20662817713003</v>
      </c>
      <c r="AW31" s="133">
        <v>573</v>
      </c>
      <c r="AX31" s="118">
        <v>0.70367648896532298</v>
      </c>
      <c r="AY31" s="141">
        <v>-471.26102514108999</v>
      </c>
      <c r="AZ31" s="114"/>
      <c r="BA31" s="114"/>
      <c r="BB31" s="127">
        <v>319</v>
      </c>
      <c r="BC31" s="127">
        <v>534</v>
      </c>
      <c r="BD31" s="113"/>
      <c r="BE31" s="122">
        <v>105.1</v>
      </c>
      <c r="BF31" s="112">
        <v>56.064341180503099</v>
      </c>
      <c r="BG31" s="134">
        <v>65</v>
      </c>
      <c r="BH31" s="120">
        <v>0.86252832585389405</v>
      </c>
      <c r="BI31" s="128">
        <v>-34.102663148640197</v>
      </c>
      <c r="BJ31" s="114"/>
      <c r="BK31" s="114"/>
      <c r="BL31" s="127">
        <v>17</v>
      </c>
      <c r="BM31" s="127">
        <v>42</v>
      </c>
      <c r="BN31" s="113"/>
      <c r="BO31" s="121">
        <v>186</v>
      </c>
      <c r="BP31" s="122">
        <v>99.219481061594493</v>
      </c>
      <c r="BQ31" s="134">
        <v>78</v>
      </c>
      <c r="BR31" s="124">
        <v>1.2720446289948</v>
      </c>
      <c r="BS31" s="125">
        <v>18.9568042216317</v>
      </c>
      <c r="BT31" s="114">
        <v>7.4999999999999997E-3</v>
      </c>
      <c r="BU31" s="126">
        <v>7.4999999999999997E-3</v>
      </c>
      <c r="BV31" s="121">
        <v>0</v>
      </c>
      <c r="BW31" s="121">
        <v>0</v>
      </c>
      <c r="BX31" s="115"/>
      <c r="BY31" s="120">
        <v>0.99159663865546199</v>
      </c>
      <c r="BZ31" s="120">
        <v>1</v>
      </c>
      <c r="CA31" s="137">
        <v>0.996638655462185</v>
      </c>
      <c r="CB31" s="119">
        <v>0.9</v>
      </c>
      <c r="CC31" s="126">
        <v>2.5000000000000001E-3</v>
      </c>
      <c r="CD31" s="207">
        <f t="shared" si="0"/>
        <v>1552.1951773200028</v>
      </c>
      <c r="CE31" s="115"/>
    </row>
    <row r="32" spans="1:83" s="87" customFormat="1" ht="21.4" customHeight="1" x14ac:dyDescent="0.2">
      <c r="A32" s="111" t="s">
        <v>382</v>
      </c>
      <c r="B32" s="111" t="s">
        <v>58</v>
      </c>
      <c r="C32" s="111" t="s">
        <v>66</v>
      </c>
      <c r="D32" s="112">
        <v>3.1465913527777798</v>
      </c>
      <c r="E32" s="113"/>
      <c r="F32" s="114">
        <v>0.06</v>
      </c>
      <c r="G32" s="114">
        <v>5.7000000000000002E-2</v>
      </c>
      <c r="H32" s="115"/>
      <c r="I32" s="116">
        <v>6</v>
      </c>
      <c r="J32" s="116">
        <v>6</v>
      </c>
      <c r="K32" s="113"/>
      <c r="L32" s="117">
        <v>0.59</v>
      </c>
      <c r="M32" s="118">
        <v>0.54300000000000004</v>
      </c>
      <c r="N32" s="119">
        <v>0.7</v>
      </c>
      <c r="O32" s="120"/>
      <c r="P32" s="113"/>
      <c r="Q32" s="121">
        <v>159</v>
      </c>
      <c r="R32" s="122">
        <v>50.530870447996499</v>
      </c>
      <c r="S32" s="123">
        <v>36</v>
      </c>
      <c r="T32" s="124">
        <v>1.4036352902221301</v>
      </c>
      <c r="U32" s="125">
        <v>29.5920253891199</v>
      </c>
      <c r="V32" s="126">
        <v>0.01</v>
      </c>
      <c r="W32" s="126">
        <v>0.01</v>
      </c>
      <c r="X32" s="127">
        <v>0</v>
      </c>
      <c r="Y32" s="127">
        <v>0</v>
      </c>
      <c r="Z32" s="113"/>
      <c r="AA32" s="128">
        <v>411</v>
      </c>
      <c r="AB32" s="112">
        <v>130.61753304482099</v>
      </c>
      <c r="AC32" s="123">
        <v>200</v>
      </c>
      <c r="AD32" s="118">
        <v>0.653087665224105</v>
      </c>
      <c r="AE32" s="129">
        <v>-307.93319228266699</v>
      </c>
      <c r="AF32" s="114"/>
      <c r="AG32" s="114"/>
      <c r="AH32" s="130">
        <v>219</v>
      </c>
      <c r="AI32" s="127">
        <v>345</v>
      </c>
      <c r="AJ32" s="113"/>
      <c r="AK32" s="122">
        <v>3008.5514199999998</v>
      </c>
      <c r="AL32" s="122">
        <v>956.130327296578</v>
      </c>
      <c r="AM32" s="131">
        <v>774.6</v>
      </c>
      <c r="AN32" s="124">
        <v>1.2343536370985999</v>
      </c>
      <c r="AO32" s="132">
        <v>224.12316628923</v>
      </c>
      <c r="AP32" s="126">
        <v>0.01</v>
      </c>
      <c r="AQ32" s="126">
        <v>0.01</v>
      </c>
      <c r="AR32" s="127">
        <v>0</v>
      </c>
      <c r="AS32" s="127">
        <v>0</v>
      </c>
      <c r="AT32" s="115"/>
      <c r="AU32" s="122">
        <v>2840.4574899999998</v>
      </c>
      <c r="AV32" s="112">
        <v>902.70936754862498</v>
      </c>
      <c r="AW32" s="133">
        <v>573</v>
      </c>
      <c r="AX32" s="124">
        <v>1.57540901840947</v>
      </c>
      <c r="AY32" s="132">
        <v>780.71389411015798</v>
      </c>
      <c r="AZ32" s="114">
        <v>1.4999999999999999E-2</v>
      </c>
      <c r="BA32" s="114">
        <v>1.4999999999999999E-2</v>
      </c>
      <c r="BB32" s="127">
        <v>0</v>
      </c>
      <c r="BC32" s="127">
        <v>0</v>
      </c>
      <c r="BD32" s="113"/>
      <c r="BE32" s="122">
        <v>236.7</v>
      </c>
      <c r="BF32" s="112">
        <v>75.2242580820174</v>
      </c>
      <c r="BG32" s="134">
        <v>65</v>
      </c>
      <c r="BH32" s="124">
        <v>1.1572962781848799</v>
      </c>
      <c r="BI32" s="125">
        <v>3.0467125081331701</v>
      </c>
      <c r="BJ32" s="114">
        <v>1.4999999999999999E-2</v>
      </c>
      <c r="BK32" s="114">
        <v>1.2E-2</v>
      </c>
      <c r="BL32" s="127">
        <v>0</v>
      </c>
      <c r="BM32" s="127">
        <v>9</v>
      </c>
      <c r="BN32" s="113"/>
      <c r="BO32" s="121">
        <v>583</v>
      </c>
      <c r="BP32" s="122">
        <v>185.27985830932101</v>
      </c>
      <c r="BQ32" s="134">
        <v>78</v>
      </c>
      <c r="BR32" s="124">
        <v>2.3753827988374501</v>
      </c>
      <c r="BS32" s="125">
        <v>302.61605500975998</v>
      </c>
      <c r="BT32" s="114">
        <v>7.4999999999999997E-3</v>
      </c>
      <c r="BU32" s="126">
        <v>7.4999999999999997E-3</v>
      </c>
      <c r="BV32" s="121">
        <v>0</v>
      </c>
      <c r="BW32" s="121">
        <v>0</v>
      </c>
      <c r="BX32" s="115"/>
      <c r="BY32" s="120">
        <v>0.99868593955322005</v>
      </c>
      <c r="BZ32" s="120">
        <v>1</v>
      </c>
      <c r="CA32" s="137">
        <v>0.99947437582128795</v>
      </c>
      <c r="CB32" s="119">
        <v>0.9</v>
      </c>
      <c r="CC32" s="126">
        <v>2.5000000000000001E-3</v>
      </c>
      <c r="CD32" s="207">
        <f t="shared" si="0"/>
        <v>2437.3496618616682</v>
      </c>
      <c r="CE32" s="115"/>
    </row>
    <row r="33" spans="1:83" s="87" customFormat="1" ht="21.4" customHeight="1" x14ac:dyDescent="0.2">
      <c r="A33" s="111" t="s">
        <v>382</v>
      </c>
      <c r="B33" s="111" t="s">
        <v>58</v>
      </c>
      <c r="C33" s="111" t="s">
        <v>67</v>
      </c>
      <c r="D33" s="112">
        <v>7.7849246157777801</v>
      </c>
      <c r="E33" s="113"/>
      <c r="F33" s="114">
        <v>1.2999999999999999E-2</v>
      </c>
      <c r="G33" s="114">
        <v>0.01</v>
      </c>
      <c r="H33" s="115"/>
      <c r="I33" s="116">
        <v>3</v>
      </c>
      <c r="J33" s="116">
        <v>2</v>
      </c>
      <c r="K33" s="113"/>
      <c r="L33" s="138">
        <v>0.81659742828882298</v>
      </c>
      <c r="M33" s="120">
        <v>0.7</v>
      </c>
      <c r="N33" s="119">
        <v>0.7</v>
      </c>
      <c r="O33" s="120">
        <v>0</v>
      </c>
      <c r="P33" s="113"/>
      <c r="Q33" s="121">
        <v>208</v>
      </c>
      <c r="R33" s="122">
        <v>26.718306247750199</v>
      </c>
      <c r="S33" s="123">
        <v>36</v>
      </c>
      <c r="T33" s="118">
        <v>0.74217517354861695</v>
      </c>
      <c r="U33" s="129">
        <v>-112.165923718323</v>
      </c>
      <c r="V33" s="126"/>
      <c r="W33" s="126"/>
      <c r="X33" s="127">
        <v>73</v>
      </c>
      <c r="Y33" s="127">
        <v>129</v>
      </c>
      <c r="Z33" s="113"/>
      <c r="AA33" s="128">
        <v>565</v>
      </c>
      <c r="AB33" s="112">
        <v>72.576168413359994</v>
      </c>
      <c r="AC33" s="123">
        <v>200</v>
      </c>
      <c r="AD33" s="118">
        <v>0.36288084206679999</v>
      </c>
      <c r="AE33" s="129">
        <v>-1213.69957621291</v>
      </c>
      <c r="AF33" s="114"/>
      <c r="AG33" s="114"/>
      <c r="AH33" s="130">
        <v>992</v>
      </c>
      <c r="AI33" s="127">
        <v>1304</v>
      </c>
      <c r="AJ33" s="113"/>
      <c r="AK33" s="122">
        <v>4996.8009700000002</v>
      </c>
      <c r="AL33" s="122">
        <v>641.85605084382405</v>
      </c>
      <c r="AM33" s="131">
        <v>708.1</v>
      </c>
      <c r="AN33" s="120">
        <v>0.90644831357693001</v>
      </c>
      <c r="AO33" s="122">
        <v>-1300.6848795818</v>
      </c>
      <c r="AP33" s="126"/>
      <c r="AQ33" s="126"/>
      <c r="AR33" s="127">
        <v>516</v>
      </c>
      <c r="AS33" s="127">
        <v>1619</v>
      </c>
      <c r="AT33" s="115"/>
      <c r="AU33" s="122">
        <v>4432.9920099999999</v>
      </c>
      <c r="AV33" s="112">
        <v>569.432875562547</v>
      </c>
      <c r="AW33" s="133">
        <v>573</v>
      </c>
      <c r="AX33" s="135">
        <v>0.99377465194161796</v>
      </c>
      <c r="AY33" s="139">
        <v>-662.98227584998006</v>
      </c>
      <c r="AZ33" s="114">
        <v>3.0000000000000001E-3</v>
      </c>
      <c r="BA33" s="114"/>
      <c r="BB33" s="127">
        <v>28</v>
      </c>
      <c r="BC33" s="127">
        <v>920</v>
      </c>
      <c r="BD33" s="113"/>
      <c r="BE33" s="122">
        <v>311.60000000000002</v>
      </c>
      <c r="BF33" s="112">
        <v>40.026078013456598</v>
      </c>
      <c r="BG33" s="134">
        <v>65</v>
      </c>
      <c r="BH33" s="118">
        <v>0.61578581559164003</v>
      </c>
      <c r="BI33" s="129">
        <v>-266.477362269195</v>
      </c>
      <c r="BJ33" s="114"/>
      <c r="BK33" s="114"/>
      <c r="BL33" s="127">
        <v>195</v>
      </c>
      <c r="BM33" s="127">
        <v>296</v>
      </c>
      <c r="BN33" s="113"/>
      <c r="BO33" s="121">
        <v>966</v>
      </c>
      <c r="BP33" s="122">
        <v>124.08597997753201</v>
      </c>
      <c r="BQ33" s="134">
        <v>78</v>
      </c>
      <c r="BR33" s="124">
        <v>1.5908458971478501</v>
      </c>
      <c r="BS33" s="125">
        <v>272.30716527696597</v>
      </c>
      <c r="BT33" s="114">
        <v>7.4999999999999997E-3</v>
      </c>
      <c r="BU33" s="126">
        <v>7.4999999999999997E-3</v>
      </c>
      <c r="BV33" s="121">
        <v>0</v>
      </c>
      <c r="BW33" s="121">
        <v>0</v>
      </c>
      <c r="BX33" s="115"/>
      <c r="BY33" s="120">
        <v>0.99951136086000503</v>
      </c>
      <c r="BZ33" s="120">
        <v>1</v>
      </c>
      <c r="CA33" s="137">
        <v>0.99980454434400201</v>
      </c>
      <c r="CB33" s="119">
        <v>0.9</v>
      </c>
      <c r="CC33" s="126">
        <v>2.5000000000000001E-3</v>
      </c>
      <c r="CD33" s="207">
        <f t="shared" si="0"/>
        <v>5512.5051204322463</v>
      </c>
      <c r="CE33" s="115"/>
    </row>
    <row r="34" spans="1:83" s="87" customFormat="1" ht="21.4" customHeight="1" x14ac:dyDescent="0.2">
      <c r="A34" s="111" t="s">
        <v>382</v>
      </c>
      <c r="B34" s="111" t="s">
        <v>58</v>
      </c>
      <c r="C34" s="111" t="s">
        <v>68</v>
      </c>
      <c r="D34" s="112">
        <v>2.5249370302222198</v>
      </c>
      <c r="E34" s="113"/>
      <c r="F34" s="114">
        <v>1.375E-2</v>
      </c>
      <c r="G34" s="114">
        <v>0.01</v>
      </c>
      <c r="H34" s="115"/>
      <c r="I34" s="116">
        <v>3</v>
      </c>
      <c r="J34" s="116">
        <v>2</v>
      </c>
      <c r="K34" s="113"/>
      <c r="L34" s="117">
        <v>0.56000000000000005</v>
      </c>
      <c r="M34" s="120">
        <v>0.65600000000000003</v>
      </c>
      <c r="N34" s="119">
        <v>0.7</v>
      </c>
      <c r="O34" s="120"/>
      <c r="P34" s="113"/>
      <c r="Q34" s="121">
        <v>83</v>
      </c>
      <c r="R34" s="122">
        <v>32.872106910600898</v>
      </c>
      <c r="S34" s="123">
        <v>36</v>
      </c>
      <c r="T34" s="120">
        <v>0.91311408085002499</v>
      </c>
      <c r="U34" s="128">
        <v>-20.841570279731101</v>
      </c>
      <c r="V34" s="126"/>
      <c r="W34" s="126"/>
      <c r="X34" s="127">
        <v>8</v>
      </c>
      <c r="Y34" s="127">
        <v>27</v>
      </c>
      <c r="Z34" s="113"/>
      <c r="AA34" s="128">
        <v>194</v>
      </c>
      <c r="AB34" s="112">
        <v>76.833599285018906</v>
      </c>
      <c r="AC34" s="123">
        <v>200</v>
      </c>
      <c r="AD34" s="118">
        <v>0.38416799642509503</v>
      </c>
      <c r="AE34" s="129">
        <v>-382.89761266517303</v>
      </c>
      <c r="AF34" s="114"/>
      <c r="AG34" s="114"/>
      <c r="AH34" s="130">
        <v>311</v>
      </c>
      <c r="AI34" s="127">
        <v>412</v>
      </c>
      <c r="AJ34" s="113"/>
      <c r="AK34" s="122">
        <v>944.72959000000003</v>
      </c>
      <c r="AL34" s="122">
        <v>374.15966366371202</v>
      </c>
      <c r="AM34" s="131">
        <v>735.8</v>
      </c>
      <c r="AN34" s="118">
        <v>0.50850728956742697</v>
      </c>
      <c r="AO34" s="141">
        <v>-1177.6767269951699</v>
      </c>
      <c r="AP34" s="126"/>
      <c r="AQ34" s="126"/>
      <c r="AR34" s="127">
        <v>914</v>
      </c>
      <c r="AS34" s="127">
        <v>1285</v>
      </c>
      <c r="AT34" s="115"/>
      <c r="AU34" s="122">
        <v>1442.1324400000001</v>
      </c>
      <c r="AV34" s="112">
        <v>571.15580417982801</v>
      </c>
      <c r="AW34" s="133">
        <v>573</v>
      </c>
      <c r="AX34" s="135">
        <v>0.99678150816723898</v>
      </c>
      <c r="AY34" s="139">
        <v>-210.67922028571999</v>
      </c>
      <c r="AZ34" s="114">
        <v>3.7499999999999999E-3</v>
      </c>
      <c r="BA34" s="114">
        <v>0</v>
      </c>
      <c r="BB34" s="127">
        <v>5</v>
      </c>
      <c r="BC34" s="127">
        <v>295</v>
      </c>
      <c r="BD34" s="113"/>
      <c r="BE34" s="122">
        <v>126.8</v>
      </c>
      <c r="BF34" s="112">
        <v>50.219074171857699</v>
      </c>
      <c r="BG34" s="134">
        <v>65</v>
      </c>
      <c r="BH34" s="120">
        <v>0.77260114110550404</v>
      </c>
      <c r="BI34" s="128">
        <v>-60.691724116181199</v>
      </c>
      <c r="BJ34" s="114"/>
      <c r="BK34" s="114"/>
      <c r="BL34" s="127">
        <v>38</v>
      </c>
      <c r="BM34" s="127">
        <v>71</v>
      </c>
      <c r="BN34" s="113"/>
      <c r="BO34" s="121">
        <v>477</v>
      </c>
      <c r="BP34" s="122">
        <v>188.91560236574199</v>
      </c>
      <c r="BQ34" s="134">
        <v>78</v>
      </c>
      <c r="BR34" s="124">
        <v>2.4219949021248999</v>
      </c>
      <c r="BS34" s="125">
        <v>252.009931060583</v>
      </c>
      <c r="BT34" s="114">
        <v>7.4999999999999997E-3</v>
      </c>
      <c r="BU34" s="126">
        <v>7.4999999999999997E-3</v>
      </c>
      <c r="BV34" s="121">
        <v>0</v>
      </c>
      <c r="BW34" s="121">
        <v>0</v>
      </c>
      <c r="BX34" s="115"/>
      <c r="BY34" s="120">
        <v>0.99483648881239195</v>
      </c>
      <c r="BZ34" s="120">
        <v>1</v>
      </c>
      <c r="CA34" s="137">
        <v>0.997934595524957</v>
      </c>
      <c r="CB34" s="119">
        <v>0.9</v>
      </c>
      <c r="CC34" s="126">
        <v>2.5000000000000001E-3</v>
      </c>
      <c r="CD34" s="207">
        <f t="shared" si="0"/>
        <v>1857.8486668375092</v>
      </c>
      <c r="CE34" s="115"/>
    </row>
    <row r="35" spans="1:83" s="87" customFormat="1" ht="21.4" customHeight="1" x14ac:dyDescent="0.2">
      <c r="A35" s="111" t="s">
        <v>382</v>
      </c>
      <c r="B35" s="111" t="s">
        <v>58</v>
      </c>
      <c r="C35" s="111" t="s">
        <v>69</v>
      </c>
      <c r="D35" s="112">
        <v>4.80222135577778</v>
      </c>
      <c r="E35" s="113"/>
      <c r="F35" s="114">
        <v>2.2624999999999999E-2</v>
      </c>
      <c r="G35" s="114">
        <v>1.6625000000000001E-2</v>
      </c>
      <c r="H35" s="115"/>
      <c r="I35" s="116">
        <v>4</v>
      </c>
      <c r="J35" s="116">
        <v>4</v>
      </c>
      <c r="K35" s="113"/>
      <c r="L35" s="117">
        <v>0.53</v>
      </c>
      <c r="M35" s="120">
        <v>0.622</v>
      </c>
      <c r="N35" s="119">
        <v>0.7</v>
      </c>
      <c r="O35" s="120"/>
      <c r="P35" s="113"/>
      <c r="Q35" s="121">
        <v>149</v>
      </c>
      <c r="R35" s="122">
        <v>31.027307773043599</v>
      </c>
      <c r="S35" s="123">
        <v>36</v>
      </c>
      <c r="T35" s="120">
        <v>0.86186966036232304</v>
      </c>
      <c r="U35" s="128">
        <v>-48.498076366259298</v>
      </c>
      <c r="V35" s="126"/>
      <c r="W35" s="126"/>
      <c r="X35" s="127">
        <v>24</v>
      </c>
      <c r="Y35" s="127">
        <v>59</v>
      </c>
      <c r="Z35" s="113"/>
      <c r="AA35" s="128">
        <v>639</v>
      </c>
      <c r="AB35" s="112">
        <v>133.063420583724</v>
      </c>
      <c r="AC35" s="123">
        <v>200</v>
      </c>
      <c r="AD35" s="118">
        <v>0.66531710291862001</v>
      </c>
      <c r="AE35" s="129">
        <v>-458.21153536810698</v>
      </c>
      <c r="AF35" s="114"/>
      <c r="AG35" s="114"/>
      <c r="AH35" s="130">
        <v>322</v>
      </c>
      <c r="AI35" s="127">
        <v>514</v>
      </c>
      <c r="AJ35" s="113"/>
      <c r="AK35" s="122">
        <v>5737.7669999999998</v>
      </c>
      <c r="AL35" s="122">
        <v>1194.81518549673</v>
      </c>
      <c r="AM35" s="131">
        <v>735.5</v>
      </c>
      <c r="AN35" s="124">
        <v>1.62449379401323</v>
      </c>
      <c r="AO35" s="132">
        <v>1702.77157868379</v>
      </c>
      <c r="AP35" s="126">
        <v>0.01</v>
      </c>
      <c r="AQ35" s="126">
        <v>0.01</v>
      </c>
      <c r="AR35" s="127">
        <v>0</v>
      </c>
      <c r="AS35" s="127">
        <v>0</v>
      </c>
      <c r="AT35" s="115"/>
      <c r="AU35" s="122">
        <v>2865.7550700000002</v>
      </c>
      <c r="AV35" s="112">
        <v>596.75613798020299</v>
      </c>
      <c r="AW35" s="133">
        <v>573</v>
      </c>
      <c r="AX35" s="135">
        <v>1.0414592285867399</v>
      </c>
      <c r="AY35" s="139">
        <v>-277.755978829627</v>
      </c>
      <c r="AZ35" s="114">
        <v>6.7499999999999999E-3</v>
      </c>
      <c r="BA35" s="114">
        <v>3.0000000000000001E-3</v>
      </c>
      <c r="BB35" s="127">
        <v>0</v>
      </c>
      <c r="BC35" s="127">
        <v>437</v>
      </c>
      <c r="BD35" s="113"/>
      <c r="BE35" s="122">
        <v>200.4</v>
      </c>
      <c r="BF35" s="112">
        <v>41.730687769919101</v>
      </c>
      <c r="BG35" s="134">
        <v>65</v>
      </c>
      <c r="BH35" s="118">
        <v>0.64201058107567799</v>
      </c>
      <c r="BI35" s="129">
        <v>-156.193748994635</v>
      </c>
      <c r="BJ35" s="114"/>
      <c r="BK35" s="114"/>
      <c r="BL35" s="127">
        <v>112</v>
      </c>
      <c r="BM35" s="127">
        <v>175</v>
      </c>
      <c r="BN35" s="113"/>
      <c r="BO35" s="121">
        <v>387</v>
      </c>
      <c r="BP35" s="122">
        <v>80.587705423945494</v>
      </c>
      <c r="BQ35" s="134">
        <v>78</v>
      </c>
      <c r="BR35" s="135">
        <v>1.0331757105634001</v>
      </c>
      <c r="BS35" s="136">
        <v>-40.912498793561703</v>
      </c>
      <c r="BT35" s="114">
        <v>3.375E-3</v>
      </c>
      <c r="BU35" s="126">
        <v>1.1249999999999999E-3</v>
      </c>
      <c r="BV35" s="121">
        <v>0</v>
      </c>
      <c r="BW35" s="121">
        <v>63</v>
      </c>
      <c r="BX35" s="115"/>
      <c r="BY35" s="120">
        <v>0.99855449551893605</v>
      </c>
      <c r="BZ35" s="120">
        <v>1</v>
      </c>
      <c r="CA35" s="137">
        <v>0.99942179820757404</v>
      </c>
      <c r="CB35" s="119">
        <v>0.9</v>
      </c>
      <c r="CC35" s="126">
        <v>2.5000000000000001E-3</v>
      </c>
      <c r="CD35" s="207">
        <f t="shared" si="0"/>
        <v>3532.0338071745573</v>
      </c>
      <c r="CE35" s="115"/>
    </row>
    <row r="36" spans="1:83" s="87" customFormat="1" ht="21.4" customHeight="1" x14ac:dyDescent="0.2">
      <c r="A36" s="111" t="s">
        <v>382</v>
      </c>
      <c r="B36" s="111" t="s">
        <v>58</v>
      </c>
      <c r="C36" s="111" t="s">
        <v>70</v>
      </c>
      <c r="D36" s="112">
        <v>7.9626680467777797</v>
      </c>
      <c r="E36" s="113"/>
      <c r="F36" s="114">
        <v>4.2000000000000003E-2</v>
      </c>
      <c r="G36" s="114">
        <v>3.8249999999999999E-2</v>
      </c>
      <c r="H36" s="115"/>
      <c r="I36" s="116">
        <v>5</v>
      </c>
      <c r="J36" s="116">
        <v>5</v>
      </c>
      <c r="K36" s="113"/>
      <c r="L36" s="117">
        <v>0.5</v>
      </c>
      <c r="M36" s="118">
        <v>0.35599999999999998</v>
      </c>
      <c r="N36" s="119">
        <v>0.7</v>
      </c>
      <c r="O36" s="120"/>
      <c r="P36" s="113"/>
      <c r="Q36" s="121">
        <v>367</v>
      </c>
      <c r="R36" s="122">
        <v>46.090079084549103</v>
      </c>
      <c r="S36" s="123">
        <v>36</v>
      </c>
      <c r="T36" s="124">
        <v>1.28027997457081</v>
      </c>
      <c r="U36" s="125">
        <v>39.524128840998301</v>
      </c>
      <c r="V36" s="126">
        <v>0.01</v>
      </c>
      <c r="W36" s="126">
        <v>0.01</v>
      </c>
      <c r="X36" s="127">
        <v>0</v>
      </c>
      <c r="Y36" s="127">
        <v>0</v>
      </c>
      <c r="Z36" s="113"/>
      <c r="AA36" s="128">
        <v>919</v>
      </c>
      <c r="AB36" s="112">
        <v>115.413576781201</v>
      </c>
      <c r="AC36" s="123">
        <v>200</v>
      </c>
      <c r="AD36" s="118">
        <v>0.57706788390600505</v>
      </c>
      <c r="AE36" s="129">
        <v>-900.31039532778698</v>
      </c>
      <c r="AF36" s="114"/>
      <c r="AG36" s="114"/>
      <c r="AH36" s="130">
        <v>674</v>
      </c>
      <c r="AI36" s="127">
        <v>993</v>
      </c>
      <c r="AJ36" s="113"/>
      <c r="AK36" s="122">
        <v>8109.1900299999998</v>
      </c>
      <c r="AL36" s="122">
        <v>1018.40111660582</v>
      </c>
      <c r="AM36" s="131">
        <v>828</v>
      </c>
      <c r="AN36" s="124">
        <v>1.2299530393790099</v>
      </c>
      <c r="AO36" s="132">
        <v>577.24499334296195</v>
      </c>
      <c r="AP36" s="126">
        <v>0.01</v>
      </c>
      <c r="AQ36" s="126">
        <v>0.01</v>
      </c>
      <c r="AR36" s="127">
        <v>0</v>
      </c>
      <c r="AS36" s="127">
        <v>0</v>
      </c>
      <c r="AT36" s="115"/>
      <c r="AU36" s="122">
        <v>5043.3159400000004</v>
      </c>
      <c r="AV36" s="112">
        <v>633.37011041680398</v>
      </c>
      <c r="AW36" s="133">
        <v>573</v>
      </c>
      <c r="AX36" s="135">
        <v>1.1053579588425899</v>
      </c>
      <c r="AY36" s="139">
        <v>-169.00834261411001</v>
      </c>
      <c r="AZ36" s="114">
        <v>1.2E-2</v>
      </c>
      <c r="BA36" s="114">
        <v>8.2500000000000004E-3</v>
      </c>
      <c r="BB36" s="127">
        <v>0</v>
      </c>
      <c r="BC36" s="127">
        <v>432</v>
      </c>
      <c r="BD36" s="113"/>
      <c r="BE36" s="122">
        <v>352.5</v>
      </c>
      <c r="BF36" s="112">
        <v>44.269081409546502</v>
      </c>
      <c r="BG36" s="134">
        <v>65</v>
      </c>
      <c r="BH36" s="118">
        <v>0.6810627909161</v>
      </c>
      <c r="BI36" s="129">
        <v>-238.77587848153101</v>
      </c>
      <c r="BJ36" s="114"/>
      <c r="BK36" s="114"/>
      <c r="BL36" s="127">
        <v>166</v>
      </c>
      <c r="BM36" s="127">
        <v>269</v>
      </c>
      <c r="BN36" s="113"/>
      <c r="BO36" s="121">
        <v>828</v>
      </c>
      <c r="BP36" s="122">
        <v>103.985246544977</v>
      </c>
      <c r="BQ36" s="134">
        <v>78</v>
      </c>
      <c r="BR36" s="124">
        <v>1.3331441864740601</v>
      </c>
      <c r="BS36" s="125">
        <v>118.46894582216299</v>
      </c>
      <c r="BT36" s="114">
        <v>7.4999999999999997E-3</v>
      </c>
      <c r="BU36" s="126">
        <v>7.4999999999999997E-3</v>
      </c>
      <c r="BV36" s="121">
        <v>0</v>
      </c>
      <c r="BW36" s="121">
        <v>0</v>
      </c>
      <c r="BX36" s="115"/>
      <c r="BY36" s="120">
        <v>0.99769503546099303</v>
      </c>
      <c r="BZ36" s="120">
        <v>1</v>
      </c>
      <c r="CA36" s="137">
        <v>0.99907801418439701</v>
      </c>
      <c r="CB36" s="119">
        <v>0.9</v>
      </c>
      <c r="CC36" s="126">
        <v>2.5000000000000001E-3</v>
      </c>
      <c r="CD36" s="207">
        <f t="shared" si="0"/>
        <v>6593.0891427320012</v>
      </c>
      <c r="CE36" s="115"/>
    </row>
    <row r="37" spans="1:83" s="87" customFormat="1" ht="21.4" customHeight="1" x14ac:dyDescent="0.2">
      <c r="A37" s="111" t="s">
        <v>382</v>
      </c>
      <c r="B37" s="111" t="s">
        <v>58</v>
      </c>
      <c r="C37" s="111" t="s">
        <v>73</v>
      </c>
      <c r="D37" s="112">
        <v>2.1182522330000002</v>
      </c>
      <c r="E37" s="113"/>
      <c r="F37" s="114">
        <v>5.2249999999999998E-2</v>
      </c>
      <c r="G37" s="114">
        <v>4.3999999999999997E-2</v>
      </c>
      <c r="H37" s="115"/>
      <c r="I37" s="116">
        <v>7</v>
      </c>
      <c r="J37" s="116">
        <v>7</v>
      </c>
      <c r="K37" s="113"/>
      <c r="L37" s="137">
        <v>0.93</v>
      </c>
      <c r="M37" s="135">
        <v>0.71599999999999997</v>
      </c>
      <c r="N37" s="119">
        <v>0.7</v>
      </c>
      <c r="O37" s="120">
        <v>2E-3</v>
      </c>
      <c r="P37" s="113"/>
      <c r="Q37" s="121">
        <v>102</v>
      </c>
      <c r="R37" s="122">
        <v>48.152905688451099</v>
      </c>
      <c r="S37" s="123">
        <v>36</v>
      </c>
      <c r="T37" s="124">
        <v>1.3375807135680899</v>
      </c>
      <c r="U37" s="125">
        <v>14.883911364748799</v>
      </c>
      <c r="V37" s="126">
        <v>0.01</v>
      </c>
      <c r="W37" s="126">
        <v>0.01</v>
      </c>
      <c r="X37" s="127">
        <v>0</v>
      </c>
      <c r="Y37" s="127">
        <v>0</v>
      </c>
      <c r="Z37" s="113"/>
      <c r="AA37" s="128">
        <v>319</v>
      </c>
      <c r="AB37" s="112">
        <v>150.59585210407801</v>
      </c>
      <c r="AC37" s="123">
        <v>200</v>
      </c>
      <c r="AD37" s="118">
        <v>0.75297926052038999</v>
      </c>
      <c r="AE37" s="129">
        <v>-164.97827019584</v>
      </c>
      <c r="AF37" s="114"/>
      <c r="AG37" s="114"/>
      <c r="AH37" s="130">
        <v>105</v>
      </c>
      <c r="AI37" s="127">
        <v>190</v>
      </c>
      <c r="AJ37" s="113"/>
      <c r="AK37" s="122">
        <v>1827.02685</v>
      </c>
      <c r="AL37" s="122">
        <v>862.51619214037203</v>
      </c>
      <c r="AM37" s="131">
        <v>699.3</v>
      </c>
      <c r="AN37" s="124">
        <v>1.23339938816012</v>
      </c>
      <c r="AO37" s="132">
        <v>134.796828260246</v>
      </c>
      <c r="AP37" s="126">
        <v>0.01</v>
      </c>
      <c r="AQ37" s="126">
        <v>0.01</v>
      </c>
      <c r="AR37" s="127">
        <v>0</v>
      </c>
      <c r="AS37" s="127">
        <v>0</v>
      </c>
      <c r="AT37" s="115"/>
      <c r="AU37" s="122">
        <v>1385.97948</v>
      </c>
      <c r="AV37" s="112">
        <v>654.30332535851505</v>
      </c>
      <c r="AW37" s="133">
        <v>573</v>
      </c>
      <c r="AX37" s="124">
        <v>1.1418906201719301</v>
      </c>
      <c r="AY37" s="132">
        <v>-0.61826411108177104</v>
      </c>
      <c r="AZ37" s="114">
        <v>1.4999999999999999E-2</v>
      </c>
      <c r="BA37" s="114">
        <v>1.0500000000000001E-2</v>
      </c>
      <c r="BB37" s="127">
        <v>0</v>
      </c>
      <c r="BC37" s="127">
        <v>71</v>
      </c>
      <c r="BD37" s="113"/>
      <c r="BE37" s="122">
        <v>140.80000000000001</v>
      </c>
      <c r="BF37" s="112">
        <v>66.469893342489399</v>
      </c>
      <c r="BG37" s="134">
        <v>65</v>
      </c>
      <c r="BH37" s="135">
        <v>1.02261374373061</v>
      </c>
      <c r="BI37" s="136">
        <v>-16.492937813647998</v>
      </c>
      <c r="BJ37" s="114">
        <v>5.2500000000000003E-3</v>
      </c>
      <c r="BK37" s="114">
        <v>1.5E-3</v>
      </c>
      <c r="BL37" s="127">
        <v>0</v>
      </c>
      <c r="BM37" s="127">
        <v>25</v>
      </c>
      <c r="BN37" s="113"/>
      <c r="BO37" s="121">
        <v>204</v>
      </c>
      <c r="BP37" s="122">
        <v>96.305811376902199</v>
      </c>
      <c r="BQ37" s="134">
        <v>78</v>
      </c>
      <c r="BR37" s="124">
        <v>1.2346898894474601</v>
      </c>
      <c r="BS37" s="125">
        <v>15.2484746236224</v>
      </c>
      <c r="BT37" s="114">
        <v>7.4999999999999997E-3</v>
      </c>
      <c r="BU37" s="126">
        <v>7.4999999999999997E-3</v>
      </c>
      <c r="BV37" s="121">
        <v>0</v>
      </c>
      <c r="BW37" s="121">
        <v>0</v>
      </c>
      <c r="BX37" s="115"/>
      <c r="BY37" s="120">
        <v>1</v>
      </c>
      <c r="BZ37" s="120">
        <v>1</v>
      </c>
      <c r="CA37" s="137">
        <v>1</v>
      </c>
      <c r="CB37" s="119">
        <v>0.9</v>
      </c>
      <c r="CC37" s="126">
        <v>2.5000000000000001E-3</v>
      </c>
      <c r="CD37" s="207">
        <f t="shared" si="0"/>
        <v>1481.2937865369001</v>
      </c>
      <c r="CE37" s="115"/>
    </row>
    <row r="38" spans="1:83" s="87" customFormat="1" ht="21.4" customHeight="1" x14ac:dyDescent="0.2">
      <c r="A38" s="111" t="s">
        <v>382</v>
      </c>
      <c r="B38" s="111" t="s">
        <v>58</v>
      </c>
      <c r="C38" s="111" t="s">
        <v>74</v>
      </c>
      <c r="D38" s="112">
        <v>2.9114317781111101</v>
      </c>
      <c r="E38" s="113"/>
      <c r="F38" s="114">
        <v>2.4E-2</v>
      </c>
      <c r="G38" s="114">
        <v>2.2249999999999999E-2</v>
      </c>
      <c r="H38" s="115"/>
      <c r="I38" s="116">
        <v>5</v>
      </c>
      <c r="J38" s="116">
        <v>4</v>
      </c>
      <c r="K38" s="113"/>
      <c r="L38" s="137">
        <v>0.87</v>
      </c>
      <c r="M38" s="135">
        <v>0.72499999999999998</v>
      </c>
      <c r="N38" s="119">
        <v>0.7</v>
      </c>
      <c r="O38" s="120">
        <v>3.0000000000000001E-3</v>
      </c>
      <c r="P38" s="113"/>
      <c r="Q38" s="121">
        <v>102</v>
      </c>
      <c r="R38" s="122">
        <v>35.034308812200898</v>
      </c>
      <c r="S38" s="123">
        <v>36</v>
      </c>
      <c r="T38" s="135">
        <v>0.97317524478336004</v>
      </c>
      <c r="U38" s="136">
        <v>-17.736707879308799</v>
      </c>
      <c r="V38" s="126">
        <v>1E-3</v>
      </c>
      <c r="W38" s="126"/>
      <c r="X38" s="127">
        <v>3</v>
      </c>
      <c r="Y38" s="127">
        <v>24</v>
      </c>
      <c r="Z38" s="113"/>
      <c r="AA38" s="128">
        <v>370</v>
      </c>
      <c r="AB38" s="112">
        <v>127.08523784818</v>
      </c>
      <c r="AC38" s="123">
        <v>200</v>
      </c>
      <c r="AD38" s="118">
        <v>0.6354261892409</v>
      </c>
      <c r="AE38" s="129">
        <v>-295.20393266282599</v>
      </c>
      <c r="AF38" s="114"/>
      <c r="AG38" s="114"/>
      <c r="AH38" s="130">
        <v>213</v>
      </c>
      <c r="AI38" s="127">
        <v>329</v>
      </c>
      <c r="AJ38" s="113"/>
      <c r="AK38" s="122">
        <v>3055.31187</v>
      </c>
      <c r="AL38" s="122">
        <v>1049.41901540356</v>
      </c>
      <c r="AM38" s="131">
        <v>828</v>
      </c>
      <c r="AN38" s="124">
        <v>1.26741426981106</v>
      </c>
      <c r="AO38" s="132">
        <v>301.36758877589801</v>
      </c>
      <c r="AP38" s="126">
        <v>0.01</v>
      </c>
      <c r="AQ38" s="126">
        <v>0.01</v>
      </c>
      <c r="AR38" s="127">
        <v>0</v>
      </c>
      <c r="AS38" s="127">
        <v>0</v>
      </c>
      <c r="AT38" s="115"/>
      <c r="AU38" s="122">
        <v>1242.59637</v>
      </c>
      <c r="AV38" s="112">
        <v>426.79906819117599</v>
      </c>
      <c r="AW38" s="133">
        <v>573</v>
      </c>
      <c r="AX38" s="118">
        <v>0.74485003174725195</v>
      </c>
      <c r="AY38" s="141">
        <v>-663.21289707899803</v>
      </c>
      <c r="AZ38" s="114"/>
      <c r="BA38" s="114"/>
      <c r="BB38" s="127">
        <v>426</v>
      </c>
      <c r="BC38" s="127">
        <v>760</v>
      </c>
      <c r="BD38" s="113"/>
      <c r="BE38" s="122">
        <v>115</v>
      </c>
      <c r="BF38" s="112">
        <v>39.499465817677503</v>
      </c>
      <c r="BG38" s="134">
        <v>65</v>
      </c>
      <c r="BH38" s="118">
        <v>0.60768408950273101</v>
      </c>
      <c r="BI38" s="129">
        <v>-101.191278115419</v>
      </c>
      <c r="BJ38" s="114"/>
      <c r="BK38" s="114"/>
      <c r="BL38" s="127">
        <v>75</v>
      </c>
      <c r="BM38" s="127">
        <v>113</v>
      </c>
      <c r="BN38" s="113"/>
      <c r="BO38" s="121">
        <v>267</v>
      </c>
      <c r="BP38" s="122">
        <v>91.707455420173105</v>
      </c>
      <c r="BQ38" s="134">
        <v>78</v>
      </c>
      <c r="BR38" s="124">
        <v>1.1757366079509399</v>
      </c>
      <c r="BS38" s="125">
        <v>7.5704662614976996</v>
      </c>
      <c r="BT38" s="114">
        <v>7.4999999999999997E-3</v>
      </c>
      <c r="BU38" s="126">
        <v>6.7499999999999999E-3</v>
      </c>
      <c r="BV38" s="121">
        <v>0</v>
      </c>
      <c r="BW38" s="121">
        <v>6</v>
      </c>
      <c r="BX38" s="115"/>
      <c r="BY38" s="120">
        <v>0.99607843137254903</v>
      </c>
      <c r="BZ38" s="120">
        <v>1</v>
      </c>
      <c r="CA38" s="137">
        <v>0.99843137254902004</v>
      </c>
      <c r="CB38" s="119">
        <v>0.9</v>
      </c>
      <c r="CC38" s="126">
        <v>2.5000000000000001E-3</v>
      </c>
      <c r="CD38" s="207">
        <f t="shared" si="0"/>
        <v>2410.6655122759989</v>
      </c>
      <c r="CE38" s="115"/>
    </row>
    <row r="39" spans="1:83" s="87" customFormat="1" ht="21.4" customHeight="1" x14ac:dyDescent="0.2">
      <c r="A39" s="111" t="s">
        <v>382</v>
      </c>
      <c r="B39" s="111" t="s">
        <v>58</v>
      </c>
      <c r="C39" s="111" t="s">
        <v>75</v>
      </c>
      <c r="D39" s="112">
        <v>8.3768087102222193</v>
      </c>
      <c r="E39" s="113"/>
      <c r="F39" s="114">
        <v>2.8250000000000001E-2</v>
      </c>
      <c r="G39" s="114">
        <v>2.1499999999999998E-2</v>
      </c>
      <c r="H39" s="115"/>
      <c r="I39" s="116">
        <v>6</v>
      </c>
      <c r="J39" s="116">
        <v>4</v>
      </c>
      <c r="K39" s="113"/>
      <c r="L39" s="138">
        <v>0.76633813495072001</v>
      </c>
      <c r="M39" s="135">
        <v>0.73699999999999999</v>
      </c>
      <c r="N39" s="119">
        <v>0.7</v>
      </c>
      <c r="O39" s="120">
        <v>5.0000000000000001E-3</v>
      </c>
      <c r="P39" s="113"/>
      <c r="Q39" s="121">
        <v>284</v>
      </c>
      <c r="R39" s="122">
        <v>33.903125859067899</v>
      </c>
      <c r="S39" s="123">
        <v>36</v>
      </c>
      <c r="T39" s="120">
        <v>0.94175349608521797</v>
      </c>
      <c r="U39" s="128">
        <v>-60.5079857400832</v>
      </c>
      <c r="V39" s="126"/>
      <c r="W39" s="126"/>
      <c r="X39" s="127">
        <v>18</v>
      </c>
      <c r="Y39" s="127">
        <v>78</v>
      </c>
      <c r="Z39" s="113"/>
      <c r="AA39" s="128">
        <v>921</v>
      </c>
      <c r="AB39" s="112">
        <v>109.94640463451201</v>
      </c>
      <c r="AC39" s="123">
        <v>200</v>
      </c>
      <c r="AD39" s="118">
        <v>0.54973202317255998</v>
      </c>
      <c r="AE39" s="129">
        <v>-992.93325411157298</v>
      </c>
      <c r="AF39" s="114"/>
      <c r="AG39" s="114"/>
      <c r="AH39" s="130">
        <v>755</v>
      </c>
      <c r="AI39" s="127">
        <v>1090</v>
      </c>
      <c r="AJ39" s="113"/>
      <c r="AK39" s="122">
        <v>7849.9926400000004</v>
      </c>
      <c r="AL39" s="122">
        <v>937.11017065731096</v>
      </c>
      <c r="AM39" s="131">
        <v>828</v>
      </c>
      <c r="AN39" s="135">
        <v>1.1317755684266999</v>
      </c>
      <c r="AO39" s="139">
        <v>-73.691032021913998</v>
      </c>
      <c r="AP39" s="126">
        <v>9.4999999999999998E-3</v>
      </c>
      <c r="AQ39" s="126">
        <v>6.4999999999999997E-3</v>
      </c>
      <c r="AR39" s="127">
        <v>0</v>
      </c>
      <c r="AS39" s="127">
        <v>474</v>
      </c>
      <c r="AT39" s="115"/>
      <c r="AU39" s="122">
        <v>4677.88724</v>
      </c>
      <c r="AV39" s="112">
        <v>558.43309807129401</v>
      </c>
      <c r="AW39" s="133">
        <v>573</v>
      </c>
      <c r="AX39" s="135">
        <v>0.97457783258515596</v>
      </c>
      <c r="AY39" s="139">
        <v>-805.53153302965802</v>
      </c>
      <c r="AZ39" s="114">
        <v>1.5E-3</v>
      </c>
      <c r="BA39" s="114"/>
      <c r="BB39" s="127">
        <v>123</v>
      </c>
      <c r="BC39" s="127">
        <v>1083</v>
      </c>
      <c r="BD39" s="113"/>
      <c r="BE39" s="122">
        <v>531.4</v>
      </c>
      <c r="BF39" s="112">
        <v>63.4370460616502</v>
      </c>
      <c r="BG39" s="134">
        <v>65</v>
      </c>
      <c r="BH39" s="135">
        <v>0.97595455479461901</v>
      </c>
      <c r="BI39" s="136">
        <v>-90.6283075862613</v>
      </c>
      <c r="BJ39" s="114">
        <v>2.2499999999999998E-3</v>
      </c>
      <c r="BK39" s="114"/>
      <c r="BL39" s="127">
        <v>14</v>
      </c>
      <c r="BM39" s="127">
        <v>122</v>
      </c>
      <c r="BN39" s="113"/>
      <c r="BO39" s="121">
        <v>1057</v>
      </c>
      <c r="BP39" s="122">
        <v>126.181704341672</v>
      </c>
      <c r="BQ39" s="134">
        <v>78</v>
      </c>
      <c r="BR39" s="124">
        <v>1.61771415822656</v>
      </c>
      <c r="BS39" s="125">
        <v>310.56603089648598</v>
      </c>
      <c r="BT39" s="114">
        <v>7.4999999999999997E-3</v>
      </c>
      <c r="BU39" s="126">
        <v>7.4999999999999997E-3</v>
      </c>
      <c r="BV39" s="121">
        <v>0</v>
      </c>
      <c r="BW39" s="121">
        <v>0</v>
      </c>
      <c r="BX39" s="115"/>
      <c r="BY39" s="120">
        <v>0.99907578558225496</v>
      </c>
      <c r="BZ39" s="120">
        <v>1</v>
      </c>
      <c r="CA39" s="137">
        <v>0.99963031423290205</v>
      </c>
      <c r="CB39" s="119">
        <v>0.9</v>
      </c>
      <c r="CC39" s="126">
        <v>2.5000000000000001E-3</v>
      </c>
      <c r="CD39" s="207">
        <f t="shared" si="0"/>
        <v>6935.9976120639976</v>
      </c>
      <c r="CE39" s="115"/>
    </row>
    <row r="40" spans="1:83" s="87" customFormat="1" ht="21.4" customHeight="1" x14ac:dyDescent="0.2">
      <c r="A40" s="111" t="s">
        <v>382</v>
      </c>
      <c r="B40" s="111" t="s">
        <v>77</v>
      </c>
      <c r="C40" s="111" t="s">
        <v>78</v>
      </c>
      <c r="D40" s="112">
        <v>2.96507936511111</v>
      </c>
      <c r="E40" s="113"/>
      <c r="F40" s="114">
        <v>4.7E-2</v>
      </c>
      <c r="G40" s="114">
        <v>4.4499999999999998E-2</v>
      </c>
      <c r="H40" s="115"/>
      <c r="I40" s="116">
        <v>5</v>
      </c>
      <c r="J40" s="116">
        <v>5</v>
      </c>
      <c r="K40" s="113"/>
      <c r="L40" s="137">
        <v>0.89</v>
      </c>
      <c r="M40" s="124">
        <v>0.85099999999999998</v>
      </c>
      <c r="N40" s="119">
        <v>0.7</v>
      </c>
      <c r="O40" s="120">
        <v>0.02</v>
      </c>
      <c r="P40" s="113"/>
      <c r="Q40" s="121">
        <v>162</v>
      </c>
      <c r="R40" s="122">
        <v>54.635974303483501</v>
      </c>
      <c r="S40" s="123">
        <v>36</v>
      </c>
      <c r="T40" s="124">
        <v>1.51766595287454</v>
      </c>
      <c r="U40" s="125">
        <v>40.056959998694502</v>
      </c>
      <c r="V40" s="126">
        <v>0.01</v>
      </c>
      <c r="W40" s="126">
        <v>0.01</v>
      </c>
      <c r="X40" s="127">
        <v>0</v>
      </c>
      <c r="Y40" s="127">
        <v>0</v>
      </c>
      <c r="Z40" s="113"/>
      <c r="AA40" s="128">
        <v>468</v>
      </c>
      <c r="AB40" s="112">
        <v>157.83725909895199</v>
      </c>
      <c r="AC40" s="123">
        <v>200</v>
      </c>
      <c r="AD40" s="120">
        <v>0.78918629549476005</v>
      </c>
      <c r="AE40" s="128">
        <v>-209.46133334058601</v>
      </c>
      <c r="AF40" s="114"/>
      <c r="AG40" s="114"/>
      <c r="AH40" s="130">
        <v>126</v>
      </c>
      <c r="AI40" s="127">
        <v>244</v>
      </c>
      <c r="AJ40" s="113"/>
      <c r="AK40" s="122">
        <v>2671.66347</v>
      </c>
      <c r="AL40" s="122">
        <v>901.04281910170198</v>
      </c>
      <c r="AM40" s="131">
        <v>828</v>
      </c>
      <c r="AN40" s="135">
        <v>1.08821596509867</v>
      </c>
      <c r="AO40" s="139">
        <v>-133.02645003002701</v>
      </c>
      <c r="AP40" s="126">
        <v>7.0000000000000001E-3</v>
      </c>
      <c r="AQ40" s="126">
        <v>4.4999999999999997E-3</v>
      </c>
      <c r="AR40" s="127">
        <v>0</v>
      </c>
      <c r="AS40" s="127">
        <v>275</v>
      </c>
      <c r="AT40" s="115"/>
      <c r="AU40" s="122">
        <v>1324.9331</v>
      </c>
      <c r="AV40" s="112">
        <v>446.84574571256002</v>
      </c>
      <c r="AW40" s="133">
        <v>573</v>
      </c>
      <c r="AX40" s="120">
        <v>0.77983550735176399</v>
      </c>
      <c r="AY40" s="122">
        <v>-615.99362002077999</v>
      </c>
      <c r="AZ40" s="114"/>
      <c r="BA40" s="114"/>
      <c r="BB40" s="127">
        <v>375</v>
      </c>
      <c r="BC40" s="127">
        <v>714</v>
      </c>
      <c r="BD40" s="113"/>
      <c r="BE40" s="122">
        <v>181.4</v>
      </c>
      <c r="BF40" s="112">
        <v>61.178800855875998</v>
      </c>
      <c r="BG40" s="134">
        <v>65</v>
      </c>
      <c r="BH40" s="120">
        <v>0.94121232085963102</v>
      </c>
      <c r="BI40" s="128">
        <v>-38.774933335690498</v>
      </c>
      <c r="BJ40" s="114"/>
      <c r="BK40" s="114"/>
      <c r="BL40" s="127">
        <v>12</v>
      </c>
      <c r="BM40" s="127">
        <v>50</v>
      </c>
      <c r="BN40" s="113"/>
      <c r="BO40" s="121">
        <v>535</v>
      </c>
      <c r="BP40" s="122">
        <v>180.43361884175101</v>
      </c>
      <c r="BQ40" s="134">
        <v>78</v>
      </c>
      <c r="BR40" s="124">
        <v>2.3132515236121902</v>
      </c>
      <c r="BS40" s="125">
        <v>270.79007999717101</v>
      </c>
      <c r="BT40" s="114">
        <v>7.4999999999999997E-3</v>
      </c>
      <c r="BU40" s="126">
        <v>7.4999999999999997E-3</v>
      </c>
      <c r="BV40" s="121">
        <v>0</v>
      </c>
      <c r="BW40" s="121">
        <v>0</v>
      </c>
      <c r="BX40" s="115"/>
      <c r="BY40" s="120">
        <v>0.99778638627559502</v>
      </c>
      <c r="BZ40" s="120">
        <v>1</v>
      </c>
      <c r="CA40" s="137">
        <v>0.99911455451023801</v>
      </c>
      <c r="CB40" s="119">
        <v>0.9</v>
      </c>
      <c r="CC40" s="126">
        <v>2.5000000000000001E-3</v>
      </c>
      <c r="CD40" s="207">
        <f t="shared" si="0"/>
        <v>2455.0857143119993</v>
      </c>
      <c r="CE40" s="115"/>
    </row>
    <row r="41" spans="1:83" s="87" customFormat="1" ht="21.4" customHeight="1" x14ac:dyDescent="0.2">
      <c r="A41" s="111" t="s">
        <v>382</v>
      </c>
      <c r="B41" s="111" t="s">
        <v>77</v>
      </c>
      <c r="C41" s="111" t="s">
        <v>79</v>
      </c>
      <c r="D41" s="112">
        <v>4.1628521236666698</v>
      </c>
      <c r="E41" s="113"/>
      <c r="F41" s="114">
        <v>1.2999999999999999E-2</v>
      </c>
      <c r="G41" s="114">
        <v>0.01</v>
      </c>
      <c r="H41" s="115"/>
      <c r="I41" s="116">
        <v>3</v>
      </c>
      <c r="J41" s="116">
        <v>2</v>
      </c>
      <c r="K41" s="113"/>
      <c r="L41" s="140">
        <v>0.67</v>
      </c>
      <c r="M41" s="118">
        <v>0.57499999999999996</v>
      </c>
      <c r="N41" s="119">
        <v>0.7</v>
      </c>
      <c r="O41" s="120"/>
      <c r="P41" s="113"/>
      <c r="Q41" s="121">
        <v>142</v>
      </c>
      <c r="R41" s="122">
        <v>34.111228499494601</v>
      </c>
      <c r="S41" s="123">
        <v>36</v>
      </c>
      <c r="T41" s="120">
        <v>0.94753412498596101</v>
      </c>
      <c r="U41" s="128">
        <v>-29.2031215787649</v>
      </c>
      <c r="V41" s="126">
        <v>0</v>
      </c>
      <c r="W41" s="126"/>
      <c r="X41" s="127">
        <v>8</v>
      </c>
      <c r="Y41" s="127">
        <v>38</v>
      </c>
      <c r="Z41" s="113"/>
      <c r="AA41" s="128">
        <v>439</v>
      </c>
      <c r="AB41" s="112">
        <v>105.45654444562101</v>
      </c>
      <c r="AC41" s="123">
        <v>200</v>
      </c>
      <c r="AD41" s="118">
        <v>0.52728272222810502</v>
      </c>
      <c r="AE41" s="129">
        <v>-512.12845321536099</v>
      </c>
      <c r="AF41" s="114"/>
      <c r="AG41" s="114"/>
      <c r="AH41" s="130">
        <v>394</v>
      </c>
      <c r="AI41" s="127">
        <v>561</v>
      </c>
      <c r="AJ41" s="113"/>
      <c r="AK41" s="122">
        <v>2598.2300799999998</v>
      </c>
      <c r="AL41" s="122">
        <v>624.14661938831102</v>
      </c>
      <c r="AM41" s="131">
        <v>815</v>
      </c>
      <c r="AN41" s="120">
        <v>0.76582407286909304</v>
      </c>
      <c r="AO41" s="122">
        <v>-1277.6183668526</v>
      </c>
      <c r="AP41" s="126"/>
      <c r="AQ41" s="126"/>
      <c r="AR41" s="127">
        <v>795</v>
      </c>
      <c r="AS41" s="127">
        <v>1474</v>
      </c>
      <c r="AT41" s="115"/>
      <c r="AU41" s="122">
        <v>1775.3490899999999</v>
      </c>
      <c r="AV41" s="112">
        <v>426.47421461520997</v>
      </c>
      <c r="AW41" s="133">
        <v>573</v>
      </c>
      <c r="AX41" s="118">
        <v>0.74428309705970297</v>
      </c>
      <c r="AY41" s="141">
        <v>-949.63392846200895</v>
      </c>
      <c r="AZ41" s="114"/>
      <c r="BA41" s="114"/>
      <c r="BB41" s="127">
        <v>610</v>
      </c>
      <c r="BC41" s="127">
        <v>1088</v>
      </c>
      <c r="BD41" s="113"/>
      <c r="BE41" s="122">
        <v>267.39999999999998</v>
      </c>
      <c r="BF41" s="112">
        <v>64.234806343414505</v>
      </c>
      <c r="BG41" s="134">
        <v>65</v>
      </c>
      <c r="BH41" s="135">
        <v>0.98822778989868398</v>
      </c>
      <c r="BI41" s="136">
        <v>-41.716747294992302</v>
      </c>
      <c r="BJ41" s="114">
        <v>3.0000000000000001E-3</v>
      </c>
      <c r="BK41" s="114"/>
      <c r="BL41" s="127">
        <v>4</v>
      </c>
      <c r="BM41" s="127">
        <v>58</v>
      </c>
      <c r="BN41" s="113"/>
      <c r="BO41" s="121">
        <v>615</v>
      </c>
      <c r="BP41" s="122">
        <v>147.735250191473</v>
      </c>
      <c r="BQ41" s="134">
        <v>78</v>
      </c>
      <c r="BR41" s="124">
        <v>1.8940416691214499</v>
      </c>
      <c r="BS41" s="125">
        <v>244.05990324600899</v>
      </c>
      <c r="BT41" s="114">
        <v>7.4999999999999997E-3</v>
      </c>
      <c r="BU41" s="126">
        <v>7.4999999999999997E-3</v>
      </c>
      <c r="BV41" s="121">
        <v>0</v>
      </c>
      <c r="BW41" s="121">
        <v>0</v>
      </c>
      <c r="BX41" s="115"/>
      <c r="BY41" s="120">
        <v>0.99630860095976403</v>
      </c>
      <c r="BZ41" s="120">
        <v>1</v>
      </c>
      <c r="CA41" s="137">
        <v>0.99852344038390495</v>
      </c>
      <c r="CB41" s="119">
        <v>0.9</v>
      </c>
      <c r="CC41" s="126">
        <v>2.5000000000000001E-3</v>
      </c>
      <c r="CD41" s="207">
        <f t="shared" si="0"/>
        <v>3392.7244807883358</v>
      </c>
      <c r="CE41" s="115"/>
    </row>
    <row r="42" spans="1:83" s="87" customFormat="1" ht="21.4" customHeight="1" x14ac:dyDescent="0.2">
      <c r="A42" s="111" t="s">
        <v>382</v>
      </c>
      <c r="B42" s="111" t="s">
        <v>77</v>
      </c>
      <c r="C42" s="111" t="s">
        <v>80</v>
      </c>
      <c r="D42" s="112">
        <v>4.3036506685555604</v>
      </c>
      <c r="E42" s="113"/>
      <c r="F42" s="114">
        <v>0.01</v>
      </c>
      <c r="G42" s="114">
        <v>0.01</v>
      </c>
      <c r="H42" s="115"/>
      <c r="I42" s="116">
        <v>2</v>
      </c>
      <c r="J42" s="116">
        <v>2</v>
      </c>
      <c r="K42" s="113"/>
      <c r="L42" s="117">
        <v>0.38</v>
      </c>
      <c r="M42" s="118">
        <v>0.53300000000000003</v>
      </c>
      <c r="N42" s="119">
        <v>0.7</v>
      </c>
      <c r="O42" s="120"/>
      <c r="P42" s="113"/>
      <c r="Q42" s="121">
        <v>124</v>
      </c>
      <c r="R42" s="122">
        <v>28.812747490404099</v>
      </c>
      <c r="S42" s="123">
        <v>36</v>
      </c>
      <c r="T42" s="120">
        <v>0.80035409695566895</v>
      </c>
      <c r="U42" s="128">
        <v>-52.9936588552834</v>
      </c>
      <c r="V42" s="126"/>
      <c r="W42" s="126"/>
      <c r="X42" s="127">
        <v>31</v>
      </c>
      <c r="Y42" s="127">
        <v>62</v>
      </c>
      <c r="Z42" s="113"/>
      <c r="AA42" s="128">
        <v>523</v>
      </c>
      <c r="AB42" s="112">
        <v>121.524733366785</v>
      </c>
      <c r="AC42" s="123">
        <v>200</v>
      </c>
      <c r="AD42" s="118">
        <v>0.60762366683392499</v>
      </c>
      <c r="AE42" s="129">
        <v>-460.29810475157399</v>
      </c>
      <c r="AF42" s="114"/>
      <c r="AG42" s="114"/>
      <c r="AH42" s="130">
        <v>338</v>
      </c>
      <c r="AI42" s="127">
        <v>510</v>
      </c>
      <c r="AJ42" s="113"/>
      <c r="AK42" s="122">
        <v>2856.2338599999998</v>
      </c>
      <c r="AL42" s="122">
        <v>663.67697565904996</v>
      </c>
      <c r="AM42" s="131">
        <v>828</v>
      </c>
      <c r="AN42" s="120">
        <v>0.80154224113411798</v>
      </c>
      <c r="AO42" s="122">
        <v>-1214.6202936715199</v>
      </c>
      <c r="AP42" s="126"/>
      <c r="AQ42" s="126"/>
      <c r="AR42" s="127">
        <v>708</v>
      </c>
      <c r="AS42" s="127">
        <v>1420</v>
      </c>
      <c r="AT42" s="115"/>
      <c r="AU42" s="122">
        <v>1711.58428</v>
      </c>
      <c r="AV42" s="112">
        <v>397.70520700149302</v>
      </c>
      <c r="AW42" s="133">
        <v>573</v>
      </c>
      <c r="AX42" s="118">
        <v>0.69407540488916697</v>
      </c>
      <c r="AY42" s="141">
        <v>-1105.56479011326</v>
      </c>
      <c r="AZ42" s="114"/>
      <c r="BA42" s="114"/>
      <c r="BB42" s="127">
        <v>755</v>
      </c>
      <c r="BC42" s="127">
        <v>1248</v>
      </c>
      <c r="BD42" s="113"/>
      <c r="BE42" s="122">
        <v>184.7</v>
      </c>
      <c r="BF42" s="112">
        <v>42.917052108690598</v>
      </c>
      <c r="BG42" s="134">
        <v>65</v>
      </c>
      <c r="BH42" s="118">
        <v>0.660262340133702</v>
      </c>
      <c r="BI42" s="129">
        <v>-134.871884044262</v>
      </c>
      <c r="BJ42" s="114"/>
      <c r="BK42" s="114"/>
      <c r="BL42" s="127">
        <v>96</v>
      </c>
      <c r="BM42" s="127">
        <v>151</v>
      </c>
      <c r="BN42" s="113"/>
      <c r="BO42" s="121">
        <v>649</v>
      </c>
      <c r="BP42" s="122">
        <v>150.80220259090501</v>
      </c>
      <c r="BQ42" s="134">
        <v>78</v>
      </c>
      <c r="BR42" s="124">
        <v>1.9333615716782699</v>
      </c>
      <c r="BS42" s="125">
        <v>265.513739146886</v>
      </c>
      <c r="BT42" s="114">
        <v>7.4999999999999997E-3</v>
      </c>
      <c r="BU42" s="126">
        <v>7.4999999999999997E-3</v>
      </c>
      <c r="BV42" s="121">
        <v>0</v>
      </c>
      <c r="BW42" s="121">
        <v>0</v>
      </c>
      <c r="BX42" s="115"/>
      <c r="BY42" s="120">
        <v>0.99710144927536204</v>
      </c>
      <c r="BZ42" s="120">
        <v>1</v>
      </c>
      <c r="CA42" s="137">
        <v>0.99884057971014495</v>
      </c>
      <c r="CB42" s="119">
        <v>0.9</v>
      </c>
      <c r="CC42" s="126">
        <v>2.5000000000000001E-3</v>
      </c>
      <c r="CD42" s="207">
        <f t="shared" si="0"/>
        <v>3563.4227535640039</v>
      </c>
      <c r="CE42" s="115"/>
    </row>
    <row r="43" spans="1:83" s="87" customFormat="1" ht="21.4" customHeight="1" x14ac:dyDescent="0.2">
      <c r="A43" s="111" t="s">
        <v>382</v>
      </c>
      <c r="B43" s="111" t="s">
        <v>77</v>
      </c>
      <c r="C43" s="111" t="s">
        <v>81</v>
      </c>
      <c r="D43" s="112">
        <v>2.6566742695555599</v>
      </c>
      <c r="E43" s="113"/>
      <c r="F43" s="114">
        <v>1.2E-2</v>
      </c>
      <c r="G43" s="114">
        <v>0.01</v>
      </c>
      <c r="H43" s="115"/>
      <c r="I43" s="116">
        <v>3</v>
      </c>
      <c r="J43" s="116">
        <v>2</v>
      </c>
      <c r="K43" s="113"/>
      <c r="L43" s="117">
        <v>0.59</v>
      </c>
      <c r="M43" s="118">
        <v>0.33800000000000002</v>
      </c>
      <c r="N43" s="119">
        <v>0.7</v>
      </c>
      <c r="O43" s="120"/>
      <c r="P43" s="113"/>
      <c r="Q43" s="121">
        <v>86</v>
      </c>
      <c r="R43" s="122">
        <v>32.3713000820335</v>
      </c>
      <c r="S43" s="123">
        <v>36</v>
      </c>
      <c r="T43" s="120">
        <v>0.89920278005648502</v>
      </c>
      <c r="U43" s="128">
        <v>-23.2594486794498</v>
      </c>
      <c r="V43" s="126"/>
      <c r="W43" s="126"/>
      <c r="X43" s="127">
        <v>10</v>
      </c>
      <c r="Y43" s="127">
        <v>29</v>
      </c>
      <c r="Z43" s="113"/>
      <c r="AA43" s="128">
        <v>222</v>
      </c>
      <c r="AB43" s="112">
        <v>83.563123467574798</v>
      </c>
      <c r="AC43" s="123">
        <v>200</v>
      </c>
      <c r="AD43" s="118">
        <v>0.41781561733787398</v>
      </c>
      <c r="AE43" s="129">
        <v>-384.996937108054</v>
      </c>
      <c r="AF43" s="114"/>
      <c r="AG43" s="114"/>
      <c r="AH43" s="130">
        <v>310</v>
      </c>
      <c r="AI43" s="127">
        <v>416</v>
      </c>
      <c r="AJ43" s="113"/>
      <c r="AK43" s="122">
        <v>2176.7627900000002</v>
      </c>
      <c r="AL43" s="122">
        <v>819.356296308075</v>
      </c>
      <c r="AM43" s="131">
        <v>828</v>
      </c>
      <c r="AN43" s="135">
        <v>0.989560744333424</v>
      </c>
      <c r="AO43" s="139">
        <v>-336.20452962734498</v>
      </c>
      <c r="AP43" s="126">
        <v>2E-3</v>
      </c>
      <c r="AQ43" s="126"/>
      <c r="AR43" s="127">
        <v>23</v>
      </c>
      <c r="AS43" s="127">
        <v>463</v>
      </c>
      <c r="AT43" s="115"/>
      <c r="AU43" s="122">
        <v>1357.8496700000001</v>
      </c>
      <c r="AV43" s="112">
        <v>511.10882713790801</v>
      </c>
      <c r="AW43" s="133">
        <v>573</v>
      </c>
      <c r="AX43" s="120">
        <v>0.89198748191607102</v>
      </c>
      <c r="AY43" s="122">
        <v>-381.19655481457602</v>
      </c>
      <c r="AZ43" s="114"/>
      <c r="BA43" s="114"/>
      <c r="BB43" s="127">
        <v>165</v>
      </c>
      <c r="BC43" s="127">
        <v>469</v>
      </c>
      <c r="BD43" s="113"/>
      <c r="BE43" s="122">
        <v>107.4</v>
      </c>
      <c r="BF43" s="112">
        <v>40.4264840559348</v>
      </c>
      <c r="BG43" s="134">
        <v>65</v>
      </c>
      <c r="BH43" s="118">
        <v>0.62194590855284304</v>
      </c>
      <c r="BI43" s="129">
        <v>-89.874004560117598</v>
      </c>
      <c r="BJ43" s="114"/>
      <c r="BK43" s="114"/>
      <c r="BL43" s="127">
        <v>66</v>
      </c>
      <c r="BM43" s="127">
        <v>100</v>
      </c>
      <c r="BN43" s="113"/>
      <c r="BO43" s="121">
        <v>344</v>
      </c>
      <c r="BP43" s="122">
        <v>129.485200328134</v>
      </c>
      <c r="BQ43" s="134">
        <v>78</v>
      </c>
      <c r="BR43" s="124">
        <v>1.6600666708735099</v>
      </c>
      <c r="BS43" s="125">
        <v>107.271194527859</v>
      </c>
      <c r="BT43" s="114">
        <v>7.4999999999999997E-3</v>
      </c>
      <c r="BU43" s="126">
        <v>7.4999999999999997E-3</v>
      </c>
      <c r="BV43" s="121">
        <v>0</v>
      </c>
      <c r="BW43" s="121">
        <v>0</v>
      </c>
      <c r="BX43" s="115"/>
      <c r="BY43" s="120">
        <v>0.99944196428571397</v>
      </c>
      <c r="BZ43" s="120">
        <v>1</v>
      </c>
      <c r="CA43" s="137">
        <v>0.99977678571428596</v>
      </c>
      <c r="CB43" s="119">
        <v>0.9</v>
      </c>
      <c r="CC43" s="126">
        <v>2.5000000000000001E-3</v>
      </c>
      <c r="CD43" s="207">
        <f t="shared" si="0"/>
        <v>2199.7262951920034</v>
      </c>
      <c r="CE43" s="115"/>
    </row>
    <row r="44" spans="1:83" s="87" customFormat="1" ht="21.4" customHeight="1" x14ac:dyDescent="0.2">
      <c r="A44" s="111" t="s">
        <v>382</v>
      </c>
      <c r="B44" s="111" t="s">
        <v>77</v>
      </c>
      <c r="C44" s="111" t="s">
        <v>82</v>
      </c>
      <c r="D44" s="112">
        <v>7.2559452693333304</v>
      </c>
      <c r="E44" s="113"/>
      <c r="F44" s="114">
        <v>3.875E-2</v>
      </c>
      <c r="G44" s="114">
        <v>3.0499999999999999E-2</v>
      </c>
      <c r="H44" s="115"/>
      <c r="I44" s="116">
        <v>6</v>
      </c>
      <c r="J44" s="116">
        <v>5</v>
      </c>
      <c r="K44" s="113"/>
      <c r="L44" s="138">
        <v>0.75</v>
      </c>
      <c r="M44" s="118">
        <v>0.54500000000000004</v>
      </c>
      <c r="N44" s="119">
        <v>0.7</v>
      </c>
      <c r="O44" s="120"/>
      <c r="P44" s="113"/>
      <c r="Q44" s="121">
        <v>293</v>
      </c>
      <c r="R44" s="122">
        <v>40.3806794461834</v>
      </c>
      <c r="S44" s="123">
        <v>36</v>
      </c>
      <c r="T44" s="135">
        <v>1.12168554017176</v>
      </c>
      <c r="U44" s="136">
        <v>-5.4109075247103</v>
      </c>
      <c r="V44" s="126">
        <v>8.9999999999999993E-3</v>
      </c>
      <c r="W44" s="126">
        <v>6.0000000000000001E-3</v>
      </c>
      <c r="X44" s="127">
        <v>0</v>
      </c>
      <c r="Y44" s="127">
        <v>21</v>
      </c>
      <c r="Z44" s="113"/>
      <c r="AA44" s="128">
        <v>1046</v>
      </c>
      <c r="AB44" s="112">
        <v>144.15764744268901</v>
      </c>
      <c r="AC44" s="123">
        <v>200</v>
      </c>
      <c r="AD44" s="118">
        <v>0.72078823721344498</v>
      </c>
      <c r="AE44" s="129">
        <v>-611.83837513727894</v>
      </c>
      <c r="AF44" s="114"/>
      <c r="AG44" s="114"/>
      <c r="AH44" s="130">
        <v>406</v>
      </c>
      <c r="AI44" s="127">
        <v>696</v>
      </c>
      <c r="AJ44" s="113"/>
      <c r="AK44" s="122">
        <v>8365.47595</v>
      </c>
      <c r="AL44" s="122">
        <v>1152.91331997169</v>
      </c>
      <c r="AM44" s="131">
        <v>828</v>
      </c>
      <c r="AN44" s="124">
        <v>1.39240739127016</v>
      </c>
      <c r="AO44" s="132">
        <v>1502.0250769316599</v>
      </c>
      <c r="AP44" s="126">
        <v>0.01</v>
      </c>
      <c r="AQ44" s="126">
        <v>0.01</v>
      </c>
      <c r="AR44" s="127">
        <v>0</v>
      </c>
      <c r="AS44" s="127">
        <v>0</v>
      </c>
      <c r="AT44" s="115"/>
      <c r="AU44" s="122">
        <v>4396.70219</v>
      </c>
      <c r="AV44" s="112">
        <v>605.94478414580999</v>
      </c>
      <c r="AW44" s="133">
        <v>573</v>
      </c>
      <c r="AX44" s="135">
        <v>1.0574952602893699</v>
      </c>
      <c r="AY44" s="139">
        <v>-353.00475476830502</v>
      </c>
      <c r="AZ44" s="114">
        <v>8.2500000000000004E-3</v>
      </c>
      <c r="BA44" s="114">
        <v>4.4999999999999997E-3</v>
      </c>
      <c r="BB44" s="127">
        <v>0</v>
      </c>
      <c r="BC44" s="127">
        <v>593</v>
      </c>
      <c r="BD44" s="113"/>
      <c r="BE44" s="122">
        <v>459.6</v>
      </c>
      <c r="BF44" s="112">
        <v>63.341161342886899</v>
      </c>
      <c r="BG44" s="134">
        <v>65</v>
      </c>
      <c r="BH44" s="135">
        <v>0.97447940527518395</v>
      </c>
      <c r="BI44" s="136">
        <v>-79.197471919615694</v>
      </c>
      <c r="BJ44" s="114">
        <v>1.5E-3</v>
      </c>
      <c r="BK44" s="114"/>
      <c r="BL44" s="127">
        <v>13</v>
      </c>
      <c r="BM44" s="127">
        <v>107</v>
      </c>
      <c r="BN44" s="113"/>
      <c r="BO44" s="121">
        <v>840</v>
      </c>
      <c r="BP44" s="122">
        <v>115.76713561363199</v>
      </c>
      <c r="BQ44" s="134">
        <v>78</v>
      </c>
      <c r="BR44" s="124">
        <v>1.4841940463286201</v>
      </c>
      <c r="BS44" s="125">
        <v>193.44303369646099</v>
      </c>
      <c r="BT44" s="114">
        <v>7.4999999999999997E-3</v>
      </c>
      <c r="BU44" s="126">
        <v>7.4999999999999997E-3</v>
      </c>
      <c r="BV44" s="121">
        <v>0</v>
      </c>
      <c r="BW44" s="121">
        <v>0</v>
      </c>
      <c r="BX44" s="115"/>
      <c r="BY44" s="120">
        <v>0.99627827082736897</v>
      </c>
      <c r="BZ44" s="120">
        <v>1</v>
      </c>
      <c r="CA44" s="137">
        <v>0.99851130833094803</v>
      </c>
      <c r="CB44" s="119">
        <v>0.9</v>
      </c>
      <c r="CC44" s="126">
        <v>2.5000000000000001E-3</v>
      </c>
      <c r="CD44" s="207">
        <f t="shared" si="0"/>
        <v>6007.9226830079979</v>
      </c>
      <c r="CE44" s="115"/>
    </row>
    <row r="45" spans="1:83" s="87" customFormat="1" ht="21.4" customHeight="1" x14ac:dyDescent="0.2">
      <c r="A45" s="111" t="s">
        <v>382</v>
      </c>
      <c r="B45" s="111" t="s">
        <v>77</v>
      </c>
      <c r="C45" s="111" t="s">
        <v>83</v>
      </c>
      <c r="D45" s="112">
        <v>4.2127837904444396</v>
      </c>
      <c r="E45" s="113"/>
      <c r="F45" s="114">
        <v>2.375E-2</v>
      </c>
      <c r="G45" s="114">
        <v>2.0750000000000001E-2</v>
      </c>
      <c r="H45" s="115"/>
      <c r="I45" s="116">
        <v>4</v>
      </c>
      <c r="J45" s="116">
        <v>4</v>
      </c>
      <c r="K45" s="113"/>
      <c r="L45" s="117">
        <v>0.28000000000000003</v>
      </c>
      <c r="M45" s="120">
        <v>0.623</v>
      </c>
      <c r="N45" s="119">
        <v>0.7</v>
      </c>
      <c r="O45" s="120"/>
      <c r="P45" s="113"/>
      <c r="Q45" s="121">
        <v>113</v>
      </c>
      <c r="R45" s="122">
        <v>26.823118778682598</v>
      </c>
      <c r="S45" s="123">
        <v>36</v>
      </c>
      <c r="T45" s="118">
        <v>0.74508663274118303</v>
      </c>
      <c r="U45" s="129">
        <v>-60.256631279334201</v>
      </c>
      <c r="V45" s="126"/>
      <c r="W45" s="126"/>
      <c r="X45" s="127">
        <v>39</v>
      </c>
      <c r="Y45" s="127">
        <v>69</v>
      </c>
      <c r="Z45" s="113"/>
      <c r="AA45" s="128">
        <v>543</v>
      </c>
      <c r="AB45" s="112">
        <v>128.89339377720901</v>
      </c>
      <c r="AC45" s="123">
        <v>200</v>
      </c>
      <c r="AD45" s="118">
        <v>0.64446696888604504</v>
      </c>
      <c r="AE45" s="129">
        <v>-419.536840440746</v>
      </c>
      <c r="AF45" s="114"/>
      <c r="AG45" s="114"/>
      <c r="AH45" s="130">
        <v>300</v>
      </c>
      <c r="AI45" s="127">
        <v>469</v>
      </c>
      <c r="AJ45" s="113"/>
      <c r="AK45" s="122">
        <v>5305.6656499999999</v>
      </c>
      <c r="AL45" s="122">
        <v>1259.4203533621801</v>
      </c>
      <c r="AM45" s="131">
        <v>828</v>
      </c>
      <c r="AN45" s="124">
        <v>1.5210390741089099</v>
      </c>
      <c r="AO45" s="132">
        <v>1320.76313057531</v>
      </c>
      <c r="AP45" s="126">
        <v>0.01</v>
      </c>
      <c r="AQ45" s="126">
        <v>0.01</v>
      </c>
      <c r="AR45" s="127">
        <v>0</v>
      </c>
      <c r="AS45" s="127">
        <v>0</v>
      </c>
      <c r="AT45" s="115"/>
      <c r="AU45" s="122">
        <v>2417.9923199999998</v>
      </c>
      <c r="AV45" s="112">
        <v>573.96544429470998</v>
      </c>
      <c r="AW45" s="133">
        <v>573</v>
      </c>
      <c r="AX45" s="135">
        <v>1.0016848940570899</v>
      </c>
      <c r="AY45" s="139">
        <v>-339.67572786273598</v>
      </c>
      <c r="AZ45" s="114">
        <v>3.7499999999999999E-3</v>
      </c>
      <c r="BA45" s="114">
        <v>7.5000000000000002E-4</v>
      </c>
      <c r="BB45" s="127">
        <v>0</v>
      </c>
      <c r="BC45" s="127">
        <v>479</v>
      </c>
      <c r="BD45" s="113"/>
      <c r="BE45" s="122">
        <v>218.6</v>
      </c>
      <c r="BF45" s="112">
        <v>51.889679336460297</v>
      </c>
      <c r="BG45" s="134">
        <v>65</v>
      </c>
      <c r="BH45" s="120">
        <v>0.79830275902246595</v>
      </c>
      <c r="BI45" s="128">
        <v>-94.224473143242307</v>
      </c>
      <c r="BJ45" s="114"/>
      <c r="BK45" s="114"/>
      <c r="BL45" s="127">
        <v>56</v>
      </c>
      <c r="BM45" s="127">
        <v>110</v>
      </c>
      <c r="BN45" s="113"/>
      <c r="BO45" s="121">
        <v>512</v>
      </c>
      <c r="BP45" s="122">
        <v>121.534839068013</v>
      </c>
      <c r="BQ45" s="134">
        <v>78</v>
      </c>
      <c r="BR45" s="124">
        <v>1.55813896241042</v>
      </c>
      <c r="BS45" s="125">
        <v>136.61063222810901</v>
      </c>
      <c r="BT45" s="114">
        <v>7.4999999999999997E-3</v>
      </c>
      <c r="BU45" s="126">
        <v>7.4999999999999997E-3</v>
      </c>
      <c r="BV45" s="121">
        <v>0</v>
      </c>
      <c r="BW45" s="121">
        <v>0</v>
      </c>
      <c r="BX45" s="115"/>
      <c r="BY45" s="120">
        <v>0.99832551908908196</v>
      </c>
      <c r="BZ45" s="120">
        <v>1</v>
      </c>
      <c r="CA45" s="137">
        <v>0.99933020763563296</v>
      </c>
      <c r="CB45" s="119">
        <v>0.9</v>
      </c>
      <c r="CC45" s="126">
        <v>2.5000000000000001E-3</v>
      </c>
      <c r="CD45" s="207">
        <f t="shared" si="0"/>
        <v>3488.184978487996</v>
      </c>
      <c r="CE45" s="115"/>
    </row>
    <row r="46" spans="1:83" s="87" customFormat="1" ht="21.4" customHeight="1" x14ac:dyDescent="0.2">
      <c r="A46" s="111" t="s">
        <v>382</v>
      </c>
      <c r="B46" s="111" t="s">
        <v>77</v>
      </c>
      <c r="C46" s="111" t="s">
        <v>84</v>
      </c>
      <c r="D46" s="112">
        <v>2.6757575757777801</v>
      </c>
      <c r="E46" s="113"/>
      <c r="F46" s="114">
        <v>2.5999999999999999E-2</v>
      </c>
      <c r="G46" s="114">
        <v>2.2249999999999999E-2</v>
      </c>
      <c r="H46" s="115"/>
      <c r="I46" s="116">
        <v>4</v>
      </c>
      <c r="J46" s="116">
        <v>4</v>
      </c>
      <c r="K46" s="113"/>
      <c r="L46" s="117">
        <v>0.63</v>
      </c>
      <c r="M46" s="135">
        <v>0.749</v>
      </c>
      <c r="N46" s="119">
        <v>0.7</v>
      </c>
      <c r="O46" s="120">
        <v>7.0000000000000001E-3</v>
      </c>
      <c r="P46" s="113"/>
      <c r="Q46" s="121">
        <v>83</v>
      </c>
      <c r="R46" s="122">
        <v>31.019252547897199</v>
      </c>
      <c r="S46" s="123">
        <v>36</v>
      </c>
      <c r="T46" s="120">
        <v>0.86164590410825503</v>
      </c>
      <c r="U46" s="128">
        <v>-27.044276364467301</v>
      </c>
      <c r="V46" s="126"/>
      <c r="W46" s="126"/>
      <c r="X46" s="127">
        <v>14</v>
      </c>
      <c r="Y46" s="127">
        <v>33</v>
      </c>
      <c r="Z46" s="113"/>
      <c r="AA46" s="128">
        <v>263</v>
      </c>
      <c r="AB46" s="112">
        <v>98.289920724059698</v>
      </c>
      <c r="AC46" s="123">
        <v>200</v>
      </c>
      <c r="AD46" s="118">
        <v>0.49144960362029899</v>
      </c>
      <c r="AE46" s="129">
        <v>-348.357090913707</v>
      </c>
      <c r="AF46" s="114"/>
      <c r="AG46" s="114"/>
      <c r="AH46" s="130">
        <v>273</v>
      </c>
      <c r="AI46" s="127">
        <v>380</v>
      </c>
      <c r="AJ46" s="113"/>
      <c r="AK46" s="122">
        <v>1198.58755</v>
      </c>
      <c r="AL46" s="122">
        <v>447.94325197849798</v>
      </c>
      <c r="AM46" s="131">
        <v>731</v>
      </c>
      <c r="AN46" s="118">
        <v>0.61278146645485299</v>
      </c>
      <c r="AO46" s="141">
        <v>-1035.9226172896001</v>
      </c>
      <c r="AP46" s="126"/>
      <c r="AQ46" s="126"/>
      <c r="AR46" s="127">
        <v>758</v>
      </c>
      <c r="AS46" s="127">
        <v>1149</v>
      </c>
      <c r="AT46" s="115"/>
      <c r="AU46" s="122">
        <v>1640.7295099999999</v>
      </c>
      <c r="AV46" s="112">
        <v>613.18316907804297</v>
      </c>
      <c r="AW46" s="133">
        <v>573</v>
      </c>
      <c r="AX46" s="135">
        <v>1.07012769472608</v>
      </c>
      <c r="AY46" s="139">
        <v>-110.808555467771</v>
      </c>
      <c r="AZ46" s="114">
        <v>8.9999999999999993E-3</v>
      </c>
      <c r="BA46" s="114">
        <v>5.2500000000000003E-3</v>
      </c>
      <c r="BB46" s="127">
        <v>0</v>
      </c>
      <c r="BC46" s="127">
        <v>200</v>
      </c>
      <c r="BD46" s="113"/>
      <c r="BE46" s="122">
        <v>160.4</v>
      </c>
      <c r="BF46" s="112">
        <v>59.945639863647102</v>
      </c>
      <c r="BG46" s="134">
        <v>65</v>
      </c>
      <c r="BH46" s="120">
        <v>0.92224061328687801</v>
      </c>
      <c r="BI46" s="128">
        <v>-38.291054546954797</v>
      </c>
      <c r="BJ46" s="114"/>
      <c r="BK46" s="114"/>
      <c r="BL46" s="127">
        <v>14</v>
      </c>
      <c r="BM46" s="127">
        <v>49</v>
      </c>
      <c r="BN46" s="113"/>
      <c r="BO46" s="121">
        <v>377</v>
      </c>
      <c r="BP46" s="122">
        <v>140.89467723562899</v>
      </c>
      <c r="BQ46" s="134">
        <v>78</v>
      </c>
      <c r="BR46" s="124">
        <v>1.8063420158414001</v>
      </c>
      <c r="BS46" s="125">
        <v>138.570734543654</v>
      </c>
      <c r="BT46" s="114">
        <v>7.4999999999999997E-3</v>
      </c>
      <c r="BU46" s="126">
        <v>7.4999999999999997E-3</v>
      </c>
      <c r="BV46" s="121">
        <v>0</v>
      </c>
      <c r="BW46" s="121">
        <v>0</v>
      </c>
      <c r="BX46" s="115"/>
      <c r="BY46" s="120">
        <v>0.99594202898550699</v>
      </c>
      <c r="BZ46" s="120">
        <v>1</v>
      </c>
      <c r="CA46" s="137">
        <v>0.998376811594203</v>
      </c>
      <c r="CB46" s="119">
        <v>0.9</v>
      </c>
      <c r="CC46" s="126">
        <v>2.5000000000000001E-3</v>
      </c>
      <c r="CD46" s="207">
        <f t="shared" si="0"/>
        <v>1955.9787878935572</v>
      </c>
      <c r="CE46" s="115"/>
    </row>
    <row r="47" spans="1:83" s="87" customFormat="1" ht="21.4" customHeight="1" x14ac:dyDescent="0.2">
      <c r="A47" s="111" t="s">
        <v>382</v>
      </c>
      <c r="B47" s="111" t="s">
        <v>77</v>
      </c>
      <c r="C47" s="111" t="s">
        <v>86</v>
      </c>
      <c r="D47" s="112">
        <v>5.0620890961111096</v>
      </c>
      <c r="E47" s="113"/>
      <c r="F47" s="114">
        <v>3.125E-2</v>
      </c>
      <c r="G47" s="114">
        <v>2.5999999999999999E-2</v>
      </c>
      <c r="H47" s="115"/>
      <c r="I47" s="116">
        <v>5</v>
      </c>
      <c r="J47" s="116">
        <v>4</v>
      </c>
      <c r="K47" s="113"/>
      <c r="L47" s="117">
        <v>0.57999999999999996</v>
      </c>
      <c r="M47" s="120">
        <v>0.65</v>
      </c>
      <c r="N47" s="119">
        <v>0.7</v>
      </c>
      <c r="O47" s="120"/>
      <c r="P47" s="113"/>
      <c r="Q47" s="121">
        <v>179</v>
      </c>
      <c r="R47" s="122">
        <v>35.360894800827303</v>
      </c>
      <c r="S47" s="123">
        <v>36</v>
      </c>
      <c r="T47" s="135">
        <v>0.98224707780075804</v>
      </c>
      <c r="U47" s="136">
        <v>-29.185501002304001</v>
      </c>
      <c r="V47" s="126">
        <v>1.5E-3</v>
      </c>
      <c r="W47" s="126"/>
      <c r="X47" s="127">
        <v>4</v>
      </c>
      <c r="Y47" s="127">
        <v>40</v>
      </c>
      <c r="Z47" s="113"/>
      <c r="AA47" s="128">
        <v>658</v>
      </c>
      <c r="AB47" s="112">
        <v>129.98585910024801</v>
      </c>
      <c r="AC47" s="123">
        <v>200</v>
      </c>
      <c r="AD47" s="118">
        <v>0.64992929550124001</v>
      </c>
      <c r="AE47" s="129">
        <v>-498.58611667946599</v>
      </c>
      <c r="AF47" s="114"/>
      <c r="AG47" s="114"/>
      <c r="AH47" s="130">
        <v>355</v>
      </c>
      <c r="AI47" s="127">
        <v>557</v>
      </c>
      <c r="AJ47" s="113"/>
      <c r="AK47" s="122">
        <v>5103.0274900000004</v>
      </c>
      <c r="AL47" s="122">
        <v>1008.08725273531</v>
      </c>
      <c r="AM47" s="131">
        <v>828</v>
      </c>
      <c r="AN47" s="124">
        <v>1.21749668204748</v>
      </c>
      <c r="AO47" s="132">
        <v>314.76096694700902</v>
      </c>
      <c r="AP47" s="126">
        <v>0.01</v>
      </c>
      <c r="AQ47" s="126">
        <v>0.01</v>
      </c>
      <c r="AR47" s="127">
        <v>0</v>
      </c>
      <c r="AS47" s="127">
        <v>0</v>
      </c>
      <c r="AT47" s="115"/>
      <c r="AU47" s="122">
        <v>3129.4107300000001</v>
      </c>
      <c r="AV47" s="112">
        <v>618.20538330787804</v>
      </c>
      <c r="AW47" s="133">
        <v>573</v>
      </c>
      <c r="AX47" s="135">
        <v>1.0788924665059001</v>
      </c>
      <c r="AY47" s="139">
        <v>-184.208494286671</v>
      </c>
      <c r="AZ47" s="114">
        <v>9.75E-3</v>
      </c>
      <c r="BA47" s="114">
        <v>6.0000000000000001E-3</v>
      </c>
      <c r="BB47" s="127">
        <v>0</v>
      </c>
      <c r="BC47" s="127">
        <v>352</v>
      </c>
      <c r="BD47" s="113"/>
      <c r="BE47" s="122">
        <v>254.3</v>
      </c>
      <c r="BF47" s="112">
        <v>50.236176244974203</v>
      </c>
      <c r="BG47" s="134">
        <v>65</v>
      </c>
      <c r="BH47" s="120">
        <v>0.77286424992267999</v>
      </c>
      <c r="BI47" s="128">
        <v>-121.590487920827</v>
      </c>
      <c r="BJ47" s="114"/>
      <c r="BK47" s="114"/>
      <c r="BL47" s="127">
        <v>75</v>
      </c>
      <c r="BM47" s="127">
        <v>141</v>
      </c>
      <c r="BN47" s="113"/>
      <c r="BO47" s="121">
        <v>753</v>
      </c>
      <c r="BP47" s="122">
        <v>148.75281444146901</v>
      </c>
      <c r="BQ47" s="134">
        <v>78</v>
      </c>
      <c r="BR47" s="124">
        <v>1.9070873646342199</v>
      </c>
      <c r="BS47" s="125">
        <v>301.93141449500803</v>
      </c>
      <c r="BT47" s="114">
        <v>7.4999999999999997E-3</v>
      </c>
      <c r="BU47" s="126">
        <v>7.4999999999999997E-3</v>
      </c>
      <c r="BV47" s="121">
        <v>0</v>
      </c>
      <c r="BW47" s="121">
        <v>0</v>
      </c>
      <c r="BX47" s="115"/>
      <c r="BY47" s="120">
        <v>0.99867794817556899</v>
      </c>
      <c r="BZ47" s="120">
        <v>1</v>
      </c>
      <c r="CA47" s="137">
        <v>0.99947117927022699</v>
      </c>
      <c r="CB47" s="119">
        <v>0.9</v>
      </c>
      <c r="CC47" s="126">
        <v>2.5000000000000001E-3</v>
      </c>
      <c r="CD47" s="207">
        <f t="shared" si="0"/>
        <v>4191.409771579999</v>
      </c>
      <c r="CE47" s="115"/>
    </row>
    <row r="48" spans="1:83" s="87" customFormat="1" ht="21.4" customHeight="1" x14ac:dyDescent="0.2">
      <c r="A48" s="111" t="s">
        <v>382</v>
      </c>
      <c r="B48" s="111" t="s">
        <v>77</v>
      </c>
      <c r="C48" s="111" t="s">
        <v>87</v>
      </c>
      <c r="D48" s="112">
        <v>2.2861991962222201</v>
      </c>
      <c r="E48" s="113"/>
      <c r="F48" s="114">
        <v>4.9500000000000002E-2</v>
      </c>
      <c r="G48" s="114">
        <v>4.5749999999999999E-2</v>
      </c>
      <c r="H48" s="115"/>
      <c r="I48" s="116">
        <v>6</v>
      </c>
      <c r="J48" s="116">
        <v>6</v>
      </c>
      <c r="K48" s="113"/>
      <c r="L48" s="138">
        <v>0.71</v>
      </c>
      <c r="M48" s="118">
        <v>0.49299999999999999</v>
      </c>
      <c r="N48" s="119">
        <v>0.7</v>
      </c>
      <c r="O48" s="120"/>
      <c r="P48" s="113"/>
      <c r="Q48" s="121">
        <v>123</v>
      </c>
      <c r="R48" s="122">
        <v>53.801086188486302</v>
      </c>
      <c r="S48" s="123">
        <v>36</v>
      </c>
      <c r="T48" s="124">
        <v>1.4944746163468401</v>
      </c>
      <c r="U48" s="125">
        <v>28.9768573764865</v>
      </c>
      <c r="V48" s="126">
        <v>0.01</v>
      </c>
      <c r="W48" s="126">
        <v>0.01</v>
      </c>
      <c r="X48" s="127">
        <v>0</v>
      </c>
      <c r="Y48" s="127">
        <v>0</v>
      </c>
      <c r="Z48" s="113"/>
      <c r="AA48" s="128">
        <v>333</v>
      </c>
      <c r="AB48" s="112">
        <v>145.65659919321899</v>
      </c>
      <c r="AC48" s="123">
        <v>200</v>
      </c>
      <c r="AD48" s="118">
        <v>0.72828299596609503</v>
      </c>
      <c r="AE48" s="129">
        <v>-189.35079235285301</v>
      </c>
      <c r="AF48" s="114"/>
      <c r="AG48" s="114"/>
      <c r="AH48" s="130">
        <v>125</v>
      </c>
      <c r="AI48" s="127">
        <v>216</v>
      </c>
      <c r="AJ48" s="113"/>
      <c r="AK48" s="122">
        <v>3838.7673300000001</v>
      </c>
      <c r="AL48" s="122">
        <v>1679.10448763314</v>
      </c>
      <c r="AM48" s="131">
        <v>763.3</v>
      </c>
      <c r="AN48" s="124">
        <v>2.1997962631116699</v>
      </c>
      <c r="AO48" s="132">
        <v>1845.2155309853399</v>
      </c>
      <c r="AP48" s="126">
        <v>0.01</v>
      </c>
      <c r="AQ48" s="126">
        <v>0.01</v>
      </c>
      <c r="AR48" s="127">
        <v>0</v>
      </c>
      <c r="AS48" s="127">
        <v>0</v>
      </c>
      <c r="AT48" s="115"/>
      <c r="AU48" s="122">
        <v>2217.76001</v>
      </c>
      <c r="AV48" s="112">
        <v>970.06420685681599</v>
      </c>
      <c r="AW48" s="133">
        <v>573</v>
      </c>
      <c r="AX48" s="124">
        <v>1.69295673098921</v>
      </c>
      <c r="AY48" s="132">
        <v>721.22498990907695</v>
      </c>
      <c r="AZ48" s="114">
        <v>1.4999999999999999E-2</v>
      </c>
      <c r="BA48" s="114">
        <v>1.4999999999999999E-2</v>
      </c>
      <c r="BB48" s="127">
        <v>0</v>
      </c>
      <c r="BC48" s="127">
        <v>0</v>
      </c>
      <c r="BD48" s="113"/>
      <c r="BE48" s="122">
        <v>149.30000000000001</v>
      </c>
      <c r="BF48" s="112">
        <v>65.304895674317194</v>
      </c>
      <c r="BG48" s="134">
        <v>65</v>
      </c>
      <c r="BH48" s="135">
        <v>1.0046907026817999</v>
      </c>
      <c r="BI48" s="136">
        <v>-20.4640075146771</v>
      </c>
      <c r="BJ48" s="114">
        <v>4.4999999999999997E-3</v>
      </c>
      <c r="BK48" s="114">
        <v>7.5000000000000002E-4</v>
      </c>
      <c r="BL48" s="127">
        <v>0</v>
      </c>
      <c r="BM48" s="127">
        <v>30</v>
      </c>
      <c r="BN48" s="113"/>
      <c r="BO48" s="121">
        <v>331</v>
      </c>
      <c r="BP48" s="122">
        <v>144.78178478365001</v>
      </c>
      <c r="BQ48" s="134">
        <v>78</v>
      </c>
      <c r="BR48" s="124">
        <v>1.8561767279955099</v>
      </c>
      <c r="BS48" s="125">
        <v>127.283190982387</v>
      </c>
      <c r="BT48" s="114">
        <v>7.4999999999999997E-3</v>
      </c>
      <c r="BU48" s="126">
        <v>7.4999999999999997E-3</v>
      </c>
      <c r="BV48" s="121">
        <v>0</v>
      </c>
      <c r="BW48" s="121">
        <v>0</v>
      </c>
      <c r="BX48" s="115"/>
      <c r="BY48" s="120">
        <v>0.99376039933444305</v>
      </c>
      <c r="BZ48" s="120">
        <v>1</v>
      </c>
      <c r="CA48" s="137">
        <v>0.99750415973377704</v>
      </c>
      <c r="CB48" s="119">
        <v>0.9</v>
      </c>
      <c r="CC48" s="126">
        <v>2.5000000000000001E-3</v>
      </c>
      <c r="CD48" s="207">
        <f t="shared" si="0"/>
        <v>1745.0558464764206</v>
      </c>
      <c r="CE48" s="115"/>
    </row>
    <row r="49" spans="1:83" s="87" customFormat="1" ht="21.4" customHeight="1" x14ac:dyDescent="0.2">
      <c r="A49" s="111" t="s">
        <v>382</v>
      </c>
      <c r="B49" s="111" t="s">
        <v>77</v>
      </c>
      <c r="C49" s="111" t="s">
        <v>88</v>
      </c>
      <c r="D49" s="112">
        <v>3.6495165695555598</v>
      </c>
      <c r="E49" s="113"/>
      <c r="F49" s="114">
        <v>0.02</v>
      </c>
      <c r="G49" s="114">
        <v>0.02</v>
      </c>
      <c r="H49" s="115"/>
      <c r="I49" s="116">
        <v>3</v>
      </c>
      <c r="J49" s="116">
        <v>3</v>
      </c>
      <c r="K49" s="113"/>
      <c r="L49" s="117">
        <v>0.45</v>
      </c>
      <c r="M49" s="118">
        <v>0.39400000000000002</v>
      </c>
      <c r="N49" s="119">
        <v>0.7</v>
      </c>
      <c r="O49" s="120"/>
      <c r="P49" s="113"/>
      <c r="Q49" s="121">
        <v>112</v>
      </c>
      <c r="R49" s="122">
        <v>30.688996163028701</v>
      </c>
      <c r="S49" s="123">
        <v>36</v>
      </c>
      <c r="T49" s="120">
        <v>0.85247211563968495</v>
      </c>
      <c r="U49" s="128">
        <v>-38.0914782461698</v>
      </c>
      <c r="V49" s="126"/>
      <c r="W49" s="126"/>
      <c r="X49" s="127">
        <v>20</v>
      </c>
      <c r="Y49" s="127">
        <v>46</v>
      </c>
      <c r="Z49" s="113"/>
      <c r="AA49" s="128">
        <v>498</v>
      </c>
      <c r="AB49" s="112">
        <v>136.45642936775201</v>
      </c>
      <c r="AC49" s="123">
        <v>200</v>
      </c>
      <c r="AD49" s="118">
        <v>0.68228214683875998</v>
      </c>
      <c r="AE49" s="129">
        <v>-335.84154581205399</v>
      </c>
      <c r="AF49" s="114"/>
      <c r="AG49" s="114"/>
      <c r="AH49" s="130">
        <v>232</v>
      </c>
      <c r="AI49" s="127">
        <v>378</v>
      </c>
      <c r="AJ49" s="113"/>
      <c r="AK49" s="122">
        <v>4115.6904800000002</v>
      </c>
      <c r="AL49" s="122">
        <v>1127.7357977583399</v>
      </c>
      <c r="AM49" s="131">
        <v>828</v>
      </c>
      <c r="AN49" s="124">
        <v>1.36199975574679</v>
      </c>
      <c r="AO49" s="132">
        <v>663.58648033809504</v>
      </c>
      <c r="AP49" s="126">
        <v>0.01</v>
      </c>
      <c r="AQ49" s="126">
        <v>0.01</v>
      </c>
      <c r="AR49" s="127">
        <v>0</v>
      </c>
      <c r="AS49" s="127">
        <v>0</v>
      </c>
      <c r="AT49" s="115"/>
      <c r="AU49" s="122">
        <v>1814.5451</v>
      </c>
      <c r="AV49" s="112">
        <v>497.201496531629</v>
      </c>
      <c r="AW49" s="133">
        <v>573</v>
      </c>
      <c r="AX49" s="120">
        <v>0.867716398833559</v>
      </c>
      <c r="AY49" s="122">
        <v>-574.41092875153595</v>
      </c>
      <c r="AZ49" s="114"/>
      <c r="BA49" s="114"/>
      <c r="BB49" s="127">
        <v>277</v>
      </c>
      <c r="BC49" s="127">
        <v>695</v>
      </c>
      <c r="BD49" s="113"/>
      <c r="BE49" s="122">
        <v>190.1</v>
      </c>
      <c r="BF49" s="112">
        <v>52.089090808854898</v>
      </c>
      <c r="BG49" s="134">
        <v>65</v>
      </c>
      <c r="BH49" s="120">
        <v>0.80137062782853696</v>
      </c>
      <c r="BI49" s="128">
        <v>-80.898502388917706</v>
      </c>
      <c r="BJ49" s="114"/>
      <c r="BK49" s="114"/>
      <c r="BL49" s="127">
        <v>48</v>
      </c>
      <c r="BM49" s="127">
        <v>95</v>
      </c>
      <c r="BN49" s="113"/>
      <c r="BO49" s="121">
        <v>703</v>
      </c>
      <c r="BP49" s="122">
        <v>192.62825270186701</v>
      </c>
      <c r="BQ49" s="134">
        <v>78</v>
      </c>
      <c r="BR49" s="124">
        <v>2.4695929833572698</v>
      </c>
      <c r="BS49" s="125">
        <v>377.80179713329898</v>
      </c>
      <c r="BT49" s="114">
        <v>7.4999999999999997E-3</v>
      </c>
      <c r="BU49" s="126">
        <v>7.4999999999999997E-3</v>
      </c>
      <c r="BV49" s="121">
        <v>0</v>
      </c>
      <c r="BW49" s="121">
        <v>0</v>
      </c>
      <c r="BX49" s="115"/>
      <c r="BY49" s="120">
        <v>0.99746835443037996</v>
      </c>
      <c r="BZ49" s="120">
        <v>1</v>
      </c>
      <c r="CA49" s="137">
        <v>0.99898734177215198</v>
      </c>
      <c r="CB49" s="119">
        <v>0.9</v>
      </c>
      <c r="CC49" s="126">
        <v>2.5000000000000001E-3</v>
      </c>
      <c r="CD49" s="207">
        <f t="shared" si="0"/>
        <v>3021.7997195920034</v>
      </c>
      <c r="CE49" s="115"/>
    </row>
    <row r="50" spans="1:83" s="87" customFormat="1" ht="21.4" customHeight="1" x14ac:dyDescent="0.2">
      <c r="A50" s="111" t="s">
        <v>382</v>
      </c>
      <c r="B50" s="111" t="s">
        <v>77</v>
      </c>
      <c r="C50" s="111" t="s">
        <v>89</v>
      </c>
      <c r="D50" s="112">
        <v>1.97182578466667</v>
      </c>
      <c r="E50" s="113"/>
      <c r="F50" s="114">
        <v>1.6750000000000001E-2</v>
      </c>
      <c r="G50" s="114">
        <v>1.2999999999999999E-2</v>
      </c>
      <c r="H50" s="115"/>
      <c r="I50" s="116">
        <v>3</v>
      </c>
      <c r="J50" s="116">
        <v>3</v>
      </c>
      <c r="K50" s="113"/>
      <c r="L50" s="117">
        <v>0.59</v>
      </c>
      <c r="M50" s="118">
        <v>0.48499999999999999</v>
      </c>
      <c r="N50" s="119">
        <v>0.7</v>
      </c>
      <c r="O50" s="120"/>
      <c r="P50" s="113"/>
      <c r="Q50" s="121">
        <v>54</v>
      </c>
      <c r="R50" s="122">
        <v>27.385786523289902</v>
      </c>
      <c r="S50" s="123">
        <v>36</v>
      </c>
      <c r="T50" s="120">
        <v>0.76071629231360904</v>
      </c>
      <c r="U50" s="128">
        <v>-27.0940959505153</v>
      </c>
      <c r="V50" s="126"/>
      <c r="W50" s="126"/>
      <c r="X50" s="127">
        <v>17</v>
      </c>
      <c r="Y50" s="127">
        <v>32</v>
      </c>
      <c r="Z50" s="113"/>
      <c r="AA50" s="128">
        <v>159</v>
      </c>
      <c r="AB50" s="112">
        <v>80.635926985242605</v>
      </c>
      <c r="AC50" s="123">
        <v>200</v>
      </c>
      <c r="AD50" s="118">
        <v>0.403179634926213</v>
      </c>
      <c r="AE50" s="129">
        <v>-291.52275528064098</v>
      </c>
      <c r="AF50" s="114"/>
      <c r="AG50" s="114"/>
      <c r="AH50" s="130">
        <v>236</v>
      </c>
      <c r="AI50" s="127">
        <v>315</v>
      </c>
      <c r="AJ50" s="113"/>
      <c r="AK50" s="122">
        <v>457.95992999999999</v>
      </c>
      <c r="AL50" s="122">
        <v>232.2517199852</v>
      </c>
      <c r="AM50" s="131">
        <v>820.2</v>
      </c>
      <c r="AN50" s="118">
        <v>0.28316474028919802</v>
      </c>
      <c r="AO50" s="141">
        <v>-1389.6338894059099</v>
      </c>
      <c r="AP50" s="126"/>
      <c r="AQ50" s="126"/>
      <c r="AR50" s="127">
        <v>1160</v>
      </c>
      <c r="AS50" s="127">
        <v>1483</v>
      </c>
      <c r="AT50" s="115"/>
      <c r="AU50" s="122">
        <v>900.52248999999995</v>
      </c>
      <c r="AV50" s="112">
        <v>456.69475315854601</v>
      </c>
      <c r="AW50" s="133">
        <v>573</v>
      </c>
      <c r="AX50" s="120">
        <v>0.79702400202189605</v>
      </c>
      <c r="AY50" s="122">
        <v>-390.22520387903597</v>
      </c>
      <c r="AZ50" s="114"/>
      <c r="BA50" s="114"/>
      <c r="BB50" s="127">
        <v>230</v>
      </c>
      <c r="BC50" s="127">
        <v>456</v>
      </c>
      <c r="BD50" s="113"/>
      <c r="BE50" s="122">
        <v>133</v>
      </c>
      <c r="BF50" s="112">
        <v>67.450177918473301</v>
      </c>
      <c r="BG50" s="134">
        <v>65</v>
      </c>
      <c r="BH50" s="135">
        <v>1.0376950448995901</v>
      </c>
      <c r="BI50" s="136">
        <v>-13.419895466208301</v>
      </c>
      <c r="BJ50" s="114">
        <v>6.7499999999999999E-3</v>
      </c>
      <c r="BK50" s="114">
        <v>3.0000000000000001E-3</v>
      </c>
      <c r="BL50" s="127">
        <v>0</v>
      </c>
      <c r="BM50" s="127">
        <v>21</v>
      </c>
      <c r="BN50" s="113"/>
      <c r="BO50" s="121">
        <v>213</v>
      </c>
      <c r="BP50" s="122">
        <v>108.021713508533</v>
      </c>
      <c r="BQ50" s="134">
        <v>78</v>
      </c>
      <c r="BR50" s="124">
        <v>1.3848937629299101</v>
      </c>
      <c r="BS50" s="125">
        <v>37.296125440550099</v>
      </c>
      <c r="BT50" s="114">
        <v>7.4999999999999997E-3</v>
      </c>
      <c r="BU50" s="126">
        <v>7.4999999999999997E-3</v>
      </c>
      <c r="BV50" s="121">
        <v>0</v>
      </c>
      <c r="BW50" s="121">
        <v>0</v>
      </c>
      <c r="BX50" s="115"/>
      <c r="BY50" s="120">
        <v>0.99685534591194902</v>
      </c>
      <c r="BZ50" s="120">
        <v>1</v>
      </c>
      <c r="CA50" s="137">
        <v>0.99874213836477999</v>
      </c>
      <c r="CB50" s="119">
        <v>0.9</v>
      </c>
      <c r="CC50" s="126">
        <v>2.5000000000000001E-3</v>
      </c>
      <c r="CD50" s="207">
        <f t="shared" si="0"/>
        <v>1617.2915085836028</v>
      </c>
      <c r="CE50" s="115"/>
    </row>
    <row r="51" spans="1:83" s="87" customFormat="1" ht="21.4" customHeight="1" x14ac:dyDescent="0.2">
      <c r="A51" s="111" t="s">
        <v>382</v>
      </c>
      <c r="B51" s="111" t="s">
        <v>77</v>
      </c>
      <c r="C51" s="111" t="s">
        <v>90</v>
      </c>
      <c r="D51" s="112">
        <v>3.09095719111111</v>
      </c>
      <c r="E51" s="113"/>
      <c r="F51" s="114">
        <v>6.7000000000000004E-2</v>
      </c>
      <c r="G51" s="114">
        <v>5.8000000000000003E-2</v>
      </c>
      <c r="H51" s="115"/>
      <c r="I51" s="116">
        <v>6</v>
      </c>
      <c r="J51" s="116">
        <v>6</v>
      </c>
      <c r="K51" s="113"/>
      <c r="L51" s="137">
        <v>0.94</v>
      </c>
      <c r="M51" s="124">
        <v>0.84099999999999997</v>
      </c>
      <c r="N51" s="119">
        <v>0.7</v>
      </c>
      <c r="O51" s="120">
        <v>0.02</v>
      </c>
      <c r="P51" s="113"/>
      <c r="Q51" s="121">
        <v>145</v>
      </c>
      <c r="R51" s="122">
        <v>46.9110346843324</v>
      </c>
      <c r="S51" s="123">
        <v>36</v>
      </c>
      <c r="T51" s="124">
        <v>1.30308429678701</v>
      </c>
      <c r="U51" s="125">
        <v>17.880058175487999</v>
      </c>
      <c r="V51" s="126">
        <v>0.01</v>
      </c>
      <c r="W51" s="126">
        <v>0.01</v>
      </c>
      <c r="X51" s="127">
        <v>0</v>
      </c>
      <c r="Y51" s="127">
        <v>0</v>
      </c>
      <c r="Z51" s="113"/>
      <c r="AA51" s="128">
        <v>349</v>
      </c>
      <c r="AB51" s="112">
        <v>112.910007619531</v>
      </c>
      <c r="AC51" s="123">
        <v>200</v>
      </c>
      <c r="AD51" s="118">
        <v>0.56455003809765503</v>
      </c>
      <c r="AE51" s="129">
        <v>-357.22189902506602</v>
      </c>
      <c r="AF51" s="114"/>
      <c r="AG51" s="114"/>
      <c r="AH51" s="130">
        <v>270</v>
      </c>
      <c r="AI51" s="127">
        <v>393</v>
      </c>
      <c r="AJ51" s="113"/>
      <c r="AK51" s="122">
        <v>900.74928</v>
      </c>
      <c r="AL51" s="122">
        <v>291.41434976529303</v>
      </c>
      <c r="AM51" s="131">
        <v>693.7</v>
      </c>
      <c r="AN51" s="118">
        <v>0.420086996922722</v>
      </c>
      <c r="AO51" s="141">
        <v>-1548.7813767684399</v>
      </c>
      <c r="AP51" s="126"/>
      <c r="AQ51" s="126"/>
      <c r="AR51" s="127">
        <v>1244</v>
      </c>
      <c r="AS51" s="127">
        <v>1673</v>
      </c>
      <c r="AT51" s="115"/>
      <c r="AU51" s="122">
        <v>2003.3108199999999</v>
      </c>
      <c r="AV51" s="112">
        <v>648.11988524495405</v>
      </c>
      <c r="AW51" s="133">
        <v>573</v>
      </c>
      <c r="AX51" s="135">
        <v>1.1310992761692</v>
      </c>
      <c r="AY51" s="139">
        <v>-20.014920706815499</v>
      </c>
      <c r="AZ51" s="114">
        <v>1.4250000000000001E-2</v>
      </c>
      <c r="BA51" s="114">
        <v>9.75E-3</v>
      </c>
      <c r="BB51" s="127">
        <v>0</v>
      </c>
      <c r="BC51" s="127">
        <v>123</v>
      </c>
      <c r="BD51" s="113"/>
      <c r="BE51" s="122">
        <v>223.8</v>
      </c>
      <c r="BF51" s="112">
        <v>72.404755602438598</v>
      </c>
      <c r="BG51" s="134">
        <v>65</v>
      </c>
      <c r="BH51" s="135">
        <v>1.1139193169605901</v>
      </c>
      <c r="BI51" s="136">
        <v>-5.7221171831465698</v>
      </c>
      <c r="BJ51" s="114">
        <v>1.2749999999999999E-2</v>
      </c>
      <c r="BK51" s="114">
        <v>8.2500000000000004E-3</v>
      </c>
      <c r="BL51" s="127">
        <v>0</v>
      </c>
      <c r="BM51" s="127">
        <v>18</v>
      </c>
      <c r="BN51" s="113"/>
      <c r="BO51" s="121">
        <v>406</v>
      </c>
      <c r="BP51" s="122">
        <v>131.35089711613099</v>
      </c>
      <c r="BQ51" s="134">
        <v>78</v>
      </c>
      <c r="BR51" s="124">
        <v>1.6839858604632201</v>
      </c>
      <c r="BS51" s="125">
        <v>130.57345938022399</v>
      </c>
      <c r="BT51" s="114">
        <v>7.4999999999999997E-3</v>
      </c>
      <c r="BU51" s="126">
        <v>7.4999999999999997E-3</v>
      </c>
      <c r="BV51" s="121">
        <v>0</v>
      </c>
      <c r="BW51" s="121">
        <v>0</v>
      </c>
      <c r="BX51" s="115"/>
      <c r="BY51" s="120">
        <v>0.99695894576786603</v>
      </c>
      <c r="BZ51" s="120">
        <v>1</v>
      </c>
      <c r="CA51" s="137">
        <v>0.99878357830714604</v>
      </c>
      <c r="CB51" s="119">
        <v>0.9</v>
      </c>
      <c r="CC51" s="126">
        <v>2.5000000000000001E-3</v>
      </c>
      <c r="CD51" s="207">
        <f t="shared" si="0"/>
        <v>2144.1970034737769</v>
      </c>
      <c r="CE51" s="115"/>
    </row>
    <row r="52" spans="1:83" s="87" customFormat="1" ht="21.4" customHeight="1" x14ac:dyDescent="0.2">
      <c r="A52" s="111" t="s">
        <v>382</v>
      </c>
      <c r="B52" s="111" t="s">
        <v>77</v>
      </c>
      <c r="C52" s="111" t="s">
        <v>91</v>
      </c>
      <c r="D52" s="112">
        <v>8.3391041417777796</v>
      </c>
      <c r="E52" s="113"/>
      <c r="F52" s="114">
        <v>4.9500000000000002E-2</v>
      </c>
      <c r="G52" s="114">
        <v>3.875E-2</v>
      </c>
      <c r="H52" s="115"/>
      <c r="I52" s="116">
        <v>6</v>
      </c>
      <c r="J52" s="116">
        <v>5</v>
      </c>
      <c r="K52" s="113"/>
      <c r="L52" s="117">
        <v>0.35460545193687198</v>
      </c>
      <c r="M52" s="118">
        <v>0.52900000000000003</v>
      </c>
      <c r="N52" s="119">
        <v>0.7</v>
      </c>
      <c r="O52" s="120"/>
      <c r="P52" s="113"/>
      <c r="Q52" s="121">
        <v>341</v>
      </c>
      <c r="R52" s="122">
        <v>40.891682631907202</v>
      </c>
      <c r="S52" s="123">
        <v>36</v>
      </c>
      <c r="T52" s="135">
        <v>1.1358800731085299</v>
      </c>
      <c r="U52" s="136">
        <v>-1.95733257640973</v>
      </c>
      <c r="V52" s="126">
        <v>9.4999999999999998E-3</v>
      </c>
      <c r="W52" s="126">
        <v>7.0000000000000001E-3</v>
      </c>
      <c r="X52" s="127">
        <v>0</v>
      </c>
      <c r="Y52" s="127">
        <v>20</v>
      </c>
      <c r="Z52" s="113"/>
      <c r="AA52" s="128">
        <v>1005</v>
      </c>
      <c r="AB52" s="112">
        <v>120.516542654155</v>
      </c>
      <c r="AC52" s="123">
        <v>200</v>
      </c>
      <c r="AD52" s="118">
        <v>0.60258271327077495</v>
      </c>
      <c r="AE52" s="129">
        <v>-900.31851431338703</v>
      </c>
      <c r="AF52" s="114"/>
      <c r="AG52" s="114"/>
      <c r="AH52" s="130">
        <v>663</v>
      </c>
      <c r="AI52" s="127">
        <v>997</v>
      </c>
      <c r="AJ52" s="113"/>
      <c r="AK52" s="122">
        <v>6387.7085699999998</v>
      </c>
      <c r="AL52" s="122">
        <v>765.99457944150697</v>
      </c>
      <c r="AM52" s="131">
        <v>781.5</v>
      </c>
      <c r="AN52" s="135">
        <v>0.98015941067371404</v>
      </c>
      <c r="AO52" s="139">
        <v>-1057.32352467956</v>
      </c>
      <c r="AP52" s="126">
        <v>1.5E-3</v>
      </c>
      <c r="AQ52" s="126"/>
      <c r="AR52" s="127">
        <v>130</v>
      </c>
      <c r="AS52" s="127">
        <v>1433</v>
      </c>
      <c r="AT52" s="115"/>
      <c r="AU52" s="122">
        <v>5577.8522400000002</v>
      </c>
      <c r="AV52" s="112">
        <v>668.87907204033104</v>
      </c>
      <c r="AW52" s="133">
        <v>573</v>
      </c>
      <c r="AX52" s="124">
        <v>1.16732822345607</v>
      </c>
      <c r="AY52" s="132">
        <v>119.114696492145</v>
      </c>
      <c r="AZ52" s="114">
        <v>1.4999999999999999E-2</v>
      </c>
      <c r="BA52" s="114">
        <v>1.2749999999999999E-2</v>
      </c>
      <c r="BB52" s="127">
        <v>0</v>
      </c>
      <c r="BC52" s="127">
        <v>157</v>
      </c>
      <c r="BD52" s="113"/>
      <c r="BE52" s="122">
        <v>607</v>
      </c>
      <c r="BF52" s="112">
        <v>72.789593423952198</v>
      </c>
      <c r="BG52" s="134">
        <v>65</v>
      </c>
      <c r="BH52" s="135">
        <v>1.11983989883003</v>
      </c>
      <c r="BI52" s="136">
        <v>-12.2285171518508</v>
      </c>
      <c r="BJ52" s="114">
        <v>1.35E-2</v>
      </c>
      <c r="BK52" s="114">
        <v>8.9999999999999993E-3</v>
      </c>
      <c r="BL52" s="127">
        <v>0</v>
      </c>
      <c r="BM52" s="127">
        <v>44</v>
      </c>
      <c r="BN52" s="113"/>
      <c r="BO52" s="121">
        <v>1067</v>
      </c>
      <c r="BP52" s="122">
        <v>127.95139404177399</v>
      </c>
      <c r="BQ52" s="134">
        <v>78</v>
      </c>
      <c r="BR52" s="124">
        <v>1.64040248771505</v>
      </c>
      <c r="BS52" s="125">
        <v>323.92577941777898</v>
      </c>
      <c r="BT52" s="114">
        <v>7.4999999999999997E-3</v>
      </c>
      <c r="BU52" s="126">
        <v>7.4999999999999997E-3</v>
      </c>
      <c r="BV52" s="121">
        <v>0</v>
      </c>
      <c r="BW52" s="121">
        <v>0</v>
      </c>
      <c r="BX52" s="115"/>
      <c r="BY52" s="120">
        <v>0.999448428019857</v>
      </c>
      <c r="BZ52" s="120">
        <v>1</v>
      </c>
      <c r="CA52" s="137">
        <v>0.99977937120794302</v>
      </c>
      <c r="CB52" s="119">
        <v>0.9</v>
      </c>
      <c r="CC52" s="126">
        <v>2.5000000000000001E-3</v>
      </c>
      <c r="CD52" s="207">
        <f t="shared" si="0"/>
        <v>6517.0098867993347</v>
      </c>
      <c r="CE52" s="115"/>
    </row>
    <row r="53" spans="1:83" s="87" customFormat="1" ht="21.4" customHeight="1" x14ac:dyDescent="0.2">
      <c r="A53" s="111" t="s">
        <v>382</v>
      </c>
      <c r="B53" s="111" t="s">
        <v>77</v>
      </c>
      <c r="C53" s="111" t="s">
        <v>93</v>
      </c>
      <c r="D53" s="112">
        <v>2.8860804667777802</v>
      </c>
      <c r="E53" s="113"/>
      <c r="F53" s="114">
        <v>2.8000000000000001E-2</v>
      </c>
      <c r="G53" s="114">
        <v>2.1250000000000002E-2</v>
      </c>
      <c r="H53" s="115"/>
      <c r="I53" s="116">
        <v>6</v>
      </c>
      <c r="J53" s="116">
        <v>5</v>
      </c>
      <c r="K53" s="113"/>
      <c r="L53" s="138">
        <v>0.71</v>
      </c>
      <c r="M53" s="120">
        <v>0.66100000000000003</v>
      </c>
      <c r="N53" s="119">
        <v>0.7</v>
      </c>
      <c r="O53" s="120"/>
      <c r="P53" s="113"/>
      <c r="Q53" s="121">
        <v>130</v>
      </c>
      <c r="R53" s="122">
        <v>45.043789144639199</v>
      </c>
      <c r="S53" s="123">
        <v>36</v>
      </c>
      <c r="T53" s="124">
        <v>1.2512163651288699</v>
      </c>
      <c r="U53" s="125">
        <v>11.3059002911103</v>
      </c>
      <c r="V53" s="126">
        <v>0.01</v>
      </c>
      <c r="W53" s="126">
        <v>0.01</v>
      </c>
      <c r="X53" s="127">
        <v>0</v>
      </c>
      <c r="Y53" s="127">
        <v>0</v>
      </c>
      <c r="Z53" s="113"/>
      <c r="AA53" s="128">
        <v>563</v>
      </c>
      <c r="AB53" s="112">
        <v>195.07425606486001</v>
      </c>
      <c r="AC53" s="123">
        <v>200</v>
      </c>
      <c r="AD53" s="135">
        <v>0.97537128032429998</v>
      </c>
      <c r="AE53" s="136">
        <v>-96.411665049387196</v>
      </c>
      <c r="AF53" s="114">
        <v>1E-3</v>
      </c>
      <c r="AG53" s="114"/>
      <c r="AH53" s="130">
        <v>15</v>
      </c>
      <c r="AI53" s="127">
        <v>130</v>
      </c>
      <c r="AJ53" s="113"/>
      <c r="AK53" s="122">
        <v>2254.0149200000001</v>
      </c>
      <c r="AL53" s="122">
        <v>780.99517527192904</v>
      </c>
      <c r="AM53" s="131">
        <v>780.5</v>
      </c>
      <c r="AN53" s="135">
        <v>1.0006344334041399</v>
      </c>
      <c r="AO53" s="139">
        <v>-319.33910285523399</v>
      </c>
      <c r="AP53" s="126">
        <v>2.5000000000000001E-3</v>
      </c>
      <c r="AQ53" s="126">
        <v>5.0000000000000001E-4</v>
      </c>
      <c r="AR53" s="127">
        <v>0</v>
      </c>
      <c r="AS53" s="127">
        <v>450</v>
      </c>
      <c r="AT53" s="115"/>
      <c r="AU53" s="122">
        <v>1664.7950599999999</v>
      </c>
      <c r="AV53" s="112">
        <v>576.83598193597595</v>
      </c>
      <c r="AW53" s="133">
        <v>573</v>
      </c>
      <c r="AX53" s="135">
        <v>1.00669455835249</v>
      </c>
      <c r="AY53" s="139">
        <v>-224.419360366494</v>
      </c>
      <c r="AZ53" s="114">
        <v>4.4999999999999997E-3</v>
      </c>
      <c r="BA53" s="114">
        <v>7.5000000000000002E-4</v>
      </c>
      <c r="BB53" s="127">
        <v>0</v>
      </c>
      <c r="BC53" s="127">
        <v>320</v>
      </c>
      <c r="BD53" s="113"/>
      <c r="BE53" s="122">
        <v>175.4</v>
      </c>
      <c r="BF53" s="112">
        <v>60.774466276690099</v>
      </c>
      <c r="BG53" s="134">
        <v>65</v>
      </c>
      <c r="BH53" s="120">
        <v>0.93499178887215495</v>
      </c>
      <c r="BI53" s="128">
        <v>-38.908791141050799</v>
      </c>
      <c r="BJ53" s="114"/>
      <c r="BK53" s="114"/>
      <c r="BL53" s="127">
        <v>13</v>
      </c>
      <c r="BM53" s="127">
        <v>50</v>
      </c>
      <c r="BN53" s="113"/>
      <c r="BO53" s="121">
        <v>408</v>
      </c>
      <c r="BP53" s="122">
        <v>141.368199777021</v>
      </c>
      <c r="BQ53" s="134">
        <v>78</v>
      </c>
      <c r="BR53" s="124">
        <v>1.8124128176541201</v>
      </c>
      <c r="BS53" s="125">
        <v>150.82945063073899</v>
      </c>
      <c r="BT53" s="114">
        <v>7.4999999999999997E-3</v>
      </c>
      <c r="BU53" s="126">
        <v>7.4999999999999997E-3</v>
      </c>
      <c r="BV53" s="121">
        <v>0</v>
      </c>
      <c r="BW53" s="121">
        <v>0</v>
      </c>
      <c r="BX53" s="115"/>
      <c r="BY53" s="120">
        <v>0.98142414860681104</v>
      </c>
      <c r="BZ53" s="120">
        <v>1</v>
      </c>
      <c r="CA53" s="137">
        <v>0.99256965944272402</v>
      </c>
      <c r="CB53" s="119">
        <v>0.9</v>
      </c>
      <c r="CC53" s="126">
        <v>2.5000000000000001E-3</v>
      </c>
      <c r="CD53" s="207">
        <f t="shared" si="0"/>
        <v>2252.5858043200574</v>
      </c>
      <c r="CE53" s="115"/>
    </row>
    <row r="54" spans="1:83" s="87" customFormat="1" ht="21.4" customHeight="1" x14ac:dyDescent="0.2">
      <c r="A54" s="111" t="s">
        <v>382</v>
      </c>
      <c r="B54" s="111" t="s">
        <v>77</v>
      </c>
      <c r="C54" s="111" t="s">
        <v>94</v>
      </c>
      <c r="D54" s="112">
        <v>4.5130608658888898</v>
      </c>
      <c r="E54" s="113"/>
      <c r="F54" s="114">
        <v>4.65E-2</v>
      </c>
      <c r="G54" s="114">
        <v>4.4999999999999998E-2</v>
      </c>
      <c r="H54" s="115"/>
      <c r="I54" s="116">
        <v>6</v>
      </c>
      <c r="J54" s="116">
        <v>5</v>
      </c>
      <c r="K54" s="113"/>
      <c r="L54" s="117">
        <v>0.46039711191335703</v>
      </c>
      <c r="M54" s="118">
        <v>0.58399999999999996</v>
      </c>
      <c r="N54" s="119">
        <v>0.7</v>
      </c>
      <c r="O54" s="120"/>
      <c r="P54" s="113"/>
      <c r="Q54" s="121">
        <v>197</v>
      </c>
      <c r="R54" s="122">
        <v>43.651084231765402</v>
      </c>
      <c r="S54" s="123">
        <v>36</v>
      </c>
      <c r="T54" s="124">
        <v>1.2125301175490399</v>
      </c>
      <c r="U54" s="125">
        <v>11.394053605107199</v>
      </c>
      <c r="V54" s="126">
        <v>0.01</v>
      </c>
      <c r="W54" s="126">
        <v>0.01</v>
      </c>
      <c r="X54" s="127">
        <v>0</v>
      </c>
      <c r="Y54" s="127">
        <v>0</v>
      </c>
      <c r="Z54" s="113"/>
      <c r="AA54" s="128">
        <v>699</v>
      </c>
      <c r="AB54" s="112">
        <v>154.88379633504599</v>
      </c>
      <c r="AC54" s="123">
        <v>200</v>
      </c>
      <c r="AD54" s="120">
        <v>0.77441898167523004</v>
      </c>
      <c r="AE54" s="128">
        <v>-332.14414663829302</v>
      </c>
      <c r="AF54" s="114"/>
      <c r="AG54" s="114"/>
      <c r="AH54" s="130">
        <v>204</v>
      </c>
      <c r="AI54" s="127">
        <v>385</v>
      </c>
      <c r="AJ54" s="113"/>
      <c r="AK54" s="122">
        <v>5105.2471699999996</v>
      </c>
      <c r="AL54" s="122">
        <v>1131.21611290179</v>
      </c>
      <c r="AM54" s="131">
        <v>823.8</v>
      </c>
      <c r="AN54" s="124">
        <v>1.3731683817695901</v>
      </c>
      <c r="AO54" s="132">
        <v>857.96442999686997</v>
      </c>
      <c r="AP54" s="126">
        <v>0.01</v>
      </c>
      <c r="AQ54" s="126">
        <v>0.01</v>
      </c>
      <c r="AR54" s="127">
        <v>0</v>
      </c>
      <c r="AS54" s="127">
        <v>0</v>
      </c>
      <c r="AT54" s="115"/>
      <c r="AU54" s="122">
        <v>3487.6537400000002</v>
      </c>
      <c r="AV54" s="112">
        <v>772.79120393894198</v>
      </c>
      <c r="AW54" s="133">
        <v>573</v>
      </c>
      <c r="AX54" s="124">
        <v>1.34867574858454</v>
      </c>
      <c r="AY54" s="132">
        <v>533.42575988128897</v>
      </c>
      <c r="AZ54" s="114">
        <v>1.4999999999999999E-2</v>
      </c>
      <c r="BA54" s="114">
        <v>1.4999999999999999E-2</v>
      </c>
      <c r="BB54" s="127">
        <v>0</v>
      </c>
      <c r="BC54" s="127">
        <v>0</v>
      </c>
      <c r="BD54" s="113"/>
      <c r="BE54" s="122">
        <v>284.39999999999998</v>
      </c>
      <c r="BF54" s="112">
        <v>63.017098251340499</v>
      </c>
      <c r="BG54" s="134">
        <v>65</v>
      </c>
      <c r="BH54" s="135">
        <v>0.969493819251393</v>
      </c>
      <c r="BI54" s="136">
        <v>-50.721847657445302</v>
      </c>
      <c r="BJ54" s="114">
        <v>1.5E-3</v>
      </c>
      <c r="BK54" s="114"/>
      <c r="BL54" s="127">
        <v>9</v>
      </c>
      <c r="BM54" s="127">
        <v>68</v>
      </c>
      <c r="BN54" s="113"/>
      <c r="BO54" s="121">
        <v>776</v>
      </c>
      <c r="BP54" s="122">
        <v>171.94538763375601</v>
      </c>
      <c r="BQ54" s="134">
        <v>78</v>
      </c>
      <c r="BR54" s="124">
        <v>2.2044280465866199</v>
      </c>
      <c r="BS54" s="125">
        <v>373.85378281106603</v>
      </c>
      <c r="BT54" s="114">
        <v>7.4999999999999997E-3</v>
      </c>
      <c r="BU54" s="126">
        <v>7.4999999999999997E-3</v>
      </c>
      <c r="BV54" s="121">
        <v>0</v>
      </c>
      <c r="BW54" s="121">
        <v>0</v>
      </c>
      <c r="BX54" s="115"/>
      <c r="BY54" s="120">
        <v>0.99603779335568399</v>
      </c>
      <c r="BZ54" s="120">
        <v>1</v>
      </c>
      <c r="CA54" s="137">
        <v>0.99841511734227395</v>
      </c>
      <c r="CB54" s="119">
        <v>0.9</v>
      </c>
      <c r="CC54" s="126">
        <v>2.5000000000000001E-3</v>
      </c>
      <c r="CD54" s="207">
        <f t="shared" si="0"/>
        <v>3717.859541319267</v>
      </c>
      <c r="CE54" s="115"/>
    </row>
    <row r="55" spans="1:83" s="87" customFormat="1" ht="21.4" customHeight="1" x14ac:dyDescent="0.2">
      <c r="A55" s="111" t="s">
        <v>382</v>
      </c>
      <c r="B55" s="111" t="s">
        <v>95</v>
      </c>
      <c r="C55" s="111" t="s">
        <v>96</v>
      </c>
      <c r="D55" s="112">
        <v>3.4333982426666698</v>
      </c>
      <c r="E55" s="113"/>
      <c r="F55" s="114">
        <v>1.8749999999999999E-2</v>
      </c>
      <c r="G55" s="114">
        <v>1.2999999999999999E-2</v>
      </c>
      <c r="H55" s="115"/>
      <c r="I55" s="116">
        <v>5</v>
      </c>
      <c r="J55" s="116">
        <v>4</v>
      </c>
      <c r="K55" s="113"/>
      <c r="L55" s="138">
        <v>0.78</v>
      </c>
      <c r="M55" s="118">
        <v>0.56799999999999995</v>
      </c>
      <c r="N55" s="119">
        <v>0.7</v>
      </c>
      <c r="O55" s="120"/>
      <c r="P55" s="113"/>
      <c r="Q55" s="121">
        <v>125</v>
      </c>
      <c r="R55" s="122">
        <v>36.407078691493197</v>
      </c>
      <c r="S55" s="123">
        <v>36</v>
      </c>
      <c r="T55" s="135">
        <v>1.0113077414303699</v>
      </c>
      <c r="U55" s="136">
        <v>-16.203309487206599</v>
      </c>
      <c r="V55" s="126">
        <v>3.0000000000000001E-3</v>
      </c>
      <c r="W55" s="126">
        <v>5.0000000000000001E-4</v>
      </c>
      <c r="X55" s="127">
        <v>0</v>
      </c>
      <c r="Y55" s="127">
        <v>24</v>
      </c>
      <c r="Z55" s="113"/>
      <c r="AA55" s="128">
        <v>370</v>
      </c>
      <c r="AB55" s="112">
        <v>107.76495292682</v>
      </c>
      <c r="AC55" s="123">
        <v>200</v>
      </c>
      <c r="AD55" s="118">
        <v>0.53882476463410001</v>
      </c>
      <c r="AE55" s="129">
        <v>-414.462830484481</v>
      </c>
      <c r="AF55" s="114"/>
      <c r="AG55" s="114"/>
      <c r="AH55" s="130">
        <v>317</v>
      </c>
      <c r="AI55" s="127">
        <v>455</v>
      </c>
      <c r="AJ55" s="113"/>
      <c r="AK55" s="122">
        <v>2978.7537499999999</v>
      </c>
      <c r="AL55" s="122">
        <v>867.58177743064505</v>
      </c>
      <c r="AM55" s="131">
        <v>828</v>
      </c>
      <c r="AN55" s="135">
        <v>1.04780407902252</v>
      </c>
      <c r="AO55" s="139">
        <v>-268.92236820575101</v>
      </c>
      <c r="AP55" s="126">
        <v>5.0000000000000001E-3</v>
      </c>
      <c r="AQ55" s="126">
        <v>2.5000000000000001E-3</v>
      </c>
      <c r="AR55" s="127">
        <v>0</v>
      </c>
      <c r="AS55" s="127">
        <v>433</v>
      </c>
      <c r="AT55" s="115"/>
      <c r="AU55" s="122">
        <v>1889.19976</v>
      </c>
      <c r="AV55" s="112">
        <v>550.24195461016097</v>
      </c>
      <c r="AW55" s="133">
        <v>573</v>
      </c>
      <c r="AX55" s="135">
        <v>0.96028264329871105</v>
      </c>
      <c r="AY55" s="139">
        <v>-358.28624933803798</v>
      </c>
      <c r="AZ55" s="114">
        <v>7.5000000000000002E-4</v>
      </c>
      <c r="BA55" s="114"/>
      <c r="BB55" s="127">
        <v>79</v>
      </c>
      <c r="BC55" s="127">
        <v>472</v>
      </c>
      <c r="BD55" s="113"/>
      <c r="BE55" s="122">
        <v>208.2</v>
      </c>
      <c r="BF55" s="112">
        <v>60.639630268551201</v>
      </c>
      <c r="BG55" s="134">
        <v>65</v>
      </c>
      <c r="BH55" s="120">
        <v>0.93291738874694097</v>
      </c>
      <c r="BI55" s="128">
        <v>-46.750419907456298</v>
      </c>
      <c r="BJ55" s="114"/>
      <c r="BK55" s="114"/>
      <c r="BL55" s="127">
        <v>15</v>
      </c>
      <c r="BM55" s="127">
        <v>60</v>
      </c>
      <c r="BN55" s="113"/>
      <c r="BO55" s="121">
        <v>445</v>
      </c>
      <c r="BP55" s="122">
        <v>129.609200141716</v>
      </c>
      <c r="BQ55" s="134">
        <v>78</v>
      </c>
      <c r="BR55" s="124">
        <v>1.66165641207328</v>
      </c>
      <c r="BS55" s="125">
        <v>139.059496111052</v>
      </c>
      <c r="BT55" s="114">
        <v>7.4999999999999997E-3</v>
      </c>
      <c r="BU55" s="126">
        <v>7.4999999999999997E-3</v>
      </c>
      <c r="BV55" s="121">
        <v>0</v>
      </c>
      <c r="BW55" s="121">
        <v>0</v>
      </c>
      <c r="BX55" s="115"/>
      <c r="BY55" s="120">
        <v>0.99794238683127601</v>
      </c>
      <c r="BZ55" s="120">
        <v>1</v>
      </c>
      <c r="CA55" s="137">
        <v>0.99917695473251</v>
      </c>
      <c r="CB55" s="119">
        <v>0.9</v>
      </c>
      <c r="CC55" s="126">
        <v>2.5000000000000001E-3</v>
      </c>
      <c r="CD55" s="207">
        <f t="shared" si="0"/>
        <v>2842.8537449280025</v>
      </c>
      <c r="CE55" s="115"/>
    </row>
    <row r="56" spans="1:83" s="87" customFormat="1" ht="21.4" customHeight="1" x14ac:dyDescent="0.2">
      <c r="A56" s="111" t="s">
        <v>382</v>
      </c>
      <c r="B56" s="111" t="s">
        <v>95</v>
      </c>
      <c r="C56" s="111" t="s">
        <v>98</v>
      </c>
      <c r="D56" s="112">
        <v>4.0058120892222204</v>
      </c>
      <c r="E56" s="113"/>
      <c r="F56" s="114">
        <v>5.1249999999999997E-2</v>
      </c>
      <c r="G56" s="114">
        <v>4.4499999999999998E-2</v>
      </c>
      <c r="H56" s="115"/>
      <c r="I56" s="116">
        <v>7</v>
      </c>
      <c r="J56" s="116">
        <v>7</v>
      </c>
      <c r="K56" s="113"/>
      <c r="L56" s="140">
        <v>0.67677299703264104</v>
      </c>
      <c r="M56" s="135">
        <v>0.70199999999999996</v>
      </c>
      <c r="N56" s="119">
        <v>0.7</v>
      </c>
      <c r="O56" s="120">
        <v>1E-3</v>
      </c>
      <c r="P56" s="113"/>
      <c r="Q56" s="121">
        <v>233</v>
      </c>
      <c r="R56" s="122">
        <v>58.165484253965502</v>
      </c>
      <c r="S56" s="123">
        <v>36</v>
      </c>
      <c r="T56" s="124">
        <v>1.6157078959434901</v>
      </c>
      <c r="U56" s="125">
        <v>68.255369693811303</v>
      </c>
      <c r="V56" s="126">
        <v>0.01</v>
      </c>
      <c r="W56" s="126">
        <v>0.01</v>
      </c>
      <c r="X56" s="127">
        <v>0</v>
      </c>
      <c r="Y56" s="127">
        <v>0</v>
      </c>
      <c r="Z56" s="113"/>
      <c r="AA56" s="128">
        <v>575</v>
      </c>
      <c r="AB56" s="112">
        <v>143.541431098842</v>
      </c>
      <c r="AC56" s="123">
        <v>200</v>
      </c>
      <c r="AD56" s="118">
        <v>0.71770715549421005</v>
      </c>
      <c r="AE56" s="129">
        <v>-340.24794614549302</v>
      </c>
      <c r="AF56" s="114"/>
      <c r="AG56" s="114"/>
      <c r="AH56" s="130">
        <v>227</v>
      </c>
      <c r="AI56" s="127">
        <v>387</v>
      </c>
      <c r="AJ56" s="113"/>
      <c r="AK56" s="122">
        <v>4122.09512</v>
      </c>
      <c r="AL56" s="122">
        <v>1029.02857852235</v>
      </c>
      <c r="AM56" s="131">
        <v>828</v>
      </c>
      <c r="AN56" s="124">
        <v>1.2427881383120201</v>
      </c>
      <c r="AO56" s="132">
        <v>332.96862295765999</v>
      </c>
      <c r="AP56" s="126">
        <v>0.01</v>
      </c>
      <c r="AQ56" s="126">
        <v>0.01</v>
      </c>
      <c r="AR56" s="127">
        <v>0</v>
      </c>
      <c r="AS56" s="127">
        <v>0</v>
      </c>
      <c r="AT56" s="115"/>
      <c r="AU56" s="122">
        <v>2660.36672</v>
      </c>
      <c r="AV56" s="112">
        <v>664.12668910701302</v>
      </c>
      <c r="AW56" s="133">
        <v>573</v>
      </c>
      <c r="AX56" s="124">
        <v>1.1590343614433001</v>
      </c>
      <c r="AY56" s="132">
        <v>38.181354293163203</v>
      </c>
      <c r="AZ56" s="114">
        <v>1.4999999999999999E-2</v>
      </c>
      <c r="BA56" s="114">
        <v>1.2E-2</v>
      </c>
      <c r="BB56" s="127">
        <v>0</v>
      </c>
      <c r="BC56" s="127">
        <v>95</v>
      </c>
      <c r="BD56" s="113"/>
      <c r="BE56" s="122">
        <v>265</v>
      </c>
      <c r="BF56" s="112">
        <v>66.153876941205496</v>
      </c>
      <c r="BG56" s="134">
        <v>65</v>
      </c>
      <c r="BH56" s="135">
        <v>1.0177519529416199</v>
      </c>
      <c r="BI56" s="136">
        <v>-32.4555824972851</v>
      </c>
      <c r="BJ56" s="114">
        <v>5.2500000000000003E-3</v>
      </c>
      <c r="BK56" s="114">
        <v>1.5E-3</v>
      </c>
      <c r="BL56" s="127">
        <v>0</v>
      </c>
      <c r="BM56" s="127">
        <v>48</v>
      </c>
      <c r="BN56" s="113"/>
      <c r="BO56" s="121">
        <v>495</v>
      </c>
      <c r="BP56" s="122">
        <v>123.57044938074201</v>
      </c>
      <c r="BQ56" s="134">
        <v>78</v>
      </c>
      <c r="BR56" s="124">
        <v>1.58423653052233</v>
      </c>
      <c r="BS56" s="125">
        <v>138.05330100325801</v>
      </c>
      <c r="BT56" s="114">
        <v>7.4999999999999997E-3</v>
      </c>
      <c r="BU56" s="126">
        <v>7.4999999999999997E-3</v>
      </c>
      <c r="BV56" s="121">
        <v>0</v>
      </c>
      <c r="BW56" s="121">
        <v>0</v>
      </c>
      <c r="BX56" s="115"/>
      <c r="BY56" s="120">
        <v>0.99810516342965405</v>
      </c>
      <c r="BZ56" s="120">
        <v>1</v>
      </c>
      <c r="CA56" s="137">
        <v>0.999242065371862</v>
      </c>
      <c r="CB56" s="119">
        <v>0.9</v>
      </c>
      <c r="CC56" s="126">
        <v>2.5000000000000001E-3</v>
      </c>
      <c r="CD56" s="207">
        <f t="shared" si="0"/>
        <v>3316.8124098759986</v>
      </c>
      <c r="CE56" s="115"/>
    </row>
    <row r="57" spans="1:83" s="87" customFormat="1" ht="21.4" customHeight="1" x14ac:dyDescent="0.2">
      <c r="A57" s="111" t="s">
        <v>382</v>
      </c>
      <c r="B57" s="111" t="s">
        <v>95</v>
      </c>
      <c r="C57" s="111" t="s">
        <v>99</v>
      </c>
      <c r="D57" s="112">
        <v>4.8459355459999998</v>
      </c>
      <c r="E57" s="113"/>
      <c r="F57" s="114">
        <v>3.9E-2</v>
      </c>
      <c r="G57" s="114">
        <v>3.2250000000000001E-2</v>
      </c>
      <c r="H57" s="115"/>
      <c r="I57" s="116">
        <v>6</v>
      </c>
      <c r="J57" s="116">
        <v>6</v>
      </c>
      <c r="K57" s="113"/>
      <c r="L57" s="137">
        <v>0.86745098039215696</v>
      </c>
      <c r="M57" s="135">
        <v>0.74399999999999999</v>
      </c>
      <c r="N57" s="119">
        <v>0.7</v>
      </c>
      <c r="O57" s="120">
        <v>6.0000000000000001E-3</v>
      </c>
      <c r="P57" s="113"/>
      <c r="Q57" s="121">
        <v>234</v>
      </c>
      <c r="R57" s="122">
        <v>48.287889465048998</v>
      </c>
      <c r="S57" s="123">
        <v>36</v>
      </c>
      <c r="T57" s="124">
        <v>1.3413302629180299</v>
      </c>
      <c r="U57" s="125">
        <v>34.704116360985601</v>
      </c>
      <c r="V57" s="126">
        <v>0.01</v>
      </c>
      <c r="W57" s="126">
        <v>0.01</v>
      </c>
      <c r="X57" s="127">
        <v>0</v>
      </c>
      <c r="Y57" s="127">
        <v>0</v>
      </c>
      <c r="Z57" s="113"/>
      <c r="AA57" s="128">
        <v>722</v>
      </c>
      <c r="AB57" s="112">
        <v>148.99083843489501</v>
      </c>
      <c r="AC57" s="123">
        <v>200</v>
      </c>
      <c r="AD57" s="118">
        <v>0.74495419217447501</v>
      </c>
      <c r="AE57" s="129">
        <v>-385.19935355007999</v>
      </c>
      <c r="AF57" s="114"/>
      <c r="AG57" s="114"/>
      <c r="AH57" s="130">
        <v>248</v>
      </c>
      <c r="AI57" s="127">
        <v>442</v>
      </c>
      <c r="AJ57" s="113"/>
      <c r="AK57" s="122">
        <v>4467.8927000000003</v>
      </c>
      <c r="AL57" s="122">
        <v>921.98764461239102</v>
      </c>
      <c r="AM57" s="131">
        <v>828</v>
      </c>
      <c r="AN57" s="135">
        <v>1.1135116480825999</v>
      </c>
      <c r="AO57" s="139">
        <v>-115.91262369733199</v>
      </c>
      <c r="AP57" s="126">
        <v>8.5000000000000006E-3</v>
      </c>
      <c r="AQ57" s="126">
        <v>5.4999999999999997E-3</v>
      </c>
      <c r="AR57" s="127">
        <v>0</v>
      </c>
      <c r="AS57" s="127">
        <v>348</v>
      </c>
      <c r="AT57" s="115"/>
      <c r="AU57" s="122">
        <v>2590.01233</v>
      </c>
      <c r="AV57" s="112">
        <v>534.47106454766697</v>
      </c>
      <c r="AW57" s="133">
        <v>573</v>
      </c>
      <c r="AX57" s="120">
        <v>0.93275927495229805</v>
      </c>
      <c r="AY57" s="122">
        <v>-582.11381792097905</v>
      </c>
      <c r="AZ57" s="114"/>
      <c r="BA57" s="114"/>
      <c r="BB57" s="127">
        <v>187</v>
      </c>
      <c r="BC57" s="127">
        <v>743</v>
      </c>
      <c r="BD57" s="113"/>
      <c r="BE57" s="122">
        <v>317.3</v>
      </c>
      <c r="BF57" s="112">
        <v>65.477552680598507</v>
      </c>
      <c r="BG57" s="134">
        <v>65</v>
      </c>
      <c r="BH57" s="135">
        <v>1.0073469643169</v>
      </c>
      <c r="BI57" s="136">
        <v>-42.539789903775997</v>
      </c>
      <c r="BJ57" s="114">
        <v>4.4999999999999997E-3</v>
      </c>
      <c r="BK57" s="114">
        <v>7.5000000000000002E-4</v>
      </c>
      <c r="BL57" s="127">
        <v>0</v>
      </c>
      <c r="BM57" s="127">
        <v>61</v>
      </c>
      <c r="BN57" s="113"/>
      <c r="BO57" s="121">
        <v>562</v>
      </c>
      <c r="BP57" s="122">
        <v>115.973478116913</v>
      </c>
      <c r="BQ57" s="134">
        <v>78</v>
      </c>
      <c r="BR57" s="124">
        <v>1.48683946303735</v>
      </c>
      <c r="BS57" s="125">
        <v>130.19225211546899</v>
      </c>
      <c r="BT57" s="114">
        <v>7.4999999999999997E-3</v>
      </c>
      <c r="BU57" s="126">
        <v>7.4999999999999997E-3</v>
      </c>
      <c r="BV57" s="121">
        <v>0</v>
      </c>
      <c r="BW57" s="121">
        <v>0</v>
      </c>
      <c r="BX57" s="115"/>
      <c r="BY57" s="120">
        <v>0.99649569926728299</v>
      </c>
      <c r="BZ57" s="120">
        <v>1</v>
      </c>
      <c r="CA57" s="137">
        <v>0.99859827970691295</v>
      </c>
      <c r="CB57" s="119">
        <v>0.9</v>
      </c>
      <c r="CC57" s="126">
        <v>2.5000000000000001E-3</v>
      </c>
      <c r="CD57" s="207">
        <f t="shared" si="0"/>
        <v>4012.4346320879999</v>
      </c>
      <c r="CE57" s="115"/>
    </row>
    <row r="58" spans="1:83" s="87" customFormat="1" ht="21.4" customHeight="1" x14ac:dyDescent="0.2">
      <c r="A58" s="111" t="s">
        <v>382</v>
      </c>
      <c r="B58" s="111" t="s">
        <v>95</v>
      </c>
      <c r="C58" s="111" t="s">
        <v>100</v>
      </c>
      <c r="D58" s="112">
        <v>1.5977125545555599</v>
      </c>
      <c r="E58" s="113"/>
      <c r="F58" s="114">
        <v>3.9750000000000001E-2</v>
      </c>
      <c r="G58" s="114">
        <v>3.5249999999999997E-2</v>
      </c>
      <c r="H58" s="115"/>
      <c r="I58" s="116">
        <v>5</v>
      </c>
      <c r="J58" s="116">
        <v>5</v>
      </c>
      <c r="K58" s="113"/>
      <c r="L58" s="117">
        <v>0.5</v>
      </c>
      <c r="M58" s="118">
        <v>0.41799999999999998</v>
      </c>
      <c r="N58" s="119">
        <v>0.7</v>
      </c>
      <c r="O58" s="120"/>
      <c r="P58" s="113"/>
      <c r="Q58" s="121">
        <v>74</v>
      </c>
      <c r="R58" s="122">
        <v>46.316216136002602</v>
      </c>
      <c r="S58" s="123">
        <v>36</v>
      </c>
      <c r="T58" s="124">
        <v>1.2865615593334101</v>
      </c>
      <c r="U58" s="125">
        <v>8.2918343963262107</v>
      </c>
      <c r="V58" s="126">
        <v>0.01</v>
      </c>
      <c r="W58" s="126">
        <v>0.01</v>
      </c>
      <c r="X58" s="127">
        <v>0</v>
      </c>
      <c r="Y58" s="127">
        <v>0</v>
      </c>
      <c r="Z58" s="113"/>
      <c r="AA58" s="128">
        <v>252</v>
      </c>
      <c r="AB58" s="112">
        <v>157.725492787468</v>
      </c>
      <c r="AC58" s="123">
        <v>200</v>
      </c>
      <c r="AD58" s="120">
        <v>0.78862746393733996</v>
      </c>
      <c r="AE58" s="128">
        <v>-113.045364464854</v>
      </c>
      <c r="AF58" s="114"/>
      <c r="AG58" s="114"/>
      <c r="AH58" s="130">
        <v>68</v>
      </c>
      <c r="AI58" s="127">
        <v>132</v>
      </c>
      <c r="AJ58" s="113"/>
      <c r="AK58" s="122">
        <v>1635.5933600000001</v>
      </c>
      <c r="AL58" s="122">
        <v>1023.70939962663</v>
      </c>
      <c r="AM58" s="131">
        <v>828</v>
      </c>
      <c r="AN58" s="124">
        <v>1.2363640092109101</v>
      </c>
      <c r="AO58" s="132">
        <v>124.30555111550299</v>
      </c>
      <c r="AP58" s="126">
        <v>0.01</v>
      </c>
      <c r="AQ58" s="126">
        <v>0.01</v>
      </c>
      <c r="AR58" s="127">
        <v>0</v>
      </c>
      <c r="AS58" s="127">
        <v>0</v>
      </c>
      <c r="AT58" s="115"/>
      <c r="AU58" s="122">
        <v>727.03336000000002</v>
      </c>
      <c r="AV58" s="112">
        <v>455.046408646543</v>
      </c>
      <c r="AW58" s="133">
        <v>573</v>
      </c>
      <c r="AX58" s="120">
        <v>0.79414731002887096</v>
      </c>
      <c r="AY58" s="122">
        <v>-318.82160919180802</v>
      </c>
      <c r="AZ58" s="114"/>
      <c r="BA58" s="114"/>
      <c r="BB58" s="127">
        <v>189</v>
      </c>
      <c r="BC58" s="127">
        <v>372</v>
      </c>
      <c r="BD58" s="113"/>
      <c r="BE58" s="122">
        <v>111.3</v>
      </c>
      <c r="BF58" s="112">
        <v>69.662092647798502</v>
      </c>
      <c r="BG58" s="134">
        <v>65</v>
      </c>
      <c r="BH58" s="135">
        <v>1.07172450227382</v>
      </c>
      <c r="BI58" s="136">
        <v>-7.3397434510776698</v>
      </c>
      <c r="BJ58" s="114">
        <v>9.75E-3</v>
      </c>
      <c r="BK58" s="114">
        <v>5.2500000000000003E-3</v>
      </c>
      <c r="BL58" s="127">
        <v>0</v>
      </c>
      <c r="BM58" s="127">
        <v>14</v>
      </c>
      <c r="BN58" s="113"/>
      <c r="BO58" s="121">
        <v>206</v>
      </c>
      <c r="BP58" s="122">
        <v>128.934331405629</v>
      </c>
      <c r="BQ58" s="134">
        <v>78</v>
      </c>
      <c r="BR58" s="124">
        <v>1.65300424879012</v>
      </c>
      <c r="BS58" s="125">
        <v>63.632307858706803</v>
      </c>
      <c r="BT58" s="114">
        <v>7.4999999999999997E-3</v>
      </c>
      <c r="BU58" s="126">
        <v>7.4999999999999997E-3</v>
      </c>
      <c r="BV58" s="121">
        <v>0</v>
      </c>
      <c r="BW58" s="121">
        <v>0</v>
      </c>
      <c r="BX58" s="115"/>
      <c r="BY58" s="120">
        <v>0.99745762711864405</v>
      </c>
      <c r="BZ58" s="120">
        <v>1</v>
      </c>
      <c r="CA58" s="137">
        <v>0.99898305084745698</v>
      </c>
      <c r="CB58" s="119">
        <v>0.9</v>
      </c>
      <c r="CC58" s="126">
        <v>2.5000000000000001E-3</v>
      </c>
      <c r="CD58" s="207">
        <f t="shared" si="0"/>
        <v>1322.9059951720037</v>
      </c>
      <c r="CE58" s="115"/>
    </row>
    <row r="59" spans="1:83" s="87" customFormat="1" ht="21.4" customHeight="1" x14ac:dyDescent="0.2">
      <c r="A59" s="111" t="s">
        <v>382</v>
      </c>
      <c r="B59" s="111" t="s">
        <v>95</v>
      </c>
      <c r="C59" s="111" t="s">
        <v>101</v>
      </c>
      <c r="D59" s="112">
        <v>3.5664126951111101</v>
      </c>
      <c r="E59" s="113"/>
      <c r="F59" s="114">
        <v>3.5499999999999997E-2</v>
      </c>
      <c r="G59" s="114">
        <v>2.9250000000000002E-2</v>
      </c>
      <c r="H59" s="115"/>
      <c r="I59" s="116">
        <v>5</v>
      </c>
      <c r="J59" s="116">
        <v>5</v>
      </c>
      <c r="K59" s="113"/>
      <c r="L59" s="117">
        <v>0.61</v>
      </c>
      <c r="M59" s="118">
        <v>0.40799999999999997</v>
      </c>
      <c r="N59" s="119">
        <v>0.7</v>
      </c>
      <c r="O59" s="120"/>
      <c r="P59" s="113"/>
      <c r="Q59" s="121">
        <v>233</v>
      </c>
      <c r="R59" s="122">
        <v>65.331754880583404</v>
      </c>
      <c r="S59" s="123">
        <v>36</v>
      </c>
      <c r="T59" s="124">
        <v>1.8147709689050899</v>
      </c>
      <c r="U59" s="125">
        <v>86.326284935782397</v>
      </c>
      <c r="V59" s="126">
        <v>0.01</v>
      </c>
      <c r="W59" s="126">
        <v>0.01</v>
      </c>
      <c r="X59" s="127">
        <v>0</v>
      </c>
      <c r="Y59" s="127">
        <v>0</v>
      </c>
      <c r="Z59" s="113"/>
      <c r="AA59" s="128">
        <v>485</v>
      </c>
      <c r="AB59" s="112">
        <v>135.99099191881101</v>
      </c>
      <c r="AC59" s="123">
        <v>200</v>
      </c>
      <c r="AD59" s="118">
        <v>0.67995495959405505</v>
      </c>
      <c r="AE59" s="129">
        <v>-329.85397257898597</v>
      </c>
      <c r="AF59" s="114"/>
      <c r="AG59" s="114"/>
      <c r="AH59" s="130">
        <v>229</v>
      </c>
      <c r="AI59" s="127">
        <v>371</v>
      </c>
      <c r="AJ59" s="113"/>
      <c r="AK59" s="122">
        <v>3060.1042000000002</v>
      </c>
      <c r="AL59" s="122">
        <v>858.03423821220497</v>
      </c>
      <c r="AM59" s="131">
        <v>775.4</v>
      </c>
      <c r="AN59" s="135">
        <v>1.1065698197217</v>
      </c>
      <c r="AO59" s="139">
        <v>-99.084651688730503</v>
      </c>
      <c r="AP59" s="126">
        <v>8.0000000000000002E-3</v>
      </c>
      <c r="AQ59" s="126">
        <v>5.4999999999999997E-3</v>
      </c>
      <c r="AR59" s="127">
        <v>0</v>
      </c>
      <c r="AS59" s="127">
        <v>259</v>
      </c>
      <c r="AT59" s="115"/>
      <c r="AU59" s="122">
        <v>2145.3642799999998</v>
      </c>
      <c r="AV59" s="112">
        <v>601.54683807089805</v>
      </c>
      <c r="AW59" s="133">
        <v>573</v>
      </c>
      <c r="AX59" s="135">
        <v>1.04981996172932</v>
      </c>
      <c r="AY59" s="139">
        <v>-189.19235143879601</v>
      </c>
      <c r="AZ59" s="114">
        <v>7.4999999999999997E-3</v>
      </c>
      <c r="BA59" s="114">
        <v>3.7499999999999999E-3</v>
      </c>
      <c r="BB59" s="127">
        <v>0</v>
      </c>
      <c r="BC59" s="127">
        <v>307</v>
      </c>
      <c r="BD59" s="113"/>
      <c r="BE59" s="122">
        <v>180.5</v>
      </c>
      <c r="BF59" s="112">
        <v>50.611080497619298</v>
      </c>
      <c r="BG59" s="134">
        <v>65</v>
      </c>
      <c r="BH59" s="120">
        <v>0.77863200765568197</v>
      </c>
      <c r="BI59" s="128">
        <v>-84.327541088170605</v>
      </c>
      <c r="BJ59" s="114"/>
      <c r="BK59" s="114"/>
      <c r="BL59" s="127">
        <v>52</v>
      </c>
      <c r="BM59" s="127">
        <v>98</v>
      </c>
      <c r="BN59" s="113"/>
      <c r="BO59" s="121">
        <v>521</v>
      </c>
      <c r="BP59" s="122">
        <v>146.085168638558</v>
      </c>
      <c r="BQ59" s="134">
        <v>78</v>
      </c>
      <c r="BR59" s="124">
        <v>1.8728867774174101</v>
      </c>
      <c r="BS59" s="125">
        <v>203.206950694195</v>
      </c>
      <c r="BT59" s="114">
        <v>7.4999999999999997E-3</v>
      </c>
      <c r="BU59" s="126">
        <v>7.4999999999999997E-3</v>
      </c>
      <c r="BV59" s="121">
        <v>0</v>
      </c>
      <c r="BW59" s="121">
        <v>0</v>
      </c>
      <c r="BX59" s="115"/>
      <c r="BY59" s="120">
        <v>0.99872773536895698</v>
      </c>
      <c r="BZ59" s="120">
        <v>1</v>
      </c>
      <c r="CA59" s="137">
        <v>0.99949109414758297</v>
      </c>
      <c r="CB59" s="119">
        <v>0.9</v>
      </c>
      <c r="CC59" s="126">
        <v>2.5000000000000001E-3</v>
      </c>
      <c r="CD59" s="207">
        <f t="shared" si="0"/>
        <v>2765.3964037891546</v>
      </c>
      <c r="CE59" s="115"/>
    </row>
    <row r="60" spans="1:83" s="87" customFormat="1" ht="21.4" customHeight="1" x14ac:dyDescent="0.2">
      <c r="A60" s="111" t="s">
        <v>382</v>
      </c>
      <c r="B60" s="111" t="s">
        <v>95</v>
      </c>
      <c r="C60" s="111" t="s">
        <v>102</v>
      </c>
      <c r="D60" s="112">
        <v>2.9719175884444402</v>
      </c>
      <c r="E60" s="113"/>
      <c r="F60" s="114">
        <v>1.0500000000000001E-2</v>
      </c>
      <c r="G60" s="114">
        <v>7.4999999999999997E-3</v>
      </c>
      <c r="H60" s="115"/>
      <c r="I60" s="116">
        <v>2</v>
      </c>
      <c r="J60" s="116">
        <v>2</v>
      </c>
      <c r="K60" s="113"/>
      <c r="L60" s="117">
        <v>0.53</v>
      </c>
      <c r="M60" s="118">
        <v>0.53600000000000003</v>
      </c>
      <c r="N60" s="119">
        <v>0.7</v>
      </c>
      <c r="O60" s="120"/>
      <c r="P60" s="113"/>
      <c r="Q60" s="121">
        <v>118</v>
      </c>
      <c r="R60" s="122">
        <v>39.705004088543198</v>
      </c>
      <c r="S60" s="123">
        <v>36</v>
      </c>
      <c r="T60" s="135">
        <v>1.1029167802373101</v>
      </c>
      <c r="U60" s="136">
        <v>-4.2242715094014196</v>
      </c>
      <c r="V60" s="126">
        <v>8.0000000000000002E-3</v>
      </c>
      <c r="W60" s="126">
        <v>5.0000000000000001E-3</v>
      </c>
      <c r="X60" s="127">
        <v>0</v>
      </c>
      <c r="Y60" s="127">
        <v>11</v>
      </c>
      <c r="Z60" s="113"/>
      <c r="AA60" s="128">
        <v>261</v>
      </c>
      <c r="AB60" s="112">
        <v>87.822085314489499</v>
      </c>
      <c r="AC60" s="123">
        <v>200</v>
      </c>
      <c r="AD60" s="118">
        <v>0.43911042657244798</v>
      </c>
      <c r="AE60" s="129">
        <v>-418.02373060778598</v>
      </c>
      <c r="AF60" s="114"/>
      <c r="AG60" s="114"/>
      <c r="AH60" s="130">
        <v>334</v>
      </c>
      <c r="AI60" s="127">
        <v>453</v>
      </c>
      <c r="AJ60" s="113"/>
      <c r="AK60" s="122">
        <v>1614.3272999999999</v>
      </c>
      <c r="AL60" s="122">
        <v>543.19383090463396</v>
      </c>
      <c r="AM60" s="131">
        <v>753.1</v>
      </c>
      <c r="AN60" s="118">
        <v>0.72127716226880101</v>
      </c>
      <c r="AO60" s="141">
        <v>-942.53655760361698</v>
      </c>
      <c r="AP60" s="126"/>
      <c r="AQ60" s="126"/>
      <c r="AR60" s="127">
        <v>624</v>
      </c>
      <c r="AS60" s="127">
        <v>1072</v>
      </c>
      <c r="AT60" s="115"/>
      <c r="AU60" s="122">
        <v>1115.94967</v>
      </c>
      <c r="AV60" s="112">
        <v>375.49818821998599</v>
      </c>
      <c r="AW60" s="133">
        <v>573</v>
      </c>
      <c r="AX60" s="118">
        <v>0.6553197002094</v>
      </c>
      <c r="AY60" s="141">
        <v>-829.45331819130604</v>
      </c>
      <c r="AZ60" s="114"/>
      <c r="BA60" s="114"/>
      <c r="BB60" s="127">
        <v>587</v>
      </c>
      <c r="BC60" s="127">
        <v>928</v>
      </c>
      <c r="BD60" s="113"/>
      <c r="BE60" s="122">
        <v>173.3</v>
      </c>
      <c r="BF60" s="112">
        <v>58.312518716479097</v>
      </c>
      <c r="BG60" s="134">
        <v>65</v>
      </c>
      <c r="BH60" s="120">
        <v>0.89711567256121605</v>
      </c>
      <c r="BI60" s="128">
        <v>-47.382712447530302</v>
      </c>
      <c r="BJ60" s="114"/>
      <c r="BK60" s="114"/>
      <c r="BL60" s="127">
        <v>20</v>
      </c>
      <c r="BM60" s="127">
        <v>59</v>
      </c>
      <c r="BN60" s="113"/>
      <c r="BO60" s="121">
        <v>131</v>
      </c>
      <c r="BP60" s="122">
        <v>44.079284199992799</v>
      </c>
      <c r="BQ60" s="134">
        <v>78</v>
      </c>
      <c r="BR60" s="118">
        <v>0.56511902820503601</v>
      </c>
      <c r="BS60" s="129">
        <v>-133.81925493703599</v>
      </c>
      <c r="BT60" s="114"/>
      <c r="BU60" s="126"/>
      <c r="BV60" s="121">
        <v>101</v>
      </c>
      <c r="BW60" s="121">
        <v>148</v>
      </c>
      <c r="BX60" s="115"/>
      <c r="BY60" s="120">
        <v>0.99894123875066199</v>
      </c>
      <c r="BZ60" s="120">
        <v>1</v>
      </c>
      <c r="CA60" s="137">
        <v>0.99957649550026495</v>
      </c>
      <c r="CB60" s="119">
        <v>0.9</v>
      </c>
      <c r="CC60" s="126">
        <v>2.5000000000000001E-3</v>
      </c>
      <c r="CD60" s="207">
        <f t="shared" si="0"/>
        <v>2238.1511358575081</v>
      </c>
      <c r="CE60" s="115"/>
    </row>
    <row r="61" spans="1:83" s="87" customFormat="1" ht="21.4" customHeight="1" x14ac:dyDescent="0.2">
      <c r="A61" s="111" t="s">
        <v>382</v>
      </c>
      <c r="B61" s="111" t="s">
        <v>95</v>
      </c>
      <c r="C61" s="111" t="s">
        <v>103</v>
      </c>
      <c r="D61" s="112">
        <v>4.4581730362222203</v>
      </c>
      <c r="E61" s="113"/>
      <c r="F61" s="114">
        <v>4.2750000000000003E-2</v>
      </c>
      <c r="G61" s="114">
        <v>3.8249999999999999E-2</v>
      </c>
      <c r="H61" s="115"/>
      <c r="I61" s="116">
        <v>5</v>
      </c>
      <c r="J61" s="116">
        <v>5</v>
      </c>
      <c r="K61" s="113"/>
      <c r="L61" s="138">
        <v>0.72</v>
      </c>
      <c r="M61" s="118">
        <v>0.54900000000000004</v>
      </c>
      <c r="N61" s="119">
        <v>0.7</v>
      </c>
      <c r="O61" s="120"/>
      <c r="P61" s="113"/>
      <c r="Q61" s="121">
        <v>241</v>
      </c>
      <c r="R61" s="122">
        <v>54.058018394956498</v>
      </c>
      <c r="S61" s="123">
        <v>36</v>
      </c>
      <c r="T61" s="124">
        <v>1.5016116220821201</v>
      </c>
      <c r="U61" s="125">
        <v>57.651392443110502</v>
      </c>
      <c r="V61" s="126">
        <v>0.01</v>
      </c>
      <c r="W61" s="126">
        <v>0.01</v>
      </c>
      <c r="X61" s="127">
        <v>0</v>
      </c>
      <c r="Y61" s="127">
        <v>0</v>
      </c>
      <c r="Z61" s="113"/>
      <c r="AA61" s="128">
        <v>441</v>
      </c>
      <c r="AB61" s="112">
        <v>98.919444448862293</v>
      </c>
      <c r="AC61" s="123">
        <v>200</v>
      </c>
      <c r="AD61" s="118">
        <v>0.49459722224431202</v>
      </c>
      <c r="AE61" s="129">
        <v>-577.60337531605296</v>
      </c>
      <c r="AF61" s="114"/>
      <c r="AG61" s="114"/>
      <c r="AH61" s="130">
        <v>451</v>
      </c>
      <c r="AI61" s="127">
        <v>629</v>
      </c>
      <c r="AJ61" s="113"/>
      <c r="AK61" s="122">
        <v>5110.7322599999998</v>
      </c>
      <c r="AL61" s="122">
        <v>1146.3736868164999</v>
      </c>
      <c r="AM61" s="131">
        <v>828</v>
      </c>
      <c r="AN61" s="124">
        <v>1.3845092835948101</v>
      </c>
      <c r="AO61" s="132">
        <v>893.71428619154096</v>
      </c>
      <c r="AP61" s="126">
        <v>0.01</v>
      </c>
      <c r="AQ61" s="126">
        <v>0.01</v>
      </c>
      <c r="AR61" s="127">
        <v>0</v>
      </c>
      <c r="AS61" s="127">
        <v>0</v>
      </c>
      <c r="AT61" s="115"/>
      <c r="AU61" s="122">
        <v>2839.2358800000002</v>
      </c>
      <c r="AV61" s="112">
        <v>636.86085240108105</v>
      </c>
      <c r="AW61" s="133">
        <v>573</v>
      </c>
      <c r="AX61" s="135">
        <v>1.1114500041903701</v>
      </c>
      <c r="AY61" s="139">
        <v>-79.062790280491797</v>
      </c>
      <c r="AZ61" s="114">
        <v>1.2749999999999999E-2</v>
      </c>
      <c r="BA61" s="114">
        <v>8.2500000000000004E-3</v>
      </c>
      <c r="BB61" s="127">
        <v>0</v>
      </c>
      <c r="BC61" s="127">
        <v>227</v>
      </c>
      <c r="BD61" s="113"/>
      <c r="BE61" s="122">
        <v>275.39999999999998</v>
      </c>
      <c r="BF61" s="112">
        <v>61.774183676228297</v>
      </c>
      <c r="BG61" s="134">
        <v>65</v>
      </c>
      <c r="BH61" s="120">
        <v>0.95037205655735801</v>
      </c>
      <c r="BI61" s="128">
        <v>-55.6460969777171</v>
      </c>
      <c r="BJ61" s="114">
        <v>0</v>
      </c>
      <c r="BK61" s="114"/>
      <c r="BL61" s="127">
        <v>15</v>
      </c>
      <c r="BM61" s="127">
        <v>73</v>
      </c>
      <c r="BN61" s="113"/>
      <c r="BO61" s="121">
        <v>728</v>
      </c>
      <c r="BP61" s="122">
        <v>163.295590836217</v>
      </c>
      <c r="BQ61" s="134">
        <v>78</v>
      </c>
      <c r="BR61" s="124">
        <v>2.0935332158489399</v>
      </c>
      <c r="BS61" s="125">
        <v>330.744683626739</v>
      </c>
      <c r="BT61" s="114">
        <v>7.4999999999999997E-3</v>
      </c>
      <c r="BU61" s="126">
        <v>7.4999999999999997E-3</v>
      </c>
      <c r="BV61" s="121">
        <v>0</v>
      </c>
      <c r="BW61" s="121">
        <v>0</v>
      </c>
      <c r="BX61" s="115"/>
      <c r="BY61" s="120">
        <v>0.99798873692679002</v>
      </c>
      <c r="BZ61" s="120">
        <v>1</v>
      </c>
      <c r="CA61" s="137">
        <v>0.99919549477071601</v>
      </c>
      <c r="CB61" s="119">
        <v>0.9</v>
      </c>
      <c r="CC61" s="126">
        <v>2.5000000000000001E-3</v>
      </c>
      <c r="CD61" s="207">
        <f t="shared" si="0"/>
        <v>3691.3672739919984</v>
      </c>
      <c r="CE61" s="115"/>
    </row>
    <row r="62" spans="1:83" s="87" customFormat="1" ht="21.4" customHeight="1" x14ac:dyDescent="0.2">
      <c r="A62" s="111" t="s">
        <v>382</v>
      </c>
      <c r="B62" s="111" t="s">
        <v>95</v>
      </c>
      <c r="C62" s="111" t="s">
        <v>104</v>
      </c>
      <c r="D62" s="112">
        <v>2.3558051067777801</v>
      </c>
      <c r="E62" s="113"/>
      <c r="F62" s="114">
        <v>3.125E-2</v>
      </c>
      <c r="G62" s="114">
        <v>2.4875000000000001E-2</v>
      </c>
      <c r="H62" s="115"/>
      <c r="I62" s="116">
        <v>4</v>
      </c>
      <c r="J62" s="116">
        <v>4</v>
      </c>
      <c r="K62" s="113"/>
      <c r="L62" s="117">
        <v>0.35</v>
      </c>
      <c r="M62" s="118">
        <v>0.35699999999999998</v>
      </c>
      <c r="N62" s="119">
        <v>0.7</v>
      </c>
      <c r="O62" s="120"/>
      <c r="P62" s="113"/>
      <c r="Q62" s="121">
        <v>136</v>
      </c>
      <c r="R62" s="122">
        <v>57.729733078819102</v>
      </c>
      <c r="S62" s="123">
        <v>36</v>
      </c>
      <c r="T62" s="124">
        <v>1.60360369663386</v>
      </c>
      <c r="U62" s="125">
        <v>39.114216856614298</v>
      </c>
      <c r="V62" s="126">
        <v>0.01</v>
      </c>
      <c r="W62" s="126">
        <v>0.01</v>
      </c>
      <c r="X62" s="127">
        <v>0</v>
      </c>
      <c r="Y62" s="127">
        <v>0</v>
      </c>
      <c r="Z62" s="113"/>
      <c r="AA62" s="128">
        <v>429</v>
      </c>
      <c r="AB62" s="112">
        <v>182.103349197157</v>
      </c>
      <c r="AC62" s="123">
        <v>200</v>
      </c>
      <c r="AD62" s="120">
        <v>0.91051674598578503</v>
      </c>
      <c r="AE62" s="128">
        <v>-109.254350796587</v>
      </c>
      <c r="AF62" s="114"/>
      <c r="AG62" s="114"/>
      <c r="AH62" s="130">
        <v>43</v>
      </c>
      <c r="AI62" s="127">
        <v>137</v>
      </c>
      <c r="AJ62" s="113"/>
      <c r="AK62" s="122">
        <v>1618.76484</v>
      </c>
      <c r="AL62" s="122">
        <v>687.13869213659802</v>
      </c>
      <c r="AM62" s="131">
        <v>828</v>
      </c>
      <c r="AN62" s="120">
        <v>0.829877647507968</v>
      </c>
      <c r="AO62" s="122">
        <v>-609.60817229787096</v>
      </c>
      <c r="AP62" s="126"/>
      <c r="AQ62" s="126"/>
      <c r="AR62" s="127">
        <v>332</v>
      </c>
      <c r="AS62" s="127">
        <v>722</v>
      </c>
      <c r="AT62" s="115"/>
      <c r="AU62" s="122">
        <v>1125.8248599999999</v>
      </c>
      <c r="AV62" s="112">
        <v>477.89388721543298</v>
      </c>
      <c r="AW62" s="133">
        <v>573</v>
      </c>
      <c r="AX62" s="120">
        <v>0.83402074557667205</v>
      </c>
      <c r="AY62" s="122">
        <v>-416.273855032222</v>
      </c>
      <c r="AZ62" s="114"/>
      <c r="BA62" s="114"/>
      <c r="BB62" s="127">
        <v>225</v>
      </c>
      <c r="BC62" s="127">
        <v>495</v>
      </c>
      <c r="BD62" s="113"/>
      <c r="BE62" s="122">
        <v>173.1</v>
      </c>
      <c r="BF62" s="112">
        <v>73.478064676055794</v>
      </c>
      <c r="BG62" s="134">
        <v>65</v>
      </c>
      <c r="BH62" s="135">
        <v>1.1304317642470101</v>
      </c>
      <c r="BI62" s="136">
        <v>-1.8326640088908399</v>
      </c>
      <c r="BJ62" s="114">
        <v>1.4250000000000001E-2</v>
      </c>
      <c r="BK62" s="114">
        <v>9.75E-3</v>
      </c>
      <c r="BL62" s="127">
        <v>0</v>
      </c>
      <c r="BM62" s="127">
        <v>11</v>
      </c>
      <c r="BN62" s="113"/>
      <c r="BO62" s="121">
        <v>196</v>
      </c>
      <c r="BP62" s="122">
        <v>83.198732966533399</v>
      </c>
      <c r="BQ62" s="134">
        <v>78</v>
      </c>
      <c r="BR62" s="135">
        <v>1.0666504226478599</v>
      </c>
      <c r="BS62" s="136">
        <v>-13.919196810669</v>
      </c>
      <c r="BT62" s="114">
        <v>4.4999999999999997E-3</v>
      </c>
      <c r="BU62" s="126">
        <v>2.6250000000000002E-3</v>
      </c>
      <c r="BV62" s="121">
        <v>0</v>
      </c>
      <c r="BW62" s="121">
        <v>25</v>
      </c>
      <c r="BX62" s="115"/>
      <c r="BY62" s="120">
        <v>0.99767981438515096</v>
      </c>
      <c r="BZ62" s="120">
        <v>1</v>
      </c>
      <c r="CA62" s="137">
        <v>0.99907192575406001</v>
      </c>
      <c r="CB62" s="119">
        <v>0.9</v>
      </c>
      <c r="CC62" s="126">
        <v>2.5000000000000001E-3</v>
      </c>
      <c r="CD62" s="207">
        <f t="shared" si="0"/>
        <v>1950.606628412002</v>
      </c>
      <c r="CE62" s="115"/>
    </row>
    <row r="63" spans="1:83" s="87" customFormat="1" ht="21.4" customHeight="1" x14ac:dyDescent="0.2">
      <c r="A63" s="111" t="s">
        <v>382</v>
      </c>
      <c r="B63" s="111" t="s">
        <v>95</v>
      </c>
      <c r="C63" s="111" t="s">
        <v>105</v>
      </c>
      <c r="D63" s="112">
        <v>4.8642477797777799</v>
      </c>
      <c r="E63" s="113"/>
      <c r="F63" s="114">
        <v>3.6999999999999998E-2</v>
      </c>
      <c r="G63" s="114">
        <v>3.3250000000000002E-2</v>
      </c>
      <c r="H63" s="115"/>
      <c r="I63" s="116">
        <v>5</v>
      </c>
      <c r="J63" s="116">
        <v>5</v>
      </c>
      <c r="K63" s="113"/>
      <c r="L63" s="138">
        <v>0.78</v>
      </c>
      <c r="M63" s="135">
        <v>0.76</v>
      </c>
      <c r="N63" s="119">
        <v>0.7</v>
      </c>
      <c r="O63" s="120">
        <v>8.0000000000000002E-3</v>
      </c>
      <c r="P63" s="113"/>
      <c r="Q63" s="121">
        <v>301</v>
      </c>
      <c r="R63" s="122">
        <v>61.880071416458797</v>
      </c>
      <c r="S63" s="123">
        <v>36</v>
      </c>
      <c r="T63" s="124">
        <v>1.7188908726794101</v>
      </c>
      <c r="U63" s="125">
        <v>100.951000109747</v>
      </c>
      <c r="V63" s="126">
        <v>0.01</v>
      </c>
      <c r="W63" s="126">
        <v>0.01</v>
      </c>
      <c r="X63" s="127">
        <v>0</v>
      </c>
      <c r="Y63" s="127">
        <v>0</v>
      </c>
      <c r="Z63" s="113"/>
      <c r="AA63" s="128">
        <v>790</v>
      </c>
      <c r="AB63" s="112">
        <v>162.40948976412801</v>
      </c>
      <c r="AC63" s="123">
        <v>200</v>
      </c>
      <c r="AD63" s="120">
        <v>0.81204744882063995</v>
      </c>
      <c r="AE63" s="128">
        <v>-321.38333272362701</v>
      </c>
      <c r="AF63" s="114"/>
      <c r="AG63" s="114"/>
      <c r="AH63" s="130">
        <v>183</v>
      </c>
      <c r="AI63" s="127">
        <v>378</v>
      </c>
      <c r="AJ63" s="113"/>
      <c r="AK63" s="122">
        <v>2934.59339</v>
      </c>
      <c r="AL63" s="122">
        <v>603.29850017099</v>
      </c>
      <c r="AM63" s="131">
        <v>718.8</v>
      </c>
      <c r="AN63" s="120">
        <v>0.83931343930299096</v>
      </c>
      <c r="AO63" s="122">
        <v>-1059.7183078087201</v>
      </c>
      <c r="AP63" s="126"/>
      <c r="AQ63" s="126"/>
      <c r="AR63" s="127">
        <v>562</v>
      </c>
      <c r="AS63" s="127">
        <v>1262</v>
      </c>
      <c r="AT63" s="115"/>
      <c r="AU63" s="122">
        <v>2237.5805300000002</v>
      </c>
      <c r="AV63" s="112">
        <v>460.005458460059</v>
      </c>
      <c r="AW63" s="133">
        <v>573</v>
      </c>
      <c r="AX63" s="120">
        <v>0.80280184722523396</v>
      </c>
      <c r="AY63" s="122">
        <v>-946.532718253192</v>
      </c>
      <c r="AZ63" s="114"/>
      <c r="BA63" s="114"/>
      <c r="BB63" s="127">
        <v>550</v>
      </c>
      <c r="BC63" s="127">
        <v>1108</v>
      </c>
      <c r="BD63" s="113"/>
      <c r="BE63" s="122">
        <v>338.4</v>
      </c>
      <c r="BF63" s="112">
        <v>69.568824476178193</v>
      </c>
      <c r="BG63" s="134">
        <v>65</v>
      </c>
      <c r="BH63" s="135">
        <v>1.0702896073258199</v>
      </c>
      <c r="BI63" s="136">
        <v>-22.7995831351788</v>
      </c>
      <c r="BJ63" s="114">
        <v>8.9999999999999993E-3</v>
      </c>
      <c r="BK63" s="114">
        <v>5.2500000000000003E-3</v>
      </c>
      <c r="BL63" s="127">
        <v>0</v>
      </c>
      <c r="BM63" s="127">
        <v>42</v>
      </c>
      <c r="BN63" s="113"/>
      <c r="BO63" s="121">
        <v>634</v>
      </c>
      <c r="BP63" s="122">
        <v>130.338755076528</v>
      </c>
      <c r="BQ63" s="134">
        <v>78</v>
      </c>
      <c r="BR63" s="124">
        <v>1.6710096804683101</v>
      </c>
      <c r="BS63" s="125">
        <v>200.56050023778499</v>
      </c>
      <c r="BT63" s="114">
        <v>7.4999999999999997E-3</v>
      </c>
      <c r="BU63" s="126">
        <v>7.4999999999999997E-3</v>
      </c>
      <c r="BV63" s="121">
        <v>0</v>
      </c>
      <c r="BW63" s="121">
        <v>0</v>
      </c>
      <c r="BX63" s="115"/>
      <c r="BY63" s="120">
        <v>0.99957841483979804</v>
      </c>
      <c r="BZ63" s="120">
        <v>1</v>
      </c>
      <c r="CA63" s="137">
        <v>0.99983136593591904</v>
      </c>
      <c r="CB63" s="119">
        <v>0.9</v>
      </c>
      <c r="CC63" s="126">
        <v>2.5000000000000001E-3</v>
      </c>
      <c r="CD63" s="207">
        <f t="shared" si="0"/>
        <v>3496.4213041042681</v>
      </c>
      <c r="CE63" s="115"/>
    </row>
    <row r="64" spans="1:83" s="87" customFormat="1" ht="21.4" customHeight="1" x14ac:dyDescent="0.2">
      <c r="A64" s="111" t="s">
        <v>382</v>
      </c>
      <c r="B64" s="111" t="s">
        <v>95</v>
      </c>
      <c r="C64" s="111" t="s">
        <v>106</v>
      </c>
      <c r="D64" s="112">
        <v>4.5506157322222203</v>
      </c>
      <c r="E64" s="113"/>
      <c r="F64" s="114">
        <v>2.2749999999999999E-2</v>
      </c>
      <c r="G64" s="114">
        <v>1.125E-2</v>
      </c>
      <c r="H64" s="115"/>
      <c r="I64" s="116">
        <v>5</v>
      </c>
      <c r="J64" s="116">
        <v>4</v>
      </c>
      <c r="K64" s="113"/>
      <c r="L64" s="117">
        <v>0.38595547309833</v>
      </c>
      <c r="M64" s="118">
        <v>0.25900000000000001</v>
      </c>
      <c r="N64" s="119">
        <v>0.7</v>
      </c>
      <c r="O64" s="120"/>
      <c r="P64" s="113"/>
      <c r="Q64" s="121">
        <v>166</v>
      </c>
      <c r="R64" s="122">
        <v>36.478579991841301</v>
      </c>
      <c r="S64" s="123">
        <v>36</v>
      </c>
      <c r="T64" s="135">
        <v>1.01329388866226</v>
      </c>
      <c r="U64" s="136">
        <v>-21.1504428496639</v>
      </c>
      <c r="V64" s="126">
        <v>3.0000000000000001E-3</v>
      </c>
      <c r="W64" s="126">
        <v>5.0000000000000001E-4</v>
      </c>
      <c r="X64" s="127">
        <v>0</v>
      </c>
      <c r="Y64" s="127">
        <v>31</v>
      </c>
      <c r="Z64" s="113"/>
      <c r="AA64" s="128">
        <v>608</v>
      </c>
      <c r="AB64" s="112">
        <v>133.60829298216601</v>
      </c>
      <c r="AC64" s="123">
        <v>200</v>
      </c>
      <c r="AD64" s="118">
        <v>0.66804146491083005</v>
      </c>
      <c r="AE64" s="129">
        <v>-431.72468249813301</v>
      </c>
      <c r="AF64" s="114"/>
      <c r="AG64" s="114"/>
      <c r="AH64" s="130">
        <v>303</v>
      </c>
      <c r="AI64" s="127">
        <v>485</v>
      </c>
      <c r="AJ64" s="113"/>
      <c r="AK64" s="122">
        <v>2716.3451</v>
      </c>
      <c r="AL64" s="122">
        <v>596.91814467347206</v>
      </c>
      <c r="AM64" s="131">
        <v>823.6</v>
      </c>
      <c r="AN64" s="118">
        <v>0.724767052784691</v>
      </c>
      <c r="AO64" s="141">
        <v>-1565.2411425273101</v>
      </c>
      <c r="AP64" s="126"/>
      <c r="AQ64" s="126"/>
      <c r="AR64" s="127">
        <v>1032</v>
      </c>
      <c r="AS64" s="127">
        <v>1782</v>
      </c>
      <c r="AT64" s="115"/>
      <c r="AU64" s="122">
        <v>2675.1453799999999</v>
      </c>
      <c r="AV64" s="112">
        <v>587.86448635020997</v>
      </c>
      <c r="AW64" s="133">
        <v>573</v>
      </c>
      <c r="AX64" s="135">
        <v>1.0259415119549899</v>
      </c>
      <c r="AY64" s="139">
        <v>-303.66583535715102</v>
      </c>
      <c r="AZ64" s="114">
        <v>6.0000000000000001E-3</v>
      </c>
      <c r="BA64" s="114">
        <v>2.2499999999999998E-3</v>
      </c>
      <c r="BB64" s="127">
        <v>0</v>
      </c>
      <c r="BC64" s="127">
        <v>454</v>
      </c>
      <c r="BD64" s="113"/>
      <c r="BE64" s="122">
        <v>318.39999999999998</v>
      </c>
      <c r="BF64" s="112">
        <v>69.968553430134193</v>
      </c>
      <c r="BG64" s="134">
        <v>65</v>
      </c>
      <c r="BH64" s="135">
        <v>1.0764392835405301</v>
      </c>
      <c r="BI64" s="136">
        <v>-19.510521811893099</v>
      </c>
      <c r="BJ64" s="114">
        <v>9.75E-3</v>
      </c>
      <c r="BK64" s="114">
        <v>6.0000000000000001E-3</v>
      </c>
      <c r="BL64" s="127">
        <v>0</v>
      </c>
      <c r="BM64" s="127">
        <v>37</v>
      </c>
      <c r="BN64" s="113"/>
      <c r="BO64" s="121">
        <v>351</v>
      </c>
      <c r="BP64" s="122">
        <v>77.132419139375401</v>
      </c>
      <c r="BQ64" s="134">
        <v>78</v>
      </c>
      <c r="BR64" s="135">
        <v>0.98887716845353002</v>
      </c>
      <c r="BS64" s="136">
        <v>-54.492626174271798</v>
      </c>
      <c r="BT64" s="114">
        <v>1.5E-3</v>
      </c>
      <c r="BU64" s="126"/>
      <c r="BV64" s="121">
        <v>4</v>
      </c>
      <c r="BW64" s="121">
        <v>75</v>
      </c>
      <c r="BX64" s="115"/>
      <c r="BY64" s="120">
        <v>0.99981185324553201</v>
      </c>
      <c r="BZ64" s="120">
        <v>1</v>
      </c>
      <c r="CA64" s="137">
        <v>0.99992474129821296</v>
      </c>
      <c r="CB64" s="119">
        <v>0.9</v>
      </c>
      <c r="CC64" s="126">
        <v>2.5000000000000001E-3</v>
      </c>
      <c r="CD64" s="207">
        <f t="shared" si="0"/>
        <v>3747.8871170582206</v>
      </c>
      <c r="CE64" s="115"/>
    </row>
    <row r="65" spans="1:83" s="87" customFormat="1" ht="21.4" customHeight="1" x14ac:dyDescent="0.2">
      <c r="A65" s="111" t="s">
        <v>382</v>
      </c>
      <c r="B65" s="111" t="s">
        <v>95</v>
      </c>
      <c r="C65" s="111" t="s">
        <v>107</v>
      </c>
      <c r="D65" s="112">
        <v>4.6711097644444397</v>
      </c>
      <c r="E65" s="113"/>
      <c r="F65" s="114">
        <v>3.075E-2</v>
      </c>
      <c r="G65" s="114">
        <v>2.9499999999999998E-2</v>
      </c>
      <c r="H65" s="115"/>
      <c r="I65" s="116">
        <v>5</v>
      </c>
      <c r="J65" s="116">
        <v>4</v>
      </c>
      <c r="K65" s="113"/>
      <c r="L65" s="117">
        <v>0.53</v>
      </c>
      <c r="M65" s="120">
        <v>0.61799999999999999</v>
      </c>
      <c r="N65" s="119">
        <v>0.7</v>
      </c>
      <c r="O65" s="120"/>
      <c r="P65" s="113"/>
      <c r="Q65" s="121">
        <v>207</v>
      </c>
      <c r="R65" s="122">
        <v>44.314950930000101</v>
      </c>
      <c r="S65" s="123">
        <v>36</v>
      </c>
      <c r="T65" s="124">
        <v>1.2309708591666699</v>
      </c>
      <c r="U65" s="125">
        <v>14.8940713835522</v>
      </c>
      <c r="V65" s="126">
        <v>0.01</v>
      </c>
      <c r="W65" s="126">
        <v>0.01</v>
      </c>
      <c r="X65" s="127">
        <v>0</v>
      </c>
      <c r="Y65" s="127">
        <v>0</v>
      </c>
      <c r="Z65" s="113"/>
      <c r="AA65" s="128">
        <v>605</v>
      </c>
      <c r="AB65" s="112">
        <v>129.519542573189</v>
      </c>
      <c r="AC65" s="123">
        <v>200</v>
      </c>
      <c r="AD65" s="118">
        <v>0.64759771286594503</v>
      </c>
      <c r="AE65" s="129">
        <v>-462.255158980266</v>
      </c>
      <c r="AF65" s="114"/>
      <c r="AG65" s="114"/>
      <c r="AH65" s="130">
        <v>330</v>
      </c>
      <c r="AI65" s="127">
        <v>517</v>
      </c>
      <c r="AJ65" s="113"/>
      <c r="AK65" s="122">
        <v>4591.0584500000004</v>
      </c>
      <c r="AL65" s="122">
        <v>982.86246342276502</v>
      </c>
      <c r="AM65" s="131">
        <v>828</v>
      </c>
      <c r="AN65" s="124">
        <v>1.18703196065551</v>
      </c>
      <c r="AO65" s="132">
        <v>172.6220918217</v>
      </c>
      <c r="AP65" s="126">
        <v>0.01</v>
      </c>
      <c r="AQ65" s="126">
        <v>9.4999999999999998E-3</v>
      </c>
      <c r="AR65" s="127">
        <v>0</v>
      </c>
      <c r="AS65" s="127">
        <v>51</v>
      </c>
      <c r="AT65" s="115"/>
      <c r="AU65" s="122">
        <v>2563.4055400000002</v>
      </c>
      <c r="AV65" s="112">
        <v>548.77869912459198</v>
      </c>
      <c r="AW65" s="133">
        <v>573</v>
      </c>
      <c r="AX65" s="135">
        <v>0.95772896880382496</v>
      </c>
      <c r="AY65" s="139">
        <v>-494.28049047846099</v>
      </c>
      <c r="AZ65" s="114">
        <v>7.5000000000000002E-4</v>
      </c>
      <c r="BA65" s="114"/>
      <c r="BB65" s="127">
        <v>114</v>
      </c>
      <c r="BC65" s="127">
        <v>649</v>
      </c>
      <c r="BD65" s="113"/>
      <c r="BE65" s="122">
        <v>157.9</v>
      </c>
      <c r="BF65" s="112">
        <v>33.8035302021595</v>
      </c>
      <c r="BG65" s="134">
        <v>65</v>
      </c>
      <c r="BH65" s="118">
        <v>0.52005431080245401</v>
      </c>
      <c r="BI65" s="129">
        <v>-188.957926668586</v>
      </c>
      <c r="BJ65" s="114"/>
      <c r="BK65" s="114"/>
      <c r="BL65" s="127">
        <v>146</v>
      </c>
      <c r="BM65" s="127">
        <v>207</v>
      </c>
      <c r="BN65" s="113"/>
      <c r="BO65" s="121">
        <v>688</v>
      </c>
      <c r="BP65" s="122">
        <v>147.28833932289899</v>
      </c>
      <c r="BQ65" s="134">
        <v>78</v>
      </c>
      <c r="BR65" s="124">
        <v>1.8883120426012701</v>
      </c>
      <c r="BS65" s="125">
        <v>271.77048799769602</v>
      </c>
      <c r="BT65" s="114">
        <v>7.4999999999999997E-3</v>
      </c>
      <c r="BU65" s="126">
        <v>7.4999999999999997E-3</v>
      </c>
      <c r="BV65" s="121">
        <v>0</v>
      </c>
      <c r="BW65" s="121">
        <v>0</v>
      </c>
      <c r="BX65" s="115"/>
      <c r="BY65" s="120">
        <v>0.99810534293292896</v>
      </c>
      <c r="BZ65" s="120">
        <v>1</v>
      </c>
      <c r="CA65" s="137">
        <v>0.99924213717317201</v>
      </c>
      <c r="CB65" s="119">
        <v>0.9</v>
      </c>
      <c r="CC65" s="126">
        <v>2.5000000000000001E-3</v>
      </c>
      <c r="CD65" s="207">
        <f t="shared" si="0"/>
        <v>3867.6788849599961</v>
      </c>
      <c r="CE65" s="115"/>
    </row>
    <row r="66" spans="1:83" s="87" customFormat="1" ht="21.4" customHeight="1" x14ac:dyDescent="0.2">
      <c r="A66" s="111" t="s">
        <v>382</v>
      </c>
      <c r="B66" s="111" t="s">
        <v>95</v>
      </c>
      <c r="C66" s="111" t="s">
        <v>108</v>
      </c>
      <c r="D66" s="112">
        <v>7.9364295583333302</v>
      </c>
      <c r="E66" s="113"/>
      <c r="F66" s="114">
        <v>2.4E-2</v>
      </c>
      <c r="G66" s="114">
        <v>2.1999999999999999E-2</v>
      </c>
      <c r="H66" s="115"/>
      <c r="I66" s="116">
        <v>5</v>
      </c>
      <c r="J66" s="116">
        <v>4</v>
      </c>
      <c r="K66" s="113"/>
      <c r="L66" s="140">
        <v>0.67</v>
      </c>
      <c r="M66" s="135">
        <v>0.72</v>
      </c>
      <c r="N66" s="119">
        <v>0.7</v>
      </c>
      <c r="O66" s="120">
        <v>2E-3</v>
      </c>
      <c r="P66" s="113"/>
      <c r="Q66" s="121">
        <v>699</v>
      </c>
      <c r="R66" s="122">
        <v>88.074869796587905</v>
      </c>
      <c r="S66" s="123">
        <v>36</v>
      </c>
      <c r="T66" s="124">
        <v>2.4465241610163302</v>
      </c>
      <c r="U66" s="125">
        <v>372.60322341215999</v>
      </c>
      <c r="V66" s="126">
        <v>0.01</v>
      </c>
      <c r="W66" s="126">
        <v>0.01</v>
      </c>
      <c r="X66" s="127">
        <v>0</v>
      </c>
      <c r="Y66" s="127">
        <v>0</v>
      </c>
      <c r="Z66" s="113"/>
      <c r="AA66" s="128">
        <v>710</v>
      </c>
      <c r="AB66" s="112">
        <v>89.460883484373994</v>
      </c>
      <c r="AC66" s="123">
        <v>200</v>
      </c>
      <c r="AD66" s="118">
        <v>0.44730441742186999</v>
      </c>
      <c r="AE66" s="129">
        <v>-1103.3154254880001</v>
      </c>
      <c r="AF66" s="114"/>
      <c r="AG66" s="114"/>
      <c r="AH66" s="130">
        <v>878</v>
      </c>
      <c r="AI66" s="127">
        <v>1195</v>
      </c>
      <c r="AJ66" s="113"/>
      <c r="AK66" s="122">
        <v>5865.6138899999996</v>
      </c>
      <c r="AL66" s="122">
        <v>739.07464898255705</v>
      </c>
      <c r="AM66" s="131">
        <v>748.6</v>
      </c>
      <c r="AN66" s="135">
        <v>0.98727578009959605</v>
      </c>
      <c r="AO66" s="139">
        <v>-921.625747601581</v>
      </c>
      <c r="AP66" s="126">
        <v>2E-3</v>
      </c>
      <c r="AQ66" s="126"/>
      <c r="AR66" s="127">
        <v>76</v>
      </c>
      <c r="AS66" s="127">
        <v>1264</v>
      </c>
      <c r="AT66" s="115"/>
      <c r="AU66" s="122">
        <v>3462.05483</v>
      </c>
      <c r="AV66" s="112">
        <v>436.223216567809</v>
      </c>
      <c r="AW66" s="133">
        <v>573</v>
      </c>
      <c r="AX66" s="120">
        <v>0.76129706207296399</v>
      </c>
      <c r="AY66" s="122">
        <v>-1733.09386402312</v>
      </c>
      <c r="AZ66" s="114"/>
      <c r="BA66" s="114"/>
      <c r="BB66" s="127">
        <v>1086</v>
      </c>
      <c r="BC66" s="127">
        <v>1996</v>
      </c>
      <c r="BD66" s="113"/>
      <c r="BE66" s="122">
        <v>467.7</v>
      </c>
      <c r="BF66" s="112">
        <v>58.930781979777002</v>
      </c>
      <c r="BG66" s="134">
        <v>65</v>
      </c>
      <c r="BH66" s="120">
        <v>0.90662741507349298</v>
      </c>
      <c r="BI66" s="128">
        <v>-121.6275132836</v>
      </c>
      <c r="BJ66" s="114"/>
      <c r="BK66" s="114"/>
      <c r="BL66" s="127">
        <v>49</v>
      </c>
      <c r="BM66" s="127">
        <v>152</v>
      </c>
      <c r="BN66" s="113"/>
      <c r="BO66" s="121">
        <v>1050</v>
      </c>
      <c r="BP66" s="122">
        <v>132.30130656139801</v>
      </c>
      <c r="BQ66" s="134">
        <v>78</v>
      </c>
      <c r="BR66" s="124">
        <v>1.6961705969409999</v>
      </c>
      <c r="BS66" s="125">
        <v>342.80698405968002</v>
      </c>
      <c r="BT66" s="114">
        <v>7.4999999999999997E-3</v>
      </c>
      <c r="BU66" s="126">
        <v>7.4999999999999997E-3</v>
      </c>
      <c r="BV66" s="121">
        <v>0</v>
      </c>
      <c r="BW66" s="121">
        <v>0</v>
      </c>
      <c r="BX66" s="115"/>
      <c r="BY66" s="120">
        <v>0.99754787482484797</v>
      </c>
      <c r="BZ66" s="120">
        <v>1</v>
      </c>
      <c r="CA66" s="137">
        <v>0.99901914992993901</v>
      </c>
      <c r="CB66" s="119">
        <v>0.9</v>
      </c>
      <c r="CC66" s="126">
        <v>2.5000000000000001E-3</v>
      </c>
      <c r="CD66" s="207">
        <f t="shared" si="0"/>
        <v>5941.2111673683312</v>
      </c>
      <c r="CE66" s="115"/>
    </row>
    <row r="67" spans="1:83" s="87" customFormat="1" ht="21.4" customHeight="1" x14ac:dyDescent="0.2">
      <c r="A67" s="111" t="s">
        <v>382</v>
      </c>
      <c r="B67" s="111" t="s">
        <v>95</v>
      </c>
      <c r="C67" s="111" t="s">
        <v>109</v>
      </c>
      <c r="D67" s="112">
        <v>2.11746031744444</v>
      </c>
      <c r="E67" s="113"/>
      <c r="F67" s="114">
        <v>0.06</v>
      </c>
      <c r="G67" s="114">
        <v>0.06</v>
      </c>
      <c r="H67" s="115"/>
      <c r="I67" s="116">
        <v>6</v>
      </c>
      <c r="J67" s="116">
        <v>6</v>
      </c>
      <c r="K67" s="113"/>
      <c r="L67" s="117">
        <v>0.42</v>
      </c>
      <c r="M67" s="118">
        <v>0.505</v>
      </c>
      <c r="N67" s="119">
        <v>0.7</v>
      </c>
      <c r="O67" s="120"/>
      <c r="P67" s="113"/>
      <c r="Q67" s="121">
        <v>179</v>
      </c>
      <c r="R67" s="122">
        <v>84.535232384441798</v>
      </c>
      <c r="S67" s="123">
        <v>36</v>
      </c>
      <c r="T67" s="124">
        <v>2.3482008995678298</v>
      </c>
      <c r="U67" s="125">
        <v>91.916480000652996</v>
      </c>
      <c r="V67" s="126">
        <v>0.01</v>
      </c>
      <c r="W67" s="126">
        <v>0.01</v>
      </c>
      <c r="X67" s="127">
        <v>0</v>
      </c>
      <c r="Y67" s="127">
        <v>0</v>
      </c>
      <c r="Z67" s="113"/>
      <c r="AA67" s="128">
        <v>309</v>
      </c>
      <c r="AB67" s="112">
        <v>145.92953523347799</v>
      </c>
      <c r="AC67" s="123">
        <v>200</v>
      </c>
      <c r="AD67" s="118">
        <v>0.72964767616739001</v>
      </c>
      <c r="AE67" s="129">
        <v>-174.79733332970599</v>
      </c>
      <c r="AF67" s="114"/>
      <c r="AG67" s="114"/>
      <c r="AH67" s="130">
        <v>115</v>
      </c>
      <c r="AI67" s="127">
        <v>200</v>
      </c>
      <c r="AJ67" s="113"/>
      <c r="AK67" s="122">
        <v>1934.2452499999999</v>
      </c>
      <c r="AL67" s="122">
        <v>913.47414356007096</v>
      </c>
      <c r="AM67" s="131">
        <v>709.4</v>
      </c>
      <c r="AN67" s="124">
        <v>1.2876714738653401</v>
      </c>
      <c r="AO67" s="132">
        <v>218.21610867953399</v>
      </c>
      <c r="AP67" s="126">
        <v>0.01</v>
      </c>
      <c r="AQ67" s="126">
        <v>0.01</v>
      </c>
      <c r="AR67" s="127">
        <v>0</v>
      </c>
      <c r="AS67" s="127">
        <v>0</v>
      </c>
      <c r="AT67" s="115"/>
      <c r="AU67" s="122">
        <v>1559.0323900000001</v>
      </c>
      <c r="AV67" s="112">
        <v>736.27466694704901</v>
      </c>
      <c r="AW67" s="133">
        <v>573</v>
      </c>
      <c r="AX67" s="124">
        <v>1.2849470627348101</v>
      </c>
      <c r="AY67" s="132">
        <v>172.95303001039301</v>
      </c>
      <c r="AZ67" s="114">
        <v>1.4999999999999999E-2</v>
      </c>
      <c r="BA67" s="114">
        <v>1.4999999999999999E-2</v>
      </c>
      <c r="BB67" s="127">
        <v>0</v>
      </c>
      <c r="BC67" s="127">
        <v>0</v>
      </c>
      <c r="BD67" s="113"/>
      <c r="BE67" s="122">
        <v>193.1</v>
      </c>
      <c r="BF67" s="112">
        <v>91.194152924221797</v>
      </c>
      <c r="BG67" s="134">
        <v>65</v>
      </c>
      <c r="BH67" s="124">
        <v>1.40298696806495</v>
      </c>
      <c r="BI67" s="125">
        <v>35.865866667845701</v>
      </c>
      <c r="BJ67" s="114">
        <v>1.4999999999999999E-2</v>
      </c>
      <c r="BK67" s="114">
        <v>1.4999999999999999E-2</v>
      </c>
      <c r="BL67" s="127">
        <v>0</v>
      </c>
      <c r="BM67" s="127">
        <v>0</v>
      </c>
      <c r="BN67" s="113"/>
      <c r="BO67" s="121">
        <v>202</v>
      </c>
      <c r="BP67" s="122">
        <v>95.397301350040493</v>
      </c>
      <c r="BQ67" s="134">
        <v>78</v>
      </c>
      <c r="BR67" s="124">
        <v>1.22304232500052</v>
      </c>
      <c r="BS67" s="125">
        <v>13.3190400014148</v>
      </c>
      <c r="BT67" s="114">
        <v>7.4999999999999997E-3</v>
      </c>
      <c r="BU67" s="126">
        <v>7.4999999999999997E-3</v>
      </c>
      <c r="BV67" s="121">
        <v>0</v>
      </c>
      <c r="BW67" s="121">
        <v>0</v>
      </c>
      <c r="BX67" s="115"/>
      <c r="BY67" s="120">
        <v>0.99698145752479495</v>
      </c>
      <c r="BZ67" s="120">
        <v>1</v>
      </c>
      <c r="CA67" s="137">
        <v>0.99879258300991802</v>
      </c>
      <c r="CB67" s="119">
        <v>0.9</v>
      </c>
      <c r="CC67" s="126">
        <v>2.5000000000000001E-3</v>
      </c>
      <c r="CD67" s="207">
        <f t="shared" si="0"/>
        <v>1502.1263491950856</v>
      </c>
      <c r="CE67" s="115"/>
    </row>
    <row r="68" spans="1:83" s="87" customFormat="1" ht="21.4" customHeight="1" x14ac:dyDescent="0.2">
      <c r="A68" s="111" t="s">
        <v>382</v>
      </c>
      <c r="B68" s="111" t="s">
        <v>95</v>
      </c>
      <c r="C68" s="111" t="s">
        <v>110</v>
      </c>
      <c r="D68" s="112">
        <v>3.3942760942222199</v>
      </c>
      <c r="E68" s="113"/>
      <c r="F68" s="114">
        <v>5.2999999999999999E-2</v>
      </c>
      <c r="G68" s="114">
        <v>4.2250000000000003E-2</v>
      </c>
      <c r="H68" s="115"/>
      <c r="I68" s="116">
        <v>6</v>
      </c>
      <c r="J68" s="116">
        <v>6</v>
      </c>
      <c r="K68" s="113"/>
      <c r="L68" s="117">
        <v>0.28999999999999998</v>
      </c>
      <c r="M68" s="120">
        <v>0.60299999999999998</v>
      </c>
      <c r="N68" s="119">
        <v>0.7</v>
      </c>
      <c r="O68" s="120"/>
      <c r="P68" s="113"/>
      <c r="Q68" s="121">
        <v>212</v>
      </c>
      <c r="R68" s="122">
        <v>62.458089476241803</v>
      </c>
      <c r="S68" s="123">
        <v>36</v>
      </c>
      <c r="T68" s="124">
        <v>1.7349469298956</v>
      </c>
      <c r="U68" s="125">
        <v>72.405643638579306</v>
      </c>
      <c r="V68" s="126">
        <v>0.01</v>
      </c>
      <c r="W68" s="126">
        <v>0.01</v>
      </c>
      <c r="X68" s="127">
        <v>0</v>
      </c>
      <c r="Y68" s="127">
        <v>0</v>
      </c>
      <c r="Z68" s="113"/>
      <c r="AA68" s="128">
        <v>474</v>
      </c>
      <c r="AB68" s="112">
        <v>139.646860432729</v>
      </c>
      <c r="AC68" s="123">
        <v>200</v>
      </c>
      <c r="AD68" s="118">
        <v>0.69823430216364502</v>
      </c>
      <c r="AE68" s="129">
        <v>-301.524202007893</v>
      </c>
      <c r="AF68" s="114"/>
      <c r="AG68" s="114"/>
      <c r="AH68" s="130">
        <v>205</v>
      </c>
      <c r="AI68" s="127">
        <v>341</v>
      </c>
      <c r="AJ68" s="113"/>
      <c r="AK68" s="122">
        <v>2870.4097999999999</v>
      </c>
      <c r="AL68" s="122">
        <v>845.661849631515</v>
      </c>
      <c r="AM68" s="131">
        <v>750.3</v>
      </c>
      <c r="AN68" s="135">
        <v>1.1270982935246101</v>
      </c>
      <c r="AO68" s="139">
        <v>-38.969243832609699</v>
      </c>
      <c r="AP68" s="126">
        <v>8.9999999999999993E-3</v>
      </c>
      <c r="AQ68" s="126">
        <v>6.4999999999999997E-3</v>
      </c>
      <c r="AR68" s="127">
        <v>0</v>
      </c>
      <c r="AS68" s="127">
        <v>186</v>
      </c>
      <c r="AT68" s="115"/>
      <c r="AU68" s="122">
        <v>2159.7594899999999</v>
      </c>
      <c r="AV68" s="112">
        <v>636.29458242255805</v>
      </c>
      <c r="AW68" s="133">
        <v>573</v>
      </c>
      <c r="AX68" s="135">
        <v>1.11046174942855</v>
      </c>
      <c r="AY68" s="139">
        <v>-62.1173487526125</v>
      </c>
      <c r="AZ68" s="114">
        <v>1.2749999999999999E-2</v>
      </c>
      <c r="BA68" s="114">
        <v>8.2500000000000004E-3</v>
      </c>
      <c r="BB68" s="127">
        <v>0</v>
      </c>
      <c r="BC68" s="127">
        <v>175</v>
      </c>
      <c r="BD68" s="113"/>
      <c r="BE68" s="122">
        <v>241.9</v>
      </c>
      <c r="BF68" s="112">
        <v>71.267037001428704</v>
      </c>
      <c r="BG68" s="134">
        <v>65</v>
      </c>
      <c r="BH68" s="135">
        <v>1.09641595386813</v>
      </c>
      <c r="BI68" s="136">
        <v>-10.145365652565101</v>
      </c>
      <c r="BJ68" s="114">
        <v>1.125E-2</v>
      </c>
      <c r="BK68" s="114">
        <v>7.4999999999999997E-3</v>
      </c>
      <c r="BL68" s="127">
        <v>0</v>
      </c>
      <c r="BM68" s="127">
        <v>23</v>
      </c>
      <c r="BN68" s="113"/>
      <c r="BO68" s="121">
        <v>357</v>
      </c>
      <c r="BP68" s="122">
        <v>105.17706576895399</v>
      </c>
      <c r="BQ68" s="134">
        <v>78</v>
      </c>
      <c r="BR68" s="124">
        <v>1.3484239201147901</v>
      </c>
      <c r="BS68" s="125">
        <v>54.545561216921797</v>
      </c>
      <c r="BT68" s="114">
        <v>7.4999999999999997E-3</v>
      </c>
      <c r="BU68" s="126">
        <v>7.4999999999999997E-3</v>
      </c>
      <c r="BV68" s="121">
        <v>0</v>
      </c>
      <c r="BW68" s="121">
        <v>0</v>
      </c>
      <c r="BX68" s="115"/>
      <c r="BY68" s="120">
        <v>0.99937539038101197</v>
      </c>
      <c r="BZ68" s="120">
        <v>1</v>
      </c>
      <c r="CA68" s="137">
        <v>0.99975015615240503</v>
      </c>
      <c r="CB68" s="119">
        <v>0.9</v>
      </c>
      <c r="CC68" s="126">
        <v>2.5000000000000001E-3</v>
      </c>
      <c r="CD68" s="207">
        <f t="shared" si="0"/>
        <v>2546.7253534949314</v>
      </c>
      <c r="CE68" s="115"/>
    </row>
    <row r="69" spans="1:83" s="87" customFormat="1" ht="21.4" customHeight="1" x14ac:dyDescent="0.2">
      <c r="A69" s="111" t="s">
        <v>382</v>
      </c>
      <c r="B69" s="111" t="s">
        <v>95</v>
      </c>
      <c r="C69" s="111" t="s">
        <v>111</v>
      </c>
      <c r="D69" s="112">
        <v>2.3537269778888898</v>
      </c>
      <c r="E69" s="113"/>
      <c r="F69" s="114">
        <v>4.6249999999999999E-2</v>
      </c>
      <c r="G69" s="114">
        <v>4.1750000000000002E-2</v>
      </c>
      <c r="H69" s="115"/>
      <c r="I69" s="116">
        <v>5</v>
      </c>
      <c r="J69" s="116">
        <v>5</v>
      </c>
      <c r="K69" s="113"/>
      <c r="L69" s="140">
        <v>0.65</v>
      </c>
      <c r="M69" s="118">
        <v>0.45600000000000002</v>
      </c>
      <c r="N69" s="119">
        <v>0.7</v>
      </c>
      <c r="O69" s="120"/>
      <c r="P69" s="113"/>
      <c r="Q69" s="121">
        <v>158</v>
      </c>
      <c r="R69" s="122">
        <v>67.127581696715595</v>
      </c>
      <c r="S69" s="123">
        <v>36</v>
      </c>
      <c r="T69" s="124">
        <v>1.86465504713099</v>
      </c>
      <c r="U69" s="125">
        <v>61.1996828165503</v>
      </c>
      <c r="V69" s="126">
        <v>0.01</v>
      </c>
      <c r="W69" s="126">
        <v>0.01</v>
      </c>
      <c r="X69" s="127">
        <v>0</v>
      </c>
      <c r="Y69" s="127">
        <v>0</v>
      </c>
      <c r="Z69" s="113"/>
      <c r="AA69" s="128">
        <v>228</v>
      </c>
      <c r="AB69" s="112">
        <v>96.867649537032705</v>
      </c>
      <c r="AC69" s="123">
        <v>200</v>
      </c>
      <c r="AD69" s="118">
        <v>0.48433824768516298</v>
      </c>
      <c r="AE69" s="129">
        <v>-309.77953990805401</v>
      </c>
      <c r="AF69" s="114"/>
      <c r="AG69" s="114"/>
      <c r="AH69" s="130">
        <v>243</v>
      </c>
      <c r="AI69" s="127">
        <v>337</v>
      </c>
      <c r="AJ69" s="113"/>
      <c r="AK69" s="122">
        <v>1633.4845399999999</v>
      </c>
      <c r="AL69" s="122">
        <v>693.99915765298704</v>
      </c>
      <c r="AM69" s="131">
        <v>734.5</v>
      </c>
      <c r="AN69" s="120">
        <v>0.94485930245471395</v>
      </c>
      <c r="AO69" s="122">
        <v>-341.51082031232698</v>
      </c>
      <c r="AP69" s="126"/>
      <c r="AQ69" s="126"/>
      <c r="AR69" s="127">
        <v>96</v>
      </c>
      <c r="AS69" s="127">
        <v>442</v>
      </c>
      <c r="AT69" s="115"/>
      <c r="AU69" s="122">
        <v>1471.91597</v>
      </c>
      <c r="AV69" s="112">
        <v>625.35544004351505</v>
      </c>
      <c r="AW69" s="133">
        <v>573</v>
      </c>
      <c r="AX69" s="135">
        <v>1.0913707505122401</v>
      </c>
      <c r="AY69" s="139">
        <v>-68.822411836574005</v>
      </c>
      <c r="AZ69" s="114">
        <v>1.125E-2</v>
      </c>
      <c r="BA69" s="114">
        <v>6.7499999999999999E-3</v>
      </c>
      <c r="BB69" s="127">
        <v>0</v>
      </c>
      <c r="BC69" s="127">
        <v>147</v>
      </c>
      <c r="BD69" s="113"/>
      <c r="BE69" s="122">
        <v>187.6</v>
      </c>
      <c r="BF69" s="112">
        <v>79.703381812049699</v>
      </c>
      <c r="BG69" s="134">
        <v>65</v>
      </c>
      <c r="BH69" s="124">
        <v>1.22620587403153</v>
      </c>
      <c r="BI69" s="125">
        <v>12.821649529882601</v>
      </c>
      <c r="BJ69" s="114">
        <v>1.4999999999999999E-2</v>
      </c>
      <c r="BK69" s="114">
        <v>1.4999999999999999E-2</v>
      </c>
      <c r="BL69" s="127">
        <v>0</v>
      </c>
      <c r="BM69" s="127">
        <v>0</v>
      </c>
      <c r="BN69" s="113"/>
      <c r="BO69" s="121">
        <v>241</v>
      </c>
      <c r="BP69" s="122">
        <v>102.390804993092</v>
      </c>
      <c r="BQ69" s="134">
        <v>78</v>
      </c>
      <c r="BR69" s="124">
        <v>1.3127026281165599</v>
      </c>
      <c r="BS69" s="125">
        <v>31.265979435859101</v>
      </c>
      <c r="BT69" s="114">
        <v>7.4999999999999997E-3</v>
      </c>
      <c r="BU69" s="126">
        <v>7.4999999999999997E-3</v>
      </c>
      <c r="BV69" s="121">
        <v>0</v>
      </c>
      <c r="BW69" s="121">
        <v>0</v>
      </c>
      <c r="BX69" s="115"/>
      <c r="BY69" s="120">
        <v>0.99937382592360702</v>
      </c>
      <c r="BZ69" s="120">
        <v>1</v>
      </c>
      <c r="CA69" s="137">
        <v>0.99974953036944303</v>
      </c>
      <c r="CB69" s="119">
        <v>0.9</v>
      </c>
      <c r="CC69" s="126">
        <v>2.5000000000000001E-3</v>
      </c>
      <c r="CD69" s="207">
        <f t="shared" si="0"/>
        <v>1728.8124652593897</v>
      </c>
      <c r="CE69" s="115"/>
    </row>
    <row r="70" spans="1:83" s="87" customFormat="1" ht="21.4" customHeight="1" x14ac:dyDescent="0.2">
      <c r="A70" s="111" t="s">
        <v>382</v>
      </c>
      <c r="B70" s="111" t="s">
        <v>95</v>
      </c>
      <c r="C70" s="111" t="s">
        <v>112</v>
      </c>
      <c r="D70" s="112">
        <v>8.5089537966666704</v>
      </c>
      <c r="E70" s="113"/>
      <c r="F70" s="114">
        <v>2.1000000000000001E-2</v>
      </c>
      <c r="G70" s="114">
        <v>2.1000000000000001E-2</v>
      </c>
      <c r="H70" s="115"/>
      <c r="I70" s="116">
        <v>4</v>
      </c>
      <c r="J70" s="116">
        <v>4</v>
      </c>
      <c r="K70" s="113"/>
      <c r="L70" s="137">
        <v>0.84244598098530699</v>
      </c>
      <c r="M70" s="135">
        <v>0.71299999999999997</v>
      </c>
      <c r="N70" s="119">
        <v>0.7</v>
      </c>
      <c r="O70" s="120">
        <v>1E-3</v>
      </c>
      <c r="P70" s="113"/>
      <c r="Q70" s="121">
        <v>372</v>
      </c>
      <c r="R70" s="122">
        <v>43.718653184570002</v>
      </c>
      <c r="S70" s="123">
        <v>36</v>
      </c>
      <c r="T70" s="124">
        <v>1.2144070329047201</v>
      </c>
      <c r="U70" s="125">
        <v>22.057362576767801</v>
      </c>
      <c r="V70" s="126">
        <v>0.01</v>
      </c>
      <c r="W70" s="126">
        <v>0.01</v>
      </c>
      <c r="X70" s="127">
        <v>0</v>
      </c>
      <c r="Y70" s="127">
        <v>0</v>
      </c>
      <c r="Z70" s="113"/>
      <c r="AA70" s="128">
        <v>621</v>
      </c>
      <c r="AB70" s="112">
        <v>72.981945235532095</v>
      </c>
      <c r="AC70" s="123">
        <v>200</v>
      </c>
      <c r="AD70" s="118">
        <v>0.36490972617766099</v>
      </c>
      <c r="AE70" s="129">
        <v>-1323.1257634624001</v>
      </c>
      <c r="AF70" s="114"/>
      <c r="AG70" s="114"/>
      <c r="AH70" s="130">
        <v>1081</v>
      </c>
      <c r="AI70" s="127">
        <v>1422</v>
      </c>
      <c r="AJ70" s="113"/>
      <c r="AK70" s="122">
        <v>4934.7570400000004</v>
      </c>
      <c r="AL70" s="122">
        <v>579.94874081149203</v>
      </c>
      <c r="AM70" s="131">
        <v>728.4</v>
      </c>
      <c r="AN70" s="120">
        <v>0.79619541572143404</v>
      </c>
      <c r="AO70" s="122">
        <v>-2145.7489905300599</v>
      </c>
      <c r="AP70" s="126"/>
      <c r="AQ70" s="126"/>
      <c r="AR70" s="127">
        <v>1264</v>
      </c>
      <c r="AS70" s="127">
        <v>2503</v>
      </c>
      <c r="AT70" s="115"/>
      <c r="AU70" s="122">
        <v>3152.6433000000002</v>
      </c>
      <c r="AV70" s="112">
        <v>370.50892217031799</v>
      </c>
      <c r="AW70" s="133">
        <v>573</v>
      </c>
      <c r="AX70" s="118">
        <v>0.64661242961661003</v>
      </c>
      <c r="AY70" s="141">
        <v>-2417.2770123197802</v>
      </c>
      <c r="AZ70" s="114"/>
      <c r="BA70" s="114"/>
      <c r="BB70" s="127">
        <v>1723</v>
      </c>
      <c r="BC70" s="127">
        <v>2699</v>
      </c>
      <c r="BD70" s="113"/>
      <c r="BE70" s="122">
        <v>422.7</v>
      </c>
      <c r="BF70" s="112">
        <v>49.677082529886398</v>
      </c>
      <c r="BG70" s="134">
        <v>65</v>
      </c>
      <c r="BH70" s="120">
        <v>0.76426280815209802</v>
      </c>
      <c r="BI70" s="128">
        <v>-209.14087312528</v>
      </c>
      <c r="BJ70" s="114"/>
      <c r="BK70" s="114"/>
      <c r="BL70" s="127">
        <v>131</v>
      </c>
      <c r="BM70" s="127">
        <v>241</v>
      </c>
      <c r="BN70" s="113"/>
      <c r="BO70" s="121">
        <v>804</v>
      </c>
      <c r="BP70" s="122">
        <v>94.488702044070607</v>
      </c>
      <c r="BQ70" s="134">
        <v>78</v>
      </c>
      <c r="BR70" s="124">
        <v>1.2113936159496199</v>
      </c>
      <c r="BS70" s="125">
        <v>45.790952249663597</v>
      </c>
      <c r="BT70" s="114">
        <v>7.4999999999999997E-3</v>
      </c>
      <c r="BU70" s="126">
        <v>7.4999999999999997E-3</v>
      </c>
      <c r="BV70" s="121">
        <v>0</v>
      </c>
      <c r="BW70" s="121">
        <v>0</v>
      </c>
      <c r="BX70" s="115"/>
      <c r="BY70" s="120">
        <v>0.99813009215974402</v>
      </c>
      <c r="BZ70" s="120">
        <v>1</v>
      </c>
      <c r="CA70" s="137">
        <v>0.99925203686389696</v>
      </c>
      <c r="CB70" s="119">
        <v>0.9</v>
      </c>
      <c r="CC70" s="126">
        <v>2.5000000000000001E-3</v>
      </c>
      <c r="CD70" s="207">
        <f t="shared" si="0"/>
        <v>6197.9219454920021</v>
      </c>
      <c r="CE70" s="115"/>
    </row>
    <row r="71" spans="1:83" s="87" customFormat="1" ht="21.4" customHeight="1" x14ac:dyDescent="0.2">
      <c r="A71" s="111" t="s">
        <v>382</v>
      </c>
      <c r="B71" s="111" t="s">
        <v>95</v>
      </c>
      <c r="C71" s="111" t="s">
        <v>113</v>
      </c>
      <c r="D71" s="112">
        <v>6.5057600336666699</v>
      </c>
      <c r="E71" s="113"/>
      <c r="F71" s="114">
        <v>2.7E-2</v>
      </c>
      <c r="G71" s="114">
        <v>1.8749999999999999E-2</v>
      </c>
      <c r="H71" s="115"/>
      <c r="I71" s="116">
        <v>5</v>
      </c>
      <c r="J71" s="116">
        <v>4</v>
      </c>
      <c r="K71" s="113"/>
      <c r="L71" s="117">
        <v>0.59264008076728902</v>
      </c>
      <c r="M71" s="120">
        <v>0.623</v>
      </c>
      <c r="N71" s="119">
        <v>0.7</v>
      </c>
      <c r="O71" s="120"/>
      <c r="P71" s="113"/>
      <c r="Q71" s="121">
        <v>234</v>
      </c>
      <c r="R71" s="122">
        <v>35.968126520048898</v>
      </c>
      <c r="S71" s="123">
        <v>36</v>
      </c>
      <c r="T71" s="135">
        <v>0.99911462555691299</v>
      </c>
      <c r="U71" s="136">
        <v>-33.558489448588901</v>
      </c>
      <c r="V71" s="126">
        <v>2.5000000000000001E-3</v>
      </c>
      <c r="W71" s="126">
        <v>0</v>
      </c>
      <c r="X71" s="127">
        <v>1</v>
      </c>
      <c r="Y71" s="127">
        <v>48</v>
      </c>
      <c r="Z71" s="113"/>
      <c r="AA71" s="128">
        <v>811</v>
      </c>
      <c r="AB71" s="112">
        <v>124.65876328102399</v>
      </c>
      <c r="AC71" s="123">
        <v>200</v>
      </c>
      <c r="AD71" s="118">
        <v>0.62329381640512005</v>
      </c>
      <c r="AE71" s="129">
        <v>-675.43605249216102</v>
      </c>
      <c r="AF71" s="114"/>
      <c r="AG71" s="114"/>
      <c r="AH71" s="130">
        <v>491</v>
      </c>
      <c r="AI71" s="127">
        <v>751</v>
      </c>
      <c r="AJ71" s="113"/>
      <c r="AK71" s="122">
        <v>6273.4722599999996</v>
      </c>
      <c r="AL71" s="122">
        <v>964.29505969101206</v>
      </c>
      <c r="AM71" s="131">
        <v>828</v>
      </c>
      <c r="AN71" s="124">
        <v>1.1646075600132999</v>
      </c>
      <c r="AO71" s="132">
        <v>119.62700268245401</v>
      </c>
      <c r="AP71" s="126">
        <v>0.01</v>
      </c>
      <c r="AQ71" s="126">
        <v>8.0000000000000002E-3</v>
      </c>
      <c r="AR71" s="127">
        <v>0</v>
      </c>
      <c r="AS71" s="127">
        <v>191</v>
      </c>
      <c r="AT71" s="115"/>
      <c r="AU71" s="122">
        <v>3773.44047</v>
      </c>
      <c r="AV71" s="112">
        <v>580.01531726851601</v>
      </c>
      <c r="AW71" s="133">
        <v>573</v>
      </c>
      <c r="AX71" s="135">
        <v>1.0122431365942699</v>
      </c>
      <c r="AY71" s="139">
        <v>-485.19882039004102</v>
      </c>
      <c r="AZ71" s="114">
        <v>4.4999999999999997E-3</v>
      </c>
      <c r="BA71" s="114">
        <v>7.5000000000000002E-4</v>
      </c>
      <c r="BB71" s="127">
        <v>0</v>
      </c>
      <c r="BC71" s="127">
        <v>700</v>
      </c>
      <c r="BD71" s="113"/>
      <c r="BE71" s="122">
        <v>307.10000000000002</v>
      </c>
      <c r="BF71" s="112">
        <v>47.204323309004302</v>
      </c>
      <c r="BG71" s="134">
        <v>65</v>
      </c>
      <c r="BH71" s="118">
        <v>0.72622035860006595</v>
      </c>
      <c r="BI71" s="129">
        <v>-175.99171705995201</v>
      </c>
      <c r="BJ71" s="114"/>
      <c r="BK71" s="114"/>
      <c r="BL71" s="127">
        <v>116</v>
      </c>
      <c r="BM71" s="127">
        <v>201</v>
      </c>
      <c r="BN71" s="113"/>
      <c r="BO71" s="121">
        <v>887</v>
      </c>
      <c r="BP71" s="122">
        <v>136.34071890292</v>
      </c>
      <c r="BQ71" s="134">
        <v>78</v>
      </c>
      <c r="BR71" s="124">
        <v>1.74795793465282</v>
      </c>
      <c r="BS71" s="125">
        <v>307.289939528057</v>
      </c>
      <c r="BT71" s="114">
        <v>7.4999999999999997E-3</v>
      </c>
      <c r="BU71" s="126">
        <v>7.4999999999999997E-3</v>
      </c>
      <c r="BV71" s="121">
        <v>0</v>
      </c>
      <c r="BW71" s="121">
        <v>0</v>
      </c>
      <c r="BX71" s="115"/>
      <c r="BY71" s="120">
        <v>0.99637587367331104</v>
      </c>
      <c r="BZ71" s="120">
        <v>1</v>
      </c>
      <c r="CA71" s="137">
        <v>0.99855034946932397</v>
      </c>
      <c r="CB71" s="119">
        <v>0.9</v>
      </c>
      <c r="CC71" s="126">
        <v>2.5000000000000001E-3</v>
      </c>
      <c r="CD71" s="207">
        <f t="shared" ref="CD71:CD134" si="1">D71*AM71</f>
        <v>5386.769307876003</v>
      </c>
      <c r="CE71" s="115"/>
    </row>
    <row r="72" spans="1:83" s="87" customFormat="1" ht="21.4" customHeight="1" x14ac:dyDescent="0.2">
      <c r="A72" s="111" t="s">
        <v>382</v>
      </c>
      <c r="B72" s="111" t="s">
        <v>95</v>
      </c>
      <c r="C72" s="111" t="s">
        <v>115</v>
      </c>
      <c r="D72" s="112">
        <v>3.28637479555556</v>
      </c>
      <c r="E72" s="113"/>
      <c r="F72" s="114">
        <v>3.3000000000000002E-2</v>
      </c>
      <c r="G72" s="114">
        <v>2.6249999999999999E-2</v>
      </c>
      <c r="H72" s="115"/>
      <c r="I72" s="116">
        <v>5</v>
      </c>
      <c r="J72" s="116">
        <v>5</v>
      </c>
      <c r="K72" s="113"/>
      <c r="L72" s="117">
        <v>0.26</v>
      </c>
      <c r="M72" s="118">
        <v>0.45200000000000001</v>
      </c>
      <c r="N72" s="119">
        <v>0.7</v>
      </c>
      <c r="O72" s="120"/>
      <c r="P72" s="113"/>
      <c r="Q72" s="121">
        <v>149</v>
      </c>
      <c r="R72" s="122">
        <v>45.338711884446496</v>
      </c>
      <c r="S72" s="123">
        <v>36</v>
      </c>
      <c r="T72" s="124">
        <v>1.25940866345685</v>
      </c>
      <c r="U72" s="125">
        <v>13.8432356080638</v>
      </c>
      <c r="V72" s="126">
        <v>0.01</v>
      </c>
      <c r="W72" s="126">
        <v>0.01</v>
      </c>
      <c r="X72" s="127">
        <v>0</v>
      </c>
      <c r="Y72" s="127">
        <v>0</v>
      </c>
      <c r="Z72" s="113"/>
      <c r="AA72" s="128">
        <v>284</v>
      </c>
      <c r="AB72" s="112">
        <v>86.417410571696607</v>
      </c>
      <c r="AC72" s="123">
        <v>200</v>
      </c>
      <c r="AD72" s="118">
        <v>0.43208705285848298</v>
      </c>
      <c r="AE72" s="129">
        <v>-466.87091328853398</v>
      </c>
      <c r="AF72" s="114"/>
      <c r="AG72" s="114"/>
      <c r="AH72" s="130">
        <v>374</v>
      </c>
      <c r="AI72" s="127">
        <v>505</v>
      </c>
      <c r="AJ72" s="113"/>
      <c r="AK72" s="122">
        <v>2946.7044900000001</v>
      </c>
      <c r="AL72" s="122">
        <v>896.64285825983097</v>
      </c>
      <c r="AM72" s="131">
        <v>828</v>
      </c>
      <c r="AN72" s="135">
        <v>1.08290200272926</v>
      </c>
      <c r="AO72" s="139">
        <v>-161.90109101453299</v>
      </c>
      <c r="AP72" s="126">
        <v>7.0000000000000001E-3</v>
      </c>
      <c r="AQ72" s="126">
        <v>4.0000000000000001E-3</v>
      </c>
      <c r="AR72" s="127">
        <v>0</v>
      </c>
      <c r="AS72" s="127">
        <v>319</v>
      </c>
      <c r="AT72" s="115"/>
      <c r="AU72" s="122">
        <v>1937.5463999999999</v>
      </c>
      <c r="AV72" s="112">
        <v>589.56951672715797</v>
      </c>
      <c r="AW72" s="133">
        <v>573</v>
      </c>
      <c r="AX72" s="135">
        <v>1.02891713215909</v>
      </c>
      <c r="AY72" s="139">
        <v>-213.69876657165099</v>
      </c>
      <c r="AZ72" s="114">
        <v>6.0000000000000001E-3</v>
      </c>
      <c r="BA72" s="114">
        <v>2.2499999999999998E-3</v>
      </c>
      <c r="BB72" s="127">
        <v>0</v>
      </c>
      <c r="BC72" s="127">
        <v>323</v>
      </c>
      <c r="BD72" s="113"/>
      <c r="BE72" s="122">
        <v>130.19999999999999</v>
      </c>
      <c r="BF72" s="112">
        <v>39.618122733925702</v>
      </c>
      <c r="BG72" s="134">
        <v>65</v>
      </c>
      <c r="BH72" s="118">
        <v>0.60950958052193405</v>
      </c>
      <c r="BI72" s="129">
        <v>-113.83304681877399</v>
      </c>
      <c r="BJ72" s="114"/>
      <c r="BK72" s="114"/>
      <c r="BL72" s="127">
        <v>84</v>
      </c>
      <c r="BM72" s="127">
        <v>127</v>
      </c>
      <c r="BN72" s="113"/>
      <c r="BO72" s="121">
        <v>399</v>
      </c>
      <c r="BP72" s="122">
        <v>121.41037612009499</v>
      </c>
      <c r="BQ72" s="134">
        <v>78</v>
      </c>
      <c r="BR72" s="124">
        <v>1.5565432835909601</v>
      </c>
      <c r="BS72" s="125">
        <v>106.160343817472</v>
      </c>
      <c r="BT72" s="114">
        <v>7.4999999999999997E-3</v>
      </c>
      <c r="BU72" s="126">
        <v>7.4999999999999997E-3</v>
      </c>
      <c r="BV72" s="121">
        <v>0</v>
      </c>
      <c r="BW72" s="121">
        <v>0</v>
      </c>
      <c r="BX72" s="115"/>
      <c r="BY72" s="120">
        <v>0.998672566371681</v>
      </c>
      <c r="BZ72" s="120">
        <v>1</v>
      </c>
      <c r="CA72" s="137">
        <v>0.99946902654867298</v>
      </c>
      <c r="CB72" s="119">
        <v>0.9</v>
      </c>
      <c r="CC72" s="126">
        <v>2.5000000000000001E-3</v>
      </c>
      <c r="CD72" s="207">
        <f t="shared" si="1"/>
        <v>2721.1183307200035</v>
      </c>
      <c r="CE72" s="115"/>
    </row>
    <row r="73" spans="1:83" s="87" customFormat="1" ht="21.4" customHeight="1" x14ac:dyDescent="0.2">
      <c r="A73" s="111" t="s">
        <v>383</v>
      </c>
      <c r="B73" s="111" t="s">
        <v>116</v>
      </c>
      <c r="C73" s="111" t="s">
        <v>117</v>
      </c>
      <c r="D73" s="112">
        <v>4.6677861217777803</v>
      </c>
      <c r="E73" s="113"/>
      <c r="F73" s="114">
        <v>2.2499999999999999E-2</v>
      </c>
      <c r="G73" s="114">
        <v>1.7624999999999998E-2</v>
      </c>
      <c r="H73" s="115"/>
      <c r="I73" s="116">
        <v>4</v>
      </c>
      <c r="J73" s="116">
        <v>3</v>
      </c>
      <c r="K73" s="113"/>
      <c r="L73" s="117">
        <v>0.63</v>
      </c>
      <c r="M73" s="118">
        <v>0.46800000000000003</v>
      </c>
      <c r="N73" s="119">
        <v>0.7</v>
      </c>
      <c r="O73" s="120"/>
      <c r="P73" s="113"/>
      <c r="Q73" s="121">
        <v>200</v>
      </c>
      <c r="R73" s="122">
        <v>42.8468646125174</v>
      </c>
      <c r="S73" s="123">
        <v>36</v>
      </c>
      <c r="T73" s="124">
        <v>1.1901906836810401</v>
      </c>
      <c r="U73" s="125">
        <v>8.03076084131831</v>
      </c>
      <c r="V73" s="126">
        <v>0.01</v>
      </c>
      <c r="W73" s="126">
        <v>9.4999999999999998E-3</v>
      </c>
      <c r="X73" s="127">
        <v>0</v>
      </c>
      <c r="Y73" s="127">
        <v>2</v>
      </c>
      <c r="Z73" s="113"/>
      <c r="AA73" s="128">
        <v>552</v>
      </c>
      <c r="AB73" s="112">
        <v>118.257346330548</v>
      </c>
      <c r="AC73" s="123">
        <v>200</v>
      </c>
      <c r="AD73" s="118">
        <v>0.59128673165274004</v>
      </c>
      <c r="AE73" s="129">
        <v>-514.49577310378697</v>
      </c>
      <c r="AF73" s="114"/>
      <c r="AG73" s="114"/>
      <c r="AH73" s="130">
        <v>382</v>
      </c>
      <c r="AI73" s="127">
        <v>569</v>
      </c>
      <c r="AJ73" s="113"/>
      <c r="AK73" s="122">
        <v>3847.3301499999998</v>
      </c>
      <c r="AL73" s="122">
        <v>824.23017028353104</v>
      </c>
      <c r="AM73" s="131">
        <v>828</v>
      </c>
      <c r="AN73" s="135">
        <v>0.99544706555981999</v>
      </c>
      <c r="AO73" s="139">
        <v>-567.96235064967902</v>
      </c>
      <c r="AP73" s="126">
        <v>2.5000000000000001E-3</v>
      </c>
      <c r="AQ73" s="126">
        <v>0</v>
      </c>
      <c r="AR73" s="127">
        <v>18</v>
      </c>
      <c r="AS73" s="127">
        <v>791</v>
      </c>
      <c r="AT73" s="115"/>
      <c r="AU73" s="122">
        <v>1923.83537</v>
      </c>
      <c r="AV73" s="112">
        <v>412.15156817581101</v>
      </c>
      <c r="AW73" s="133">
        <v>573</v>
      </c>
      <c r="AX73" s="118">
        <v>0.71928720449530803</v>
      </c>
      <c r="AY73" s="141">
        <v>-1131.67501994235</v>
      </c>
      <c r="AZ73" s="114"/>
      <c r="BA73" s="114"/>
      <c r="BB73" s="127">
        <v>751</v>
      </c>
      <c r="BC73" s="127">
        <v>1286</v>
      </c>
      <c r="BD73" s="113"/>
      <c r="BE73" s="122">
        <v>225.2</v>
      </c>
      <c r="BF73" s="112">
        <v>48.245569553694601</v>
      </c>
      <c r="BG73" s="134">
        <v>65</v>
      </c>
      <c r="BH73" s="118">
        <v>0.74223953159530098</v>
      </c>
      <c r="BI73" s="129">
        <v>-121.411126258731</v>
      </c>
      <c r="BJ73" s="114"/>
      <c r="BK73" s="114"/>
      <c r="BL73" s="127">
        <v>79</v>
      </c>
      <c r="BM73" s="127">
        <v>139</v>
      </c>
      <c r="BN73" s="113"/>
      <c r="BO73" s="121">
        <v>419</v>
      </c>
      <c r="BP73" s="122">
        <v>89.764181363223898</v>
      </c>
      <c r="BQ73" s="134">
        <v>78</v>
      </c>
      <c r="BR73" s="124">
        <v>1.15082283799005</v>
      </c>
      <c r="BS73" s="125">
        <v>3.0666484895230002</v>
      </c>
      <c r="BT73" s="114">
        <v>7.4999999999999997E-3</v>
      </c>
      <c r="BU73" s="126">
        <v>5.6249999999999998E-3</v>
      </c>
      <c r="BV73" s="121">
        <v>0</v>
      </c>
      <c r="BW73" s="121">
        <v>18</v>
      </c>
      <c r="BX73" s="115"/>
      <c r="BY73" s="120">
        <v>0.98757682751405795</v>
      </c>
      <c r="BZ73" s="120">
        <v>1</v>
      </c>
      <c r="CA73" s="137">
        <v>0.995030731005623</v>
      </c>
      <c r="CB73" s="119">
        <v>0.9</v>
      </c>
      <c r="CC73" s="126">
        <v>2.5000000000000001E-3</v>
      </c>
      <c r="CD73" s="207">
        <f t="shared" si="1"/>
        <v>3864.926908832002</v>
      </c>
      <c r="CE73" s="115"/>
    </row>
    <row r="74" spans="1:83" s="87" customFormat="1" ht="21.4" customHeight="1" x14ac:dyDescent="0.2">
      <c r="A74" s="111" t="s">
        <v>383</v>
      </c>
      <c r="B74" s="111" t="s">
        <v>116</v>
      </c>
      <c r="C74" s="111" t="s">
        <v>118</v>
      </c>
      <c r="D74" s="112">
        <v>7.9590446357777802</v>
      </c>
      <c r="E74" s="113"/>
      <c r="F74" s="114">
        <v>3.0499999999999999E-2</v>
      </c>
      <c r="G74" s="114">
        <v>2.5999999999999999E-2</v>
      </c>
      <c r="H74" s="115"/>
      <c r="I74" s="116">
        <v>4</v>
      </c>
      <c r="J74" s="116">
        <v>4</v>
      </c>
      <c r="K74" s="113"/>
      <c r="L74" s="140">
        <v>0.67</v>
      </c>
      <c r="M74" s="118">
        <v>0.33900000000000002</v>
      </c>
      <c r="N74" s="119">
        <v>0.7</v>
      </c>
      <c r="O74" s="120"/>
      <c r="P74" s="113"/>
      <c r="Q74" s="121">
        <v>261</v>
      </c>
      <c r="R74" s="122">
        <v>32.792880545831302</v>
      </c>
      <c r="S74" s="123">
        <v>36</v>
      </c>
      <c r="T74" s="120">
        <v>0.91091334849531302</v>
      </c>
      <c r="U74" s="128">
        <v>-66.326853308851298</v>
      </c>
      <c r="V74" s="126"/>
      <c r="W74" s="126"/>
      <c r="X74" s="127">
        <v>26</v>
      </c>
      <c r="Y74" s="127">
        <v>83</v>
      </c>
      <c r="Z74" s="113"/>
      <c r="AA74" s="128">
        <v>941</v>
      </c>
      <c r="AB74" s="112">
        <v>118.230270473668</v>
      </c>
      <c r="AC74" s="123">
        <v>200</v>
      </c>
      <c r="AD74" s="118">
        <v>0.59115135236834004</v>
      </c>
      <c r="AE74" s="129">
        <v>-877.48251838250701</v>
      </c>
      <c r="AF74" s="114"/>
      <c r="AG74" s="114"/>
      <c r="AH74" s="130">
        <v>651</v>
      </c>
      <c r="AI74" s="127">
        <v>970</v>
      </c>
      <c r="AJ74" s="113"/>
      <c r="AK74" s="122">
        <v>8243.2660199999991</v>
      </c>
      <c r="AL74" s="122">
        <v>1035.71049004356</v>
      </c>
      <c r="AM74" s="131">
        <v>828</v>
      </c>
      <c r="AN74" s="124">
        <v>1.25085807976275</v>
      </c>
      <c r="AO74" s="132">
        <v>714.74839389642</v>
      </c>
      <c r="AP74" s="126">
        <v>0.01</v>
      </c>
      <c r="AQ74" s="126">
        <v>0.01</v>
      </c>
      <c r="AR74" s="127">
        <v>0</v>
      </c>
      <c r="AS74" s="127">
        <v>0</v>
      </c>
      <c r="AT74" s="115"/>
      <c r="AU74" s="122">
        <v>4945.3034900000002</v>
      </c>
      <c r="AV74" s="112">
        <v>621.34385674502903</v>
      </c>
      <c r="AW74" s="133">
        <v>573</v>
      </c>
      <c r="AX74" s="135">
        <v>1.08436973253932</v>
      </c>
      <c r="AY74" s="139">
        <v>-264.64892516588299</v>
      </c>
      <c r="AZ74" s="114">
        <v>1.0500000000000001E-2</v>
      </c>
      <c r="BA74" s="114">
        <v>6.0000000000000001E-3</v>
      </c>
      <c r="BB74" s="127">
        <v>0</v>
      </c>
      <c r="BC74" s="127">
        <v>528</v>
      </c>
      <c r="BD74" s="113"/>
      <c r="BE74" s="122">
        <v>424.4</v>
      </c>
      <c r="BF74" s="112">
        <v>53.322982772608398</v>
      </c>
      <c r="BG74" s="134">
        <v>65</v>
      </c>
      <c r="BH74" s="120">
        <v>0.82035358111705303</v>
      </c>
      <c r="BI74" s="128">
        <v>-166.60681847431499</v>
      </c>
      <c r="BJ74" s="114"/>
      <c r="BK74" s="114"/>
      <c r="BL74" s="127">
        <v>93</v>
      </c>
      <c r="BM74" s="127">
        <v>197</v>
      </c>
      <c r="BN74" s="113"/>
      <c r="BO74" s="121">
        <v>904</v>
      </c>
      <c r="BP74" s="122">
        <v>113.58147131582901</v>
      </c>
      <c r="BQ74" s="134">
        <v>78</v>
      </c>
      <c r="BR74" s="124">
        <v>1.45617270917729</v>
      </c>
      <c r="BS74" s="125">
        <v>194.791817830822</v>
      </c>
      <c r="BT74" s="114">
        <v>7.4999999999999997E-3</v>
      </c>
      <c r="BU74" s="126">
        <v>7.4999999999999997E-3</v>
      </c>
      <c r="BV74" s="121">
        <v>0</v>
      </c>
      <c r="BW74" s="121">
        <v>0</v>
      </c>
      <c r="BX74" s="115"/>
      <c r="BY74" s="120">
        <v>0.99461136512083603</v>
      </c>
      <c r="BZ74" s="120">
        <v>1</v>
      </c>
      <c r="CA74" s="137">
        <v>0.99784454604833395</v>
      </c>
      <c r="CB74" s="119">
        <v>0.9</v>
      </c>
      <c r="CC74" s="126">
        <v>2.5000000000000001E-3</v>
      </c>
      <c r="CD74" s="207">
        <f t="shared" si="1"/>
        <v>6590.0889584240022</v>
      </c>
      <c r="CE74" s="115"/>
    </row>
    <row r="75" spans="1:83" s="87" customFormat="1" ht="21.4" customHeight="1" x14ac:dyDescent="0.2">
      <c r="A75" s="111" t="s">
        <v>383</v>
      </c>
      <c r="B75" s="111" t="s">
        <v>116</v>
      </c>
      <c r="C75" s="111" t="s">
        <v>119</v>
      </c>
      <c r="D75" s="112">
        <v>7.0505427525555602</v>
      </c>
      <c r="E75" s="113"/>
      <c r="F75" s="114">
        <v>1.6E-2</v>
      </c>
      <c r="G75" s="114">
        <v>1.3125E-2</v>
      </c>
      <c r="H75" s="115"/>
      <c r="I75" s="116">
        <v>3</v>
      </c>
      <c r="J75" s="116">
        <v>3</v>
      </c>
      <c r="K75" s="113"/>
      <c r="L75" s="117">
        <v>0.33</v>
      </c>
      <c r="M75" s="118">
        <v>0.53200000000000003</v>
      </c>
      <c r="N75" s="119">
        <v>0.7</v>
      </c>
      <c r="O75" s="120"/>
      <c r="P75" s="113"/>
      <c r="Q75" s="121">
        <v>271</v>
      </c>
      <c r="R75" s="122">
        <v>38.436757213020599</v>
      </c>
      <c r="S75" s="123">
        <v>36</v>
      </c>
      <c r="T75" s="135">
        <v>1.06768770036168</v>
      </c>
      <c r="U75" s="136">
        <v>-18.963441458700999</v>
      </c>
      <c r="V75" s="126">
        <v>6.0000000000000001E-3</v>
      </c>
      <c r="W75" s="126">
        <v>3.5000000000000001E-3</v>
      </c>
      <c r="X75" s="127">
        <v>0</v>
      </c>
      <c r="Y75" s="127">
        <v>34</v>
      </c>
      <c r="Z75" s="113"/>
      <c r="AA75" s="128">
        <v>507</v>
      </c>
      <c r="AB75" s="112">
        <v>71.909357590411304</v>
      </c>
      <c r="AC75" s="123">
        <v>200</v>
      </c>
      <c r="AD75" s="118">
        <v>0.35954678795205602</v>
      </c>
      <c r="AE75" s="129">
        <v>-1103.9080081038901</v>
      </c>
      <c r="AF75" s="114"/>
      <c r="AG75" s="114"/>
      <c r="AH75" s="130">
        <v>904</v>
      </c>
      <c r="AI75" s="127">
        <v>1186</v>
      </c>
      <c r="AJ75" s="113"/>
      <c r="AK75" s="122">
        <v>3368.00794</v>
      </c>
      <c r="AL75" s="122">
        <v>477.69484679448601</v>
      </c>
      <c r="AM75" s="131">
        <v>809.9</v>
      </c>
      <c r="AN75" s="118">
        <v>0.58981954166500306</v>
      </c>
      <c r="AO75" s="141">
        <v>-3155.36403881672</v>
      </c>
      <c r="AP75" s="126"/>
      <c r="AQ75" s="126"/>
      <c r="AR75" s="127">
        <v>2343</v>
      </c>
      <c r="AS75" s="127">
        <v>3485</v>
      </c>
      <c r="AT75" s="115"/>
      <c r="AU75" s="122">
        <v>3344.6922800000002</v>
      </c>
      <c r="AV75" s="112">
        <v>474.38791556688</v>
      </c>
      <c r="AW75" s="133">
        <v>573</v>
      </c>
      <c r="AX75" s="120">
        <v>0.82790212140816699</v>
      </c>
      <c r="AY75" s="122">
        <v>-1270.5591632176599</v>
      </c>
      <c r="AZ75" s="114"/>
      <c r="BA75" s="114"/>
      <c r="BB75" s="127">
        <v>696</v>
      </c>
      <c r="BC75" s="127">
        <v>1504</v>
      </c>
      <c r="BD75" s="113"/>
      <c r="BE75" s="122">
        <v>421.4</v>
      </c>
      <c r="BF75" s="112">
        <v>59.768448300984801</v>
      </c>
      <c r="BG75" s="134">
        <v>65</v>
      </c>
      <c r="BH75" s="120">
        <v>0.91951458924592</v>
      </c>
      <c r="BI75" s="128">
        <v>-102.145102633766</v>
      </c>
      <c r="BJ75" s="114"/>
      <c r="BK75" s="114"/>
      <c r="BL75" s="127">
        <v>37</v>
      </c>
      <c r="BM75" s="127">
        <v>129</v>
      </c>
      <c r="BN75" s="113"/>
      <c r="BO75" s="121">
        <v>652</v>
      </c>
      <c r="BP75" s="122">
        <v>92.475150195164005</v>
      </c>
      <c r="BQ75" s="134">
        <v>78</v>
      </c>
      <c r="BR75" s="124">
        <v>1.18557884865595</v>
      </c>
      <c r="BS75" s="125">
        <v>23.745876839481198</v>
      </c>
      <c r="BT75" s="114">
        <v>7.4999999999999997E-3</v>
      </c>
      <c r="BU75" s="126">
        <v>7.1250000000000003E-3</v>
      </c>
      <c r="BV75" s="121">
        <v>0</v>
      </c>
      <c r="BW75" s="121">
        <v>8</v>
      </c>
      <c r="BX75" s="115"/>
      <c r="BY75" s="120">
        <v>0.98438278783851096</v>
      </c>
      <c r="BZ75" s="120">
        <v>1</v>
      </c>
      <c r="CA75" s="137">
        <v>0.99375311513540499</v>
      </c>
      <c r="CB75" s="119">
        <v>0.9</v>
      </c>
      <c r="CC75" s="126">
        <v>2.5000000000000001E-3</v>
      </c>
      <c r="CD75" s="207">
        <f t="shared" si="1"/>
        <v>5710.2345752947476</v>
      </c>
      <c r="CE75" s="115"/>
    </row>
    <row r="76" spans="1:83" s="87" customFormat="1" ht="21.4" customHeight="1" x14ac:dyDescent="0.2">
      <c r="A76" s="111" t="s">
        <v>383</v>
      </c>
      <c r="B76" s="111" t="s">
        <v>116</v>
      </c>
      <c r="C76" s="111" t="s">
        <v>122</v>
      </c>
      <c r="D76" s="112">
        <v>2.9588746057777802</v>
      </c>
      <c r="E76" s="113"/>
      <c r="F76" s="114">
        <v>0.02</v>
      </c>
      <c r="G76" s="114">
        <v>0.02</v>
      </c>
      <c r="H76" s="115"/>
      <c r="I76" s="116">
        <v>3</v>
      </c>
      <c r="J76" s="116">
        <v>3</v>
      </c>
      <c r="K76" s="113"/>
      <c r="L76" s="117">
        <v>0.19486916951080799</v>
      </c>
      <c r="M76" s="118">
        <v>0.109</v>
      </c>
      <c r="N76" s="119">
        <v>0.7</v>
      </c>
      <c r="O76" s="120"/>
      <c r="P76" s="113"/>
      <c r="Q76" s="121">
        <v>131</v>
      </c>
      <c r="R76" s="122">
        <v>44.273589608764397</v>
      </c>
      <c r="S76" s="123">
        <v>36</v>
      </c>
      <c r="T76" s="124">
        <v>1.2298219335767899</v>
      </c>
      <c r="U76" s="125">
        <v>9.3121394129406898</v>
      </c>
      <c r="V76" s="126">
        <v>0.01</v>
      </c>
      <c r="W76" s="126">
        <v>0.01</v>
      </c>
      <c r="X76" s="127">
        <v>0</v>
      </c>
      <c r="Y76" s="127">
        <v>0</v>
      </c>
      <c r="Z76" s="113"/>
      <c r="AA76" s="128">
        <v>283</v>
      </c>
      <c r="AB76" s="112">
        <v>95.644472208246796</v>
      </c>
      <c r="AC76" s="123">
        <v>200</v>
      </c>
      <c r="AD76" s="118">
        <v>0.478222361041234</v>
      </c>
      <c r="AE76" s="129">
        <v>-393.04366992810702</v>
      </c>
      <c r="AF76" s="114"/>
      <c r="AG76" s="114"/>
      <c r="AH76" s="130">
        <v>309</v>
      </c>
      <c r="AI76" s="127">
        <v>428</v>
      </c>
      <c r="AJ76" s="113"/>
      <c r="AK76" s="122">
        <v>1565.9166700000001</v>
      </c>
      <c r="AL76" s="122">
        <v>529.22711457330502</v>
      </c>
      <c r="AM76" s="131">
        <v>773.2</v>
      </c>
      <c r="AN76" s="118">
        <v>0.68446341770991403</v>
      </c>
      <c r="AO76" s="141">
        <v>-1047.6681579420599</v>
      </c>
      <c r="AP76" s="126"/>
      <c r="AQ76" s="126"/>
      <c r="AR76" s="127">
        <v>722</v>
      </c>
      <c r="AS76" s="127">
        <v>1180</v>
      </c>
      <c r="AT76" s="115"/>
      <c r="AU76" s="122">
        <v>1437.6388400000001</v>
      </c>
      <c r="AV76" s="112">
        <v>485.87352677694798</v>
      </c>
      <c r="AW76" s="133">
        <v>573</v>
      </c>
      <c r="AX76" s="120">
        <v>0.84794681810985695</v>
      </c>
      <c r="AY76" s="122">
        <v>-499.22627434402699</v>
      </c>
      <c r="AZ76" s="114"/>
      <c r="BA76" s="114"/>
      <c r="BB76" s="127">
        <v>258</v>
      </c>
      <c r="BC76" s="127">
        <v>597</v>
      </c>
      <c r="BD76" s="113"/>
      <c r="BE76" s="122">
        <v>149.5</v>
      </c>
      <c r="BF76" s="112">
        <v>50.525966767254097</v>
      </c>
      <c r="BG76" s="134">
        <v>65</v>
      </c>
      <c r="BH76" s="120">
        <v>0.77732256565006297</v>
      </c>
      <c r="BI76" s="128">
        <v>-70.214192726634806</v>
      </c>
      <c r="BJ76" s="114"/>
      <c r="BK76" s="114"/>
      <c r="BL76" s="127">
        <v>43</v>
      </c>
      <c r="BM76" s="127">
        <v>82</v>
      </c>
      <c r="BN76" s="113"/>
      <c r="BO76" s="121">
        <v>422</v>
      </c>
      <c r="BP76" s="122">
        <v>142.62179248014201</v>
      </c>
      <c r="BQ76" s="134">
        <v>78</v>
      </c>
      <c r="BR76" s="124">
        <v>1.82848451897618</v>
      </c>
      <c r="BS76" s="125">
        <v>158.34296872803799</v>
      </c>
      <c r="BT76" s="114">
        <v>7.4999999999999997E-3</v>
      </c>
      <c r="BU76" s="126">
        <v>7.4999999999999997E-3</v>
      </c>
      <c r="BV76" s="121">
        <v>0</v>
      </c>
      <c r="BW76" s="121">
        <v>0</v>
      </c>
      <c r="BX76" s="115"/>
      <c r="BY76" s="120">
        <v>0.99411561093804102</v>
      </c>
      <c r="BZ76" s="120">
        <v>1</v>
      </c>
      <c r="CA76" s="137">
        <v>0.99764624437521598</v>
      </c>
      <c r="CB76" s="119">
        <v>0.9</v>
      </c>
      <c r="CC76" s="126">
        <v>2.5000000000000001E-3</v>
      </c>
      <c r="CD76" s="207">
        <f t="shared" si="1"/>
        <v>2287.80184518738</v>
      </c>
      <c r="CE76" s="115"/>
    </row>
    <row r="77" spans="1:83" s="87" customFormat="1" ht="21.4" customHeight="1" x14ac:dyDescent="0.2">
      <c r="A77" s="111" t="s">
        <v>383</v>
      </c>
      <c r="B77" s="111" t="s">
        <v>116</v>
      </c>
      <c r="C77" s="111" t="s">
        <v>123</v>
      </c>
      <c r="D77" s="112">
        <v>5.5406124739999996</v>
      </c>
      <c r="E77" s="113"/>
      <c r="F77" s="114">
        <v>0.02</v>
      </c>
      <c r="G77" s="114">
        <v>0.02</v>
      </c>
      <c r="H77" s="115"/>
      <c r="I77" s="116">
        <v>3</v>
      </c>
      <c r="J77" s="116">
        <v>3</v>
      </c>
      <c r="K77" s="113"/>
      <c r="L77" s="138">
        <v>0.73627543035993703</v>
      </c>
      <c r="M77" s="120">
        <v>0.60899999999999999</v>
      </c>
      <c r="N77" s="119">
        <v>0.7</v>
      </c>
      <c r="O77" s="120"/>
      <c r="P77" s="113"/>
      <c r="Q77" s="121">
        <v>257</v>
      </c>
      <c r="R77" s="122">
        <v>46.384763635068097</v>
      </c>
      <c r="S77" s="123">
        <v>36</v>
      </c>
      <c r="T77" s="124">
        <v>1.2884656565296699</v>
      </c>
      <c r="U77" s="125">
        <v>29.134555149286399</v>
      </c>
      <c r="V77" s="126">
        <v>0.01</v>
      </c>
      <c r="W77" s="126">
        <v>0.01</v>
      </c>
      <c r="X77" s="127">
        <v>0</v>
      </c>
      <c r="Y77" s="127">
        <v>0</v>
      </c>
      <c r="Z77" s="113"/>
      <c r="AA77" s="128">
        <v>581</v>
      </c>
      <c r="AB77" s="112">
        <v>104.862053198345</v>
      </c>
      <c r="AC77" s="123">
        <v>200</v>
      </c>
      <c r="AD77" s="118">
        <v>0.52431026599172503</v>
      </c>
      <c r="AE77" s="129">
        <v>-684.91913805952004</v>
      </c>
      <c r="AF77" s="114"/>
      <c r="AG77" s="114"/>
      <c r="AH77" s="130">
        <v>528</v>
      </c>
      <c r="AI77" s="127">
        <v>749</v>
      </c>
      <c r="AJ77" s="113"/>
      <c r="AK77" s="122">
        <v>3498.2386200000001</v>
      </c>
      <c r="AL77" s="122">
        <v>631.38121217029902</v>
      </c>
      <c r="AM77" s="131">
        <v>810.1</v>
      </c>
      <c r="AN77" s="120">
        <v>0.77938675740068997</v>
      </c>
      <c r="AO77" s="122">
        <v>-1629.3668487100899</v>
      </c>
      <c r="AP77" s="126"/>
      <c r="AQ77" s="126"/>
      <c r="AR77" s="127">
        <v>991</v>
      </c>
      <c r="AS77" s="127">
        <v>1888</v>
      </c>
      <c r="AT77" s="115"/>
      <c r="AU77" s="122">
        <v>2858.2941000000001</v>
      </c>
      <c r="AV77" s="112">
        <v>515.88053007007704</v>
      </c>
      <c r="AW77" s="133">
        <v>573</v>
      </c>
      <c r="AX77" s="120">
        <v>0.90031506120432303</v>
      </c>
      <c r="AY77" s="122">
        <v>-768.56423054052505</v>
      </c>
      <c r="AZ77" s="114"/>
      <c r="BA77" s="114"/>
      <c r="BB77" s="127">
        <v>317</v>
      </c>
      <c r="BC77" s="127">
        <v>952</v>
      </c>
      <c r="BD77" s="113"/>
      <c r="BE77" s="122">
        <v>228.9</v>
      </c>
      <c r="BF77" s="112">
        <v>41.3131221636852</v>
      </c>
      <c r="BG77" s="134">
        <v>65</v>
      </c>
      <c r="BH77" s="118">
        <v>0.635586494825926</v>
      </c>
      <c r="BI77" s="129">
        <v>-182.52371986934401</v>
      </c>
      <c r="BJ77" s="114"/>
      <c r="BK77" s="114"/>
      <c r="BL77" s="127">
        <v>132</v>
      </c>
      <c r="BM77" s="127">
        <v>204</v>
      </c>
      <c r="BN77" s="113"/>
      <c r="BO77" s="121">
        <v>523</v>
      </c>
      <c r="BP77" s="122">
        <v>94.393896424671695</v>
      </c>
      <c r="BQ77" s="134">
        <v>78</v>
      </c>
      <c r="BR77" s="124">
        <v>1.21017815929066</v>
      </c>
      <c r="BS77" s="125">
        <v>29.2915361567871</v>
      </c>
      <c r="BT77" s="114">
        <v>7.4999999999999997E-3</v>
      </c>
      <c r="BU77" s="126">
        <v>7.4999999999999997E-3</v>
      </c>
      <c r="BV77" s="121">
        <v>0</v>
      </c>
      <c r="BW77" s="121">
        <v>0</v>
      </c>
      <c r="BX77" s="115"/>
      <c r="BY77" s="120">
        <v>0.98904974016332603</v>
      </c>
      <c r="BZ77" s="120">
        <v>1</v>
      </c>
      <c r="CA77" s="137">
        <v>0.99561989606532997</v>
      </c>
      <c r="CB77" s="119">
        <v>0.9</v>
      </c>
      <c r="CC77" s="126">
        <v>2.5000000000000001E-3</v>
      </c>
      <c r="CD77" s="207">
        <f t="shared" si="1"/>
        <v>4488.4501651873998</v>
      </c>
      <c r="CE77" s="115"/>
    </row>
    <row r="78" spans="1:83" s="87" customFormat="1" ht="21.4" customHeight="1" x14ac:dyDescent="0.2">
      <c r="A78" s="111" t="s">
        <v>383</v>
      </c>
      <c r="B78" s="111" t="s">
        <v>116</v>
      </c>
      <c r="C78" s="111" t="s">
        <v>124</v>
      </c>
      <c r="D78" s="112">
        <v>5.8590003444444401</v>
      </c>
      <c r="E78" s="113"/>
      <c r="F78" s="114">
        <v>1.6500000000000001E-2</v>
      </c>
      <c r="G78" s="114">
        <v>1.35E-2</v>
      </c>
      <c r="H78" s="115"/>
      <c r="I78" s="116">
        <v>3</v>
      </c>
      <c r="J78" s="116">
        <v>3</v>
      </c>
      <c r="K78" s="113"/>
      <c r="L78" s="140">
        <v>0.67546536039188199</v>
      </c>
      <c r="M78" s="120">
        <v>0.61499999999999999</v>
      </c>
      <c r="N78" s="119">
        <v>0.7</v>
      </c>
      <c r="O78" s="120"/>
      <c r="P78" s="113"/>
      <c r="Q78" s="121">
        <v>226</v>
      </c>
      <c r="R78" s="122">
        <v>38.573133079655001</v>
      </c>
      <c r="S78" s="123">
        <v>36</v>
      </c>
      <c r="T78" s="135">
        <v>1.0714759188793099</v>
      </c>
      <c r="U78" s="136">
        <v>-14.9595917657599</v>
      </c>
      <c r="V78" s="126">
        <v>6.4999999999999997E-3</v>
      </c>
      <c r="W78" s="126">
        <v>3.5000000000000001E-3</v>
      </c>
      <c r="X78" s="127">
        <v>0</v>
      </c>
      <c r="Y78" s="127">
        <v>28</v>
      </c>
      <c r="Z78" s="113"/>
      <c r="AA78" s="128">
        <v>635</v>
      </c>
      <c r="AB78" s="112">
        <v>108.380263299031</v>
      </c>
      <c r="AC78" s="123">
        <v>200</v>
      </c>
      <c r="AD78" s="118">
        <v>0.54190131649515505</v>
      </c>
      <c r="AE78" s="129">
        <v>-703.66439869866599</v>
      </c>
      <c r="AF78" s="114"/>
      <c r="AG78" s="114"/>
      <c r="AH78" s="130">
        <v>537</v>
      </c>
      <c r="AI78" s="127">
        <v>772</v>
      </c>
      <c r="AJ78" s="113"/>
      <c r="AK78" s="122">
        <v>3825.4266299999999</v>
      </c>
      <c r="AL78" s="122">
        <v>652.91455967011598</v>
      </c>
      <c r="AM78" s="131">
        <v>748.1</v>
      </c>
      <c r="AN78" s="120">
        <v>0.87276374772104803</v>
      </c>
      <c r="AO78" s="122">
        <v>-1181.8475533323599</v>
      </c>
      <c r="AP78" s="126"/>
      <c r="AQ78" s="126"/>
      <c r="AR78" s="127">
        <v>558</v>
      </c>
      <c r="AS78" s="127">
        <v>1435</v>
      </c>
      <c r="AT78" s="115"/>
      <c r="AU78" s="122">
        <v>3120.4528599999999</v>
      </c>
      <c r="AV78" s="112">
        <v>532.591342644115</v>
      </c>
      <c r="AW78" s="133">
        <v>573</v>
      </c>
      <c r="AX78" s="120">
        <v>0.92947878297402298</v>
      </c>
      <c r="AY78" s="122">
        <v>-714.82064227167803</v>
      </c>
      <c r="AZ78" s="114"/>
      <c r="BA78" s="114"/>
      <c r="BB78" s="127">
        <v>237</v>
      </c>
      <c r="BC78" s="127">
        <v>909</v>
      </c>
      <c r="BD78" s="113"/>
      <c r="BE78" s="122">
        <v>303.2</v>
      </c>
      <c r="BF78" s="112">
        <v>51.749442255537097</v>
      </c>
      <c r="BG78" s="134">
        <v>65</v>
      </c>
      <c r="BH78" s="120">
        <v>0.79614526546980202</v>
      </c>
      <c r="BI78" s="128">
        <v>-131.865929577066</v>
      </c>
      <c r="BJ78" s="114"/>
      <c r="BK78" s="114"/>
      <c r="BL78" s="127">
        <v>78</v>
      </c>
      <c r="BM78" s="127">
        <v>154</v>
      </c>
      <c r="BN78" s="113"/>
      <c r="BO78" s="121">
        <v>581</v>
      </c>
      <c r="BP78" s="122">
        <v>99.163673979113</v>
      </c>
      <c r="BQ78" s="134">
        <v>78</v>
      </c>
      <c r="BR78" s="124">
        <v>1.27132915357837</v>
      </c>
      <c r="BS78" s="125">
        <v>58.920884507520299</v>
      </c>
      <c r="BT78" s="114">
        <v>7.4999999999999997E-3</v>
      </c>
      <c r="BU78" s="126">
        <v>7.4999999999999997E-3</v>
      </c>
      <c r="BV78" s="121">
        <v>0</v>
      </c>
      <c r="BW78" s="121">
        <v>0</v>
      </c>
      <c r="BX78" s="115"/>
      <c r="BY78" s="120">
        <v>0.99381554181231502</v>
      </c>
      <c r="BZ78" s="120">
        <v>1</v>
      </c>
      <c r="CA78" s="137">
        <v>0.99752621672492603</v>
      </c>
      <c r="CB78" s="119">
        <v>0.9</v>
      </c>
      <c r="CC78" s="126">
        <v>2.5000000000000001E-3</v>
      </c>
      <c r="CD78" s="207">
        <f t="shared" si="1"/>
        <v>4383.1181576788858</v>
      </c>
      <c r="CE78" s="115"/>
    </row>
    <row r="79" spans="1:83" s="87" customFormat="1" ht="21.4" customHeight="1" x14ac:dyDescent="0.2">
      <c r="A79" s="111" t="s">
        <v>383</v>
      </c>
      <c r="B79" s="111" t="s">
        <v>116</v>
      </c>
      <c r="C79" s="111" t="s">
        <v>125</v>
      </c>
      <c r="D79" s="112">
        <v>5.55393447588889</v>
      </c>
      <c r="E79" s="113"/>
      <c r="F79" s="114">
        <v>0.01</v>
      </c>
      <c r="G79" s="114">
        <v>8.5000000000000006E-3</v>
      </c>
      <c r="H79" s="115"/>
      <c r="I79" s="116">
        <v>2</v>
      </c>
      <c r="J79" s="116">
        <v>2</v>
      </c>
      <c r="K79" s="113"/>
      <c r="L79" s="140">
        <v>0.69977844311377202</v>
      </c>
      <c r="M79" s="120">
        <v>0.6</v>
      </c>
      <c r="N79" s="119">
        <v>0.7</v>
      </c>
      <c r="O79" s="120"/>
      <c r="P79" s="113"/>
      <c r="Q79" s="121">
        <v>183</v>
      </c>
      <c r="R79" s="122">
        <v>32.949614511019497</v>
      </c>
      <c r="S79" s="123">
        <v>36</v>
      </c>
      <c r="T79" s="120">
        <v>0.91526706975054095</v>
      </c>
      <c r="U79" s="128">
        <v>-45.413330829196902</v>
      </c>
      <c r="V79" s="126"/>
      <c r="W79" s="126"/>
      <c r="X79" s="127">
        <v>17</v>
      </c>
      <c r="Y79" s="127">
        <v>57</v>
      </c>
      <c r="Z79" s="113"/>
      <c r="AA79" s="128">
        <v>642</v>
      </c>
      <c r="AB79" s="112">
        <v>115.593729596036</v>
      </c>
      <c r="AC79" s="123">
        <v>200</v>
      </c>
      <c r="AD79" s="118">
        <v>0.57796864798017999</v>
      </c>
      <c r="AE79" s="129">
        <v>-626.96294905109403</v>
      </c>
      <c r="AF79" s="114"/>
      <c r="AG79" s="114"/>
      <c r="AH79" s="130">
        <v>469</v>
      </c>
      <c r="AI79" s="127">
        <v>691</v>
      </c>
      <c r="AJ79" s="113"/>
      <c r="AK79" s="122">
        <v>4371.8195100000003</v>
      </c>
      <c r="AL79" s="122">
        <v>787.15719981559596</v>
      </c>
      <c r="AM79" s="131">
        <v>828</v>
      </c>
      <c r="AN79" s="120">
        <v>0.95067294663719404</v>
      </c>
      <c r="AO79" s="122">
        <v>-881.68709907152902</v>
      </c>
      <c r="AP79" s="126">
        <v>0</v>
      </c>
      <c r="AQ79" s="126"/>
      <c r="AR79" s="127">
        <v>227</v>
      </c>
      <c r="AS79" s="127">
        <v>1147</v>
      </c>
      <c r="AT79" s="115"/>
      <c r="AU79" s="122">
        <v>2088.1154499999998</v>
      </c>
      <c r="AV79" s="112">
        <v>375.97048706013101</v>
      </c>
      <c r="AW79" s="133">
        <v>573</v>
      </c>
      <c r="AX79" s="118">
        <v>0.65614395647492296</v>
      </c>
      <c r="AY79" s="141">
        <v>-1547.46339903138</v>
      </c>
      <c r="AZ79" s="114"/>
      <c r="BA79" s="114"/>
      <c r="BB79" s="127">
        <v>1095</v>
      </c>
      <c r="BC79" s="127">
        <v>1731</v>
      </c>
      <c r="BD79" s="113"/>
      <c r="BE79" s="122">
        <v>262.5</v>
      </c>
      <c r="BF79" s="112">
        <v>47.263791306790303</v>
      </c>
      <c r="BG79" s="134">
        <v>65</v>
      </c>
      <c r="BH79" s="118">
        <v>0.72713525087369602</v>
      </c>
      <c r="BI79" s="129">
        <v>-149.91295844160501</v>
      </c>
      <c r="BJ79" s="114"/>
      <c r="BK79" s="114"/>
      <c r="BL79" s="127">
        <v>99</v>
      </c>
      <c r="BM79" s="127">
        <v>171</v>
      </c>
      <c r="BN79" s="113"/>
      <c r="BO79" s="121">
        <v>504</v>
      </c>
      <c r="BP79" s="122">
        <v>90.746479309037298</v>
      </c>
      <c r="BQ79" s="134">
        <v>78</v>
      </c>
      <c r="BR79" s="124">
        <v>1.16341640139791</v>
      </c>
      <c r="BS79" s="125">
        <v>9.1044498700734895</v>
      </c>
      <c r="BT79" s="114">
        <v>7.4999999999999997E-3</v>
      </c>
      <c r="BU79" s="126">
        <v>6.0000000000000001E-3</v>
      </c>
      <c r="BV79" s="121">
        <v>0</v>
      </c>
      <c r="BW79" s="121">
        <v>16</v>
      </c>
      <c r="BX79" s="115"/>
      <c r="BY79" s="120">
        <v>0.99109962675854102</v>
      </c>
      <c r="BZ79" s="120">
        <v>1</v>
      </c>
      <c r="CA79" s="137">
        <v>0.99643985070341701</v>
      </c>
      <c r="CB79" s="119">
        <v>0.9</v>
      </c>
      <c r="CC79" s="126">
        <v>2.5000000000000001E-3</v>
      </c>
      <c r="CD79" s="207">
        <f t="shared" si="1"/>
        <v>4598.6577460360013</v>
      </c>
      <c r="CE79" s="115"/>
    </row>
    <row r="80" spans="1:83" s="87" customFormat="1" ht="21.4" customHeight="1" x14ac:dyDescent="0.2">
      <c r="A80" s="111" t="s">
        <v>383</v>
      </c>
      <c r="B80" s="111" t="s">
        <v>116</v>
      </c>
      <c r="C80" s="111" t="s">
        <v>126</v>
      </c>
      <c r="D80" s="112">
        <v>4.87851531188889</v>
      </c>
      <c r="E80" s="113"/>
      <c r="F80" s="114">
        <v>4.0500000000000001E-2</v>
      </c>
      <c r="G80" s="114">
        <v>3.3750000000000002E-2</v>
      </c>
      <c r="H80" s="115"/>
      <c r="I80" s="116">
        <v>6</v>
      </c>
      <c r="J80" s="116">
        <v>6</v>
      </c>
      <c r="K80" s="113"/>
      <c r="L80" s="140">
        <v>0.65</v>
      </c>
      <c r="M80" s="135">
        <v>0.71099999999999997</v>
      </c>
      <c r="N80" s="119">
        <v>0.7</v>
      </c>
      <c r="O80" s="120">
        <v>1E-3</v>
      </c>
      <c r="P80" s="113"/>
      <c r="Q80" s="121">
        <v>210</v>
      </c>
      <c r="R80" s="122">
        <v>43.0458831374849</v>
      </c>
      <c r="S80" s="123">
        <v>36</v>
      </c>
      <c r="T80" s="124">
        <v>1.1957189760412501</v>
      </c>
      <c r="U80" s="125">
        <v>9.3642278771327501</v>
      </c>
      <c r="V80" s="126">
        <v>0.01</v>
      </c>
      <c r="W80" s="126">
        <v>0.01</v>
      </c>
      <c r="X80" s="127">
        <v>0</v>
      </c>
      <c r="Y80" s="127">
        <v>1</v>
      </c>
      <c r="Z80" s="113"/>
      <c r="AA80" s="128">
        <v>637</v>
      </c>
      <c r="AB80" s="112">
        <v>130.57251218370399</v>
      </c>
      <c r="AC80" s="123">
        <v>200</v>
      </c>
      <c r="AD80" s="118">
        <v>0.65286256091852002</v>
      </c>
      <c r="AE80" s="129">
        <v>-477.64317846037397</v>
      </c>
      <c r="AF80" s="114"/>
      <c r="AG80" s="114"/>
      <c r="AH80" s="130">
        <v>339</v>
      </c>
      <c r="AI80" s="127">
        <v>534</v>
      </c>
      <c r="AJ80" s="113"/>
      <c r="AK80" s="122">
        <v>4534.4822100000001</v>
      </c>
      <c r="AL80" s="122">
        <v>929.47995857459296</v>
      </c>
      <c r="AM80" s="131">
        <v>826.9</v>
      </c>
      <c r="AN80" s="135">
        <v>1.12405364442447</v>
      </c>
      <c r="AO80" s="139">
        <v>-74.010011344415005</v>
      </c>
      <c r="AP80" s="126">
        <v>8.9999999999999993E-3</v>
      </c>
      <c r="AQ80" s="126">
        <v>6.0000000000000001E-3</v>
      </c>
      <c r="AR80" s="127">
        <v>0</v>
      </c>
      <c r="AS80" s="127">
        <v>307</v>
      </c>
      <c r="AT80" s="115"/>
      <c r="AU80" s="122">
        <v>3046.7617100000002</v>
      </c>
      <c r="AV80" s="112">
        <v>624.52642150678003</v>
      </c>
      <c r="AW80" s="133">
        <v>573</v>
      </c>
      <c r="AX80" s="135">
        <v>1.08992394678321</v>
      </c>
      <c r="AY80" s="139">
        <v>-146.69099628897101</v>
      </c>
      <c r="AZ80" s="114">
        <v>1.0500000000000001E-2</v>
      </c>
      <c r="BA80" s="114">
        <v>6.7499999999999999E-3</v>
      </c>
      <c r="BB80" s="127">
        <v>0</v>
      </c>
      <c r="BC80" s="127">
        <v>308</v>
      </c>
      <c r="BD80" s="113"/>
      <c r="BE80" s="122">
        <v>247.3</v>
      </c>
      <c r="BF80" s="112">
        <v>50.691651904285798</v>
      </c>
      <c r="BG80" s="134">
        <v>65</v>
      </c>
      <c r="BH80" s="120">
        <v>0.77987156775824396</v>
      </c>
      <c r="BI80" s="128">
        <v>-114.959032999621</v>
      </c>
      <c r="BJ80" s="114"/>
      <c r="BK80" s="114"/>
      <c r="BL80" s="127">
        <v>70</v>
      </c>
      <c r="BM80" s="127">
        <v>134</v>
      </c>
      <c r="BN80" s="113"/>
      <c r="BO80" s="121">
        <v>667</v>
      </c>
      <c r="BP80" s="122">
        <v>136.72192406048799</v>
      </c>
      <c r="BQ80" s="134">
        <v>78</v>
      </c>
      <c r="BR80" s="124">
        <v>1.7528451802626701</v>
      </c>
      <c r="BS80" s="125">
        <v>232.28916040045399</v>
      </c>
      <c r="BT80" s="114">
        <v>7.4999999999999997E-3</v>
      </c>
      <c r="BU80" s="126">
        <v>7.4999999999999997E-3</v>
      </c>
      <c r="BV80" s="121">
        <v>0</v>
      </c>
      <c r="BW80" s="121">
        <v>0</v>
      </c>
      <c r="BX80" s="115"/>
      <c r="BY80" s="120">
        <v>0.98927875243664698</v>
      </c>
      <c r="BZ80" s="120">
        <v>1</v>
      </c>
      <c r="CA80" s="137">
        <v>0.99571150097465899</v>
      </c>
      <c r="CB80" s="119">
        <v>0.9</v>
      </c>
      <c r="CC80" s="126">
        <v>2.5000000000000001E-3</v>
      </c>
      <c r="CD80" s="207">
        <f t="shared" si="1"/>
        <v>4034.0443114009231</v>
      </c>
      <c r="CE80" s="115"/>
    </row>
    <row r="81" spans="1:83" s="87" customFormat="1" ht="21.4" customHeight="1" x14ac:dyDescent="0.2">
      <c r="A81" s="111" t="s">
        <v>383</v>
      </c>
      <c r="B81" s="111" t="s">
        <v>116</v>
      </c>
      <c r="C81" s="111" t="s">
        <v>128</v>
      </c>
      <c r="D81" s="112">
        <v>3.5880949928888901</v>
      </c>
      <c r="E81" s="113"/>
      <c r="F81" s="114">
        <v>3.2250000000000001E-2</v>
      </c>
      <c r="G81" s="114">
        <v>1.9625E-2</v>
      </c>
      <c r="H81" s="115"/>
      <c r="I81" s="116">
        <v>5</v>
      </c>
      <c r="J81" s="116">
        <v>5</v>
      </c>
      <c r="K81" s="113"/>
      <c r="L81" s="117">
        <v>0.5</v>
      </c>
      <c r="M81" s="118">
        <v>0.495</v>
      </c>
      <c r="N81" s="119">
        <v>0.7</v>
      </c>
      <c r="O81" s="120"/>
      <c r="P81" s="113"/>
      <c r="Q81" s="121">
        <v>143</v>
      </c>
      <c r="R81" s="122">
        <v>39.854017322118402</v>
      </c>
      <c r="S81" s="123">
        <v>36</v>
      </c>
      <c r="T81" s="135">
        <v>1.10705603672551</v>
      </c>
      <c r="U81" s="136">
        <v>-4.5654299155456499</v>
      </c>
      <c r="V81" s="126">
        <v>8.0000000000000002E-3</v>
      </c>
      <c r="W81" s="126">
        <v>5.4999999999999997E-3</v>
      </c>
      <c r="X81" s="127">
        <v>0</v>
      </c>
      <c r="Y81" s="127">
        <v>13</v>
      </c>
      <c r="Z81" s="113"/>
      <c r="AA81" s="128">
        <v>291</v>
      </c>
      <c r="AB81" s="112">
        <v>81.101531753401702</v>
      </c>
      <c r="AC81" s="123">
        <v>200</v>
      </c>
      <c r="AD81" s="118">
        <v>0.405507658767009</v>
      </c>
      <c r="AE81" s="129">
        <v>-528.80794397525403</v>
      </c>
      <c r="AF81" s="114"/>
      <c r="AG81" s="114"/>
      <c r="AH81" s="130">
        <v>427</v>
      </c>
      <c r="AI81" s="127">
        <v>571</v>
      </c>
      <c r="AJ81" s="113"/>
      <c r="AK81" s="122">
        <v>1864.6527599999999</v>
      </c>
      <c r="AL81" s="122">
        <v>519.67764613129998</v>
      </c>
      <c r="AM81" s="131">
        <v>750.3</v>
      </c>
      <c r="AN81" s="118">
        <v>0.69262647758403295</v>
      </c>
      <c r="AO81" s="141">
        <v>-1210.8567418231601</v>
      </c>
      <c r="AP81" s="126"/>
      <c r="AQ81" s="126"/>
      <c r="AR81" s="127">
        <v>828</v>
      </c>
      <c r="AS81" s="127">
        <v>1366</v>
      </c>
      <c r="AT81" s="115"/>
      <c r="AU81" s="122">
        <v>2207.0068700000002</v>
      </c>
      <c r="AV81" s="112">
        <v>615.09153865044902</v>
      </c>
      <c r="AW81" s="133">
        <v>573</v>
      </c>
      <c r="AX81" s="135">
        <v>1.0734581826360401</v>
      </c>
      <c r="AY81" s="139">
        <v>-141.742889489102</v>
      </c>
      <c r="AZ81" s="114">
        <v>9.75E-3</v>
      </c>
      <c r="BA81" s="114">
        <v>5.2500000000000003E-3</v>
      </c>
      <c r="BB81" s="127">
        <v>0</v>
      </c>
      <c r="BC81" s="127">
        <v>261</v>
      </c>
      <c r="BD81" s="113"/>
      <c r="BE81" s="122">
        <v>237.7</v>
      </c>
      <c r="BF81" s="112">
        <v>66.246852569703094</v>
      </c>
      <c r="BG81" s="134">
        <v>65</v>
      </c>
      <c r="BH81" s="135">
        <v>1.0191823472262</v>
      </c>
      <c r="BI81" s="136">
        <v>-28.7375817919574</v>
      </c>
      <c r="BJ81" s="114">
        <v>5.2500000000000003E-3</v>
      </c>
      <c r="BK81" s="114">
        <v>1.5E-3</v>
      </c>
      <c r="BL81" s="127">
        <v>0</v>
      </c>
      <c r="BM81" s="127">
        <v>43</v>
      </c>
      <c r="BN81" s="113"/>
      <c r="BO81" s="121">
        <v>315</v>
      </c>
      <c r="BP81" s="122">
        <v>87.790317877393605</v>
      </c>
      <c r="BQ81" s="134">
        <v>78</v>
      </c>
      <c r="BR81" s="135">
        <v>1.12551689586402</v>
      </c>
      <c r="BS81" s="136">
        <v>-4.7250981503489102</v>
      </c>
      <c r="BT81" s="114">
        <v>6.7499999999999999E-3</v>
      </c>
      <c r="BU81" s="126">
        <v>4.875E-3</v>
      </c>
      <c r="BV81" s="121">
        <v>0</v>
      </c>
      <c r="BW81" s="121">
        <v>21</v>
      </c>
      <c r="BX81" s="115"/>
      <c r="BY81" s="120">
        <v>0.99116950247684699</v>
      </c>
      <c r="BZ81" s="120">
        <v>1</v>
      </c>
      <c r="CA81" s="137">
        <v>0.99646780099073895</v>
      </c>
      <c r="CB81" s="119">
        <v>0.9</v>
      </c>
      <c r="CC81" s="126">
        <v>2.5000000000000001E-3</v>
      </c>
      <c r="CD81" s="207">
        <f t="shared" si="1"/>
        <v>2692.1476731645339</v>
      </c>
      <c r="CE81" s="115"/>
    </row>
    <row r="82" spans="1:83" s="87" customFormat="1" ht="21.4" customHeight="1" x14ac:dyDescent="0.2">
      <c r="A82" s="111" t="s">
        <v>383</v>
      </c>
      <c r="B82" s="111" t="s">
        <v>116</v>
      </c>
      <c r="C82" s="111" t="s">
        <v>129</v>
      </c>
      <c r="D82" s="112">
        <v>5.0163980773333297</v>
      </c>
      <c r="E82" s="113"/>
      <c r="F82" s="114">
        <v>1.1625E-2</v>
      </c>
      <c r="G82" s="114">
        <v>6.7499999999999999E-3</v>
      </c>
      <c r="H82" s="115"/>
      <c r="I82" s="116">
        <v>3</v>
      </c>
      <c r="J82" s="116">
        <v>3</v>
      </c>
      <c r="K82" s="113"/>
      <c r="L82" s="117">
        <v>0.36584261321455103</v>
      </c>
      <c r="M82" s="118">
        <v>0.38400000000000001</v>
      </c>
      <c r="N82" s="119">
        <v>0.7</v>
      </c>
      <c r="O82" s="120"/>
      <c r="P82" s="113"/>
      <c r="Q82" s="121">
        <v>147</v>
      </c>
      <c r="R82" s="122">
        <v>29.3038944943827</v>
      </c>
      <c r="S82" s="123">
        <v>36</v>
      </c>
      <c r="T82" s="120">
        <v>0.81399706928840698</v>
      </c>
      <c r="U82" s="128">
        <v>-59.306393887641498</v>
      </c>
      <c r="V82" s="126"/>
      <c r="W82" s="126"/>
      <c r="X82" s="127">
        <v>34</v>
      </c>
      <c r="Y82" s="127">
        <v>70</v>
      </c>
      <c r="Z82" s="113"/>
      <c r="AA82" s="128">
        <v>594</v>
      </c>
      <c r="AB82" s="112">
        <v>118.41165530383201</v>
      </c>
      <c r="AC82" s="123">
        <v>200</v>
      </c>
      <c r="AD82" s="118">
        <v>0.59205827651915999</v>
      </c>
      <c r="AE82" s="129">
        <v>-552.14663270911899</v>
      </c>
      <c r="AF82" s="114"/>
      <c r="AG82" s="114"/>
      <c r="AH82" s="130">
        <v>410</v>
      </c>
      <c r="AI82" s="127">
        <v>610</v>
      </c>
      <c r="AJ82" s="113"/>
      <c r="AK82" s="122">
        <v>4455.1743399999996</v>
      </c>
      <c r="AL82" s="122">
        <v>888.12216879891798</v>
      </c>
      <c r="AM82" s="131">
        <v>828</v>
      </c>
      <c r="AN82" s="135">
        <v>1.07261131497454</v>
      </c>
      <c r="AO82" s="139">
        <v>-289.872719415755</v>
      </c>
      <c r="AP82" s="126">
        <v>6.4999999999999997E-3</v>
      </c>
      <c r="AQ82" s="126">
        <v>3.5000000000000001E-3</v>
      </c>
      <c r="AR82" s="127">
        <v>0</v>
      </c>
      <c r="AS82" s="127">
        <v>530</v>
      </c>
      <c r="AT82" s="115"/>
      <c r="AU82" s="122">
        <v>1878.5053600000001</v>
      </c>
      <c r="AV82" s="112">
        <v>374.47294473858699</v>
      </c>
      <c r="AW82" s="133">
        <v>573</v>
      </c>
      <c r="AX82" s="118">
        <v>0.65353044456996001</v>
      </c>
      <c r="AY82" s="141">
        <v>-1405.2047427116299</v>
      </c>
      <c r="AZ82" s="114"/>
      <c r="BA82" s="114"/>
      <c r="BB82" s="127">
        <v>996</v>
      </c>
      <c r="BC82" s="127">
        <v>1571</v>
      </c>
      <c r="BD82" s="113"/>
      <c r="BE82" s="122">
        <v>176.3</v>
      </c>
      <c r="BF82" s="112">
        <v>35.144738771154202</v>
      </c>
      <c r="BG82" s="134">
        <v>65</v>
      </c>
      <c r="BH82" s="118">
        <v>0.54068828878698705</v>
      </c>
      <c r="BI82" s="129">
        <v>-196.197655630464</v>
      </c>
      <c r="BJ82" s="114"/>
      <c r="BK82" s="114"/>
      <c r="BL82" s="127">
        <v>150</v>
      </c>
      <c r="BM82" s="127">
        <v>215</v>
      </c>
      <c r="BN82" s="113"/>
      <c r="BO82" s="121">
        <v>398</v>
      </c>
      <c r="BP82" s="122">
        <v>79.339795977988402</v>
      </c>
      <c r="BQ82" s="134">
        <v>78</v>
      </c>
      <c r="BR82" s="135">
        <v>1.0171768715126699</v>
      </c>
      <c r="BS82" s="136">
        <v>-48.997186756556502</v>
      </c>
      <c r="BT82" s="114">
        <v>2.6250000000000002E-3</v>
      </c>
      <c r="BU82" s="126">
        <v>7.5000000000000002E-4</v>
      </c>
      <c r="BV82" s="121">
        <v>0</v>
      </c>
      <c r="BW82" s="121">
        <v>72</v>
      </c>
      <c r="BX82" s="115"/>
      <c r="BY82" s="120">
        <v>0.99157681940700804</v>
      </c>
      <c r="BZ82" s="120">
        <v>1</v>
      </c>
      <c r="CA82" s="137">
        <v>0.99663072776280304</v>
      </c>
      <c r="CB82" s="119">
        <v>0.9</v>
      </c>
      <c r="CC82" s="126">
        <v>2.5000000000000001E-3</v>
      </c>
      <c r="CD82" s="207">
        <f t="shared" si="1"/>
        <v>4153.5776080319965</v>
      </c>
      <c r="CE82" s="115"/>
    </row>
    <row r="83" spans="1:83" s="87" customFormat="1" ht="21.4" customHeight="1" x14ac:dyDescent="0.2">
      <c r="A83" s="111" t="s">
        <v>383</v>
      </c>
      <c r="B83" s="111" t="s">
        <v>116</v>
      </c>
      <c r="C83" s="111" t="s">
        <v>130</v>
      </c>
      <c r="D83" s="112">
        <v>4.9251896847777799</v>
      </c>
      <c r="E83" s="113"/>
      <c r="F83" s="114">
        <v>1.7999999999999999E-2</v>
      </c>
      <c r="G83" s="114">
        <v>1.55E-2</v>
      </c>
      <c r="H83" s="115"/>
      <c r="I83" s="116">
        <v>3</v>
      </c>
      <c r="J83" s="116">
        <v>3</v>
      </c>
      <c r="K83" s="113"/>
      <c r="L83" s="138">
        <v>0.80967025998731801</v>
      </c>
      <c r="M83" s="120">
        <v>0.63800000000000001</v>
      </c>
      <c r="N83" s="119">
        <v>0.7</v>
      </c>
      <c r="O83" s="120"/>
      <c r="P83" s="113"/>
      <c r="Q83" s="121">
        <v>196</v>
      </c>
      <c r="R83" s="122">
        <v>39.7954216069636</v>
      </c>
      <c r="S83" s="123">
        <v>36</v>
      </c>
      <c r="T83" s="135">
        <v>1.10542837797121</v>
      </c>
      <c r="U83" s="136">
        <v>-6.5553210520448602</v>
      </c>
      <c r="V83" s="126">
        <v>8.0000000000000002E-3</v>
      </c>
      <c r="W83" s="126">
        <v>5.4999999999999997E-3</v>
      </c>
      <c r="X83" s="127">
        <v>0</v>
      </c>
      <c r="Y83" s="127">
        <v>17</v>
      </c>
      <c r="Z83" s="113"/>
      <c r="AA83" s="128">
        <v>805</v>
      </c>
      <c r="AB83" s="112">
        <v>163.44548160002901</v>
      </c>
      <c r="AC83" s="123">
        <v>200</v>
      </c>
      <c r="AD83" s="120">
        <v>0.81722740800014504</v>
      </c>
      <c r="AE83" s="128">
        <v>-320.30733917802701</v>
      </c>
      <c r="AF83" s="114"/>
      <c r="AG83" s="114"/>
      <c r="AH83" s="130">
        <v>181</v>
      </c>
      <c r="AI83" s="127">
        <v>378</v>
      </c>
      <c r="AJ83" s="113"/>
      <c r="AK83" s="122">
        <v>3538.4042399999998</v>
      </c>
      <c r="AL83" s="122">
        <v>718.43004360544796</v>
      </c>
      <c r="AM83" s="131">
        <v>828</v>
      </c>
      <c r="AN83" s="120">
        <v>0.86766913478918795</v>
      </c>
      <c r="AO83" s="122">
        <v>-1120.36814419703</v>
      </c>
      <c r="AP83" s="126"/>
      <c r="AQ83" s="126"/>
      <c r="AR83" s="127">
        <v>540</v>
      </c>
      <c r="AS83" s="127">
        <v>1356</v>
      </c>
      <c r="AT83" s="115"/>
      <c r="AU83" s="122">
        <v>2306.9183400000002</v>
      </c>
      <c r="AV83" s="112">
        <v>468.39177527110598</v>
      </c>
      <c r="AW83" s="133">
        <v>573</v>
      </c>
      <c r="AX83" s="120">
        <v>0.81743765317819495</v>
      </c>
      <c r="AY83" s="122">
        <v>-917.08718674504803</v>
      </c>
      <c r="AZ83" s="114"/>
      <c r="BA83" s="114"/>
      <c r="BB83" s="127">
        <v>516</v>
      </c>
      <c r="BC83" s="127">
        <v>1080</v>
      </c>
      <c r="BD83" s="113"/>
      <c r="BE83" s="122">
        <v>279.3</v>
      </c>
      <c r="BF83" s="112">
        <v>56.708475789923199</v>
      </c>
      <c r="BG83" s="134">
        <v>65</v>
      </c>
      <c r="BH83" s="120">
        <v>0.87243808907574105</v>
      </c>
      <c r="BI83" s="128">
        <v>-86.424885232858699</v>
      </c>
      <c r="BJ83" s="114"/>
      <c r="BK83" s="114"/>
      <c r="BL83" s="127">
        <v>41</v>
      </c>
      <c r="BM83" s="127">
        <v>105</v>
      </c>
      <c r="BN83" s="113"/>
      <c r="BO83" s="121">
        <v>516</v>
      </c>
      <c r="BP83" s="122">
        <v>104.76753851629201</v>
      </c>
      <c r="BQ83" s="134">
        <v>78</v>
      </c>
      <c r="BR83" s="124">
        <v>1.3431735707216901</v>
      </c>
      <c r="BS83" s="125">
        <v>77.130137720569394</v>
      </c>
      <c r="BT83" s="114">
        <v>7.4999999999999997E-3</v>
      </c>
      <c r="BU83" s="126">
        <v>7.4999999999999997E-3</v>
      </c>
      <c r="BV83" s="121">
        <v>0</v>
      </c>
      <c r="BW83" s="121">
        <v>0</v>
      </c>
      <c r="BX83" s="115"/>
      <c r="BY83" s="120">
        <v>0.98985377499253902</v>
      </c>
      <c r="BZ83" s="120">
        <v>1</v>
      </c>
      <c r="CA83" s="137">
        <v>0.99594150999701603</v>
      </c>
      <c r="CB83" s="119">
        <v>0.9</v>
      </c>
      <c r="CC83" s="126">
        <v>2.5000000000000001E-3</v>
      </c>
      <c r="CD83" s="207">
        <f t="shared" si="1"/>
        <v>4078.0570589960016</v>
      </c>
      <c r="CE83" s="115"/>
    </row>
    <row r="84" spans="1:83" s="87" customFormat="1" ht="21.4" customHeight="1" x14ac:dyDescent="0.2">
      <c r="A84" s="111" t="s">
        <v>383</v>
      </c>
      <c r="B84" s="111" t="s">
        <v>116</v>
      </c>
      <c r="C84" s="111" t="s">
        <v>131</v>
      </c>
      <c r="D84" s="112">
        <v>3.6932241753333299</v>
      </c>
      <c r="E84" s="113"/>
      <c r="F84" s="114">
        <v>4.1000000000000002E-2</v>
      </c>
      <c r="G84" s="114">
        <v>3.175E-2</v>
      </c>
      <c r="H84" s="115"/>
      <c r="I84" s="116">
        <v>5</v>
      </c>
      <c r="J84" s="116">
        <v>5</v>
      </c>
      <c r="K84" s="113"/>
      <c r="L84" s="138">
        <v>0.78018549747048904</v>
      </c>
      <c r="M84" s="120">
        <v>0.69099999999999995</v>
      </c>
      <c r="N84" s="119">
        <v>0.7</v>
      </c>
      <c r="O84" s="120"/>
      <c r="P84" s="113"/>
      <c r="Q84" s="121">
        <v>137</v>
      </c>
      <c r="R84" s="122">
        <v>37.0949591728033</v>
      </c>
      <c r="S84" s="123">
        <v>36</v>
      </c>
      <c r="T84" s="135">
        <v>1.0304155325778701</v>
      </c>
      <c r="U84" s="136">
        <v>-14.8890147244287</v>
      </c>
      <c r="V84" s="126">
        <v>4.0000000000000001E-3</v>
      </c>
      <c r="W84" s="126">
        <v>1.5E-3</v>
      </c>
      <c r="X84" s="127">
        <v>0</v>
      </c>
      <c r="Y84" s="127">
        <v>23</v>
      </c>
      <c r="Z84" s="113"/>
      <c r="AA84" s="128">
        <v>291</v>
      </c>
      <c r="AB84" s="112">
        <v>78.7929424765383</v>
      </c>
      <c r="AC84" s="123">
        <v>200</v>
      </c>
      <c r="AD84" s="118">
        <v>0.39396471238269198</v>
      </c>
      <c r="AE84" s="129">
        <v>-552.82785958015904</v>
      </c>
      <c r="AF84" s="114"/>
      <c r="AG84" s="114"/>
      <c r="AH84" s="130">
        <v>448</v>
      </c>
      <c r="AI84" s="127">
        <v>596</v>
      </c>
      <c r="AJ84" s="113"/>
      <c r="AK84" s="122">
        <v>1905.8895600000001</v>
      </c>
      <c r="AL84" s="122">
        <v>516.05033150417501</v>
      </c>
      <c r="AM84" s="131">
        <v>795.7</v>
      </c>
      <c r="AN84" s="118">
        <v>0.64854886452705196</v>
      </c>
      <c r="AO84" s="141">
        <v>-1451.2795793396599</v>
      </c>
      <c r="AP84" s="126"/>
      <c r="AQ84" s="126"/>
      <c r="AR84" s="127">
        <v>1033</v>
      </c>
      <c r="AS84" s="127">
        <v>1621</v>
      </c>
      <c r="AT84" s="115"/>
      <c r="AU84" s="122">
        <v>2476.9206899999999</v>
      </c>
      <c r="AV84" s="112">
        <v>670.66621802789496</v>
      </c>
      <c r="AW84" s="133">
        <v>573</v>
      </c>
      <c r="AX84" s="124">
        <v>1.1704471518811399</v>
      </c>
      <c r="AY84" s="132">
        <v>59.3538723028432</v>
      </c>
      <c r="AZ84" s="114">
        <v>1.4999999999999999E-2</v>
      </c>
      <c r="BA84" s="114">
        <v>1.2749999999999999E-2</v>
      </c>
      <c r="BB84" s="127">
        <v>0</v>
      </c>
      <c r="BC84" s="127">
        <v>63</v>
      </c>
      <c r="BD84" s="113"/>
      <c r="BE84" s="122">
        <v>265.2</v>
      </c>
      <c r="BF84" s="112">
        <v>71.807176442536004</v>
      </c>
      <c r="BG84" s="134">
        <v>65</v>
      </c>
      <c r="BH84" s="135">
        <v>1.1047257914236299</v>
      </c>
      <c r="BI84" s="136">
        <v>-9.0440543635517692</v>
      </c>
      <c r="BJ84" s="114">
        <v>1.2E-2</v>
      </c>
      <c r="BK84" s="114">
        <v>7.4999999999999997E-3</v>
      </c>
      <c r="BL84" s="127">
        <v>0</v>
      </c>
      <c r="BM84" s="127">
        <v>23</v>
      </c>
      <c r="BN84" s="113"/>
      <c r="BO84" s="121">
        <v>497</v>
      </c>
      <c r="BP84" s="122">
        <v>134.570764298418</v>
      </c>
      <c r="BQ84" s="134">
        <v>78</v>
      </c>
      <c r="BR84" s="124">
        <v>1.72526620895408</v>
      </c>
      <c r="BS84" s="125">
        <v>167.90713476373799</v>
      </c>
      <c r="BT84" s="114">
        <v>7.4999999999999997E-3</v>
      </c>
      <c r="BU84" s="126">
        <v>7.4999999999999997E-3</v>
      </c>
      <c r="BV84" s="121">
        <v>0</v>
      </c>
      <c r="BW84" s="121">
        <v>0</v>
      </c>
      <c r="BX84" s="115"/>
      <c r="BY84" s="120">
        <v>0.98311972491403599</v>
      </c>
      <c r="BZ84" s="120">
        <v>1</v>
      </c>
      <c r="CA84" s="137">
        <v>0.99324788996561397</v>
      </c>
      <c r="CB84" s="119">
        <v>0.9</v>
      </c>
      <c r="CC84" s="126">
        <v>2.5000000000000001E-3</v>
      </c>
      <c r="CD84" s="207">
        <f t="shared" si="1"/>
        <v>2938.6984763127307</v>
      </c>
      <c r="CE84" s="115"/>
    </row>
    <row r="85" spans="1:83" s="87" customFormat="1" ht="21.4" customHeight="1" x14ac:dyDescent="0.2">
      <c r="A85" s="111" t="s">
        <v>383</v>
      </c>
      <c r="B85" s="111" t="s">
        <v>134</v>
      </c>
      <c r="C85" s="111" t="s">
        <v>135</v>
      </c>
      <c r="D85" s="112">
        <v>7.7764141098888899</v>
      </c>
      <c r="E85" s="113"/>
      <c r="F85" s="114">
        <v>1.8624999999999999E-2</v>
      </c>
      <c r="G85" s="114">
        <v>1.2999999999999999E-2</v>
      </c>
      <c r="H85" s="115"/>
      <c r="I85" s="116">
        <v>3</v>
      </c>
      <c r="J85" s="116">
        <v>3</v>
      </c>
      <c r="K85" s="113"/>
      <c r="L85" s="117">
        <v>0.283856837606838</v>
      </c>
      <c r="M85" s="118">
        <v>0.35399999999999998</v>
      </c>
      <c r="N85" s="119">
        <v>0.7</v>
      </c>
      <c r="O85" s="120"/>
      <c r="P85" s="113"/>
      <c r="Q85" s="121">
        <v>192</v>
      </c>
      <c r="R85" s="122">
        <v>24.690043159589798</v>
      </c>
      <c r="S85" s="123">
        <v>36</v>
      </c>
      <c r="T85" s="118">
        <v>0.68583453221082902</v>
      </c>
      <c r="U85" s="129">
        <v>-127.815917248934</v>
      </c>
      <c r="V85" s="126"/>
      <c r="W85" s="126"/>
      <c r="X85" s="127">
        <v>88</v>
      </c>
      <c r="Y85" s="127">
        <v>144</v>
      </c>
      <c r="Z85" s="113"/>
      <c r="AA85" s="128">
        <v>600</v>
      </c>
      <c r="AB85" s="112">
        <v>77.156384873718196</v>
      </c>
      <c r="AC85" s="123">
        <v>200</v>
      </c>
      <c r="AD85" s="118">
        <v>0.38578192436859099</v>
      </c>
      <c r="AE85" s="129">
        <v>-1176.7550958274101</v>
      </c>
      <c r="AF85" s="114"/>
      <c r="AG85" s="114"/>
      <c r="AH85" s="130">
        <v>956</v>
      </c>
      <c r="AI85" s="127">
        <v>1267</v>
      </c>
      <c r="AJ85" s="113"/>
      <c r="AK85" s="122">
        <v>4725.4018800000003</v>
      </c>
      <c r="AL85" s="122">
        <v>607.65821022711896</v>
      </c>
      <c r="AM85" s="131">
        <v>821.3</v>
      </c>
      <c r="AN85" s="118">
        <v>0.73987362745296403</v>
      </c>
      <c r="AO85" s="141">
        <v>-2570.8429210152799</v>
      </c>
      <c r="AP85" s="126"/>
      <c r="AQ85" s="126"/>
      <c r="AR85" s="127">
        <v>1662</v>
      </c>
      <c r="AS85" s="127">
        <v>2939</v>
      </c>
      <c r="AT85" s="115"/>
      <c r="AU85" s="122">
        <v>4746.3916600000002</v>
      </c>
      <c r="AV85" s="112">
        <v>610.35736946727695</v>
      </c>
      <c r="AW85" s="133">
        <v>573</v>
      </c>
      <c r="AX85" s="135">
        <v>1.0651961072727301</v>
      </c>
      <c r="AY85" s="139">
        <v>-344.01168954553998</v>
      </c>
      <c r="AZ85" s="114">
        <v>8.9999999999999993E-3</v>
      </c>
      <c r="BA85" s="114">
        <v>5.2500000000000003E-3</v>
      </c>
      <c r="BB85" s="127">
        <v>0</v>
      </c>
      <c r="BC85" s="127">
        <v>601</v>
      </c>
      <c r="BD85" s="113"/>
      <c r="BE85" s="122">
        <v>271.5</v>
      </c>
      <c r="BF85" s="112">
        <v>34.913264155357503</v>
      </c>
      <c r="BG85" s="134">
        <v>65</v>
      </c>
      <c r="BH85" s="118">
        <v>0.53712714085165403</v>
      </c>
      <c r="BI85" s="129">
        <v>-305.945406143909</v>
      </c>
      <c r="BJ85" s="114"/>
      <c r="BK85" s="114"/>
      <c r="BL85" s="127">
        <v>234</v>
      </c>
      <c r="BM85" s="127">
        <v>336</v>
      </c>
      <c r="BN85" s="113"/>
      <c r="BO85" s="121">
        <v>689</v>
      </c>
      <c r="BP85" s="122">
        <v>88.601248629986401</v>
      </c>
      <c r="BQ85" s="134">
        <v>78</v>
      </c>
      <c r="BR85" s="135">
        <v>1.13591344397418</v>
      </c>
      <c r="BS85" s="136">
        <v>-3.9344873726913598</v>
      </c>
      <c r="BT85" s="114">
        <v>7.1250000000000003E-3</v>
      </c>
      <c r="BU85" s="126">
        <v>5.2500000000000003E-3</v>
      </c>
      <c r="BV85" s="121">
        <v>0</v>
      </c>
      <c r="BW85" s="121">
        <v>39</v>
      </c>
      <c r="BX85" s="115"/>
      <c r="BY85" s="120">
        <v>0.98556864821925105</v>
      </c>
      <c r="BZ85" s="120">
        <v>1</v>
      </c>
      <c r="CA85" s="137">
        <v>0.99422745928769996</v>
      </c>
      <c r="CB85" s="119">
        <v>0.9</v>
      </c>
      <c r="CC85" s="126">
        <v>2.5000000000000001E-3</v>
      </c>
      <c r="CD85" s="207">
        <f t="shared" si="1"/>
        <v>6386.7689084517451</v>
      </c>
      <c r="CE85" s="115"/>
    </row>
    <row r="86" spans="1:83" s="87" customFormat="1" ht="21.4" customHeight="1" x14ac:dyDescent="0.2">
      <c r="A86" s="111" t="s">
        <v>383</v>
      </c>
      <c r="B86" s="111" t="s">
        <v>134</v>
      </c>
      <c r="C86" s="111" t="s">
        <v>140</v>
      </c>
      <c r="D86" s="112">
        <v>5.1483945151111099</v>
      </c>
      <c r="E86" s="113"/>
      <c r="F86" s="114">
        <v>0.02</v>
      </c>
      <c r="G86" s="114">
        <v>0.02</v>
      </c>
      <c r="H86" s="115"/>
      <c r="I86" s="116">
        <v>3</v>
      </c>
      <c r="J86" s="116">
        <v>3</v>
      </c>
      <c r="K86" s="113"/>
      <c r="L86" s="117">
        <v>0.33887566924449702</v>
      </c>
      <c r="M86" s="118">
        <v>0.218</v>
      </c>
      <c r="N86" s="119">
        <v>0.7</v>
      </c>
      <c r="O86" s="120"/>
      <c r="P86" s="113"/>
      <c r="Q86" s="121">
        <v>239</v>
      </c>
      <c r="R86" s="122">
        <v>46.422238874373001</v>
      </c>
      <c r="S86" s="123">
        <v>36</v>
      </c>
      <c r="T86" s="124">
        <v>1.2895066353992499</v>
      </c>
      <c r="U86" s="125">
        <v>27.265067813734401</v>
      </c>
      <c r="V86" s="126">
        <v>0.01</v>
      </c>
      <c r="W86" s="126">
        <v>0.01</v>
      </c>
      <c r="X86" s="127">
        <v>0</v>
      </c>
      <c r="Y86" s="127">
        <v>0</v>
      </c>
      <c r="Z86" s="113"/>
      <c r="AA86" s="128">
        <v>367</v>
      </c>
      <c r="AB86" s="112">
        <v>71.284358438890806</v>
      </c>
      <c r="AC86" s="123">
        <v>200</v>
      </c>
      <c r="AD86" s="118">
        <v>0.35642179219445402</v>
      </c>
      <c r="AE86" s="129">
        <v>-809.30517881258595</v>
      </c>
      <c r="AF86" s="114"/>
      <c r="AG86" s="114"/>
      <c r="AH86" s="130">
        <v>663</v>
      </c>
      <c r="AI86" s="127">
        <v>869</v>
      </c>
      <c r="AJ86" s="113"/>
      <c r="AK86" s="122">
        <v>2277.5623000000001</v>
      </c>
      <c r="AL86" s="122">
        <v>442.38301732998502</v>
      </c>
      <c r="AM86" s="131">
        <v>795.4</v>
      </c>
      <c r="AN86" s="118">
        <v>0.55617678819460104</v>
      </c>
      <c r="AO86" s="141">
        <v>-2400.6033961376602</v>
      </c>
      <c r="AP86" s="126"/>
      <c r="AQ86" s="126"/>
      <c r="AR86" s="127">
        <v>1818</v>
      </c>
      <c r="AS86" s="127">
        <v>2637</v>
      </c>
      <c r="AT86" s="115"/>
      <c r="AU86" s="122">
        <v>2417.71281</v>
      </c>
      <c r="AV86" s="112">
        <v>469.605194960049</v>
      </c>
      <c r="AW86" s="133">
        <v>573</v>
      </c>
      <c r="AX86" s="120">
        <v>0.81955531406640303</v>
      </c>
      <c r="AY86" s="122">
        <v>-952.40152729806096</v>
      </c>
      <c r="AZ86" s="114"/>
      <c r="BA86" s="114"/>
      <c r="BB86" s="127">
        <v>533</v>
      </c>
      <c r="BC86" s="127">
        <v>1123</v>
      </c>
      <c r="BD86" s="113"/>
      <c r="BE86" s="122">
        <v>192.6</v>
      </c>
      <c r="BF86" s="112">
        <v>37.409720532235298</v>
      </c>
      <c r="BG86" s="134">
        <v>65</v>
      </c>
      <c r="BH86" s="118">
        <v>0.57553416203439001</v>
      </c>
      <c r="BI86" s="129">
        <v>-189.699183114091</v>
      </c>
      <c r="BJ86" s="114"/>
      <c r="BK86" s="114"/>
      <c r="BL86" s="127">
        <v>143</v>
      </c>
      <c r="BM86" s="127">
        <v>209</v>
      </c>
      <c r="BN86" s="113"/>
      <c r="BO86" s="121">
        <v>515</v>
      </c>
      <c r="BP86" s="122">
        <v>100.03118418536501</v>
      </c>
      <c r="BQ86" s="134">
        <v>78</v>
      </c>
      <c r="BR86" s="124">
        <v>1.28245107929955</v>
      </c>
      <c r="BS86" s="125">
        <v>56.240980263091302</v>
      </c>
      <c r="BT86" s="114">
        <v>7.4999999999999997E-3</v>
      </c>
      <c r="BU86" s="126">
        <v>7.4999999999999997E-3</v>
      </c>
      <c r="BV86" s="121">
        <v>0</v>
      </c>
      <c r="BW86" s="121">
        <v>0</v>
      </c>
      <c r="BX86" s="115"/>
      <c r="BY86" s="120">
        <v>0.97843161700536097</v>
      </c>
      <c r="BZ86" s="120">
        <v>1</v>
      </c>
      <c r="CA86" s="137">
        <v>0.99137264680214399</v>
      </c>
      <c r="CB86" s="119">
        <v>0.9</v>
      </c>
      <c r="CC86" s="126">
        <v>2.5000000000000001E-3</v>
      </c>
      <c r="CD86" s="207">
        <f t="shared" si="1"/>
        <v>4095.0329973193766</v>
      </c>
      <c r="CE86" s="115"/>
    </row>
    <row r="87" spans="1:83" s="87" customFormat="1" ht="21.4" customHeight="1" x14ac:dyDescent="0.2">
      <c r="A87" s="111" t="s">
        <v>383</v>
      </c>
      <c r="B87" s="111" t="s">
        <v>134</v>
      </c>
      <c r="C87" s="111" t="s">
        <v>141</v>
      </c>
      <c r="D87" s="112">
        <v>10.993734849999999</v>
      </c>
      <c r="E87" s="113"/>
      <c r="F87" s="114">
        <v>1.8124999999999999E-2</v>
      </c>
      <c r="G87" s="114">
        <v>1.5875E-2</v>
      </c>
      <c r="H87" s="115"/>
      <c r="I87" s="116">
        <v>3</v>
      </c>
      <c r="J87" s="116">
        <v>3</v>
      </c>
      <c r="K87" s="113"/>
      <c r="L87" s="117">
        <v>0.35</v>
      </c>
      <c r="M87" s="118">
        <v>0.44</v>
      </c>
      <c r="N87" s="119">
        <v>0.7</v>
      </c>
      <c r="O87" s="120"/>
      <c r="P87" s="113"/>
      <c r="Q87" s="121">
        <v>571</v>
      </c>
      <c r="R87" s="122">
        <v>51.938673052497698</v>
      </c>
      <c r="S87" s="123">
        <v>36</v>
      </c>
      <c r="T87" s="124">
        <v>1.44274091812494</v>
      </c>
      <c r="U87" s="125">
        <v>118.86726306496</v>
      </c>
      <c r="V87" s="126">
        <v>0.01</v>
      </c>
      <c r="W87" s="126">
        <v>0.01</v>
      </c>
      <c r="X87" s="127">
        <v>0</v>
      </c>
      <c r="Y87" s="127">
        <v>0</v>
      </c>
      <c r="Z87" s="113"/>
      <c r="AA87" s="128">
        <v>1257</v>
      </c>
      <c r="AB87" s="112">
        <v>114.337849434308</v>
      </c>
      <c r="AC87" s="123">
        <v>200</v>
      </c>
      <c r="AD87" s="118">
        <v>0.57168924717154002</v>
      </c>
      <c r="AE87" s="129">
        <v>-1254.8485385280001</v>
      </c>
      <c r="AF87" s="114"/>
      <c r="AG87" s="114"/>
      <c r="AH87" s="130">
        <v>942</v>
      </c>
      <c r="AI87" s="127">
        <v>1382</v>
      </c>
      <c r="AJ87" s="113"/>
      <c r="AK87" s="122">
        <v>7911.8945599999997</v>
      </c>
      <c r="AL87" s="122">
        <v>719.67303813953595</v>
      </c>
      <c r="AM87" s="131">
        <v>828</v>
      </c>
      <c r="AN87" s="120">
        <v>0.86917033591731396</v>
      </c>
      <c r="AO87" s="122">
        <v>-2487.1583895059198</v>
      </c>
      <c r="AP87" s="126"/>
      <c r="AQ87" s="126"/>
      <c r="AR87" s="127">
        <v>1191</v>
      </c>
      <c r="AS87" s="127">
        <v>3012</v>
      </c>
      <c r="AT87" s="115"/>
      <c r="AU87" s="122">
        <v>5589.4672499999997</v>
      </c>
      <c r="AV87" s="112">
        <v>508.42296328440199</v>
      </c>
      <c r="AW87" s="133">
        <v>573</v>
      </c>
      <c r="AX87" s="120">
        <v>0.88730011044398205</v>
      </c>
      <c r="AY87" s="122">
        <v>-1606.9788128827199</v>
      </c>
      <c r="AZ87" s="114"/>
      <c r="BA87" s="114"/>
      <c r="BB87" s="127">
        <v>710</v>
      </c>
      <c r="BC87" s="127">
        <v>1970</v>
      </c>
      <c r="BD87" s="113"/>
      <c r="BE87" s="122">
        <v>640.20000000000005</v>
      </c>
      <c r="BF87" s="112">
        <v>58.233167229788101</v>
      </c>
      <c r="BG87" s="134">
        <v>65</v>
      </c>
      <c r="BH87" s="120">
        <v>0.89589488045827903</v>
      </c>
      <c r="BI87" s="128">
        <v>-176.1507750216</v>
      </c>
      <c r="BJ87" s="114"/>
      <c r="BK87" s="114"/>
      <c r="BL87" s="127">
        <v>75</v>
      </c>
      <c r="BM87" s="127">
        <v>218</v>
      </c>
      <c r="BN87" s="113"/>
      <c r="BO87" s="121">
        <v>938</v>
      </c>
      <c r="BP87" s="122">
        <v>85.321322807780803</v>
      </c>
      <c r="BQ87" s="134">
        <v>78</v>
      </c>
      <c r="BR87" s="135">
        <v>1.0938631129202701</v>
      </c>
      <c r="BS87" s="136">
        <v>-41.620930025920003</v>
      </c>
      <c r="BT87" s="114">
        <v>5.6249999999999998E-3</v>
      </c>
      <c r="BU87" s="126">
        <v>3.375E-3</v>
      </c>
      <c r="BV87" s="121">
        <v>0</v>
      </c>
      <c r="BW87" s="121">
        <v>92</v>
      </c>
      <c r="BX87" s="115"/>
      <c r="BY87" s="120">
        <v>0.99478171394972803</v>
      </c>
      <c r="BZ87" s="120">
        <v>1</v>
      </c>
      <c r="CA87" s="137">
        <v>0.99791268557989099</v>
      </c>
      <c r="CB87" s="119">
        <v>0.9</v>
      </c>
      <c r="CC87" s="126">
        <v>2.5000000000000001E-3</v>
      </c>
      <c r="CD87" s="207">
        <f t="shared" si="1"/>
        <v>9102.8124558</v>
      </c>
      <c r="CE87" s="115"/>
    </row>
    <row r="88" spans="1:83" s="87" customFormat="1" ht="21.4" customHeight="1" x14ac:dyDescent="0.2">
      <c r="A88" s="111" t="s">
        <v>383</v>
      </c>
      <c r="B88" s="111" t="s">
        <v>134</v>
      </c>
      <c r="C88" s="111" t="s">
        <v>143</v>
      </c>
      <c r="D88" s="112">
        <v>3.3199164074444401</v>
      </c>
      <c r="E88" s="113"/>
      <c r="F88" s="114">
        <v>1.7000000000000001E-2</v>
      </c>
      <c r="G88" s="114">
        <v>1.5125E-2</v>
      </c>
      <c r="H88" s="115"/>
      <c r="I88" s="116">
        <v>3</v>
      </c>
      <c r="J88" s="116">
        <v>3</v>
      </c>
      <c r="K88" s="113"/>
      <c r="L88" s="117">
        <v>0.47</v>
      </c>
      <c r="M88" s="118">
        <v>0.25700000000000001</v>
      </c>
      <c r="N88" s="119">
        <v>0.7</v>
      </c>
      <c r="O88" s="120"/>
      <c r="P88" s="113"/>
      <c r="Q88" s="121">
        <v>150</v>
      </c>
      <c r="R88" s="122">
        <v>45.1818605021639</v>
      </c>
      <c r="S88" s="123">
        <v>36</v>
      </c>
      <c r="T88" s="124">
        <v>1.25505168061566</v>
      </c>
      <c r="U88" s="125">
        <v>13.463789860877</v>
      </c>
      <c r="V88" s="126">
        <v>0.01</v>
      </c>
      <c r="W88" s="126">
        <v>0.01</v>
      </c>
      <c r="X88" s="127">
        <v>0</v>
      </c>
      <c r="Y88" s="127">
        <v>0</v>
      </c>
      <c r="Z88" s="113"/>
      <c r="AA88" s="128">
        <v>262</v>
      </c>
      <c r="AB88" s="112">
        <v>78.917649677112905</v>
      </c>
      <c r="AC88" s="123">
        <v>200</v>
      </c>
      <c r="AD88" s="118">
        <v>0.394588248385565</v>
      </c>
      <c r="AE88" s="129">
        <v>-496.53450077290597</v>
      </c>
      <c r="AF88" s="114"/>
      <c r="AG88" s="114"/>
      <c r="AH88" s="130">
        <v>402</v>
      </c>
      <c r="AI88" s="127">
        <v>535</v>
      </c>
      <c r="AJ88" s="113"/>
      <c r="AK88" s="122">
        <v>871.08316000000002</v>
      </c>
      <c r="AL88" s="122">
        <v>262.38105213936097</v>
      </c>
      <c r="AM88" s="131">
        <v>731.6</v>
      </c>
      <c r="AN88" s="118">
        <v>0.35864003846276699</v>
      </c>
      <c r="AO88" s="141">
        <v>-1903.63604382729</v>
      </c>
      <c r="AP88" s="126"/>
      <c r="AQ88" s="126"/>
      <c r="AR88" s="127">
        <v>1558</v>
      </c>
      <c r="AS88" s="127">
        <v>2044</v>
      </c>
      <c r="AT88" s="115"/>
      <c r="AU88" s="122">
        <v>1484.8448599999999</v>
      </c>
      <c r="AV88" s="112">
        <v>447.25368887916699</v>
      </c>
      <c r="AW88" s="133">
        <v>573</v>
      </c>
      <c r="AX88" s="120">
        <v>0.78054745005090198</v>
      </c>
      <c r="AY88" s="122">
        <v>-688.35648471437503</v>
      </c>
      <c r="AZ88" s="114"/>
      <c r="BA88" s="114"/>
      <c r="BB88" s="127">
        <v>418</v>
      </c>
      <c r="BC88" s="127">
        <v>798</v>
      </c>
      <c r="BD88" s="113"/>
      <c r="BE88" s="122">
        <v>172.7</v>
      </c>
      <c r="BF88" s="112">
        <v>52.019382058158001</v>
      </c>
      <c r="BG88" s="134">
        <v>65</v>
      </c>
      <c r="BH88" s="120">
        <v>0.80029818551012399</v>
      </c>
      <c r="BI88" s="128">
        <v>-73.823712751194293</v>
      </c>
      <c r="BJ88" s="114"/>
      <c r="BK88" s="114"/>
      <c r="BL88" s="127">
        <v>44</v>
      </c>
      <c r="BM88" s="127">
        <v>87</v>
      </c>
      <c r="BN88" s="113"/>
      <c r="BO88" s="121">
        <v>277</v>
      </c>
      <c r="BP88" s="122">
        <v>83.435835727329305</v>
      </c>
      <c r="BQ88" s="134">
        <v>78</v>
      </c>
      <c r="BR88" s="135">
        <v>1.0696902016324299</v>
      </c>
      <c r="BS88" s="136">
        <v>-18.828455301433198</v>
      </c>
      <c r="BT88" s="114">
        <v>4.4999999999999997E-3</v>
      </c>
      <c r="BU88" s="126">
        <v>2.6250000000000002E-3</v>
      </c>
      <c r="BV88" s="121">
        <v>0</v>
      </c>
      <c r="BW88" s="121">
        <v>34</v>
      </c>
      <c r="BX88" s="115"/>
      <c r="BY88" s="120">
        <v>0.98619126133553203</v>
      </c>
      <c r="BZ88" s="120">
        <v>1</v>
      </c>
      <c r="CA88" s="137">
        <v>0.99447650453421299</v>
      </c>
      <c r="CB88" s="119">
        <v>0.9</v>
      </c>
      <c r="CC88" s="126">
        <v>2.5000000000000001E-3</v>
      </c>
      <c r="CD88" s="207">
        <f t="shared" si="1"/>
        <v>2428.8508436863526</v>
      </c>
      <c r="CE88" s="115"/>
    </row>
    <row r="89" spans="1:83" s="87" customFormat="1" ht="21.4" customHeight="1" x14ac:dyDescent="0.2">
      <c r="A89" s="111" t="s">
        <v>383</v>
      </c>
      <c r="B89" s="111" t="s">
        <v>134</v>
      </c>
      <c r="C89" s="111" t="s">
        <v>144</v>
      </c>
      <c r="D89" s="112">
        <v>3.5086654832222202</v>
      </c>
      <c r="E89" s="113"/>
      <c r="F89" s="114">
        <v>1.7500000000000002E-2</v>
      </c>
      <c r="G89" s="114">
        <v>1.4999999999999999E-2</v>
      </c>
      <c r="H89" s="115"/>
      <c r="I89" s="116">
        <v>3</v>
      </c>
      <c r="J89" s="116">
        <v>3</v>
      </c>
      <c r="K89" s="113"/>
      <c r="L89" s="117">
        <v>0.47</v>
      </c>
      <c r="M89" s="118">
        <v>0.58099999999999996</v>
      </c>
      <c r="N89" s="119">
        <v>0.7</v>
      </c>
      <c r="O89" s="120"/>
      <c r="P89" s="113"/>
      <c r="Q89" s="121">
        <v>110</v>
      </c>
      <c r="R89" s="122">
        <v>31.350951102634099</v>
      </c>
      <c r="S89" s="123">
        <v>36</v>
      </c>
      <c r="T89" s="120">
        <v>0.87085975285094797</v>
      </c>
      <c r="U89" s="128">
        <v>-34.298780129190298</v>
      </c>
      <c r="V89" s="126"/>
      <c r="W89" s="126"/>
      <c r="X89" s="127">
        <v>17</v>
      </c>
      <c r="Y89" s="127">
        <v>42</v>
      </c>
      <c r="Z89" s="113"/>
      <c r="AA89" s="128">
        <v>476</v>
      </c>
      <c r="AB89" s="112">
        <v>135.664115680489</v>
      </c>
      <c r="AC89" s="123">
        <v>200</v>
      </c>
      <c r="AD89" s="118">
        <v>0.67832057840244497</v>
      </c>
      <c r="AE89" s="129">
        <v>-325.65988960661298</v>
      </c>
      <c r="AF89" s="114"/>
      <c r="AG89" s="114"/>
      <c r="AH89" s="130">
        <v>226</v>
      </c>
      <c r="AI89" s="127">
        <v>367</v>
      </c>
      <c r="AJ89" s="113"/>
      <c r="AK89" s="122">
        <v>3193.2732799999999</v>
      </c>
      <c r="AL89" s="122">
        <v>910.110495078437</v>
      </c>
      <c r="AM89" s="131">
        <v>828</v>
      </c>
      <c r="AN89" s="135">
        <v>1.0991672645874799</v>
      </c>
      <c r="AO89" s="139">
        <v>-125.598662971378</v>
      </c>
      <c r="AP89" s="126">
        <v>7.4999999999999997E-3</v>
      </c>
      <c r="AQ89" s="126">
        <v>5.0000000000000001E-3</v>
      </c>
      <c r="AR89" s="127">
        <v>0</v>
      </c>
      <c r="AS89" s="127">
        <v>293</v>
      </c>
      <c r="AT89" s="115"/>
      <c r="AU89" s="122">
        <v>1407.52541</v>
      </c>
      <c r="AV89" s="112">
        <v>401.15691186022798</v>
      </c>
      <c r="AW89" s="133">
        <v>573</v>
      </c>
      <c r="AX89" s="118">
        <v>0.70009932261819796</v>
      </c>
      <c r="AY89" s="141">
        <v>-889.23017372294601</v>
      </c>
      <c r="AZ89" s="114"/>
      <c r="BA89" s="114"/>
      <c r="BB89" s="127">
        <v>603</v>
      </c>
      <c r="BC89" s="127">
        <v>1006</v>
      </c>
      <c r="BD89" s="113"/>
      <c r="BE89" s="122">
        <v>161.69999999999999</v>
      </c>
      <c r="BF89" s="112">
        <v>46.085898120872201</v>
      </c>
      <c r="BG89" s="134">
        <v>65</v>
      </c>
      <c r="BH89" s="118">
        <v>0.70901381724418699</v>
      </c>
      <c r="BI89" s="129">
        <v>-98.839464122149096</v>
      </c>
      <c r="BJ89" s="114"/>
      <c r="BK89" s="114"/>
      <c r="BL89" s="127">
        <v>67</v>
      </c>
      <c r="BM89" s="127">
        <v>112</v>
      </c>
      <c r="BN89" s="113"/>
      <c r="BO89" s="121">
        <v>339</v>
      </c>
      <c r="BP89" s="122">
        <v>96.617931125390598</v>
      </c>
      <c r="BQ89" s="134">
        <v>78</v>
      </c>
      <c r="BR89" s="124">
        <v>1.23869142468449</v>
      </c>
      <c r="BS89" s="125">
        <v>26.352643053421001</v>
      </c>
      <c r="BT89" s="114">
        <v>7.4999999999999997E-3</v>
      </c>
      <c r="BU89" s="126">
        <v>7.4999999999999997E-3</v>
      </c>
      <c r="BV89" s="121">
        <v>0</v>
      </c>
      <c r="BW89" s="121">
        <v>0</v>
      </c>
      <c r="BX89" s="115"/>
      <c r="BY89" s="120">
        <v>0.98381742738589195</v>
      </c>
      <c r="BZ89" s="120">
        <v>1</v>
      </c>
      <c r="CA89" s="137">
        <v>0.99352697095435705</v>
      </c>
      <c r="CB89" s="119">
        <v>0.9</v>
      </c>
      <c r="CC89" s="126">
        <v>2.5000000000000001E-3</v>
      </c>
      <c r="CD89" s="207">
        <f t="shared" si="1"/>
        <v>2905.1750201079981</v>
      </c>
      <c r="CE89" s="115"/>
    </row>
    <row r="90" spans="1:83" s="87" customFormat="1" ht="21.4" customHeight="1" x14ac:dyDescent="0.2">
      <c r="A90" s="111" t="s">
        <v>383</v>
      </c>
      <c r="B90" s="111" t="s">
        <v>134</v>
      </c>
      <c r="C90" s="111" t="s">
        <v>145</v>
      </c>
      <c r="D90" s="112">
        <v>2.8106058408888899</v>
      </c>
      <c r="E90" s="113"/>
      <c r="F90" s="114">
        <v>1.575E-2</v>
      </c>
      <c r="G90" s="114">
        <v>1.2E-2</v>
      </c>
      <c r="H90" s="115"/>
      <c r="I90" s="116">
        <v>2</v>
      </c>
      <c r="J90" s="116">
        <v>2</v>
      </c>
      <c r="K90" s="113"/>
      <c r="L90" s="137">
        <v>0.84</v>
      </c>
      <c r="M90" s="118">
        <v>8.3000000000000004E-2</v>
      </c>
      <c r="N90" s="119">
        <v>0.7</v>
      </c>
      <c r="O90" s="120"/>
      <c r="P90" s="113"/>
      <c r="Q90" s="121">
        <v>78</v>
      </c>
      <c r="R90" s="122">
        <v>27.752023732837401</v>
      </c>
      <c r="S90" s="123">
        <v>36</v>
      </c>
      <c r="T90" s="120">
        <v>0.77088954813437305</v>
      </c>
      <c r="U90" s="128">
        <v>-37.590100054732901</v>
      </c>
      <c r="V90" s="126"/>
      <c r="W90" s="126"/>
      <c r="X90" s="127">
        <v>24</v>
      </c>
      <c r="Y90" s="127">
        <v>44</v>
      </c>
      <c r="Z90" s="113"/>
      <c r="AA90" s="128">
        <v>273</v>
      </c>
      <c r="AB90" s="112">
        <v>97.132083064931095</v>
      </c>
      <c r="AC90" s="123">
        <v>200</v>
      </c>
      <c r="AD90" s="118">
        <v>0.48566041532465498</v>
      </c>
      <c r="AE90" s="129">
        <v>-369.16722252629398</v>
      </c>
      <c r="AF90" s="114"/>
      <c r="AG90" s="114"/>
      <c r="AH90" s="130">
        <v>290</v>
      </c>
      <c r="AI90" s="127">
        <v>402</v>
      </c>
      <c r="AJ90" s="113"/>
      <c r="AK90" s="122">
        <v>1112.3823500000001</v>
      </c>
      <c r="AL90" s="122">
        <v>395.780274066532</v>
      </c>
      <c r="AM90" s="131">
        <v>828</v>
      </c>
      <c r="AN90" s="118">
        <v>0.47799550008035302</v>
      </c>
      <c r="AO90" s="141">
        <v>-1546.18995125886</v>
      </c>
      <c r="AP90" s="126"/>
      <c r="AQ90" s="126"/>
      <c r="AR90" s="127">
        <v>1215</v>
      </c>
      <c r="AS90" s="127">
        <v>1681</v>
      </c>
      <c r="AT90" s="115"/>
      <c r="AU90" s="122">
        <v>1708.2394999999999</v>
      </c>
      <c r="AV90" s="112">
        <v>607.78337365859397</v>
      </c>
      <c r="AW90" s="133">
        <v>573</v>
      </c>
      <c r="AX90" s="135">
        <v>1.0607039679905701</v>
      </c>
      <c r="AY90" s="139">
        <v>-131.569592537831</v>
      </c>
      <c r="AZ90" s="114">
        <v>8.2500000000000004E-3</v>
      </c>
      <c r="BA90" s="114">
        <v>4.4999999999999997E-3</v>
      </c>
      <c r="BB90" s="127">
        <v>0</v>
      </c>
      <c r="BC90" s="127">
        <v>225</v>
      </c>
      <c r="BD90" s="113"/>
      <c r="BE90" s="122">
        <v>91.8</v>
      </c>
      <c r="BF90" s="112">
        <v>32.6619971624933</v>
      </c>
      <c r="BG90" s="134">
        <v>65</v>
      </c>
      <c r="BH90" s="118">
        <v>0.50249226403835801</v>
      </c>
      <c r="BI90" s="129">
        <v>-116.90434732104499</v>
      </c>
      <c r="BJ90" s="114"/>
      <c r="BK90" s="114"/>
      <c r="BL90" s="127">
        <v>91</v>
      </c>
      <c r="BM90" s="127">
        <v>128</v>
      </c>
      <c r="BN90" s="113"/>
      <c r="BO90" s="121">
        <v>312</v>
      </c>
      <c r="BP90" s="122">
        <v>111.00809493135</v>
      </c>
      <c r="BQ90" s="134">
        <v>78</v>
      </c>
      <c r="BR90" s="124">
        <v>1.42318070424808</v>
      </c>
      <c r="BS90" s="125">
        <v>61.554783214745498</v>
      </c>
      <c r="BT90" s="114">
        <v>7.4999999999999997E-3</v>
      </c>
      <c r="BU90" s="126">
        <v>7.4999999999999997E-3</v>
      </c>
      <c r="BV90" s="121">
        <v>0</v>
      </c>
      <c r="BW90" s="121">
        <v>0</v>
      </c>
      <c r="BX90" s="115"/>
      <c r="BY90" s="120">
        <v>0.98054679284963198</v>
      </c>
      <c r="BZ90" s="120">
        <v>0.8125</v>
      </c>
      <c r="CA90" s="140">
        <v>0.87971871713985295</v>
      </c>
      <c r="CB90" s="119">
        <v>0.9</v>
      </c>
      <c r="CC90" s="126"/>
      <c r="CD90" s="207">
        <f t="shared" si="1"/>
        <v>2327.1816362560007</v>
      </c>
      <c r="CE90" s="115"/>
    </row>
    <row r="91" spans="1:83" s="87" customFormat="1" ht="21.4" customHeight="1" x14ac:dyDescent="0.2">
      <c r="A91" s="111" t="s">
        <v>383</v>
      </c>
      <c r="B91" s="111" t="s">
        <v>134</v>
      </c>
      <c r="C91" s="111" t="s">
        <v>146</v>
      </c>
      <c r="D91" s="112">
        <v>7.4237973369999999</v>
      </c>
      <c r="E91" s="113"/>
      <c r="F91" s="114">
        <v>2.0500000000000001E-2</v>
      </c>
      <c r="G91" s="114">
        <v>1.7000000000000001E-2</v>
      </c>
      <c r="H91" s="115"/>
      <c r="I91" s="116">
        <v>4</v>
      </c>
      <c r="J91" s="116">
        <v>3</v>
      </c>
      <c r="K91" s="113"/>
      <c r="L91" s="140">
        <v>0.65497607655502399</v>
      </c>
      <c r="M91" s="118">
        <v>0.28399999999999997</v>
      </c>
      <c r="N91" s="119">
        <v>0.7</v>
      </c>
      <c r="O91" s="120"/>
      <c r="P91" s="113"/>
      <c r="Q91" s="121">
        <v>260</v>
      </c>
      <c r="R91" s="122">
        <v>35.022507781047203</v>
      </c>
      <c r="S91" s="123">
        <v>36</v>
      </c>
      <c r="T91" s="135">
        <v>0.97284743836242205</v>
      </c>
      <c r="U91" s="136">
        <v>-45.314058800396801</v>
      </c>
      <c r="V91" s="126">
        <v>1E-3</v>
      </c>
      <c r="W91" s="126"/>
      <c r="X91" s="127">
        <v>8</v>
      </c>
      <c r="Y91" s="127">
        <v>61</v>
      </c>
      <c r="Z91" s="113"/>
      <c r="AA91" s="128">
        <v>885</v>
      </c>
      <c r="AB91" s="112">
        <v>119.21122840856501</v>
      </c>
      <c r="AC91" s="123">
        <v>200</v>
      </c>
      <c r="AD91" s="118">
        <v>0.59605614204282498</v>
      </c>
      <c r="AE91" s="129">
        <v>-811.18921555776001</v>
      </c>
      <c r="AF91" s="114"/>
      <c r="AG91" s="114"/>
      <c r="AH91" s="130">
        <v>600</v>
      </c>
      <c r="AI91" s="127">
        <v>897</v>
      </c>
      <c r="AJ91" s="113"/>
      <c r="AK91" s="122">
        <v>6977.9488099999999</v>
      </c>
      <c r="AL91" s="122">
        <v>939.943332669131</v>
      </c>
      <c r="AM91" s="131">
        <v>828</v>
      </c>
      <c r="AN91" s="135">
        <v>1.13519726167769</v>
      </c>
      <c r="AO91" s="139">
        <v>-44.2745424091272</v>
      </c>
      <c r="AP91" s="126">
        <v>9.4999999999999998E-3</v>
      </c>
      <c r="AQ91" s="126">
        <v>7.0000000000000001E-3</v>
      </c>
      <c r="AR91" s="127">
        <v>0</v>
      </c>
      <c r="AS91" s="127">
        <v>399</v>
      </c>
      <c r="AT91" s="115"/>
      <c r="AU91" s="122">
        <v>3315.5030700000002</v>
      </c>
      <c r="AV91" s="112">
        <v>446.60473871984902</v>
      </c>
      <c r="AW91" s="133">
        <v>573</v>
      </c>
      <c r="AX91" s="120">
        <v>0.77941490177984196</v>
      </c>
      <c r="AY91" s="122">
        <v>-1544.0790325729799</v>
      </c>
      <c r="AZ91" s="114"/>
      <c r="BA91" s="114"/>
      <c r="BB91" s="127">
        <v>939</v>
      </c>
      <c r="BC91" s="127">
        <v>1790</v>
      </c>
      <c r="BD91" s="113"/>
      <c r="BE91" s="122">
        <v>308.89999999999998</v>
      </c>
      <c r="BF91" s="112">
        <v>41.609433282944103</v>
      </c>
      <c r="BG91" s="134">
        <v>65</v>
      </c>
      <c r="BH91" s="118">
        <v>0.64014512742991003</v>
      </c>
      <c r="BI91" s="129">
        <v>-242.36149505627199</v>
      </c>
      <c r="BJ91" s="114"/>
      <c r="BK91" s="114"/>
      <c r="BL91" s="127">
        <v>174</v>
      </c>
      <c r="BM91" s="127">
        <v>271</v>
      </c>
      <c r="BN91" s="113"/>
      <c r="BO91" s="121">
        <v>737</v>
      </c>
      <c r="BP91" s="122">
        <v>99.275339363968399</v>
      </c>
      <c r="BQ91" s="134">
        <v>78</v>
      </c>
      <c r="BR91" s="124">
        <v>1.2727607610765199</v>
      </c>
      <c r="BS91" s="125">
        <v>75.486205932473595</v>
      </c>
      <c r="BT91" s="114">
        <v>7.4999999999999997E-3</v>
      </c>
      <c r="BU91" s="126">
        <v>7.4999999999999997E-3</v>
      </c>
      <c r="BV91" s="121">
        <v>0</v>
      </c>
      <c r="BW91" s="121">
        <v>0</v>
      </c>
      <c r="BX91" s="115"/>
      <c r="BY91" s="120">
        <v>0.98692934267853805</v>
      </c>
      <c r="BZ91" s="120">
        <v>1</v>
      </c>
      <c r="CA91" s="137">
        <v>0.99477173707141497</v>
      </c>
      <c r="CB91" s="119">
        <v>0.9</v>
      </c>
      <c r="CC91" s="126">
        <v>2.5000000000000001E-3</v>
      </c>
      <c r="CD91" s="207">
        <f t="shared" si="1"/>
        <v>6146.9041950359997</v>
      </c>
      <c r="CE91" s="115"/>
    </row>
    <row r="92" spans="1:83" s="87" customFormat="1" ht="21.4" customHeight="1" x14ac:dyDescent="0.2">
      <c r="A92" s="111" t="s">
        <v>383</v>
      </c>
      <c r="B92" s="111" t="s">
        <v>134</v>
      </c>
      <c r="C92" s="111" t="s">
        <v>147</v>
      </c>
      <c r="D92" s="112">
        <v>11.573047969999999</v>
      </c>
      <c r="E92" s="113"/>
      <c r="F92" s="114">
        <v>2.2749999999999999E-2</v>
      </c>
      <c r="G92" s="114">
        <v>1.325E-2</v>
      </c>
      <c r="H92" s="115"/>
      <c r="I92" s="116">
        <v>5</v>
      </c>
      <c r="J92" s="116">
        <v>5</v>
      </c>
      <c r="K92" s="113"/>
      <c r="L92" s="138">
        <v>0.73287279656979498</v>
      </c>
      <c r="M92" s="120">
        <v>0.67700000000000005</v>
      </c>
      <c r="N92" s="119">
        <v>0.7</v>
      </c>
      <c r="O92" s="120"/>
      <c r="P92" s="113"/>
      <c r="Q92" s="121">
        <v>421</v>
      </c>
      <c r="R92" s="122">
        <v>36.377625072610797</v>
      </c>
      <c r="S92" s="123">
        <v>36</v>
      </c>
      <c r="T92" s="135">
        <v>1.0104895853503</v>
      </c>
      <c r="U92" s="136">
        <v>-54.957800033407999</v>
      </c>
      <c r="V92" s="126">
        <v>3.0000000000000001E-3</v>
      </c>
      <c r="W92" s="126">
        <v>5.0000000000000001E-4</v>
      </c>
      <c r="X92" s="127">
        <v>0</v>
      </c>
      <c r="Y92" s="127">
        <v>79</v>
      </c>
      <c r="Z92" s="113"/>
      <c r="AA92" s="128">
        <v>1199</v>
      </c>
      <c r="AB92" s="112">
        <v>103.602784945512</v>
      </c>
      <c r="AC92" s="123">
        <v>200</v>
      </c>
      <c r="AD92" s="118">
        <v>0.51801392472756003</v>
      </c>
      <c r="AE92" s="129">
        <v>-1445.2100001855999</v>
      </c>
      <c r="AF92" s="114"/>
      <c r="AG92" s="114"/>
      <c r="AH92" s="130">
        <v>1116</v>
      </c>
      <c r="AI92" s="127">
        <v>1579</v>
      </c>
      <c r="AJ92" s="113"/>
      <c r="AK92" s="122">
        <v>8736.8743900000009</v>
      </c>
      <c r="AL92" s="122">
        <v>754.93287616606995</v>
      </c>
      <c r="AM92" s="131">
        <v>750.7</v>
      </c>
      <c r="AN92" s="135">
        <v>1.00563857222069</v>
      </c>
      <c r="AO92" s="139">
        <v>-1188.1678456966499</v>
      </c>
      <c r="AP92" s="126">
        <v>3.0000000000000001E-3</v>
      </c>
      <c r="AQ92" s="126">
        <v>5.0000000000000001E-4</v>
      </c>
      <c r="AR92" s="127">
        <v>0</v>
      </c>
      <c r="AS92" s="127">
        <v>1689</v>
      </c>
      <c r="AT92" s="115"/>
      <c r="AU92" s="122">
        <v>6861.2800299999999</v>
      </c>
      <c r="AV92" s="112">
        <v>592.86715546207097</v>
      </c>
      <c r="AW92" s="133">
        <v>573</v>
      </c>
      <c r="AX92" s="135">
        <v>1.0346721735812801</v>
      </c>
      <c r="AY92" s="139">
        <v>-714.38162053174403</v>
      </c>
      <c r="AZ92" s="114">
        <v>6.7499999999999999E-3</v>
      </c>
      <c r="BA92" s="114">
        <v>2.2499999999999998E-3</v>
      </c>
      <c r="BB92" s="127">
        <v>0</v>
      </c>
      <c r="BC92" s="127">
        <v>1097</v>
      </c>
      <c r="BD92" s="113"/>
      <c r="BE92" s="122">
        <v>409.8</v>
      </c>
      <c r="BF92" s="112">
        <v>35.409859274954698</v>
      </c>
      <c r="BG92" s="134">
        <v>65</v>
      </c>
      <c r="BH92" s="118">
        <v>0.54476706576853295</v>
      </c>
      <c r="BI92" s="129">
        <v>-449.56825006032</v>
      </c>
      <c r="BJ92" s="114"/>
      <c r="BK92" s="114"/>
      <c r="BL92" s="127">
        <v>343</v>
      </c>
      <c r="BM92" s="127">
        <v>493</v>
      </c>
      <c r="BN92" s="113"/>
      <c r="BO92" s="121">
        <v>1313</v>
      </c>
      <c r="BP92" s="122">
        <v>113.453258243083</v>
      </c>
      <c r="BQ92" s="134">
        <v>78</v>
      </c>
      <c r="BR92" s="124">
        <v>1.4545289518344</v>
      </c>
      <c r="BS92" s="125">
        <v>281.758099927616</v>
      </c>
      <c r="BT92" s="114">
        <v>7.4999999999999997E-3</v>
      </c>
      <c r="BU92" s="126">
        <v>7.4999999999999997E-3</v>
      </c>
      <c r="BV92" s="121">
        <v>0</v>
      </c>
      <c r="BW92" s="121">
        <v>0</v>
      </c>
      <c r="BX92" s="115"/>
      <c r="BY92" s="120">
        <v>0.97629444791016795</v>
      </c>
      <c r="BZ92" s="120">
        <v>1</v>
      </c>
      <c r="CA92" s="137">
        <v>0.99051777916406702</v>
      </c>
      <c r="CB92" s="119">
        <v>0.9</v>
      </c>
      <c r="CC92" s="126">
        <v>2.5000000000000001E-3</v>
      </c>
      <c r="CD92" s="207">
        <f t="shared" si="1"/>
        <v>8687.8871110790005</v>
      </c>
      <c r="CE92" s="115"/>
    </row>
    <row r="93" spans="1:83" s="87" customFormat="1" ht="21.4" customHeight="1" x14ac:dyDescent="0.2">
      <c r="A93" s="111" t="s">
        <v>383</v>
      </c>
      <c r="B93" s="111" t="s">
        <v>134</v>
      </c>
      <c r="C93" s="111" t="s">
        <v>148</v>
      </c>
      <c r="D93" s="112">
        <v>3.39170396188889</v>
      </c>
      <c r="E93" s="113"/>
      <c r="F93" s="114">
        <v>3.5749999999999997E-2</v>
      </c>
      <c r="G93" s="114">
        <v>2.9749999999999999E-2</v>
      </c>
      <c r="H93" s="115"/>
      <c r="I93" s="116">
        <v>5</v>
      </c>
      <c r="J93" s="116">
        <v>5</v>
      </c>
      <c r="K93" s="113"/>
      <c r="L93" s="117">
        <v>0.63</v>
      </c>
      <c r="M93" s="118">
        <v>0.57699999999999996</v>
      </c>
      <c r="N93" s="119">
        <v>0.7</v>
      </c>
      <c r="O93" s="120"/>
      <c r="P93" s="113"/>
      <c r="Q93" s="121">
        <v>132</v>
      </c>
      <c r="R93" s="122">
        <v>38.918490965964899</v>
      </c>
      <c r="S93" s="123">
        <v>36</v>
      </c>
      <c r="T93" s="135">
        <v>1.08106919349902</v>
      </c>
      <c r="U93" s="136">
        <v>-7.4885738182272501</v>
      </c>
      <c r="V93" s="126">
        <v>7.0000000000000001E-3</v>
      </c>
      <c r="W93" s="126">
        <v>4.0000000000000001E-3</v>
      </c>
      <c r="X93" s="127">
        <v>0</v>
      </c>
      <c r="Y93" s="127">
        <v>15</v>
      </c>
      <c r="Z93" s="113"/>
      <c r="AA93" s="128">
        <v>225</v>
      </c>
      <c r="AB93" s="112">
        <v>66.338336873803797</v>
      </c>
      <c r="AC93" s="123">
        <v>200</v>
      </c>
      <c r="AD93" s="118">
        <v>0.33169168436901902</v>
      </c>
      <c r="AE93" s="129">
        <v>-549.93652121237403</v>
      </c>
      <c r="AF93" s="114"/>
      <c r="AG93" s="114"/>
      <c r="AH93" s="130">
        <v>454</v>
      </c>
      <c r="AI93" s="127">
        <v>590</v>
      </c>
      <c r="AJ93" s="113"/>
      <c r="AK93" s="122">
        <v>891.44710999999995</v>
      </c>
      <c r="AL93" s="122">
        <v>262.83163861492801</v>
      </c>
      <c r="AM93" s="131">
        <v>681.5</v>
      </c>
      <c r="AN93" s="118">
        <v>0.38566638094633598</v>
      </c>
      <c r="AO93" s="141">
        <v>-1749.1490860311601</v>
      </c>
      <c r="AP93" s="126"/>
      <c r="AQ93" s="126"/>
      <c r="AR93" s="127">
        <v>1420</v>
      </c>
      <c r="AS93" s="127">
        <v>1883</v>
      </c>
      <c r="AT93" s="115"/>
      <c r="AU93" s="122">
        <v>2976.2228799999998</v>
      </c>
      <c r="AV93" s="112">
        <v>877.50078233316594</v>
      </c>
      <c r="AW93" s="133">
        <v>573</v>
      </c>
      <c r="AX93" s="124">
        <v>1.53141497789383</v>
      </c>
      <c r="AY93" s="132">
        <v>756.02974672654898</v>
      </c>
      <c r="AZ93" s="114">
        <v>1.4999999999999999E-2</v>
      </c>
      <c r="BA93" s="114">
        <v>1.4999999999999999E-2</v>
      </c>
      <c r="BB93" s="127">
        <v>0</v>
      </c>
      <c r="BC93" s="127">
        <v>0</v>
      </c>
      <c r="BD93" s="113"/>
      <c r="BE93" s="122">
        <v>221</v>
      </c>
      <c r="BF93" s="112">
        <v>65.158988662713895</v>
      </c>
      <c r="BG93" s="134">
        <v>65</v>
      </c>
      <c r="BH93" s="135">
        <v>1.00244597942637</v>
      </c>
      <c r="BI93" s="136">
        <v>-30.854369394021401</v>
      </c>
      <c r="BJ93" s="114">
        <v>3.7499999999999999E-3</v>
      </c>
      <c r="BK93" s="114">
        <v>7.5000000000000002E-4</v>
      </c>
      <c r="BL93" s="127">
        <v>0</v>
      </c>
      <c r="BM93" s="127">
        <v>44</v>
      </c>
      <c r="BN93" s="113"/>
      <c r="BO93" s="121">
        <v>372</v>
      </c>
      <c r="BP93" s="122">
        <v>109.679383631356</v>
      </c>
      <c r="BQ93" s="134">
        <v>78</v>
      </c>
      <c r="BR93" s="124">
        <v>1.4061459439917401</v>
      </c>
      <c r="BS93" s="125">
        <v>69.774756727174307</v>
      </c>
      <c r="BT93" s="114">
        <v>7.4999999999999997E-3</v>
      </c>
      <c r="BU93" s="126">
        <v>7.4999999999999997E-3</v>
      </c>
      <c r="BV93" s="121">
        <v>0</v>
      </c>
      <c r="BW93" s="121">
        <v>0</v>
      </c>
      <c r="BX93" s="115"/>
      <c r="BY93" s="120">
        <v>0.98173605655930896</v>
      </c>
      <c r="BZ93" s="120">
        <v>1</v>
      </c>
      <c r="CA93" s="137">
        <v>0.99269442262372298</v>
      </c>
      <c r="CB93" s="119">
        <v>0.9</v>
      </c>
      <c r="CC93" s="126">
        <v>2.5000000000000001E-3</v>
      </c>
      <c r="CD93" s="207">
        <f t="shared" si="1"/>
        <v>2311.4462500272784</v>
      </c>
      <c r="CE93" s="115"/>
    </row>
    <row r="94" spans="1:83" s="87" customFormat="1" ht="21.4" customHeight="1" x14ac:dyDescent="0.2">
      <c r="A94" s="111" t="s">
        <v>383</v>
      </c>
      <c r="B94" s="111" t="s">
        <v>134</v>
      </c>
      <c r="C94" s="111" t="s">
        <v>149</v>
      </c>
      <c r="D94" s="112">
        <v>5.4532972122222203</v>
      </c>
      <c r="E94" s="113"/>
      <c r="F94" s="114">
        <v>8.5000000000000006E-3</v>
      </c>
      <c r="G94" s="114">
        <v>6.6249999999999998E-3</v>
      </c>
      <c r="H94" s="115"/>
      <c r="I94" s="116">
        <v>2</v>
      </c>
      <c r="J94" s="116">
        <v>2</v>
      </c>
      <c r="K94" s="113"/>
      <c r="L94" s="117">
        <v>0.18165714285714299</v>
      </c>
      <c r="M94" s="118">
        <v>0.157</v>
      </c>
      <c r="N94" s="119">
        <v>0.7</v>
      </c>
      <c r="O94" s="120"/>
      <c r="P94" s="113"/>
      <c r="Q94" s="121">
        <v>107</v>
      </c>
      <c r="R94" s="122">
        <v>19.621156859044099</v>
      </c>
      <c r="S94" s="123">
        <v>36</v>
      </c>
      <c r="T94" s="118">
        <v>0.54503213497344605</v>
      </c>
      <c r="U94" s="129">
        <v>-117.274482468736</v>
      </c>
      <c r="V94" s="126"/>
      <c r="W94" s="126"/>
      <c r="X94" s="127">
        <v>90</v>
      </c>
      <c r="Y94" s="127">
        <v>129</v>
      </c>
      <c r="Z94" s="113"/>
      <c r="AA94" s="128">
        <v>355</v>
      </c>
      <c r="AB94" s="112">
        <v>65.098230700566802</v>
      </c>
      <c r="AC94" s="123">
        <v>200</v>
      </c>
      <c r="AD94" s="118">
        <v>0.32549115350283397</v>
      </c>
      <c r="AE94" s="129">
        <v>-890.969347048533</v>
      </c>
      <c r="AF94" s="114"/>
      <c r="AG94" s="114"/>
      <c r="AH94" s="130">
        <v>736</v>
      </c>
      <c r="AI94" s="127">
        <v>954</v>
      </c>
      <c r="AJ94" s="113"/>
      <c r="AK94" s="122">
        <v>1630.09917</v>
      </c>
      <c r="AL94" s="122">
        <v>298.919920657641</v>
      </c>
      <c r="AM94" s="131">
        <v>786.9</v>
      </c>
      <c r="AN94" s="118">
        <v>0.37987027660139899</v>
      </c>
      <c r="AO94" s="141">
        <v>-3272.1672259624502</v>
      </c>
      <c r="AP94" s="126"/>
      <c r="AQ94" s="126"/>
      <c r="AR94" s="127">
        <v>2662</v>
      </c>
      <c r="AS94" s="127">
        <v>3520</v>
      </c>
      <c r="AT94" s="115"/>
      <c r="AU94" s="122">
        <v>2225.33565</v>
      </c>
      <c r="AV94" s="112">
        <v>408.07158740815697</v>
      </c>
      <c r="AW94" s="133">
        <v>573</v>
      </c>
      <c r="AX94" s="118">
        <v>0.71216681921144398</v>
      </c>
      <c r="AY94" s="141">
        <v>-1344.36652929405</v>
      </c>
      <c r="AZ94" s="114"/>
      <c r="BA94" s="114"/>
      <c r="BB94" s="127">
        <v>900</v>
      </c>
      <c r="BC94" s="127">
        <v>1525</v>
      </c>
      <c r="BD94" s="113"/>
      <c r="BE94" s="122">
        <v>162.30000000000001</v>
      </c>
      <c r="BF94" s="112">
        <v>29.761810824512601</v>
      </c>
      <c r="BG94" s="134">
        <v>65</v>
      </c>
      <c r="BH94" s="118">
        <v>0.45787401268480998</v>
      </c>
      <c r="BI94" s="129">
        <v>-242.64003779077299</v>
      </c>
      <c r="BJ94" s="114"/>
      <c r="BK94" s="114"/>
      <c r="BL94" s="127">
        <v>193</v>
      </c>
      <c r="BM94" s="127">
        <v>264</v>
      </c>
      <c r="BN94" s="113"/>
      <c r="BO94" s="121">
        <v>471</v>
      </c>
      <c r="BP94" s="122">
        <v>86.369765239343494</v>
      </c>
      <c r="BQ94" s="134">
        <v>78</v>
      </c>
      <c r="BR94" s="135">
        <v>1.10730468255569</v>
      </c>
      <c r="BS94" s="136">
        <v>-14.928045348927901</v>
      </c>
      <c r="BT94" s="114">
        <v>6.0000000000000001E-3</v>
      </c>
      <c r="BU94" s="126">
        <v>4.1250000000000002E-3</v>
      </c>
      <c r="BV94" s="121">
        <v>0</v>
      </c>
      <c r="BW94" s="121">
        <v>40</v>
      </c>
      <c r="BX94" s="115"/>
      <c r="BY94" s="120">
        <v>0.98986486486486502</v>
      </c>
      <c r="BZ94" s="120">
        <v>1</v>
      </c>
      <c r="CA94" s="137">
        <v>0.99594594594594599</v>
      </c>
      <c r="CB94" s="119">
        <v>0.9</v>
      </c>
      <c r="CC94" s="126">
        <v>2.5000000000000001E-3</v>
      </c>
      <c r="CD94" s="207">
        <f t="shared" si="1"/>
        <v>4291.1995762976649</v>
      </c>
      <c r="CE94" s="115"/>
    </row>
    <row r="95" spans="1:83" s="87" customFormat="1" ht="21.4" customHeight="1" x14ac:dyDescent="0.2">
      <c r="A95" s="111" t="s">
        <v>384</v>
      </c>
      <c r="B95" s="111" t="s">
        <v>385</v>
      </c>
      <c r="C95" s="111" t="s">
        <v>150</v>
      </c>
      <c r="D95" s="112">
        <v>5.0076981035555601</v>
      </c>
      <c r="E95" s="113"/>
      <c r="F95" s="114">
        <v>5.0500000000000003E-2</v>
      </c>
      <c r="G95" s="114">
        <v>4.6249999999999999E-2</v>
      </c>
      <c r="H95" s="115"/>
      <c r="I95" s="116">
        <v>7</v>
      </c>
      <c r="J95" s="116">
        <v>6</v>
      </c>
      <c r="K95" s="113"/>
      <c r="L95" s="138">
        <v>0.79</v>
      </c>
      <c r="M95" s="135">
        <v>0.81200000000000006</v>
      </c>
      <c r="N95" s="119">
        <v>0.7</v>
      </c>
      <c r="O95" s="120">
        <v>1.6E-2</v>
      </c>
      <c r="P95" s="113"/>
      <c r="Q95" s="121">
        <v>214</v>
      </c>
      <c r="R95" s="122">
        <v>42.734205532089902</v>
      </c>
      <c r="S95" s="123">
        <v>36</v>
      </c>
      <c r="T95" s="124">
        <v>1.1870612647802801</v>
      </c>
      <c r="U95" s="125">
        <v>8.0514047139326408</v>
      </c>
      <c r="V95" s="126">
        <v>0.01</v>
      </c>
      <c r="W95" s="126">
        <v>9.4999999999999998E-3</v>
      </c>
      <c r="X95" s="127">
        <v>0</v>
      </c>
      <c r="Y95" s="127">
        <v>3</v>
      </c>
      <c r="Z95" s="113"/>
      <c r="AA95" s="128">
        <v>907</v>
      </c>
      <c r="AB95" s="112">
        <v>181.121142138344</v>
      </c>
      <c r="AC95" s="123">
        <v>200</v>
      </c>
      <c r="AD95" s="120">
        <v>0.90560571069172002</v>
      </c>
      <c r="AE95" s="128">
        <v>-237.15886270037399</v>
      </c>
      <c r="AF95" s="114"/>
      <c r="AG95" s="114"/>
      <c r="AH95" s="130">
        <v>95</v>
      </c>
      <c r="AI95" s="127">
        <v>295</v>
      </c>
      <c r="AJ95" s="113"/>
      <c r="AK95" s="122">
        <v>5294.4294099999997</v>
      </c>
      <c r="AL95" s="122">
        <v>1057.2581055237499</v>
      </c>
      <c r="AM95" s="131">
        <v>675.8</v>
      </c>
      <c r="AN95" s="124">
        <v>1.5644541366140099</v>
      </c>
      <c r="AO95" s="132">
        <v>1428.3166129354299</v>
      </c>
      <c r="AP95" s="126">
        <v>0.01</v>
      </c>
      <c r="AQ95" s="126">
        <v>0.01</v>
      </c>
      <c r="AR95" s="127">
        <v>0</v>
      </c>
      <c r="AS95" s="127">
        <v>0</v>
      </c>
      <c r="AT95" s="115"/>
      <c r="AU95" s="122">
        <v>2746.46884</v>
      </c>
      <c r="AV95" s="112">
        <v>548.44936400018901</v>
      </c>
      <c r="AW95" s="133">
        <v>573</v>
      </c>
      <c r="AX95" s="135">
        <v>0.95715421291481595</v>
      </c>
      <c r="AY95" s="139">
        <v>-531.54630163657203</v>
      </c>
      <c r="AZ95" s="114">
        <v>7.5000000000000002E-4</v>
      </c>
      <c r="BA95" s="114"/>
      <c r="BB95" s="127">
        <v>123</v>
      </c>
      <c r="BC95" s="127">
        <v>697</v>
      </c>
      <c r="BD95" s="113"/>
      <c r="BE95" s="122">
        <v>326.89999999999998</v>
      </c>
      <c r="BF95" s="112">
        <v>65.2794943385056</v>
      </c>
      <c r="BG95" s="134">
        <v>65</v>
      </c>
      <c r="BH95" s="135">
        <v>1.00429991290009</v>
      </c>
      <c r="BI95" s="136">
        <v>-44.951630377621598</v>
      </c>
      <c r="BJ95" s="114">
        <v>3.7499999999999999E-3</v>
      </c>
      <c r="BK95" s="114">
        <v>7.5000000000000002E-4</v>
      </c>
      <c r="BL95" s="127">
        <v>0</v>
      </c>
      <c r="BM95" s="127">
        <v>64</v>
      </c>
      <c r="BN95" s="113"/>
      <c r="BO95" s="121">
        <v>474</v>
      </c>
      <c r="BP95" s="122">
        <v>94.654268328086999</v>
      </c>
      <c r="BQ95" s="134">
        <v>78</v>
      </c>
      <c r="BR95" s="124">
        <v>1.2135162606165</v>
      </c>
      <c r="BS95" s="125">
        <v>27.7780435468541</v>
      </c>
      <c r="BT95" s="114">
        <v>7.4999999999999997E-3</v>
      </c>
      <c r="BU95" s="126">
        <v>7.4999999999999997E-3</v>
      </c>
      <c r="BV95" s="121">
        <v>0</v>
      </c>
      <c r="BW95" s="121">
        <v>0</v>
      </c>
      <c r="BX95" s="115"/>
      <c r="BY95" s="120">
        <v>0.99768160741885603</v>
      </c>
      <c r="BZ95" s="120">
        <v>1</v>
      </c>
      <c r="CA95" s="137">
        <v>0.99907264296754295</v>
      </c>
      <c r="CB95" s="119">
        <v>0.9</v>
      </c>
      <c r="CC95" s="126">
        <v>2.5000000000000001E-3</v>
      </c>
      <c r="CD95" s="207">
        <f t="shared" si="1"/>
        <v>3384.2023783828472</v>
      </c>
      <c r="CE95" s="115"/>
    </row>
    <row r="96" spans="1:83" s="87" customFormat="1" ht="21.4" customHeight="1" x14ac:dyDescent="0.2">
      <c r="A96" s="111" t="s">
        <v>384</v>
      </c>
      <c r="B96" s="111" t="s">
        <v>385</v>
      </c>
      <c r="C96" s="111" t="s">
        <v>151</v>
      </c>
      <c r="D96" s="112">
        <v>9.8045207810000008</v>
      </c>
      <c r="E96" s="113"/>
      <c r="F96" s="114">
        <v>5.3999999999999999E-2</v>
      </c>
      <c r="G96" s="114">
        <v>5.3999999999999999E-2</v>
      </c>
      <c r="H96" s="115"/>
      <c r="I96" s="116">
        <v>6</v>
      </c>
      <c r="J96" s="116">
        <v>6</v>
      </c>
      <c r="K96" s="113"/>
      <c r="L96" s="137">
        <v>0.85</v>
      </c>
      <c r="M96" s="135">
        <v>0.76300000000000001</v>
      </c>
      <c r="N96" s="119">
        <v>0.7</v>
      </c>
      <c r="O96" s="120">
        <v>8.9999999999999993E-3</v>
      </c>
      <c r="P96" s="113"/>
      <c r="Q96" s="121">
        <v>517</v>
      </c>
      <c r="R96" s="122">
        <v>52.730777112725903</v>
      </c>
      <c r="S96" s="123">
        <v>36</v>
      </c>
      <c r="T96" s="124">
        <v>1.4647438086868301</v>
      </c>
      <c r="U96" s="125">
        <v>113.77535655228201</v>
      </c>
      <c r="V96" s="126">
        <v>0.01</v>
      </c>
      <c r="W96" s="126">
        <v>0.01</v>
      </c>
      <c r="X96" s="127">
        <v>0</v>
      </c>
      <c r="Y96" s="127">
        <v>0</v>
      </c>
      <c r="Z96" s="113"/>
      <c r="AA96" s="128">
        <v>1400</v>
      </c>
      <c r="AB96" s="112">
        <v>142.79127264567899</v>
      </c>
      <c r="AC96" s="123">
        <v>200</v>
      </c>
      <c r="AD96" s="118">
        <v>0.71395636322839495</v>
      </c>
      <c r="AE96" s="129">
        <v>-840.13690804288001</v>
      </c>
      <c r="AF96" s="114"/>
      <c r="AG96" s="114"/>
      <c r="AH96" s="130">
        <v>561</v>
      </c>
      <c r="AI96" s="127">
        <v>954</v>
      </c>
      <c r="AJ96" s="113"/>
      <c r="AK96" s="122">
        <v>11410.951419999999</v>
      </c>
      <c r="AL96" s="122">
        <v>1163.8459109713001</v>
      </c>
      <c r="AM96" s="131">
        <v>705.5</v>
      </c>
      <c r="AN96" s="124">
        <v>1.6496752813200599</v>
      </c>
      <c r="AO96" s="132">
        <v>3508.8684768787398</v>
      </c>
      <c r="AP96" s="126">
        <v>0.01</v>
      </c>
      <c r="AQ96" s="126">
        <v>0.01</v>
      </c>
      <c r="AR96" s="127">
        <v>0</v>
      </c>
      <c r="AS96" s="127">
        <v>0</v>
      </c>
      <c r="AT96" s="115"/>
      <c r="AU96" s="122">
        <v>6990.3059499999999</v>
      </c>
      <c r="AV96" s="112">
        <v>712.96763055940301</v>
      </c>
      <c r="AW96" s="133">
        <v>573</v>
      </c>
      <c r="AX96" s="124">
        <v>1.2442716065609101</v>
      </c>
      <c r="AY96" s="132">
        <v>572.31370845714696</v>
      </c>
      <c r="AZ96" s="114">
        <v>1.4999999999999999E-2</v>
      </c>
      <c r="BA96" s="114">
        <v>1.4999999999999999E-2</v>
      </c>
      <c r="BB96" s="127">
        <v>0</v>
      </c>
      <c r="BC96" s="127">
        <v>0</v>
      </c>
      <c r="BD96" s="113"/>
      <c r="BE96" s="122">
        <v>559.1</v>
      </c>
      <c r="BF96" s="112">
        <v>57.024714668713798</v>
      </c>
      <c r="BG96" s="134">
        <v>65</v>
      </c>
      <c r="BH96" s="120">
        <v>0.87730330259559697</v>
      </c>
      <c r="BI96" s="128">
        <v>-168.944495113936</v>
      </c>
      <c r="BJ96" s="114"/>
      <c r="BK96" s="114"/>
      <c r="BL96" s="127">
        <v>79</v>
      </c>
      <c r="BM96" s="127">
        <v>206</v>
      </c>
      <c r="BN96" s="113"/>
      <c r="BO96" s="121">
        <v>1524</v>
      </c>
      <c r="BP96" s="122">
        <v>155.43849965144</v>
      </c>
      <c r="BQ96" s="134">
        <v>78</v>
      </c>
      <c r="BR96" s="124">
        <v>1.9928012775825601</v>
      </c>
      <c r="BS96" s="125">
        <v>650.34660586327698</v>
      </c>
      <c r="BT96" s="114">
        <v>7.4999999999999997E-3</v>
      </c>
      <c r="BU96" s="126">
        <v>7.4999999999999997E-3</v>
      </c>
      <c r="BV96" s="121">
        <v>0</v>
      </c>
      <c r="BW96" s="121">
        <v>0</v>
      </c>
      <c r="BX96" s="115"/>
      <c r="BY96" s="120">
        <v>0.99806557694167697</v>
      </c>
      <c r="BZ96" s="120">
        <v>1</v>
      </c>
      <c r="CA96" s="137">
        <v>0.99922623077667105</v>
      </c>
      <c r="CB96" s="119">
        <v>0.9</v>
      </c>
      <c r="CC96" s="126">
        <v>2.5000000000000001E-3</v>
      </c>
      <c r="CD96" s="207">
        <f t="shared" si="1"/>
        <v>6917.0894109955007</v>
      </c>
      <c r="CE96" s="115"/>
    </row>
    <row r="97" spans="1:83" s="87" customFormat="1" ht="21.4" customHeight="1" x14ac:dyDescent="0.2">
      <c r="A97" s="111" t="s">
        <v>384</v>
      </c>
      <c r="B97" s="111" t="s">
        <v>385</v>
      </c>
      <c r="C97" s="111" t="s">
        <v>152</v>
      </c>
      <c r="D97" s="112">
        <v>3.14377776755556</v>
      </c>
      <c r="E97" s="113"/>
      <c r="F97" s="114">
        <v>4.0250000000000001E-2</v>
      </c>
      <c r="G97" s="114">
        <v>3.6499999999999998E-2</v>
      </c>
      <c r="H97" s="115"/>
      <c r="I97" s="116">
        <v>5</v>
      </c>
      <c r="J97" s="116">
        <v>5</v>
      </c>
      <c r="K97" s="113"/>
      <c r="L97" s="138">
        <v>0.79</v>
      </c>
      <c r="M97" s="135">
        <v>0.72099999999999997</v>
      </c>
      <c r="N97" s="119">
        <v>0.7</v>
      </c>
      <c r="O97" s="120">
        <v>3.0000000000000001E-3</v>
      </c>
      <c r="P97" s="113"/>
      <c r="Q97" s="121">
        <v>140</v>
      </c>
      <c r="R97" s="122">
        <v>44.532409842969599</v>
      </c>
      <c r="S97" s="123">
        <v>36</v>
      </c>
      <c r="T97" s="124">
        <v>1.2370113845269299</v>
      </c>
      <c r="U97" s="125">
        <v>10.707738020402999</v>
      </c>
      <c r="V97" s="126">
        <v>0.01</v>
      </c>
      <c r="W97" s="126">
        <v>0.01</v>
      </c>
      <c r="X97" s="127">
        <v>0</v>
      </c>
      <c r="Y97" s="127">
        <v>0</v>
      </c>
      <c r="Z97" s="113"/>
      <c r="AA97" s="128">
        <v>363</v>
      </c>
      <c r="AB97" s="112">
        <v>115.466176949985</v>
      </c>
      <c r="AC97" s="123">
        <v>200</v>
      </c>
      <c r="AD97" s="118">
        <v>0.577330884749925</v>
      </c>
      <c r="AE97" s="129">
        <v>-355.29034433109399</v>
      </c>
      <c r="AF97" s="114"/>
      <c r="AG97" s="114"/>
      <c r="AH97" s="130">
        <v>266</v>
      </c>
      <c r="AI97" s="127">
        <v>392</v>
      </c>
      <c r="AJ97" s="113"/>
      <c r="AK97" s="122">
        <v>1712.3856000000001</v>
      </c>
      <c r="AL97" s="122">
        <v>544.69040963142402</v>
      </c>
      <c r="AM97" s="131">
        <v>612</v>
      </c>
      <c r="AN97" s="120">
        <v>0.89001700920167404</v>
      </c>
      <c r="AO97" s="122">
        <v>-485.58285365314902</v>
      </c>
      <c r="AP97" s="126"/>
      <c r="AQ97" s="126"/>
      <c r="AR97" s="127">
        <v>212</v>
      </c>
      <c r="AS97" s="127">
        <v>597</v>
      </c>
      <c r="AT97" s="115"/>
      <c r="AU97" s="122">
        <v>2218.11589</v>
      </c>
      <c r="AV97" s="112">
        <v>705.55747066202298</v>
      </c>
      <c r="AW97" s="133">
        <v>573</v>
      </c>
      <c r="AX97" s="124">
        <v>1.23133939033512</v>
      </c>
      <c r="AY97" s="132">
        <v>160.21405349141401</v>
      </c>
      <c r="AZ97" s="114">
        <v>1.4999999999999999E-2</v>
      </c>
      <c r="BA97" s="114">
        <v>1.4999999999999999E-2</v>
      </c>
      <c r="BB97" s="127">
        <v>0</v>
      </c>
      <c r="BC97" s="127">
        <v>0</v>
      </c>
      <c r="BD97" s="113"/>
      <c r="BE97" s="122">
        <v>219.8</v>
      </c>
      <c r="BF97" s="112">
        <v>69.9158834534623</v>
      </c>
      <c r="BG97" s="134">
        <v>65</v>
      </c>
      <c r="BH97" s="135">
        <v>1.0756289762071101</v>
      </c>
      <c r="BI97" s="136">
        <v>-13.644361907605701</v>
      </c>
      <c r="BJ97" s="114">
        <v>9.75E-3</v>
      </c>
      <c r="BK97" s="114">
        <v>6.0000000000000001E-3</v>
      </c>
      <c r="BL97" s="127">
        <v>0</v>
      </c>
      <c r="BM97" s="127">
        <v>26</v>
      </c>
      <c r="BN97" s="113"/>
      <c r="BO97" s="121">
        <v>203</v>
      </c>
      <c r="BP97" s="122">
        <v>64.571994272305901</v>
      </c>
      <c r="BQ97" s="134">
        <v>78</v>
      </c>
      <c r="BR97" s="120">
        <v>0.82784608041417795</v>
      </c>
      <c r="BS97" s="128">
        <v>-77.133234289126804</v>
      </c>
      <c r="BT97" s="114"/>
      <c r="BU97" s="126"/>
      <c r="BV97" s="121">
        <v>43</v>
      </c>
      <c r="BW97" s="121">
        <v>92</v>
      </c>
      <c r="BX97" s="115"/>
      <c r="BY97" s="120">
        <v>0.99733527131782895</v>
      </c>
      <c r="BZ97" s="120">
        <v>1</v>
      </c>
      <c r="CA97" s="137">
        <v>0.99893410852713205</v>
      </c>
      <c r="CB97" s="119">
        <v>0.9</v>
      </c>
      <c r="CC97" s="126">
        <v>2.5000000000000001E-3</v>
      </c>
      <c r="CD97" s="207">
        <f t="shared" si="1"/>
        <v>1923.9919937440027</v>
      </c>
      <c r="CE97" s="115"/>
    </row>
    <row r="98" spans="1:83" s="87" customFormat="1" ht="21.4" customHeight="1" x14ac:dyDescent="0.2">
      <c r="A98" s="111" t="s">
        <v>384</v>
      </c>
      <c r="B98" s="111" t="s">
        <v>385</v>
      </c>
      <c r="C98" s="111" t="s">
        <v>153</v>
      </c>
      <c r="D98" s="112">
        <v>2.91919191911111</v>
      </c>
      <c r="E98" s="113"/>
      <c r="F98" s="114">
        <v>6.2E-2</v>
      </c>
      <c r="G98" s="114">
        <v>5.6250000000000001E-2</v>
      </c>
      <c r="H98" s="115"/>
      <c r="I98" s="116">
        <v>7</v>
      </c>
      <c r="J98" s="116">
        <v>7</v>
      </c>
      <c r="K98" s="113"/>
      <c r="L98" s="138">
        <v>0.72</v>
      </c>
      <c r="M98" s="135">
        <v>0.73699999999999999</v>
      </c>
      <c r="N98" s="119">
        <v>0.7</v>
      </c>
      <c r="O98" s="120">
        <v>5.0000000000000001E-3</v>
      </c>
      <c r="P98" s="113"/>
      <c r="Q98" s="121">
        <v>123</v>
      </c>
      <c r="R98" s="122">
        <v>42.134948098052199</v>
      </c>
      <c r="S98" s="123">
        <v>36</v>
      </c>
      <c r="T98" s="124">
        <v>1.1704152249458899</v>
      </c>
      <c r="U98" s="125">
        <v>2.9441454578688599</v>
      </c>
      <c r="V98" s="126">
        <v>0.01</v>
      </c>
      <c r="W98" s="126">
        <v>8.5000000000000006E-3</v>
      </c>
      <c r="X98" s="127">
        <v>0</v>
      </c>
      <c r="Y98" s="127">
        <v>4</v>
      </c>
      <c r="Z98" s="113"/>
      <c r="AA98" s="128">
        <v>385</v>
      </c>
      <c r="AB98" s="112">
        <v>131.88581315243999</v>
      </c>
      <c r="AC98" s="123">
        <v>200</v>
      </c>
      <c r="AD98" s="118">
        <v>0.65942906576219995</v>
      </c>
      <c r="AE98" s="129">
        <v>-281.97696967850601</v>
      </c>
      <c r="AF98" s="114"/>
      <c r="AG98" s="114"/>
      <c r="AH98" s="130">
        <v>199</v>
      </c>
      <c r="AI98" s="127">
        <v>316</v>
      </c>
      <c r="AJ98" s="113"/>
      <c r="AK98" s="122">
        <v>2147.4652299999998</v>
      </c>
      <c r="AL98" s="122">
        <v>735.63687811724901</v>
      </c>
      <c r="AM98" s="131">
        <v>619</v>
      </c>
      <c r="AN98" s="124">
        <v>1.1884279129519399</v>
      </c>
      <c r="AO98" s="132">
        <v>83.1715088450228</v>
      </c>
      <c r="AP98" s="126">
        <v>0.01</v>
      </c>
      <c r="AQ98" s="126">
        <v>9.4999999999999998E-3</v>
      </c>
      <c r="AR98" s="127">
        <v>0</v>
      </c>
      <c r="AS98" s="127">
        <v>21</v>
      </c>
      <c r="AT98" s="115"/>
      <c r="AU98" s="122">
        <v>2252.4867199999999</v>
      </c>
      <c r="AV98" s="112">
        <v>771.61309787603102</v>
      </c>
      <c r="AW98" s="133">
        <v>573</v>
      </c>
      <c r="AX98" s="124">
        <v>1.34661971706114</v>
      </c>
      <c r="AY98" s="132">
        <v>341.59770187108001</v>
      </c>
      <c r="AZ98" s="114">
        <v>1.4999999999999999E-2</v>
      </c>
      <c r="BA98" s="114">
        <v>1.4999999999999999E-2</v>
      </c>
      <c r="BB98" s="127">
        <v>0</v>
      </c>
      <c r="BC98" s="127">
        <v>0</v>
      </c>
      <c r="BD98" s="113"/>
      <c r="BE98" s="122">
        <v>209.8</v>
      </c>
      <c r="BF98" s="112">
        <v>71.869204154238602</v>
      </c>
      <c r="BG98" s="134">
        <v>65</v>
      </c>
      <c r="BH98" s="135">
        <v>1.10568006391136</v>
      </c>
      <c r="BI98" s="136">
        <v>-6.9675151455145397</v>
      </c>
      <c r="BJ98" s="114">
        <v>1.2E-2</v>
      </c>
      <c r="BK98" s="114">
        <v>8.2500000000000004E-3</v>
      </c>
      <c r="BL98" s="127">
        <v>0</v>
      </c>
      <c r="BM98" s="127">
        <v>18</v>
      </c>
      <c r="BN98" s="113"/>
      <c r="BO98" s="121">
        <v>283</v>
      </c>
      <c r="BP98" s="122">
        <v>96.944636680884301</v>
      </c>
      <c r="BQ98" s="134">
        <v>78</v>
      </c>
      <c r="BR98" s="124">
        <v>1.24287995744723</v>
      </c>
      <c r="BS98" s="125">
        <v>22.8789818253825</v>
      </c>
      <c r="BT98" s="114">
        <v>7.4999999999999997E-3</v>
      </c>
      <c r="BU98" s="126">
        <v>7.4999999999999997E-3</v>
      </c>
      <c r="BV98" s="121">
        <v>0</v>
      </c>
      <c r="BW98" s="121">
        <v>0</v>
      </c>
      <c r="BX98" s="115"/>
      <c r="BY98" s="120">
        <v>0.99449877750611204</v>
      </c>
      <c r="BZ98" s="120">
        <v>1</v>
      </c>
      <c r="CA98" s="137">
        <v>0.99779951100244502</v>
      </c>
      <c r="CB98" s="119">
        <v>0.9</v>
      </c>
      <c r="CC98" s="126">
        <v>2.5000000000000001E-3</v>
      </c>
      <c r="CD98" s="207">
        <f t="shared" si="1"/>
        <v>1806.9797979297771</v>
      </c>
      <c r="CE98" s="115"/>
    </row>
    <row r="99" spans="1:83" s="87" customFormat="1" ht="21.4" customHeight="1" x14ac:dyDescent="0.2">
      <c r="A99" s="111" t="s">
        <v>384</v>
      </c>
      <c r="B99" s="111" t="s">
        <v>385</v>
      </c>
      <c r="C99" s="111" t="s">
        <v>154</v>
      </c>
      <c r="D99" s="112">
        <v>2.90071348411111</v>
      </c>
      <c r="E99" s="113"/>
      <c r="F99" s="114">
        <v>8.5999999999999993E-2</v>
      </c>
      <c r="G99" s="114">
        <v>7.8E-2</v>
      </c>
      <c r="H99" s="115"/>
      <c r="I99" s="116">
        <v>8</v>
      </c>
      <c r="J99" s="116">
        <v>8</v>
      </c>
      <c r="K99" s="113"/>
      <c r="L99" s="138">
        <v>0.75</v>
      </c>
      <c r="M99" s="124">
        <v>0.84199999999999997</v>
      </c>
      <c r="N99" s="119">
        <v>0.7</v>
      </c>
      <c r="O99" s="120">
        <v>0.02</v>
      </c>
      <c r="P99" s="113"/>
      <c r="Q99" s="121">
        <v>159</v>
      </c>
      <c r="R99" s="122">
        <v>54.814100348391896</v>
      </c>
      <c r="S99" s="123">
        <v>36</v>
      </c>
      <c r="T99" s="124">
        <v>1.5226138985664399</v>
      </c>
      <c r="U99" s="125">
        <v>39.704096967052799</v>
      </c>
      <c r="V99" s="126">
        <v>0.01</v>
      </c>
      <c r="W99" s="126">
        <v>0.01</v>
      </c>
      <c r="X99" s="127">
        <v>0</v>
      </c>
      <c r="Y99" s="127">
        <v>0</v>
      </c>
      <c r="Z99" s="113"/>
      <c r="AA99" s="128">
        <v>670</v>
      </c>
      <c r="AB99" s="112">
        <v>230.97765555611701</v>
      </c>
      <c r="AC99" s="123">
        <v>200</v>
      </c>
      <c r="AD99" s="124">
        <v>1.15488827778059</v>
      </c>
      <c r="AE99" s="125">
        <v>7.2449831502935904</v>
      </c>
      <c r="AF99" s="114">
        <v>0.01</v>
      </c>
      <c r="AG99" s="114">
        <v>7.4999999999999997E-3</v>
      </c>
      <c r="AH99" s="130">
        <v>0</v>
      </c>
      <c r="AI99" s="127">
        <v>27</v>
      </c>
      <c r="AJ99" s="113"/>
      <c r="AK99" s="122">
        <v>2035.98236</v>
      </c>
      <c r="AL99" s="122">
        <v>701.89019741255197</v>
      </c>
      <c r="AM99" s="131">
        <v>656.6</v>
      </c>
      <c r="AN99" s="135">
        <v>1.0689768465009899</v>
      </c>
      <c r="AO99" s="139">
        <v>-139.84236031758601</v>
      </c>
      <c r="AP99" s="126">
        <v>6.0000000000000001E-3</v>
      </c>
      <c r="AQ99" s="126">
        <v>3.5000000000000001E-3</v>
      </c>
      <c r="AR99" s="127">
        <v>0</v>
      </c>
      <c r="AS99" s="127">
        <v>250</v>
      </c>
      <c r="AT99" s="115"/>
      <c r="AU99" s="122">
        <v>2399.9906700000001</v>
      </c>
      <c r="AV99" s="112">
        <v>827.37943031814098</v>
      </c>
      <c r="AW99" s="133">
        <v>573</v>
      </c>
      <c r="AX99" s="124">
        <v>1.4439431593684799</v>
      </c>
      <c r="AY99" s="132">
        <v>501.197546725591</v>
      </c>
      <c r="AZ99" s="114">
        <v>1.4999999999999999E-2</v>
      </c>
      <c r="BA99" s="114">
        <v>1.4999999999999999E-2</v>
      </c>
      <c r="BB99" s="127">
        <v>0</v>
      </c>
      <c r="BC99" s="127">
        <v>0</v>
      </c>
      <c r="BD99" s="113"/>
      <c r="BE99" s="122">
        <v>217.9</v>
      </c>
      <c r="BF99" s="112">
        <v>75.119449471161005</v>
      </c>
      <c r="BG99" s="134">
        <v>65</v>
      </c>
      <c r="BH99" s="124">
        <v>1.15568383801786</v>
      </c>
      <c r="BI99" s="125">
        <v>2.5046195238454598</v>
      </c>
      <c r="BJ99" s="114">
        <v>1.4999999999999999E-2</v>
      </c>
      <c r="BK99" s="114">
        <v>1.2E-2</v>
      </c>
      <c r="BL99" s="127">
        <v>0</v>
      </c>
      <c r="BM99" s="127">
        <v>9</v>
      </c>
      <c r="BN99" s="113"/>
      <c r="BO99" s="121">
        <v>324</v>
      </c>
      <c r="BP99" s="122">
        <v>111.69665731370399</v>
      </c>
      <c r="BQ99" s="134">
        <v>78</v>
      </c>
      <c r="BR99" s="124">
        <v>1.4320084270987701</v>
      </c>
      <c r="BS99" s="125">
        <v>65.525543428614498</v>
      </c>
      <c r="BT99" s="114">
        <v>7.4999999999999997E-3</v>
      </c>
      <c r="BU99" s="126">
        <v>7.4999999999999997E-3</v>
      </c>
      <c r="BV99" s="121">
        <v>0</v>
      </c>
      <c r="BW99" s="121">
        <v>0</v>
      </c>
      <c r="BX99" s="115"/>
      <c r="BY99" s="120">
        <v>0.99412751677852296</v>
      </c>
      <c r="BZ99" s="120">
        <v>1</v>
      </c>
      <c r="CA99" s="137">
        <v>0.99765100671140905</v>
      </c>
      <c r="CB99" s="119">
        <v>0.9</v>
      </c>
      <c r="CC99" s="126">
        <v>2.5000000000000001E-3</v>
      </c>
      <c r="CD99" s="207">
        <f t="shared" si="1"/>
        <v>1904.6084736673549</v>
      </c>
      <c r="CE99" s="115"/>
    </row>
    <row r="100" spans="1:83" s="87" customFormat="1" ht="21.4" customHeight="1" x14ac:dyDescent="0.2">
      <c r="A100" s="111" t="s">
        <v>384</v>
      </c>
      <c r="B100" s="111" t="s">
        <v>385</v>
      </c>
      <c r="C100" s="111" t="s">
        <v>155</v>
      </c>
      <c r="D100" s="112">
        <v>3.1829015997777801</v>
      </c>
      <c r="E100" s="113"/>
      <c r="F100" s="114">
        <v>4.725E-2</v>
      </c>
      <c r="G100" s="114">
        <v>3.6749999999999998E-2</v>
      </c>
      <c r="H100" s="115"/>
      <c r="I100" s="116">
        <v>7</v>
      </c>
      <c r="J100" s="116">
        <v>7</v>
      </c>
      <c r="K100" s="113"/>
      <c r="L100" s="140">
        <v>0.69</v>
      </c>
      <c r="M100" s="135">
        <v>0.72399999999999998</v>
      </c>
      <c r="N100" s="119">
        <v>0.7</v>
      </c>
      <c r="O100" s="120">
        <v>3.0000000000000001E-3</v>
      </c>
      <c r="P100" s="113"/>
      <c r="Q100" s="121">
        <v>131</v>
      </c>
      <c r="R100" s="122">
        <v>41.157414357121802</v>
      </c>
      <c r="S100" s="123">
        <v>36</v>
      </c>
      <c r="T100" s="124">
        <v>1.14326150992005</v>
      </c>
      <c r="U100" s="125">
        <v>9.8715646899080398E-2</v>
      </c>
      <c r="V100" s="126">
        <v>0.01</v>
      </c>
      <c r="W100" s="126">
        <v>7.0000000000000001E-3</v>
      </c>
      <c r="X100" s="127">
        <v>0</v>
      </c>
      <c r="Y100" s="127">
        <v>7</v>
      </c>
      <c r="Z100" s="113"/>
      <c r="AA100" s="128">
        <v>509</v>
      </c>
      <c r="AB100" s="112">
        <v>159.916976395229</v>
      </c>
      <c r="AC100" s="123">
        <v>200</v>
      </c>
      <c r="AD100" s="120">
        <v>0.79958488197614497</v>
      </c>
      <c r="AE100" s="128">
        <v>-218.22935751722699</v>
      </c>
      <c r="AF100" s="114"/>
      <c r="AG100" s="114"/>
      <c r="AH100" s="130">
        <v>128</v>
      </c>
      <c r="AI100" s="127">
        <v>255</v>
      </c>
      <c r="AJ100" s="113"/>
      <c r="AK100" s="122">
        <v>2548.29412</v>
      </c>
      <c r="AL100" s="122">
        <v>800.61982443249804</v>
      </c>
      <c r="AM100" s="131">
        <v>642.5</v>
      </c>
      <c r="AN100" s="124">
        <v>1.24610089405836</v>
      </c>
      <c r="AO100" s="132">
        <v>212.06980897590799</v>
      </c>
      <c r="AP100" s="126">
        <v>0.01</v>
      </c>
      <c r="AQ100" s="126">
        <v>0.01</v>
      </c>
      <c r="AR100" s="127">
        <v>0</v>
      </c>
      <c r="AS100" s="127">
        <v>0</v>
      </c>
      <c r="AT100" s="115"/>
      <c r="AU100" s="122">
        <v>1935.47101</v>
      </c>
      <c r="AV100" s="112">
        <v>608.08383461654296</v>
      </c>
      <c r="AW100" s="133">
        <v>573</v>
      </c>
      <c r="AX100" s="135">
        <v>1.0612283326641201</v>
      </c>
      <c r="AY100" s="139">
        <v>-148.041099286856</v>
      </c>
      <c r="AZ100" s="114">
        <v>8.2500000000000004E-3</v>
      </c>
      <c r="BA100" s="114">
        <v>4.4999999999999997E-3</v>
      </c>
      <c r="BB100" s="127">
        <v>0</v>
      </c>
      <c r="BC100" s="127">
        <v>254</v>
      </c>
      <c r="BD100" s="113"/>
      <c r="BE100" s="122">
        <v>213.6</v>
      </c>
      <c r="BF100" s="112">
        <v>67.108577913597102</v>
      </c>
      <c r="BG100" s="134">
        <v>65</v>
      </c>
      <c r="BH100" s="135">
        <v>1.0324396602091901</v>
      </c>
      <c r="BI100" s="136">
        <v>-22.7495411930988</v>
      </c>
      <c r="BJ100" s="114">
        <v>6.0000000000000001E-3</v>
      </c>
      <c r="BK100" s="114">
        <v>2.2499999999999998E-3</v>
      </c>
      <c r="BL100" s="127">
        <v>0</v>
      </c>
      <c r="BM100" s="127">
        <v>35</v>
      </c>
      <c r="BN100" s="113"/>
      <c r="BO100" s="121">
        <v>334</v>
      </c>
      <c r="BP100" s="122">
        <v>104.935697673883</v>
      </c>
      <c r="BQ100" s="134">
        <v>78</v>
      </c>
      <c r="BR100" s="124">
        <v>1.3453294573574699</v>
      </c>
      <c r="BS100" s="125">
        <v>50.3805505682814</v>
      </c>
      <c r="BT100" s="114">
        <v>7.4999999999999997E-3</v>
      </c>
      <c r="BU100" s="126">
        <v>7.4999999999999997E-3</v>
      </c>
      <c r="BV100" s="121">
        <v>0</v>
      </c>
      <c r="BW100" s="121">
        <v>0</v>
      </c>
      <c r="BX100" s="115"/>
      <c r="BY100" s="120">
        <v>0.99570200573065903</v>
      </c>
      <c r="BZ100" s="120">
        <v>1</v>
      </c>
      <c r="CA100" s="137">
        <v>0.99828080229226301</v>
      </c>
      <c r="CB100" s="119">
        <v>0.9</v>
      </c>
      <c r="CC100" s="126">
        <v>2.5000000000000001E-3</v>
      </c>
      <c r="CD100" s="207">
        <f t="shared" si="1"/>
        <v>2045.0142778572238</v>
      </c>
      <c r="CE100" s="115"/>
    </row>
    <row r="101" spans="1:83" s="87" customFormat="1" ht="21.4" customHeight="1" x14ac:dyDescent="0.2">
      <c r="A101" s="111" t="s">
        <v>384</v>
      </c>
      <c r="B101" s="111" t="s">
        <v>385</v>
      </c>
      <c r="C101" s="111" t="s">
        <v>156</v>
      </c>
      <c r="D101" s="112">
        <v>2.5011000000000001</v>
      </c>
      <c r="E101" s="113"/>
      <c r="F101" s="114">
        <v>5.3999999999999999E-2</v>
      </c>
      <c r="G101" s="114">
        <v>4.725E-2</v>
      </c>
      <c r="H101" s="115"/>
      <c r="I101" s="116">
        <v>6</v>
      </c>
      <c r="J101" s="116">
        <v>6</v>
      </c>
      <c r="K101" s="113"/>
      <c r="L101" s="137">
        <v>0.94</v>
      </c>
      <c r="M101" s="135">
        <v>0.83799999999999997</v>
      </c>
      <c r="N101" s="119">
        <v>0.7</v>
      </c>
      <c r="O101" s="120">
        <v>1.9E-2</v>
      </c>
      <c r="P101" s="113"/>
      <c r="Q101" s="121">
        <v>101</v>
      </c>
      <c r="R101" s="122">
        <v>40.382231818000101</v>
      </c>
      <c r="S101" s="123">
        <v>36</v>
      </c>
      <c r="T101" s="135">
        <v>1.12172866161111</v>
      </c>
      <c r="U101" s="136">
        <v>-1.8612390400000201</v>
      </c>
      <c r="V101" s="126">
        <v>8.9999999999999993E-3</v>
      </c>
      <c r="W101" s="126">
        <v>6.0000000000000001E-3</v>
      </c>
      <c r="X101" s="127">
        <v>0</v>
      </c>
      <c r="Y101" s="127">
        <v>8</v>
      </c>
      <c r="Z101" s="113"/>
      <c r="AA101" s="128">
        <v>394</v>
      </c>
      <c r="AB101" s="112">
        <v>157.53068649794099</v>
      </c>
      <c r="AC101" s="123">
        <v>200</v>
      </c>
      <c r="AD101" s="120">
        <v>0.78765343248970499</v>
      </c>
      <c r="AE101" s="128">
        <v>-177.45132799999999</v>
      </c>
      <c r="AF101" s="114"/>
      <c r="AG101" s="114"/>
      <c r="AH101" s="130">
        <v>107</v>
      </c>
      <c r="AI101" s="127">
        <v>207</v>
      </c>
      <c r="AJ101" s="113"/>
      <c r="AK101" s="122">
        <v>2446.11033</v>
      </c>
      <c r="AL101" s="122">
        <v>978.01380592539294</v>
      </c>
      <c r="AM101" s="131">
        <v>654</v>
      </c>
      <c r="AN101" s="124">
        <v>1.49543395401436</v>
      </c>
      <c r="AO101" s="132">
        <v>577.46448743999997</v>
      </c>
      <c r="AP101" s="126">
        <v>0.01</v>
      </c>
      <c r="AQ101" s="126">
        <v>0.01</v>
      </c>
      <c r="AR101" s="127">
        <v>0</v>
      </c>
      <c r="AS101" s="127">
        <v>0</v>
      </c>
      <c r="AT101" s="115"/>
      <c r="AU101" s="122">
        <v>1471.1650400000001</v>
      </c>
      <c r="AV101" s="112">
        <v>588.20720482987497</v>
      </c>
      <c r="AW101" s="133">
        <v>573</v>
      </c>
      <c r="AX101" s="135">
        <v>1.0265396244849501</v>
      </c>
      <c r="AY101" s="139">
        <v>-166.04301472</v>
      </c>
      <c r="AZ101" s="114">
        <v>6.0000000000000001E-3</v>
      </c>
      <c r="BA101" s="114">
        <v>2.2499999999999998E-3</v>
      </c>
      <c r="BB101" s="127">
        <v>0</v>
      </c>
      <c r="BC101" s="127">
        <v>249</v>
      </c>
      <c r="BD101" s="113"/>
      <c r="BE101" s="122">
        <v>133.9</v>
      </c>
      <c r="BF101" s="112">
        <v>53.536443964655597</v>
      </c>
      <c r="BG101" s="134">
        <v>65</v>
      </c>
      <c r="BH101" s="120">
        <v>0.82363759945623904</v>
      </c>
      <c r="BI101" s="128">
        <v>-51.821681599999998</v>
      </c>
      <c r="BJ101" s="114"/>
      <c r="BK101" s="114"/>
      <c r="BL101" s="127">
        <v>29</v>
      </c>
      <c r="BM101" s="127">
        <v>62</v>
      </c>
      <c r="BN101" s="113"/>
      <c r="BO101" s="121">
        <v>266</v>
      </c>
      <c r="BP101" s="122">
        <v>106.35320458998</v>
      </c>
      <c r="BQ101" s="134">
        <v>78</v>
      </c>
      <c r="BR101" s="124">
        <v>1.3635026229484599</v>
      </c>
      <c r="BS101" s="125">
        <v>43.133982080000003</v>
      </c>
      <c r="BT101" s="114">
        <v>7.4999999999999997E-3</v>
      </c>
      <c r="BU101" s="126">
        <v>7.4999999999999997E-3</v>
      </c>
      <c r="BV101" s="121">
        <v>0</v>
      </c>
      <c r="BW101" s="121">
        <v>0</v>
      </c>
      <c r="BX101" s="115"/>
      <c r="BY101" s="120">
        <v>1</v>
      </c>
      <c r="BZ101" s="120">
        <v>1</v>
      </c>
      <c r="CA101" s="137">
        <v>1</v>
      </c>
      <c r="CB101" s="119">
        <v>0.9</v>
      </c>
      <c r="CC101" s="126">
        <v>2.5000000000000001E-3</v>
      </c>
      <c r="CD101" s="207">
        <f t="shared" si="1"/>
        <v>1635.7194000000002</v>
      </c>
      <c r="CE101" s="115"/>
    </row>
    <row r="102" spans="1:83" s="87" customFormat="1" ht="21.4" customHeight="1" x14ac:dyDescent="0.2">
      <c r="A102" s="111" t="s">
        <v>384</v>
      </c>
      <c r="B102" s="111" t="s">
        <v>385</v>
      </c>
      <c r="C102" s="111" t="s">
        <v>157</v>
      </c>
      <c r="D102" s="112">
        <v>6.5518558193333298</v>
      </c>
      <c r="E102" s="113"/>
      <c r="F102" s="114">
        <v>3.6249999999999998E-2</v>
      </c>
      <c r="G102" s="114">
        <v>2.8250000000000001E-2</v>
      </c>
      <c r="H102" s="115"/>
      <c r="I102" s="116">
        <v>6</v>
      </c>
      <c r="J102" s="116">
        <v>6</v>
      </c>
      <c r="K102" s="113"/>
      <c r="L102" s="138">
        <v>0.74</v>
      </c>
      <c r="M102" s="135">
        <v>0.70799999999999996</v>
      </c>
      <c r="N102" s="119">
        <v>0.7</v>
      </c>
      <c r="O102" s="120">
        <v>1E-3</v>
      </c>
      <c r="P102" s="113"/>
      <c r="Q102" s="121">
        <v>263</v>
      </c>
      <c r="R102" s="122">
        <v>40.141298473622498</v>
      </c>
      <c r="S102" s="123">
        <v>36</v>
      </c>
      <c r="T102" s="135">
        <v>1.11503606871174</v>
      </c>
      <c r="U102" s="136">
        <v>-6.4542431682302803</v>
      </c>
      <c r="V102" s="126">
        <v>8.5000000000000006E-3</v>
      </c>
      <c r="W102" s="126">
        <v>6.0000000000000001E-3</v>
      </c>
      <c r="X102" s="127">
        <v>0</v>
      </c>
      <c r="Y102" s="127">
        <v>21</v>
      </c>
      <c r="Z102" s="113"/>
      <c r="AA102" s="128">
        <v>845</v>
      </c>
      <c r="AB102" s="112">
        <v>128.97109205403399</v>
      </c>
      <c r="AC102" s="123">
        <v>200</v>
      </c>
      <c r="AD102" s="118">
        <v>0.64485546027017004</v>
      </c>
      <c r="AE102" s="129">
        <v>-651.96801760127903</v>
      </c>
      <c r="AF102" s="114"/>
      <c r="AG102" s="114"/>
      <c r="AH102" s="130">
        <v>466</v>
      </c>
      <c r="AI102" s="127">
        <v>728</v>
      </c>
      <c r="AJ102" s="113"/>
      <c r="AK102" s="122">
        <v>6063.5349200000001</v>
      </c>
      <c r="AL102" s="122">
        <v>925.46830809487801</v>
      </c>
      <c r="AM102" s="131">
        <v>783.4</v>
      </c>
      <c r="AN102" s="124">
        <v>1.18134836366464</v>
      </c>
      <c r="AO102" s="132">
        <v>199.91119505578899</v>
      </c>
      <c r="AP102" s="126">
        <v>0.01</v>
      </c>
      <c r="AQ102" s="126">
        <v>8.9999999999999993E-3</v>
      </c>
      <c r="AR102" s="127">
        <v>0</v>
      </c>
      <c r="AS102" s="127">
        <v>96</v>
      </c>
      <c r="AT102" s="115"/>
      <c r="AU102" s="122">
        <v>3882.4220500000001</v>
      </c>
      <c r="AV102" s="112">
        <v>592.56829775522203</v>
      </c>
      <c r="AW102" s="133">
        <v>573</v>
      </c>
      <c r="AX102" s="135">
        <v>1.03415060690266</v>
      </c>
      <c r="AY102" s="139">
        <v>-406.39132042766499</v>
      </c>
      <c r="AZ102" s="114">
        <v>6.7499999999999999E-3</v>
      </c>
      <c r="BA102" s="114">
        <v>2.2499999999999998E-3</v>
      </c>
      <c r="BB102" s="127">
        <v>0</v>
      </c>
      <c r="BC102" s="127">
        <v>623</v>
      </c>
      <c r="BD102" s="113"/>
      <c r="BE102" s="122">
        <v>338.8</v>
      </c>
      <c r="BF102" s="112">
        <v>51.710539630658999</v>
      </c>
      <c r="BG102" s="134">
        <v>65</v>
      </c>
      <c r="BH102" s="120">
        <v>0.79554676354859999</v>
      </c>
      <c r="BI102" s="128">
        <v>-147.71460572041599</v>
      </c>
      <c r="BJ102" s="114"/>
      <c r="BK102" s="114"/>
      <c r="BL102" s="127">
        <v>88</v>
      </c>
      <c r="BM102" s="127">
        <v>173</v>
      </c>
      <c r="BN102" s="113"/>
      <c r="BO102" s="121">
        <v>674</v>
      </c>
      <c r="BP102" s="122">
        <v>102.87161662061401</v>
      </c>
      <c r="BQ102" s="134">
        <v>78</v>
      </c>
      <c r="BR102" s="124">
        <v>1.31886687975146</v>
      </c>
      <c r="BS102" s="125">
        <v>90.182473135500999</v>
      </c>
      <c r="BT102" s="114">
        <v>7.4999999999999997E-3</v>
      </c>
      <c r="BU102" s="126">
        <v>7.4999999999999997E-3</v>
      </c>
      <c r="BV102" s="121">
        <v>0</v>
      </c>
      <c r="BW102" s="121">
        <v>0</v>
      </c>
      <c r="BX102" s="115"/>
      <c r="BY102" s="120">
        <v>0.99529885829415699</v>
      </c>
      <c r="BZ102" s="120">
        <v>1</v>
      </c>
      <c r="CA102" s="137">
        <v>0.99811954331766295</v>
      </c>
      <c r="CB102" s="119">
        <v>0.9</v>
      </c>
      <c r="CC102" s="126">
        <v>2.5000000000000001E-3</v>
      </c>
      <c r="CD102" s="207">
        <f t="shared" si="1"/>
        <v>5132.7238488657304</v>
      </c>
      <c r="CE102" s="115"/>
    </row>
    <row r="103" spans="1:83" s="87" customFormat="1" ht="21.4" customHeight="1" x14ac:dyDescent="0.2">
      <c r="A103" s="111" t="s">
        <v>384</v>
      </c>
      <c r="B103" s="111" t="s">
        <v>385</v>
      </c>
      <c r="C103" s="111" t="s">
        <v>158</v>
      </c>
      <c r="D103" s="112">
        <v>2.49277899066667</v>
      </c>
      <c r="E103" s="113"/>
      <c r="F103" s="114">
        <v>6.7250000000000004E-2</v>
      </c>
      <c r="G103" s="114">
        <v>5.7500000000000002E-2</v>
      </c>
      <c r="H103" s="115"/>
      <c r="I103" s="116">
        <v>7</v>
      </c>
      <c r="J103" s="116">
        <v>7</v>
      </c>
      <c r="K103" s="113"/>
      <c r="L103" s="138">
        <v>0.83</v>
      </c>
      <c r="M103" s="124">
        <v>0.85899999999999999</v>
      </c>
      <c r="N103" s="119">
        <v>0.7</v>
      </c>
      <c r="O103" s="120">
        <v>0.02</v>
      </c>
      <c r="P103" s="113"/>
      <c r="Q103" s="121">
        <v>100</v>
      </c>
      <c r="R103" s="122">
        <v>40.115870831074403</v>
      </c>
      <c r="S103" s="123">
        <v>36</v>
      </c>
      <c r="T103" s="135">
        <v>1.11432974530762</v>
      </c>
      <c r="U103" s="136">
        <v>-2.5190258817537501</v>
      </c>
      <c r="V103" s="126">
        <v>8.5000000000000006E-3</v>
      </c>
      <c r="W103" s="126">
        <v>5.4999999999999997E-3</v>
      </c>
      <c r="X103" s="127">
        <v>0</v>
      </c>
      <c r="Y103" s="127">
        <v>8</v>
      </c>
      <c r="Z103" s="113"/>
      <c r="AA103" s="128">
        <v>417</v>
      </c>
      <c r="AB103" s="112">
        <v>167.28318136557999</v>
      </c>
      <c r="AC103" s="123">
        <v>200</v>
      </c>
      <c r="AD103" s="120">
        <v>0.83641590682790001</v>
      </c>
      <c r="AE103" s="128">
        <v>-152.55014378752099</v>
      </c>
      <c r="AF103" s="114"/>
      <c r="AG103" s="114"/>
      <c r="AH103" s="130">
        <v>82</v>
      </c>
      <c r="AI103" s="127">
        <v>182</v>
      </c>
      <c r="AJ103" s="113"/>
      <c r="AK103" s="122">
        <v>3509.8843400000001</v>
      </c>
      <c r="AL103" s="122">
        <v>1408.0206681545101</v>
      </c>
      <c r="AM103" s="131">
        <v>820.6</v>
      </c>
      <c r="AN103" s="124">
        <v>1.7158428810071999</v>
      </c>
      <c r="AO103" s="132">
        <v>1173.0201000397999</v>
      </c>
      <c r="AP103" s="126">
        <v>0.01</v>
      </c>
      <c r="AQ103" s="126">
        <v>0.01</v>
      </c>
      <c r="AR103" s="127">
        <v>0</v>
      </c>
      <c r="AS103" s="127">
        <v>0</v>
      </c>
      <c r="AT103" s="115"/>
      <c r="AU103" s="122">
        <v>1637.9488100000001</v>
      </c>
      <c r="AV103" s="112">
        <v>657.07742889871997</v>
      </c>
      <c r="AW103" s="133">
        <v>573</v>
      </c>
      <c r="AX103" s="124">
        <v>1.14673198760684</v>
      </c>
      <c r="AY103" s="132">
        <v>6.1876480487528598</v>
      </c>
      <c r="AZ103" s="114">
        <v>1.4999999999999999E-2</v>
      </c>
      <c r="BA103" s="114">
        <v>1.125E-2</v>
      </c>
      <c r="BB103" s="127">
        <v>0</v>
      </c>
      <c r="BC103" s="127">
        <v>77</v>
      </c>
      <c r="BD103" s="113"/>
      <c r="BE103" s="122">
        <v>162.1</v>
      </c>
      <c r="BF103" s="112">
        <v>65.027826617171598</v>
      </c>
      <c r="BG103" s="134">
        <v>65</v>
      </c>
      <c r="BH103" s="135">
        <v>1.00042810180264</v>
      </c>
      <c r="BI103" s="136">
        <v>-23.003796730944298</v>
      </c>
      <c r="BJ103" s="114">
        <v>3.7499999999999999E-3</v>
      </c>
      <c r="BK103" s="114">
        <v>7.5000000000000002E-4</v>
      </c>
      <c r="BL103" s="127">
        <v>0</v>
      </c>
      <c r="BM103" s="127">
        <v>33</v>
      </c>
      <c r="BN103" s="113"/>
      <c r="BO103" s="121">
        <v>238</v>
      </c>
      <c r="BP103" s="122">
        <v>95.475772577957002</v>
      </c>
      <c r="BQ103" s="134">
        <v>78</v>
      </c>
      <c r="BR103" s="124">
        <v>1.22404836638406</v>
      </c>
      <c r="BS103" s="125">
        <v>15.8754439228669</v>
      </c>
      <c r="BT103" s="114">
        <v>7.4999999999999997E-3</v>
      </c>
      <c r="BU103" s="126">
        <v>7.4999999999999997E-3</v>
      </c>
      <c r="BV103" s="121">
        <v>0</v>
      </c>
      <c r="BW103" s="121">
        <v>0</v>
      </c>
      <c r="BX103" s="115"/>
      <c r="BY103" s="120">
        <v>0.99678042498390196</v>
      </c>
      <c r="BZ103" s="120">
        <v>1</v>
      </c>
      <c r="CA103" s="137">
        <v>0.99871216999356105</v>
      </c>
      <c r="CB103" s="119">
        <v>0.9</v>
      </c>
      <c r="CC103" s="126">
        <v>2.5000000000000001E-3</v>
      </c>
      <c r="CD103" s="207">
        <f t="shared" si="1"/>
        <v>2045.5744397410695</v>
      </c>
      <c r="CE103" s="115"/>
    </row>
    <row r="104" spans="1:83" s="87" customFormat="1" ht="21.4" customHeight="1" x14ac:dyDescent="0.2">
      <c r="A104" s="111" t="s">
        <v>384</v>
      </c>
      <c r="B104" s="111" t="s">
        <v>385</v>
      </c>
      <c r="C104" s="111" t="s">
        <v>159</v>
      </c>
      <c r="D104" s="112">
        <v>6.3875329870000002</v>
      </c>
      <c r="E104" s="113"/>
      <c r="F104" s="114">
        <v>3.2250000000000001E-2</v>
      </c>
      <c r="G104" s="114">
        <v>2.9000000000000001E-2</v>
      </c>
      <c r="H104" s="115"/>
      <c r="I104" s="116">
        <v>6</v>
      </c>
      <c r="J104" s="116">
        <v>5</v>
      </c>
      <c r="K104" s="113"/>
      <c r="L104" s="117">
        <v>0.45</v>
      </c>
      <c r="M104" s="135">
        <v>0.75</v>
      </c>
      <c r="N104" s="119">
        <v>0.7</v>
      </c>
      <c r="O104" s="120">
        <v>7.0000000000000001E-3</v>
      </c>
      <c r="P104" s="113"/>
      <c r="Q104" s="121">
        <v>238</v>
      </c>
      <c r="R104" s="122">
        <v>37.260081550166703</v>
      </c>
      <c r="S104" s="123">
        <v>36</v>
      </c>
      <c r="T104" s="135">
        <v>1.03500226528241</v>
      </c>
      <c r="U104" s="136">
        <v>-24.696236636556801</v>
      </c>
      <c r="V104" s="126">
        <v>4.4999999999999997E-3</v>
      </c>
      <c r="W104" s="126">
        <v>2E-3</v>
      </c>
      <c r="X104" s="127">
        <v>0</v>
      </c>
      <c r="Y104" s="127">
        <v>38</v>
      </c>
      <c r="Z104" s="113"/>
      <c r="AA104" s="128">
        <v>581</v>
      </c>
      <c r="AB104" s="112">
        <v>90.958434372465803</v>
      </c>
      <c r="AC104" s="123">
        <v>200</v>
      </c>
      <c r="AD104" s="118">
        <v>0.45479217186232901</v>
      </c>
      <c r="AE104" s="129">
        <v>-878.42353686976003</v>
      </c>
      <c r="AF104" s="114"/>
      <c r="AG104" s="114"/>
      <c r="AH104" s="130">
        <v>697</v>
      </c>
      <c r="AI104" s="127">
        <v>953</v>
      </c>
      <c r="AJ104" s="113"/>
      <c r="AK104" s="122">
        <v>5595.4900500000003</v>
      </c>
      <c r="AL104" s="122">
        <v>876.00174611826196</v>
      </c>
      <c r="AM104" s="131">
        <v>622.70000000000005</v>
      </c>
      <c r="AN104" s="124">
        <v>1.4067797432443601</v>
      </c>
      <c r="AO104" s="132">
        <v>1051.5748679559999</v>
      </c>
      <c r="AP104" s="126">
        <v>0.01</v>
      </c>
      <c r="AQ104" s="126">
        <v>0.01</v>
      </c>
      <c r="AR104" s="127">
        <v>0</v>
      </c>
      <c r="AS104" s="127">
        <v>0</v>
      </c>
      <c r="AT104" s="115"/>
      <c r="AU104" s="122">
        <v>3493.9429500000001</v>
      </c>
      <c r="AV104" s="112">
        <v>546.99411449004197</v>
      </c>
      <c r="AW104" s="133">
        <v>573</v>
      </c>
      <c r="AX104" s="135">
        <v>0.95461451045382595</v>
      </c>
      <c r="AY104" s="139">
        <v>-687.30548313186296</v>
      </c>
      <c r="AZ104" s="114">
        <v>7.5000000000000002E-4</v>
      </c>
      <c r="BA104" s="114"/>
      <c r="BB104" s="127">
        <v>167</v>
      </c>
      <c r="BC104" s="127">
        <v>899</v>
      </c>
      <c r="BD104" s="113"/>
      <c r="BE104" s="122">
        <v>269.60000000000002</v>
      </c>
      <c r="BF104" s="112">
        <v>42.207218428256098</v>
      </c>
      <c r="BG104" s="134">
        <v>65</v>
      </c>
      <c r="BH104" s="118">
        <v>0.64934182197317003</v>
      </c>
      <c r="BI104" s="129">
        <v>-204.71264948267199</v>
      </c>
      <c r="BJ104" s="114"/>
      <c r="BK104" s="114"/>
      <c r="BL104" s="127">
        <v>146</v>
      </c>
      <c r="BM104" s="127">
        <v>229</v>
      </c>
      <c r="BN104" s="113"/>
      <c r="BO104" s="121">
        <v>739</v>
      </c>
      <c r="BP104" s="122">
        <v>115.69411876291301</v>
      </c>
      <c r="BQ104" s="134">
        <v>78</v>
      </c>
      <c r="BR104" s="124">
        <v>1.4832579328578599</v>
      </c>
      <c r="BS104" s="125">
        <v>169.82482062079399</v>
      </c>
      <c r="BT104" s="114">
        <v>7.4999999999999997E-3</v>
      </c>
      <c r="BU104" s="126">
        <v>7.4999999999999997E-3</v>
      </c>
      <c r="BV104" s="121">
        <v>0</v>
      </c>
      <c r="BW104" s="121">
        <v>0</v>
      </c>
      <c r="BX104" s="115"/>
      <c r="BY104" s="120">
        <v>0.99554273728369203</v>
      </c>
      <c r="BZ104" s="120">
        <v>0.952380952380952</v>
      </c>
      <c r="CA104" s="137">
        <v>0.96964566634204796</v>
      </c>
      <c r="CB104" s="119">
        <v>0.9</v>
      </c>
      <c r="CC104" s="126">
        <v>2.5000000000000001E-3</v>
      </c>
      <c r="CD104" s="207">
        <f t="shared" si="1"/>
        <v>3977.5167910049004</v>
      </c>
      <c r="CE104" s="115"/>
    </row>
    <row r="105" spans="1:83" s="87" customFormat="1" ht="21.4" customHeight="1" x14ac:dyDescent="0.2">
      <c r="A105" s="111" t="s">
        <v>384</v>
      </c>
      <c r="B105" s="111" t="s">
        <v>386</v>
      </c>
      <c r="C105" s="111" t="s">
        <v>161</v>
      </c>
      <c r="D105" s="112">
        <v>2.7744410984444401</v>
      </c>
      <c r="E105" s="113"/>
      <c r="F105" s="114">
        <v>5.8749999999999997E-2</v>
      </c>
      <c r="G105" s="114">
        <v>5.0500000000000003E-2</v>
      </c>
      <c r="H105" s="115"/>
      <c r="I105" s="116">
        <v>7</v>
      </c>
      <c r="J105" s="116">
        <v>7</v>
      </c>
      <c r="K105" s="113"/>
      <c r="L105" s="137">
        <v>0.95</v>
      </c>
      <c r="M105" s="135">
        <v>0.77</v>
      </c>
      <c r="N105" s="119">
        <v>0.7</v>
      </c>
      <c r="O105" s="120">
        <v>0.01</v>
      </c>
      <c r="P105" s="113"/>
      <c r="Q105" s="121">
        <v>158</v>
      </c>
      <c r="R105" s="122">
        <v>56.948406685795703</v>
      </c>
      <c r="S105" s="123">
        <v>36</v>
      </c>
      <c r="T105" s="124">
        <v>1.58190018571655</v>
      </c>
      <c r="U105" s="125">
        <v>43.897225608934598</v>
      </c>
      <c r="V105" s="126">
        <v>0.01</v>
      </c>
      <c r="W105" s="126">
        <v>0.01</v>
      </c>
      <c r="X105" s="127">
        <v>0</v>
      </c>
      <c r="Y105" s="127">
        <v>0</v>
      </c>
      <c r="Z105" s="113"/>
      <c r="AA105" s="128">
        <v>448</v>
      </c>
      <c r="AB105" s="112">
        <v>161.47396326098999</v>
      </c>
      <c r="AC105" s="123">
        <v>200</v>
      </c>
      <c r="AD105" s="120">
        <v>0.80736981630494997</v>
      </c>
      <c r="AE105" s="128">
        <v>-185.904302172586</v>
      </c>
      <c r="AF105" s="114"/>
      <c r="AG105" s="114"/>
      <c r="AH105" s="130">
        <v>107</v>
      </c>
      <c r="AI105" s="127">
        <v>218</v>
      </c>
      <c r="AJ105" s="113"/>
      <c r="AK105" s="122">
        <v>2761.6666799999998</v>
      </c>
      <c r="AL105" s="122">
        <v>995.39567862817296</v>
      </c>
      <c r="AM105" s="131">
        <v>612</v>
      </c>
      <c r="AN105" s="124">
        <v>1.6264635271702199</v>
      </c>
      <c r="AO105" s="132">
        <v>821.91951535188798</v>
      </c>
      <c r="AP105" s="126">
        <v>0.01</v>
      </c>
      <c r="AQ105" s="126">
        <v>0.01</v>
      </c>
      <c r="AR105" s="127">
        <v>0</v>
      </c>
      <c r="AS105" s="127">
        <v>0</v>
      </c>
      <c r="AT105" s="115"/>
      <c r="AU105" s="122">
        <v>1767.0261800000001</v>
      </c>
      <c r="AV105" s="112">
        <v>636.89446533600005</v>
      </c>
      <c r="AW105" s="133">
        <v>573</v>
      </c>
      <c r="AX105" s="135">
        <v>1.1115086655078501</v>
      </c>
      <c r="AY105" s="139">
        <v>-49.109645724458503</v>
      </c>
      <c r="AZ105" s="114">
        <v>1.2749999999999999E-2</v>
      </c>
      <c r="BA105" s="114">
        <v>8.2500000000000004E-3</v>
      </c>
      <c r="BB105" s="127">
        <v>0</v>
      </c>
      <c r="BC105" s="127">
        <v>141</v>
      </c>
      <c r="BD105" s="113"/>
      <c r="BE105" s="122">
        <v>185.8</v>
      </c>
      <c r="BF105" s="112">
        <v>66.968442798866107</v>
      </c>
      <c r="BG105" s="134">
        <v>65</v>
      </c>
      <c r="BH105" s="135">
        <v>1.0302837353671701</v>
      </c>
      <c r="BI105" s="136">
        <v>-20.218898206090302</v>
      </c>
      <c r="BJ105" s="114">
        <v>6.0000000000000001E-3</v>
      </c>
      <c r="BK105" s="114">
        <v>2.2499999999999998E-3</v>
      </c>
      <c r="BL105" s="127">
        <v>0</v>
      </c>
      <c r="BM105" s="127">
        <v>31</v>
      </c>
      <c r="BN105" s="113"/>
      <c r="BO105" s="121">
        <v>310</v>
      </c>
      <c r="BP105" s="122">
        <v>111.734215649346</v>
      </c>
      <c r="BQ105" s="134">
        <v>78</v>
      </c>
      <c r="BR105" s="124">
        <v>1.43248994422238</v>
      </c>
      <c r="BS105" s="125">
        <v>62.777322152691603</v>
      </c>
      <c r="BT105" s="114">
        <v>7.4999999999999997E-3</v>
      </c>
      <c r="BU105" s="126">
        <v>7.4999999999999997E-3</v>
      </c>
      <c r="BV105" s="121">
        <v>0</v>
      </c>
      <c r="BW105" s="121">
        <v>0</v>
      </c>
      <c r="BX105" s="115"/>
      <c r="BY105" s="120">
        <v>0.99714625445897698</v>
      </c>
      <c r="BZ105" s="120">
        <v>1</v>
      </c>
      <c r="CA105" s="137">
        <v>0.99885850178359104</v>
      </c>
      <c r="CB105" s="119">
        <v>0.9</v>
      </c>
      <c r="CC105" s="126">
        <v>2.5000000000000001E-3</v>
      </c>
      <c r="CD105" s="207">
        <f t="shared" si="1"/>
        <v>1697.9579522479974</v>
      </c>
      <c r="CE105" s="115"/>
    </row>
    <row r="106" spans="1:83" s="87" customFormat="1" ht="21.4" customHeight="1" x14ac:dyDescent="0.2">
      <c r="A106" s="111" t="s">
        <v>384</v>
      </c>
      <c r="B106" s="111" t="s">
        <v>386</v>
      </c>
      <c r="C106" s="111" t="s">
        <v>162</v>
      </c>
      <c r="D106" s="112">
        <v>9.4982833303333294</v>
      </c>
      <c r="E106" s="113"/>
      <c r="F106" s="114">
        <v>0.03</v>
      </c>
      <c r="G106" s="114">
        <v>2.7E-2</v>
      </c>
      <c r="H106" s="115"/>
      <c r="I106" s="116">
        <v>5</v>
      </c>
      <c r="J106" s="116">
        <v>5</v>
      </c>
      <c r="K106" s="113"/>
      <c r="L106" s="137">
        <v>0.95</v>
      </c>
      <c r="M106" s="135">
        <v>0.72899999999999998</v>
      </c>
      <c r="N106" s="119">
        <v>0.7</v>
      </c>
      <c r="O106" s="120">
        <v>4.0000000000000001E-3</v>
      </c>
      <c r="P106" s="113"/>
      <c r="Q106" s="121">
        <v>531</v>
      </c>
      <c r="R106" s="122">
        <v>55.9048389622386</v>
      </c>
      <c r="S106" s="123">
        <v>36</v>
      </c>
      <c r="T106" s="124">
        <v>1.5529121933955199</v>
      </c>
      <c r="U106" s="125">
        <v>140.36980044337901</v>
      </c>
      <c r="V106" s="126">
        <v>0.01</v>
      </c>
      <c r="W106" s="126">
        <v>0.01</v>
      </c>
      <c r="X106" s="127">
        <v>0</v>
      </c>
      <c r="Y106" s="127">
        <v>0</v>
      </c>
      <c r="Z106" s="113"/>
      <c r="AA106" s="128">
        <v>1127</v>
      </c>
      <c r="AB106" s="112">
        <v>118.653019793678</v>
      </c>
      <c r="AC106" s="123">
        <v>200</v>
      </c>
      <c r="AD106" s="118">
        <v>0.59326509896838997</v>
      </c>
      <c r="AE106" s="129">
        <v>-1043.16777531456</v>
      </c>
      <c r="AF106" s="114"/>
      <c r="AG106" s="114"/>
      <c r="AH106" s="130">
        <v>773</v>
      </c>
      <c r="AI106" s="127">
        <v>1153</v>
      </c>
      <c r="AJ106" s="113"/>
      <c r="AK106" s="122">
        <v>7159.6779200000001</v>
      </c>
      <c r="AL106" s="122">
        <v>753.78651815272099</v>
      </c>
      <c r="AM106" s="131">
        <v>709.6</v>
      </c>
      <c r="AN106" s="135">
        <v>1.0622696140821899</v>
      </c>
      <c r="AO106" s="139">
        <v>-540.07734681605598</v>
      </c>
      <c r="AP106" s="126">
        <v>6.0000000000000001E-3</v>
      </c>
      <c r="AQ106" s="126">
        <v>3.0000000000000001E-3</v>
      </c>
      <c r="AR106" s="127">
        <v>0</v>
      </c>
      <c r="AS106" s="127">
        <v>929</v>
      </c>
      <c r="AT106" s="115"/>
      <c r="AU106" s="122">
        <v>5031.9821099999999</v>
      </c>
      <c r="AV106" s="112">
        <v>529.77805936048105</v>
      </c>
      <c r="AW106" s="133">
        <v>573</v>
      </c>
      <c r="AX106" s="120">
        <v>0.92456903902352705</v>
      </c>
      <c r="AY106" s="122">
        <v>-1185.5485662762101</v>
      </c>
      <c r="AZ106" s="114"/>
      <c r="BA106" s="114"/>
      <c r="BB106" s="127">
        <v>411</v>
      </c>
      <c r="BC106" s="127">
        <v>1500</v>
      </c>
      <c r="BD106" s="113"/>
      <c r="BE106" s="122">
        <v>546.6</v>
      </c>
      <c r="BF106" s="112">
        <v>57.547241010846697</v>
      </c>
      <c r="BG106" s="134">
        <v>65</v>
      </c>
      <c r="BH106" s="120">
        <v>0.88534216939764199</v>
      </c>
      <c r="BI106" s="128">
        <v>-158.70452697723201</v>
      </c>
      <c r="BJ106" s="114"/>
      <c r="BK106" s="114"/>
      <c r="BL106" s="127">
        <v>71</v>
      </c>
      <c r="BM106" s="127">
        <v>195</v>
      </c>
      <c r="BN106" s="113"/>
      <c r="BO106" s="121">
        <v>1031</v>
      </c>
      <c r="BP106" s="122">
        <v>108.545930263781</v>
      </c>
      <c r="BQ106" s="134">
        <v>78</v>
      </c>
      <c r="BR106" s="124">
        <v>1.3916144905612899</v>
      </c>
      <c r="BS106" s="125">
        <v>184.63456762732201</v>
      </c>
      <c r="BT106" s="114">
        <v>7.4999999999999997E-3</v>
      </c>
      <c r="BU106" s="126">
        <v>7.4999999999999997E-3</v>
      </c>
      <c r="BV106" s="121">
        <v>0</v>
      </c>
      <c r="BW106" s="121">
        <v>0</v>
      </c>
      <c r="BX106" s="115"/>
      <c r="BY106" s="120">
        <v>0.99351000540832901</v>
      </c>
      <c r="BZ106" s="120">
        <v>1</v>
      </c>
      <c r="CA106" s="137">
        <v>0.99740400216333203</v>
      </c>
      <c r="CB106" s="119">
        <v>0.9</v>
      </c>
      <c r="CC106" s="126">
        <v>2.5000000000000001E-3</v>
      </c>
      <c r="CD106" s="207">
        <f t="shared" si="1"/>
        <v>6739.9818512045304</v>
      </c>
      <c r="CE106" s="115"/>
    </row>
    <row r="107" spans="1:83" s="87" customFormat="1" ht="21.4" customHeight="1" x14ac:dyDescent="0.2">
      <c r="A107" s="111" t="s">
        <v>384</v>
      </c>
      <c r="B107" s="111" t="s">
        <v>386</v>
      </c>
      <c r="C107" s="111" t="s">
        <v>160</v>
      </c>
      <c r="D107" s="112">
        <v>3.61985003966667</v>
      </c>
      <c r="E107" s="113"/>
      <c r="F107" s="114">
        <v>3.8249999999999999E-2</v>
      </c>
      <c r="G107" s="114">
        <v>3.7499999999999999E-2</v>
      </c>
      <c r="H107" s="115"/>
      <c r="I107" s="116">
        <v>5</v>
      </c>
      <c r="J107" s="116">
        <v>4</v>
      </c>
      <c r="K107" s="113"/>
      <c r="L107" s="117">
        <v>0.3</v>
      </c>
      <c r="M107" s="118">
        <v>0.59599999999999997</v>
      </c>
      <c r="N107" s="119">
        <v>0.7</v>
      </c>
      <c r="O107" s="120"/>
      <c r="P107" s="113"/>
      <c r="Q107" s="121">
        <v>279</v>
      </c>
      <c r="R107" s="122">
        <v>77.075016075995094</v>
      </c>
      <c r="S107" s="123">
        <v>36</v>
      </c>
      <c r="T107" s="124">
        <v>2.14097266877764</v>
      </c>
      <c r="U107" s="125">
        <v>130.128599328653</v>
      </c>
      <c r="V107" s="126">
        <v>0.01</v>
      </c>
      <c r="W107" s="126">
        <v>0.01</v>
      </c>
      <c r="X107" s="127">
        <v>0</v>
      </c>
      <c r="Y107" s="127">
        <v>0</v>
      </c>
      <c r="Z107" s="113"/>
      <c r="AA107" s="128">
        <v>674</v>
      </c>
      <c r="AB107" s="112">
        <v>186.195558549178</v>
      </c>
      <c r="AC107" s="123">
        <v>200</v>
      </c>
      <c r="AD107" s="120">
        <v>0.93097779274588999</v>
      </c>
      <c r="AE107" s="128">
        <v>-153.06333706304099</v>
      </c>
      <c r="AF107" s="114"/>
      <c r="AG107" s="114"/>
      <c r="AH107" s="130">
        <v>50</v>
      </c>
      <c r="AI107" s="127">
        <v>195</v>
      </c>
      <c r="AJ107" s="113"/>
      <c r="AK107" s="122">
        <v>2676.9945699999998</v>
      </c>
      <c r="AL107" s="122">
        <v>739.53189791434295</v>
      </c>
      <c r="AM107" s="131">
        <v>612</v>
      </c>
      <c r="AN107" s="124">
        <v>1.2083854541084</v>
      </c>
      <c r="AO107" s="132">
        <v>146.180758587095</v>
      </c>
      <c r="AP107" s="126">
        <v>0.01</v>
      </c>
      <c r="AQ107" s="126">
        <v>0.01</v>
      </c>
      <c r="AR107" s="127">
        <v>0</v>
      </c>
      <c r="AS107" s="127">
        <v>0</v>
      </c>
      <c r="AT107" s="115"/>
      <c r="AU107" s="122">
        <v>1979.21308</v>
      </c>
      <c r="AV107" s="112">
        <v>546.76659483447997</v>
      </c>
      <c r="AW107" s="133">
        <v>573</v>
      </c>
      <c r="AX107" s="135">
        <v>0.95421744299211098</v>
      </c>
      <c r="AY107" s="139">
        <v>-390.32338068561199</v>
      </c>
      <c r="AZ107" s="114">
        <v>7.5000000000000002E-4</v>
      </c>
      <c r="BA107" s="114"/>
      <c r="BB107" s="127">
        <v>95</v>
      </c>
      <c r="BC107" s="127">
        <v>510</v>
      </c>
      <c r="BD107" s="113"/>
      <c r="BE107" s="122">
        <v>365.2</v>
      </c>
      <c r="BF107" s="112">
        <v>100.888157243561</v>
      </c>
      <c r="BG107" s="134">
        <v>65</v>
      </c>
      <c r="BH107" s="124">
        <v>1.5521254960547799</v>
      </c>
      <c r="BI107" s="125">
        <v>96.404415454511707</v>
      </c>
      <c r="BJ107" s="114">
        <v>1.4999999999999999E-2</v>
      </c>
      <c r="BK107" s="114">
        <v>1.4999999999999999E-2</v>
      </c>
      <c r="BL107" s="127">
        <v>0</v>
      </c>
      <c r="BM107" s="127">
        <v>0</v>
      </c>
      <c r="BN107" s="113"/>
      <c r="BO107" s="121">
        <v>223</v>
      </c>
      <c r="BP107" s="122">
        <v>61.604761953214798</v>
      </c>
      <c r="BQ107" s="134">
        <v>78</v>
      </c>
      <c r="BR107" s="120">
        <v>0.78980464042582998</v>
      </c>
      <c r="BS107" s="128">
        <v>-99.554701454585896</v>
      </c>
      <c r="BT107" s="114"/>
      <c r="BU107" s="126"/>
      <c r="BV107" s="121">
        <v>60</v>
      </c>
      <c r="BW107" s="121">
        <v>116</v>
      </c>
      <c r="BX107" s="115"/>
      <c r="BY107" s="120">
        <v>0.99854197042282899</v>
      </c>
      <c r="BZ107" s="120">
        <v>1</v>
      </c>
      <c r="CA107" s="137">
        <v>0.99941678816913104</v>
      </c>
      <c r="CB107" s="119">
        <v>0.9</v>
      </c>
      <c r="CC107" s="126">
        <v>2.5000000000000001E-3</v>
      </c>
      <c r="CD107" s="207">
        <f t="shared" si="1"/>
        <v>2215.3482242760019</v>
      </c>
      <c r="CE107" s="115"/>
    </row>
    <row r="108" spans="1:83" s="87" customFormat="1" ht="21.4" customHeight="1" x14ac:dyDescent="0.2">
      <c r="A108" s="111" t="s">
        <v>384</v>
      </c>
      <c r="B108" s="111" t="s">
        <v>386</v>
      </c>
      <c r="C108" s="111" t="s">
        <v>163</v>
      </c>
      <c r="D108" s="112">
        <v>3.3746069082222201</v>
      </c>
      <c r="E108" s="113"/>
      <c r="F108" s="114">
        <v>2.8375000000000001E-2</v>
      </c>
      <c r="G108" s="114">
        <v>2.1499999999999998E-2</v>
      </c>
      <c r="H108" s="115"/>
      <c r="I108" s="116">
        <v>5</v>
      </c>
      <c r="J108" s="116">
        <v>4</v>
      </c>
      <c r="K108" s="113"/>
      <c r="L108" s="140">
        <v>0.68</v>
      </c>
      <c r="M108" s="135">
        <v>0.73899999999999999</v>
      </c>
      <c r="N108" s="119">
        <v>0.7</v>
      </c>
      <c r="O108" s="120">
        <v>5.0000000000000001E-3</v>
      </c>
      <c r="P108" s="113"/>
      <c r="Q108" s="121">
        <v>137</v>
      </c>
      <c r="R108" s="122">
        <v>40.597321029065597</v>
      </c>
      <c r="S108" s="123">
        <v>36</v>
      </c>
      <c r="T108" s="135">
        <v>1.12770336191849</v>
      </c>
      <c r="U108" s="136">
        <v>-1.78543355031033</v>
      </c>
      <c r="V108" s="126">
        <v>8.9999999999999993E-3</v>
      </c>
      <c r="W108" s="126">
        <v>6.4999999999999997E-3</v>
      </c>
      <c r="X108" s="127">
        <v>0</v>
      </c>
      <c r="Y108" s="127">
        <v>9</v>
      </c>
      <c r="Z108" s="113"/>
      <c r="AA108" s="128">
        <v>351</v>
      </c>
      <c r="AB108" s="112">
        <v>104.01211446132901</v>
      </c>
      <c r="AC108" s="123">
        <v>200</v>
      </c>
      <c r="AD108" s="118">
        <v>0.52006057230664504</v>
      </c>
      <c r="AE108" s="129">
        <v>-420.03018639061298</v>
      </c>
      <c r="AF108" s="114"/>
      <c r="AG108" s="114"/>
      <c r="AH108" s="130">
        <v>324</v>
      </c>
      <c r="AI108" s="127">
        <v>459</v>
      </c>
      <c r="AJ108" s="113"/>
      <c r="AK108" s="122">
        <v>2377.01431</v>
      </c>
      <c r="AL108" s="122">
        <v>704.38257688870704</v>
      </c>
      <c r="AM108" s="131">
        <v>612</v>
      </c>
      <c r="AN108" s="124">
        <v>1.1509519230207601</v>
      </c>
      <c r="AO108" s="132">
        <v>17.661939644724502</v>
      </c>
      <c r="AP108" s="126">
        <v>0.01</v>
      </c>
      <c r="AQ108" s="126">
        <v>7.4999999999999997E-3</v>
      </c>
      <c r="AR108" s="127">
        <v>0</v>
      </c>
      <c r="AS108" s="127">
        <v>102</v>
      </c>
      <c r="AT108" s="115"/>
      <c r="AU108" s="122">
        <v>1379.1109100000001</v>
      </c>
      <c r="AV108" s="112">
        <v>408.67305363472099</v>
      </c>
      <c r="AW108" s="133">
        <v>573</v>
      </c>
      <c r="AX108" s="118">
        <v>0.71321649848991397</v>
      </c>
      <c r="AY108" s="141">
        <v>-829.89057400910599</v>
      </c>
      <c r="AZ108" s="114"/>
      <c r="BA108" s="114"/>
      <c r="BB108" s="127">
        <v>555</v>
      </c>
      <c r="BC108" s="127">
        <v>942</v>
      </c>
      <c r="BD108" s="113"/>
      <c r="BE108" s="122">
        <v>122.3</v>
      </c>
      <c r="BF108" s="112">
        <v>36.241258115727902</v>
      </c>
      <c r="BG108" s="134">
        <v>65</v>
      </c>
      <c r="BH108" s="118">
        <v>0.55755781716504405</v>
      </c>
      <c r="BI108" s="129">
        <v>-128.28481057694901</v>
      </c>
      <c r="BJ108" s="114"/>
      <c r="BK108" s="114"/>
      <c r="BL108" s="127">
        <v>98</v>
      </c>
      <c r="BM108" s="127">
        <v>141</v>
      </c>
      <c r="BN108" s="113"/>
      <c r="BO108" s="121">
        <v>262</v>
      </c>
      <c r="BP108" s="122">
        <v>77.638672332957498</v>
      </c>
      <c r="BQ108" s="134">
        <v>78</v>
      </c>
      <c r="BR108" s="135">
        <v>0.99536759401227604</v>
      </c>
      <c r="BS108" s="136">
        <v>-38.701772692338999</v>
      </c>
      <c r="BT108" s="114">
        <v>1.8749999999999999E-3</v>
      </c>
      <c r="BU108" s="126">
        <v>0</v>
      </c>
      <c r="BV108" s="121">
        <v>2</v>
      </c>
      <c r="BW108" s="121">
        <v>54</v>
      </c>
      <c r="BX108" s="115"/>
      <c r="BY108" s="120">
        <v>0.99535828256454895</v>
      </c>
      <c r="BZ108" s="120">
        <v>1</v>
      </c>
      <c r="CA108" s="137">
        <v>0.99814331302582004</v>
      </c>
      <c r="CB108" s="119">
        <v>0.9</v>
      </c>
      <c r="CC108" s="126">
        <v>2.5000000000000001E-3</v>
      </c>
      <c r="CD108" s="207">
        <f t="shared" si="1"/>
        <v>2065.2594278319989</v>
      </c>
      <c r="CE108" s="115"/>
    </row>
    <row r="109" spans="1:83" s="87" customFormat="1" ht="21.4" customHeight="1" x14ac:dyDescent="0.2">
      <c r="A109" s="111" t="s">
        <v>384</v>
      </c>
      <c r="B109" s="111" t="s">
        <v>386</v>
      </c>
      <c r="C109" s="111" t="s">
        <v>164</v>
      </c>
      <c r="D109" s="112">
        <v>3.0118807118888902</v>
      </c>
      <c r="E109" s="113"/>
      <c r="F109" s="114">
        <v>2.6749999999999999E-2</v>
      </c>
      <c r="G109" s="114">
        <v>1.8374999999999999E-2</v>
      </c>
      <c r="H109" s="115"/>
      <c r="I109" s="116">
        <v>5</v>
      </c>
      <c r="J109" s="116">
        <v>5</v>
      </c>
      <c r="K109" s="113"/>
      <c r="L109" s="138">
        <v>0.79</v>
      </c>
      <c r="M109" s="120">
        <v>0.60899999999999999</v>
      </c>
      <c r="N109" s="119">
        <v>0.7</v>
      </c>
      <c r="O109" s="120"/>
      <c r="P109" s="113"/>
      <c r="Q109" s="121">
        <v>129</v>
      </c>
      <c r="R109" s="122">
        <v>42.830381525667399</v>
      </c>
      <c r="S109" s="123">
        <v>36</v>
      </c>
      <c r="T109" s="124">
        <v>1.18973282015743</v>
      </c>
      <c r="U109" s="125">
        <v>5.1321890905727496</v>
      </c>
      <c r="V109" s="126">
        <v>0.01</v>
      </c>
      <c r="W109" s="126">
        <v>9.4999999999999998E-3</v>
      </c>
      <c r="X109" s="127">
        <v>0</v>
      </c>
      <c r="Y109" s="127">
        <v>2</v>
      </c>
      <c r="Z109" s="113"/>
      <c r="AA109" s="128">
        <v>486</v>
      </c>
      <c r="AB109" s="112">
        <v>161.36097225949101</v>
      </c>
      <c r="AC109" s="123">
        <v>200</v>
      </c>
      <c r="AD109" s="120">
        <v>0.80680486129745499</v>
      </c>
      <c r="AE109" s="128">
        <v>-202.15450505237399</v>
      </c>
      <c r="AF109" s="114"/>
      <c r="AG109" s="114"/>
      <c r="AH109" s="130">
        <v>117</v>
      </c>
      <c r="AI109" s="127">
        <v>237</v>
      </c>
      <c r="AJ109" s="113"/>
      <c r="AK109" s="122">
        <v>1573.1540199999999</v>
      </c>
      <c r="AL109" s="122">
        <v>522.316177327422</v>
      </c>
      <c r="AM109" s="131">
        <v>626</v>
      </c>
      <c r="AN109" s="120">
        <v>0.83437089029939704</v>
      </c>
      <c r="AO109" s="122">
        <v>-580.769580813929</v>
      </c>
      <c r="AP109" s="126"/>
      <c r="AQ109" s="126"/>
      <c r="AR109" s="127">
        <v>313</v>
      </c>
      <c r="AS109" s="127">
        <v>690</v>
      </c>
      <c r="AT109" s="115"/>
      <c r="AU109" s="122">
        <v>1732.03538</v>
      </c>
      <c r="AV109" s="112">
        <v>575.06772202600303</v>
      </c>
      <c r="AW109" s="133">
        <v>573</v>
      </c>
      <c r="AX109" s="135">
        <v>1.0036085899232201</v>
      </c>
      <c r="AY109" s="139">
        <v>-239.52727697505</v>
      </c>
      <c r="AZ109" s="114">
        <v>3.7499999999999999E-3</v>
      </c>
      <c r="BA109" s="114">
        <v>7.5000000000000002E-4</v>
      </c>
      <c r="BB109" s="127">
        <v>0</v>
      </c>
      <c r="BC109" s="127">
        <v>339</v>
      </c>
      <c r="BD109" s="113"/>
      <c r="BE109" s="122">
        <v>196</v>
      </c>
      <c r="BF109" s="112">
        <v>65.075618442099397</v>
      </c>
      <c r="BG109" s="134">
        <v>65</v>
      </c>
      <c r="BH109" s="135">
        <v>1.00116336064768</v>
      </c>
      <c r="BI109" s="136">
        <v>-27.650214142021401</v>
      </c>
      <c r="BJ109" s="114">
        <v>3.7499999999999999E-3</v>
      </c>
      <c r="BK109" s="114">
        <v>7.5000000000000002E-4</v>
      </c>
      <c r="BL109" s="127">
        <v>0</v>
      </c>
      <c r="BM109" s="127">
        <v>39</v>
      </c>
      <c r="BN109" s="113"/>
      <c r="BO109" s="121">
        <v>265</v>
      </c>
      <c r="BP109" s="122">
        <v>87.984892281409898</v>
      </c>
      <c r="BQ109" s="134">
        <v>78</v>
      </c>
      <c r="BR109" s="135">
        <v>1.1280114395052501</v>
      </c>
      <c r="BS109" s="136">
        <v>-3.3802569704257102</v>
      </c>
      <c r="BT109" s="114">
        <v>6.7499999999999999E-3</v>
      </c>
      <c r="BU109" s="126">
        <v>4.875E-3</v>
      </c>
      <c r="BV109" s="121">
        <v>0</v>
      </c>
      <c r="BW109" s="121">
        <v>17</v>
      </c>
      <c r="BX109" s="115"/>
      <c r="BY109" s="120">
        <v>0.99940452560539905</v>
      </c>
      <c r="BZ109" s="120">
        <v>1</v>
      </c>
      <c r="CA109" s="137">
        <v>0.99976181024216004</v>
      </c>
      <c r="CB109" s="119">
        <v>0.9</v>
      </c>
      <c r="CC109" s="126">
        <v>2.5000000000000001E-3</v>
      </c>
      <c r="CD109" s="207">
        <f t="shared" si="1"/>
        <v>1885.4373256424453</v>
      </c>
      <c r="CE109" s="115"/>
    </row>
    <row r="110" spans="1:83" s="87" customFormat="1" ht="21.4" customHeight="1" x14ac:dyDescent="0.2">
      <c r="A110" s="111" t="s">
        <v>384</v>
      </c>
      <c r="B110" s="111" t="s">
        <v>386</v>
      </c>
      <c r="C110" s="111" t="s">
        <v>165</v>
      </c>
      <c r="D110" s="112">
        <v>3.5781069425555598</v>
      </c>
      <c r="E110" s="113"/>
      <c r="F110" s="114">
        <v>4.8000000000000001E-2</v>
      </c>
      <c r="G110" s="114">
        <v>3.875E-2</v>
      </c>
      <c r="H110" s="115"/>
      <c r="I110" s="116">
        <v>5</v>
      </c>
      <c r="J110" s="116">
        <v>5</v>
      </c>
      <c r="K110" s="113"/>
      <c r="L110" s="117">
        <v>0.47</v>
      </c>
      <c r="M110" s="120">
        <v>0.67100000000000004</v>
      </c>
      <c r="N110" s="119">
        <v>0.7</v>
      </c>
      <c r="O110" s="120"/>
      <c r="P110" s="113"/>
      <c r="Q110" s="121">
        <v>198</v>
      </c>
      <c r="R110" s="122">
        <v>55.336523804004699</v>
      </c>
      <c r="S110" s="123">
        <v>36</v>
      </c>
      <c r="T110" s="124">
        <v>1.5371256612223501</v>
      </c>
      <c r="U110" s="125">
        <v>50.845342637682997</v>
      </c>
      <c r="V110" s="126">
        <v>0.01</v>
      </c>
      <c r="W110" s="126">
        <v>0.01</v>
      </c>
      <c r="X110" s="127">
        <v>0</v>
      </c>
      <c r="Y110" s="127">
        <v>0</v>
      </c>
      <c r="Z110" s="113"/>
      <c r="AA110" s="128">
        <v>551</v>
      </c>
      <c r="AB110" s="112">
        <v>153.992043515185</v>
      </c>
      <c r="AC110" s="123">
        <v>200</v>
      </c>
      <c r="AD110" s="120">
        <v>0.76996021757592503</v>
      </c>
      <c r="AE110" s="128">
        <v>-266.52587423509402</v>
      </c>
      <c r="AF110" s="114"/>
      <c r="AG110" s="114"/>
      <c r="AH110" s="130">
        <v>165</v>
      </c>
      <c r="AI110" s="127">
        <v>308</v>
      </c>
      <c r="AJ110" s="113"/>
      <c r="AK110" s="122">
        <v>2423.5717199999999</v>
      </c>
      <c r="AL110" s="122">
        <v>677.33350593178102</v>
      </c>
      <c r="AM110" s="131">
        <v>623.5</v>
      </c>
      <c r="AN110" s="135">
        <v>1.0863408274767901</v>
      </c>
      <c r="AO110" s="139">
        <v>-125.06519292790701</v>
      </c>
      <c r="AP110" s="126">
        <v>7.0000000000000001E-3</v>
      </c>
      <c r="AQ110" s="126">
        <v>4.4999999999999997E-3</v>
      </c>
      <c r="AR110" s="127">
        <v>0</v>
      </c>
      <c r="AS110" s="127">
        <v>254</v>
      </c>
      <c r="AT110" s="115"/>
      <c r="AU110" s="122">
        <v>2297.0839900000001</v>
      </c>
      <c r="AV110" s="112">
        <v>641.98304491127794</v>
      </c>
      <c r="AW110" s="133">
        <v>573</v>
      </c>
      <c r="AX110" s="135">
        <v>1.12038925813487</v>
      </c>
      <c r="AY110" s="139">
        <v>-45.127639683545603</v>
      </c>
      <c r="AZ110" s="114">
        <v>1.35E-2</v>
      </c>
      <c r="BA110" s="114">
        <v>8.9999999999999993E-3</v>
      </c>
      <c r="BB110" s="127">
        <v>0</v>
      </c>
      <c r="BC110" s="127">
        <v>164</v>
      </c>
      <c r="BD110" s="113"/>
      <c r="BE110" s="122">
        <v>272.5</v>
      </c>
      <c r="BF110" s="112">
        <v>76.157589578743796</v>
      </c>
      <c r="BG110" s="134">
        <v>65</v>
      </c>
      <c r="BH110" s="124">
        <v>1.17165522428837</v>
      </c>
      <c r="BI110" s="125">
        <v>6.8040908735943004</v>
      </c>
      <c r="BJ110" s="114">
        <v>1.4999999999999999E-2</v>
      </c>
      <c r="BK110" s="114">
        <v>1.2749999999999999E-2</v>
      </c>
      <c r="BL110" s="127">
        <v>0</v>
      </c>
      <c r="BM110" s="127">
        <v>7</v>
      </c>
      <c r="BN110" s="113"/>
      <c r="BO110" s="121">
        <v>218</v>
      </c>
      <c r="BP110" s="122">
        <v>60.926071662995099</v>
      </c>
      <c r="BQ110" s="134">
        <v>78</v>
      </c>
      <c r="BR110" s="120">
        <v>0.78110348285891096</v>
      </c>
      <c r="BS110" s="128">
        <v>-100.83509095168699</v>
      </c>
      <c r="BT110" s="114"/>
      <c r="BU110" s="126"/>
      <c r="BV110" s="121">
        <v>62</v>
      </c>
      <c r="BW110" s="121">
        <v>117</v>
      </c>
      <c r="BX110" s="115"/>
      <c r="BY110" s="120">
        <v>0.99899421674629096</v>
      </c>
      <c r="BZ110" s="120">
        <v>1</v>
      </c>
      <c r="CA110" s="137">
        <v>0.99959768669851601</v>
      </c>
      <c r="CB110" s="119">
        <v>0.9</v>
      </c>
      <c r="CC110" s="126">
        <v>2.5000000000000001E-3</v>
      </c>
      <c r="CD110" s="207">
        <f t="shared" si="1"/>
        <v>2230.9496786833915</v>
      </c>
      <c r="CE110" s="115"/>
    </row>
    <row r="111" spans="1:83" s="87" customFormat="1" ht="21.4" customHeight="1" x14ac:dyDescent="0.2">
      <c r="A111" s="111" t="s">
        <v>384</v>
      </c>
      <c r="B111" s="111" t="s">
        <v>386</v>
      </c>
      <c r="C111" s="111" t="s">
        <v>166</v>
      </c>
      <c r="D111" s="112">
        <v>1.9797979798888901</v>
      </c>
      <c r="E111" s="113"/>
      <c r="F111" s="114">
        <v>3.1E-2</v>
      </c>
      <c r="G111" s="114">
        <v>2.8500000000000001E-2</v>
      </c>
      <c r="H111" s="115"/>
      <c r="I111" s="116">
        <v>4</v>
      </c>
      <c r="J111" s="116">
        <v>4</v>
      </c>
      <c r="K111" s="113"/>
      <c r="L111" s="117">
        <v>0.63</v>
      </c>
      <c r="M111" s="118">
        <v>0.52300000000000002</v>
      </c>
      <c r="N111" s="119">
        <v>0.7</v>
      </c>
      <c r="O111" s="120"/>
      <c r="P111" s="113"/>
      <c r="Q111" s="121">
        <v>96</v>
      </c>
      <c r="R111" s="122">
        <v>48.4897959161408</v>
      </c>
      <c r="S111" s="123">
        <v>36</v>
      </c>
      <c r="T111" s="124">
        <v>1.3469387754483499</v>
      </c>
      <c r="U111" s="125">
        <v>14.578036359897601</v>
      </c>
      <c r="V111" s="126">
        <v>0.01</v>
      </c>
      <c r="W111" s="126">
        <v>0.01</v>
      </c>
      <c r="X111" s="127">
        <v>0</v>
      </c>
      <c r="Y111" s="127">
        <v>0</v>
      </c>
      <c r="Z111" s="113"/>
      <c r="AA111" s="128">
        <v>183</v>
      </c>
      <c r="AB111" s="112">
        <v>92.433673465143301</v>
      </c>
      <c r="AC111" s="123">
        <v>200</v>
      </c>
      <c r="AD111" s="118">
        <v>0.46216836732571698</v>
      </c>
      <c r="AE111" s="129">
        <v>-269.344242445014</v>
      </c>
      <c r="AF111" s="114"/>
      <c r="AG111" s="114"/>
      <c r="AH111" s="130">
        <v>213</v>
      </c>
      <c r="AI111" s="127">
        <v>293</v>
      </c>
      <c r="AJ111" s="113"/>
      <c r="AK111" s="122">
        <v>1232.57034</v>
      </c>
      <c r="AL111" s="122">
        <v>622.57379415508603</v>
      </c>
      <c r="AM111" s="131">
        <v>612</v>
      </c>
      <c r="AN111" s="135">
        <v>1.01727744142988</v>
      </c>
      <c r="AO111" s="139">
        <v>-151.603041881742</v>
      </c>
      <c r="AP111" s="126">
        <v>3.5000000000000001E-3</v>
      </c>
      <c r="AQ111" s="126">
        <v>1E-3</v>
      </c>
      <c r="AR111" s="127">
        <v>0</v>
      </c>
      <c r="AS111" s="127">
        <v>222</v>
      </c>
      <c r="AT111" s="115"/>
      <c r="AU111" s="122">
        <v>1557.6235799999999</v>
      </c>
      <c r="AV111" s="112">
        <v>786.75884904550605</v>
      </c>
      <c r="AW111" s="133">
        <v>573</v>
      </c>
      <c r="AX111" s="124">
        <v>1.37305209257505</v>
      </c>
      <c r="AY111" s="132">
        <v>261.65732539503603</v>
      </c>
      <c r="AZ111" s="114">
        <v>1.4999999999999999E-2</v>
      </c>
      <c r="BA111" s="114">
        <v>1.4999999999999999E-2</v>
      </c>
      <c r="BB111" s="127">
        <v>0</v>
      </c>
      <c r="BC111" s="127">
        <v>0</v>
      </c>
      <c r="BD111" s="113"/>
      <c r="BE111" s="122">
        <v>119.8</v>
      </c>
      <c r="BF111" s="112">
        <v>60.511224487017301</v>
      </c>
      <c r="BG111" s="134">
        <v>65</v>
      </c>
      <c r="BH111" s="120">
        <v>0.93094191518488201</v>
      </c>
      <c r="BI111" s="128">
        <v>-27.211878794629399</v>
      </c>
      <c r="BJ111" s="114"/>
      <c r="BK111" s="114"/>
      <c r="BL111" s="127">
        <v>9</v>
      </c>
      <c r="BM111" s="127">
        <v>35</v>
      </c>
      <c r="BN111" s="113"/>
      <c r="BO111" s="121">
        <v>127</v>
      </c>
      <c r="BP111" s="122">
        <v>64.147959180727895</v>
      </c>
      <c r="BQ111" s="134">
        <v>78</v>
      </c>
      <c r="BR111" s="120">
        <v>0.82240973308625498</v>
      </c>
      <c r="BS111" s="128">
        <v>-49.414254553555303</v>
      </c>
      <c r="BT111" s="114"/>
      <c r="BU111" s="126"/>
      <c r="BV111" s="121">
        <v>28</v>
      </c>
      <c r="BW111" s="121">
        <v>59</v>
      </c>
      <c r="BX111" s="115"/>
      <c r="BY111" s="120">
        <v>0.99914175368330704</v>
      </c>
      <c r="BZ111" s="120">
        <v>1</v>
      </c>
      <c r="CA111" s="137">
        <v>0.99965670147332297</v>
      </c>
      <c r="CB111" s="119">
        <v>0.9</v>
      </c>
      <c r="CC111" s="126">
        <v>2.5000000000000001E-3</v>
      </c>
      <c r="CD111" s="207">
        <f t="shared" si="1"/>
        <v>1211.6363636920007</v>
      </c>
      <c r="CE111" s="115"/>
    </row>
    <row r="112" spans="1:83" s="87" customFormat="1" ht="21.4" customHeight="1" x14ac:dyDescent="0.2">
      <c r="A112" s="111" t="s">
        <v>384</v>
      </c>
      <c r="B112" s="111" t="s">
        <v>386</v>
      </c>
      <c r="C112" s="111" t="s">
        <v>167</v>
      </c>
      <c r="D112" s="112">
        <v>5.7496469177777803</v>
      </c>
      <c r="E112" s="113"/>
      <c r="F112" s="114">
        <v>1.4749999999999999E-2</v>
      </c>
      <c r="G112" s="114">
        <v>8.5000000000000006E-3</v>
      </c>
      <c r="H112" s="115"/>
      <c r="I112" s="116">
        <v>5</v>
      </c>
      <c r="J112" s="116">
        <v>4</v>
      </c>
      <c r="K112" s="113"/>
      <c r="L112" s="117">
        <v>0.47</v>
      </c>
      <c r="M112" s="135">
        <v>0.71699999999999997</v>
      </c>
      <c r="N112" s="119">
        <v>0.7</v>
      </c>
      <c r="O112" s="120">
        <v>2E-3</v>
      </c>
      <c r="P112" s="113"/>
      <c r="Q112" s="121">
        <v>220</v>
      </c>
      <c r="R112" s="122">
        <v>38.263219141294599</v>
      </c>
      <c r="S112" s="123">
        <v>36</v>
      </c>
      <c r="T112" s="135">
        <v>1.0628671983692899</v>
      </c>
      <c r="U112" s="136">
        <v>-16.4622789992961</v>
      </c>
      <c r="V112" s="126">
        <v>6.0000000000000001E-3</v>
      </c>
      <c r="W112" s="126">
        <v>3.0000000000000001E-3</v>
      </c>
      <c r="X112" s="127">
        <v>0</v>
      </c>
      <c r="Y112" s="127">
        <v>29</v>
      </c>
      <c r="Z112" s="113"/>
      <c r="AA112" s="128">
        <v>585</v>
      </c>
      <c r="AB112" s="112">
        <v>101.74537817117</v>
      </c>
      <c r="AC112" s="123">
        <v>200</v>
      </c>
      <c r="AD112" s="118">
        <v>0.50872689085584999</v>
      </c>
      <c r="AE112" s="129">
        <v>-728.67932777386704</v>
      </c>
      <c r="AF112" s="114"/>
      <c r="AG112" s="114"/>
      <c r="AH112" s="130">
        <v>565</v>
      </c>
      <c r="AI112" s="127">
        <v>795</v>
      </c>
      <c r="AJ112" s="113"/>
      <c r="AK112" s="122">
        <v>3642.4578299999998</v>
      </c>
      <c r="AL112" s="122">
        <v>633.50982801006501</v>
      </c>
      <c r="AM112" s="131">
        <v>622.9</v>
      </c>
      <c r="AN112" s="135">
        <v>1.0170329555467399</v>
      </c>
      <c r="AO112" s="139">
        <v>-448.99643635170901</v>
      </c>
      <c r="AP112" s="126">
        <v>3.5000000000000001E-3</v>
      </c>
      <c r="AQ112" s="126">
        <v>1E-3</v>
      </c>
      <c r="AR112" s="127">
        <v>0</v>
      </c>
      <c r="AS112" s="127">
        <v>656</v>
      </c>
      <c r="AT112" s="115"/>
      <c r="AU112" s="122">
        <v>2029.8999100000001</v>
      </c>
      <c r="AV112" s="112">
        <v>353.04775041465501</v>
      </c>
      <c r="AW112" s="133">
        <v>573</v>
      </c>
      <c r="AX112" s="118">
        <v>0.61613918047932803</v>
      </c>
      <c r="AY112" s="141">
        <v>-1733.7913640721299</v>
      </c>
      <c r="AZ112" s="114"/>
      <c r="BA112" s="114"/>
      <c r="BB112" s="127">
        <v>1265</v>
      </c>
      <c r="BC112" s="127">
        <v>1924</v>
      </c>
      <c r="BD112" s="113"/>
      <c r="BE112" s="122">
        <v>357</v>
      </c>
      <c r="BF112" s="112">
        <v>62.090769242918903</v>
      </c>
      <c r="BG112" s="134">
        <v>65</v>
      </c>
      <c r="BH112" s="135">
        <v>0.95524260373721404</v>
      </c>
      <c r="BI112" s="136">
        <v>-69.945781526506806</v>
      </c>
      <c r="BJ112" s="114">
        <v>7.5000000000000002E-4</v>
      </c>
      <c r="BK112" s="114"/>
      <c r="BL112" s="127">
        <v>17</v>
      </c>
      <c r="BM112" s="127">
        <v>92</v>
      </c>
      <c r="BN112" s="113"/>
      <c r="BO112" s="121">
        <v>377</v>
      </c>
      <c r="BP112" s="122">
        <v>65.569243710309294</v>
      </c>
      <c r="BQ112" s="134">
        <v>78</v>
      </c>
      <c r="BR112" s="120">
        <v>0.84063132961935005</v>
      </c>
      <c r="BS112" s="128">
        <v>-135.33493783180799</v>
      </c>
      <c r="BT112" s="114"/>
      <c r="BU112" s="126"/>
      <c r="BV112" s="121">
        <v>72</v>
      </c>
      <c r="BW112" s="121">
        <v>162</v>
      </c>
      <c r="BX112" s="115"/>
      <c r="BY112" s="120">
        <v>0.99504214179474504</v>
      </c>
      <c r="BZ112" s="120">
        <v>1</v>
      </c>
      <c r="CA112" s="137">
        <v>0.99801685671789797</v>
      </c>
      <c r="CB112" s="119">
        <v>0.9</v>
      </c>
      <c r="CC112" s="126">
        <v>2.5000000000000001E-3</v>
      </c>
      <c r="CD112" s="207">
        <f t="shared" si="1"/>
        <v>3581.4550650837791</v>
      </c>
      <c r="CE112" s="115"/>
    </row>
    <row r="113" spans="1:83" s="87" customFormat="1" ht="21.4" customHeight="1" x14ac:dyDescent="0.2">
      <c r="A113" s="111" t="s">
        <v>384</v>
      </c>
      <c r="B113" s="111" t="s">
        <v>386</v>
      </c>
      <c r="C113" s="111" t="s">
        <v>168</v>
      </c>
      <c r="D113" s="112">
        <v>4.2173521322222198</v>
      </c>
      <c r="E113" s="113"/>
      <c r="F113" s="114">
        <v>2.1000000000000001E-2</v>
      </c>
      <c r="G113" s="114">
        <v>1.7999999999999999E-2</v>
      </c>
      <c r="H113" s="115"/>
      <c r="I113" s="116">
        <v>3</v>
      </c>
      <c r="J113" s="116">
        <v>3</v>
      </c>
      <c r="K113" s="113"/>
      <c r="L113" s="138">
        <v>0.72</v>
      </c>
      <c r="M113" s="135">
        <v>0.76500000000000001</v>
      </c>
      <c r="N113" s="119">
        <v>0.7</v>
      </c>
      <c r="O113" s="120">
        <v>8.9999999999999993E-3</v>
      </c>
      <c r="P113" s="113"/>
      <c r="Q113" s="121">
        <v>172</v>
      </c>
      <c r="R113" s="122">
        <v>40.7838839649771</v>
      </c>
      <c r="S113" s="123">
        <v>36</v>
      </c>
      <c r="T113" s="135">
        <v>1.13288566569381</v>
      </c>
      <c r="U113" s="136">
        <v>-1.4445107306239</v>
      </c>
      <c r="V113" s="126">
        <v>9.4999999999999998E-3</v>
      </c>
      <c r="W113" s="126">
        <v>6.4999999999999997E-3</v>
      </c>
      <c r="X113" s="127">
        <v>0</v>
      </c>
      <c r="Y113" s="127">
        <v>11</v>
      </c>
      <c r="Z113" s="113"/>
      <c r="AA113" s="128">
        <v>619</v>
      </c>
      <c r="AB113" s="112">
        <v>146.77455915302801</v>
      </c>
      <c r="AC113" s="123">
        <v>200</v>
      </c>
      <c r="AD113" s="118">
        <v>0.73387279576513997</v>
      </c>
      <c r="AE113" s="129">
        <v>-344.580615170133</v>
      </c>
      <c r="AF113" s="114"/>
      <c r="AG113" s="114"/>
      <c r="AH113" s="130">
        <v>225</v>
      </c>
      <c r="AI113" s="127">
        <v>394</v>
      </c>
      <c r="AJ113" s="113"/>
      <c r="AK113" s="122">
        <v>2302.2122300000001</v>
      </c>
      <c r="AL113" s="122">
        <v>545.89044448297204</v>
      </c>
      <c r="AM113" s="131">
        <v>612</v>
      </c>
      <c r="AN113" s="120">
        <v>0.89197785046237299</v>
      </c>
      <c r="AO113" s="122">
        <v>-646.34445242060701</v>
      </c>
      <c r="AP113" s="126"/>
      <c r="AQ113" s="126"/>
      <c r="AR113" s="127">
        <v>279</v>
      </c>
      <c r="AS113" s="127">
        <v>796</v>
      </c>
      <c r="AT113" s="115"/>
      <c r="AU113" s="122">
        <v>2120.2282300000002</v>
      </c>
      <c r="AV113" s="112">
        <v>502.73919832319098</v>
      </c>
      <c r="AW113" s="133">
        <v>573</v>
      </c>
      <c r="AX113" s="120">
        <v>0.87738079986595296</v>
      </c>
      <c r="AY113" s="122">
        <v>-640.43023246243001</v>
      </c>
      <c r="AZ113" s="114"/>
      <c r="BA113" s="114"/>
      <c r="BB113" s="127">
        <v>297</v>
      </c>
      <c r="BC113" s="127">
        <v>780</v>
      </c>
      <c r="BD113" s="113"/>
      <c r="BE113" s="122">
        <v>253.4</v>
      </c>
      <c r="BF113" s="112">
        <v>60.085094167007</v>
      </c>
      <c r="BG113" s="134">
        <v>65</v>
      </c>
      <c r="BH113" s="120">
        <v>0.9243860641078</v>
      </c>
      <c r="BI113" s="128">
        <v>-59.7636999302931</v>
      </c>
      <c r="BJ113" s="114"/>
      <c r="BK113" s="114"/>
      <c r="BL113" s="127">
        <v>21</v>
      </c>
      <c r="BM113" s="127">
        <v>76</v>
      </c>
      <c r="BN113" s="113"/>
      <c r="BO113" s="121">
        <v>227</v>
      </c>
      <c r="BP113" s="122">
        <v>53.825242209591899</v>
      </c>
      <c r="BQ113" s="134">
        <v>78</v>
      </c>
      <c r="BR113" s="118">
        <v>0.69006720781528097</v>
      </c>
      <c r="BS113" s="129">
        <v>-148.796439916352</v>
      </c>
      <c r="BT113" s="114"/>
      <c r="BU113" s="126"/>
      <c r="BV113" s="121">
        <v>102</v>
      </c>
      <c r="BW113" s="121">
        <v>168</v>
      </c>
      <c r="BX113" s="115"/>
      <c r="BY113" s="120">
        <v>0.99796885578876104</v>
      </c>
      <c r="BZ113" s="120">
        <v>1</v>
      </c>
      <c r="CA113" s="137">
        <v>0.999187542315505</v>
      </c>
      <c r="CB113" s="119">
        <v>0.9</v>
      </c>
      <c r="CC113" s="126">
        <v>2.5000000000000001E-3</v>
      </c>
      <c r="CD113" s="207">
        <f t="shared" si="1"/>
        <v>2581.0195049199983</v>
      </c>
      <c r="CE113" s="115"/>
    </row>
    <row r="114" spans="1:83" s="87" customFormat="1" ht="21.4" customHeight="1" x14ac:dyDescent="0.2">
      <c r="A114" s="111" t="s">
        <v>384</v>
      </c>
      <c r="B114" s="111" t="s">
        <v>386</v>
      </c>
      <c r="C114" s="111" t="s">
        <v>169</v>
      </c>
      <c r="D114" s="112">
        <v>3.2068006302222201</v>
      </c>
      <c r="E114" s="113"/>
      <c r="F114" s="114">
        <v>4.0000000000000001E-3</v>
      </c>
      <c r="G114" s="114">
        <v>2.5000000000000001E-3</v>
      </c>
      <c r="H114" s="115"/>
      <c r="I114" s="116">
        <v>2</v>
      </c>
      <c r="J114" s="116">
        <v>1</v>
      </c>
      <c r="K114" s="113"/>
      <c r="L114" s="117">
        <v>0.42</v>
      </c>
      <c r="M114" s="118">
        <v>0.48299999999999998</v>
      </c>
      <c r="N114" s="119">
        <v>0.7</v>
      </c>
      <c r="O114" s="120"/>
      <c r="P114" s="113"/>
      <c r="Q114" s="121">
        <v>93</v>
      </c>
      <c r="R114" s="122">
        <v>29.0008674451194</v>
      </c>
      <c r="S114" s="123">
        <v>36</v>
      </c>
      <c r="T114" s="120">
        <v>0.80557965125331599</v>
      </c>
      <c r="U114" s="128">
        <v>-38.884165438771099</v>
      </c>
      <c r="V114" s="126"/>
      <c r="W114" s="126"/>
      <c r="X114" s="127">
        <v>23</v>
      </c>
      <c r="Y114" s="127">
        <v>46</v>
      </c>
      <c r="Z114" s="113"/>
      <c r="AA114" s="128">
        <v>284</v>
      </c>
      <c r="AB114" s="112">
        <v>88.5617887571388</v>
      </c>
      <c r="AC114" s="123">
        <v>200</v>
      </c>
      <c r="AD114" s="118">
        <v>0.44280894378569402</v>
      </c>
      <c r="AE114" s="129">
        <v>-448.68980799317302</v>
      </c>
      <c r="AF114" s="114"/>
      <c r="AG114" s="114"/>
      <c r="AH114" s="130">
        <v>358</v>
      </c>
      <c r="AI114" s="127">
        <v>486</v>
      </c>
      <c r="AJ114" s="113"/>
      <c r="AK114" s="122">
        <v>1009.54016</v>
      </c>
      <c r="AL114" s="122">
        <v>314.812261942845</v>
      </c>
      <c r="AM114" s="131">
        <v>612</v>
      </c>
      <c r="AN114" s="118">
        <v>0.51439912082164296</v>
      </c>
      <c r="AO114" s="141">
        <v>-1232.4906524591099</v>
      </c>
      <c r="AP114" s="126"/>
      <c r="AQ114" s="126"/>
      <c r="AR114" s="127">
        <v>954</v>
      </c>
      <c r="AS114" s="127">
        <v>1346</v>
      </c>
      <c r="AT114" s="115"/>
      <c r="AU114" s="122">
        <v>1644.87149</v>
      </c>
      <c r="AV114" s="112">
        <v>512.93225855640901</v>
      </c>
      <c r="AW114" s="133">
        <v>573</v>
      </c>
      <c r="AX114" s="120">
        <v>0.89516973570053904</v>
      </c>
      <c r="AY114" s="122">
        <v>-454.28480990044</v>
      </c>
      <c r="AZ114" s="114"/>
      <c r="BA114" s="114"/>
      <c r="BB114" s="127">
        <v>193</v>
      </c>
      <c r="BC114" s="127">
        <v>561</v>
      </c>
      <c r="BD114" s="113"/>
      <c r="BE114" s="122">
        <v>178.4</v>
      </c>
      <c r="BF114" s="112">
        <v>55.631771529132301</v>
      </c>
      <c r="BG114" s="134">
        <v>65</v>
      </c>
      <c r="BH114" s="120">
        <v>0.85587340814049595</v>
      </c>
      <c r="BI114" s="128">
        <v>-59.724187597781203</v>
      </c>
      <c r="BJ114" s="114"/>
      <c r="BK114" s="114"/>
      <c r="BL114" s="127">
        <v>31</v>
      </c>
      <c r="BM114" s="127">
        <v>72</v>
      </c>
      <c r="BN114" s="113"/>
      <c r="BO114" s="121">
        <v>247</v>
      </c>
      <c r="BP114" s="122">
        <v>77.023809235962304</v>
      </c>
      <c r="BQ114" s="134">
        <v>78</v>
      </c>
      <c r="BR114" s="135">
        <v>0.98748473379438795</v>
      </c>
      <c r="BS114" s="136">
        <v>-38.749025117337503</v>
      </c>
      <c r="BT114" s="114">
        <v>1.5E-3</v>
      </c>
      <c r="BU114" s="126"/>
      <c r="BV114" s="121">
        <v>4</v>
      </c>
      <c r="BW114" s="121">
        <v>54</v>
      </c>
      <c r="BX114" s="115"/>
      <c r="BY114" s="120">
        <v>0.99909747292418805</v>
      </c>
      <c r="BZ114" s="120">
        <v>1</v>
      </c>
      <c r="CA114" s="137">
        <v>0.99963898916967497</v>
      </c>
      <c r="CB114" s="119">
        <v>0.9</v>
      </c>
      <c r="CC114" s="126">
        <v>2.5000000000000001E-3</v>
      </c>
      <c r="CD114" s="207">
        <f t="shared" si="1"/>
        <v>1962.5619856959986</v>
      </c>
      <c r="CE114" s="115"/>
    </row>
    <row r="115" spans="1:83" s="87" customFormat="1" ht="21.4" customHeight="1" x14ac:dyDescent="0.2">
      <c r="A115" s="111" t="s">
        <v>384</v>
      </c>
      <c r="B115" s="111" t="s">
        <v>386</v>
      </c>
      <c r="C115" s="111" t="s">
        <v>170</v>
      </c>
      <c r="D115" s="112">
        <v>9.4290395323333307</v>
      </c>
      <c r="E115" s="113"/>
      <c r="F115" s="114">
        <v>4.0500000000000001E-2</v>
      </c>
      <c r="G115" s="114">
        <v>3.2375000000000001E-2</v>
      </c>
      <c r="H115" s="115"/>
      <c r="I115" s="116">
        <v>6</v>
      </c>
      <c r="J115" s="116">
        <v>6</v>
      </c>
      <c r="K115" s="113"/>
      <c r="L115" s="137">
        <v>0.95</v>
      </c>
      <c r="M115" s="135">
        <v>0.77900000000000003</v>
      </c>
      <c r="N115" s="119">
        <v>0.7</v>
      </c>
      <c r="O115" s="120">
        <v>1.0999999999999999E-2</v>
      </c>
      <c r="P115" s="113"/>
      <c r="Q115" s="121">
        <v>365</v>
      </c>
      <c r="R115" s="122">
        <v>38.710199352582002</v>
      </c>
      <c r="S115" s="123">
        <v>36</v>
      </c>
      <c r="T115" s="135">
        <v>1.0752833153495001</v>
      </c>
      <c r="U115" s="136">
        <v>-22.7824514225534</v>
      </c>
      <c r="V115" s="126">
        <v>6.4999999999999997E-3</v>
      </c>
      <c r="W115" s="126">
        <v>4.0000000000000001E-3</v>
      </c>
      <c r="X115" s="127">
        <v>0</v>
      </c>
      <c r="Y115" s="127">
        <v>43</v>
      </c>
      <c r="Z115" s="113"/>
      <c r="AA115" s="128">
        <v>965</v>
      </c>
      <c r="AB115" s="112">
        <v>102.34340376778501</v>
      </c>
      <c r="AC115" s="123">
        <v>200</v>
      </c>
      <c r="AD115" s="118">
        <v>0.51171701883892495</v>
      </c>
      <c r="AE115" s="129">
        <v>-1189.3469523475201</v>
      </c>
      <c r="AF115" s="114"/>
      <c r="AG115" s="114"/>
      <c r="AH115" s="130">
        <v>921</v>
      </c>
      <c r="AI115" s="127">
        <v>1298</v>
      </c>
      <c r="AJ115" s="113"/>
      <c r="AK115" s="122">
        <v>8604.6406299999999</v>
      </c>
      <c r="AL115" s="122">
        <v>912.56809354692302</v>
      </c>
      <c r="AM115" s="131">
        <v>666.7</v>
      </c>
      <c r="AN115" s="124">
        <v>1.3687837011353301</v>
      </c>
      <c r="AO115" s="132">
        <v>1423.12506434955</v>
      </c>
      <c r="AP115" s="126">
        <v>0.01</v>
      </c>
      <c r="AQ115" s="126">
        <v>0.01</v>
      </c>
      <c r="AR115" s="127">
        <v>0</v>
      </c>
      <c r="AS115" s="127">
        <v>0</v>
      </c>
      <c r="AT115" s="115"/>
      <c r="AU115" s="122">
        <v>5500.7521800000004</v>
      </c>
      <c r="AV115" s="112">
        <v>583.38414651219205</v>
      </c>
      <c r="AW115" s="133">
        <v>573</v>
      </c>
      <c r="AX115" s="135">
        <v>1.01812241974205</v>
      </c>
      <c r="AY115" s="139">
        <v>-671.45183847564294</v>
      </c>
      <c r="AZ115" s="114">
        <v>5.2500000000000003E-3</v>
      </c>
      <c r="BA115" s="114">
        <v>1.5E-3</v>
      </c>
      <c r="BB115" s="127">
        <v>0</v>
      </c>
      <c r="BC115" s="127">
        <v>983</v>
      </c>
      <c r="BD115" s="113"/>
      <c r="BE115" s="122">
        <v>423.1</v>
      </c>
      <c r="BF115" s="112">
        <v>44.872014646787498</v>
      </c>
      <c r="BG115" s="134">
        <v>65</v>
      </c>
      <c r="BH115" s="118">
        <v>0.69033868687365396</v>
      </c>
      <c r="BI115" s="129">
        <v>-277.06275951294401</v>
      </c>
      <c r="BJ115" s="114"/>
      <c r="BK115" s="114"/>
      <c r="BL115" s="127">
        <v>190</v>
      </c>
      <c r="BM115" s="127">
        <v>313</v>
      </c>
      <c r="BN115" s="113"/>
      <c r="BO115" s="121">
        <v>799</v>
      </c>
      <c r="BP115" s="122">
        <v>84.738217212912403</v>
      </c>
      <c r="BQ115" s="134">
        <v>78</v>
      </c>
      <c r="BR115" s="135">
        <v>1.08638740016554</v>
      </c>
      <c r="BS115" s="136">
        <v>-41.195311415532501</v>
      </c>
      <c r="BT115" s="114">
        <v>5.2500000000000003E-3</v>
      </c>
      <c r="BU115" s="126">
        <v>3.375E-3</v>
      </c>
      <c r="BV115" s="121">
        <v>0</v>
      </c>
      <c r="BW115" s="121">
        <v>84</v>
      </c>
      <c r="BX115" s="115"/>
      <c r="BY115" s="120">
        <v>0.99583429761629205</v>
      </c>
      <c r="BZ115" s="120">
        <v>1</v>
      </c>
      <c r="CA115" s="137">
        <v>0.99833371904651702</v>
      </c>
      <c r="CB115" s="119">
        <v>0.9</v>
      </c>
      <c r="CC115" s="126">
        <v>2.5000000000000001E-3</v>
      </c>
      <c r="CD115" s="207">
        <f t="shared" si="1"/>
        <v>6286.340656206632</v>
      </c>
      <c r="CE115" s="115"/>
    </row>
    <row r="116" spans="1:83" s="87" customFormat="1" ht="21.4" customHeight="1" x14ac:dyDescent="0.2">
      <c r="A116" s="111" t="s">
        <v>384</v>
      </c>
      <c r="B116" s="111" t="s">
        <v>386</v>
      </c>
      <c r="C116" s="111" t="s">
        <v>171</v>
      </c>
      <c r="D116" s="112">
        <v>3.6511770079999999</v>
      </c>
      <c r="E116" s="113"/>
      <c r="F116" s="114">
        <v>4.6249999999999999E-2</v>
      </c>
      <c r="G116" s="114">
        <v>3.9875000000000001E-2</v>
      </c>
      <c r="H116" s="115"/>
      <c r="I116" s="116">
        <v>5</v>
      </c>
      <c r="J116" s="116">
        <v>5</v>
      </c>
      <c r="K116" s="113"/>
      <c r="L116" s="117">
        <v>0.53</v>
      </c>
      <c r="M116" s="120">
        <v>0.66100000000000003</v>
      </c>
      <c r="N116" s="119">
        <v>0.7</v>
      </c>
      <c r="O116" s="120"/>
      <c r="P116" s="113"/>
      <c r="Q116" s="121">
        <v>225</v>
      </c>
      <c r="R116" s="122">
        <v>61.623963863435897</v>
      </c>
      <c r="S116" s="123">
        <v>36</v>
      </c>
      <c r="T116" s="124">
        <v>1.7117767739843299</v>
      </c>
      <c r="U116" s="125">
        <v>74.840233898188799</v>
      </c>
      <c r="V116" s="126">
        <v>0.01</v>
      </c>
      <c r="W116" s="126">
        <v>0.01</v>
      </c>
      <c r="X116" s="127">
        <v>0</v>
      </c>
      <c r="Y116" s="127">
        <v>0</v>
      </c>
      <c r="Z116" s="113"/>
      <c r="AA116" s="128">
        <v>339</v>
      </c>
      <c r="AB116" s="112">
        <v>92.846772220910097</v>
      </c>
      <c r="AC116" s="123">
        <v>200</v>
      </c>
      <c r="AD116" s="118">
        <v>0.46423386110455001</v>
      </c>
      <c r="AE116" s="129">
        <v>-495.22092278783998</v>
      </c>
      <c r="AF116" s="114"/>
      <c r="AG116" s="114"/>
      <c r="AH116" s="130">
        <v>392</v>
      </c>
      <c r="AI116" s="127">
        <v>538</v>
      </c>
      <c r="AJ116" s="113"/>
      <c r="AK116" s="122">
        <v>1971.8620699999999</v>
      </c>
      <c r="AL116" s="122">
        <v>540.06203086826599</v>
      </c>
      <c r="AM116" s="131">
        <v>612</v>
      </c>
      <c r="AN116" s="120">
        <v>0.882454298804357</v>
      </c>
      <c r="AO116" s="122">
        <v>-580.85395373078995</v>
      </c>
      <c r="AP116" s="126"/>
      <c r="AQ116" s="126"/>
      <c r="AR116" s="127">
        <v>263</v>
      </c>
      <c r="AS116" s="127">
        <v>710</v>
      </c>
      <c r="AT116" s="115"/>
      <c r="AU116" s="122">
        <v>2287.1145000000001</v>
      </c>
      <c r="AV116" s="112">
        <v>626.40471688684602</v>
      </c>
      <c r="AW116" s="133">
        <v>573</v>
      </c>
      <c r="AX116" s="135">
        <v>1.0932019491917</v>
      </c>
      <c r="AY116" s="139">
        <v>-102.928443787162</v>
      </c>
      <c r="AZ116" s="114">
        <v>1.125E-2</v>
      </c>
      <c r="BA116" s="114">
        <v>6.7499999999999999E-3</v>
      </c>
      <c r="BB116" s="127">
        <v>0</v>
      </c>
      <c r="BC116" s="127">
        <v>224</v>
      </c>
      <c r="BD116" s="113"/>
      <c r="BE116" s="122">
        <v>289.10000000000002</v>
      </c>
      <c r="BF116" s="112">
        <v>79.179946457419206</v>
      </c>
      <c r="BG116" s="134">
        <v>65</v>
      </c>
      <c r="BH116" s="124">
        <v>1.21815302242183</v>
      </c>
      <c r="BI116" s="125">
        <v>17.978200093952001</v>
      </c>
      <c r="BJ116" s="114">
        <v>1.4999999999999999E-2</v>
      </c>
      <c r="BK116" s="114">
        <v>1.4999999999999999E-2</v>
      </c>
      <c r="BL116" s="127">
        <v>0</v>
      </c>
      <c r="BM116" s="127">
        <v>0</v>
      </c>
      <c r="BN116" s="113"/>
      <c r="BO116" s="121">
        <v>327</v>
      </c>
      <c r="BP116" s="122">
        <v>89.560160814860197</v>
      </c>
      <c r="BQ116" s="134">
        <v>78</v>
      </c>
      <c r="BR116" s="124">
        <v>1.1482071899341</v>
      </c>
      <c r="BS116" s="125">
        <v>1.6538401127423901</v>
      </c>
      <c r="BT116" s="114">
        <v>7.4999999999999997E-3</v>
      </c>
      <c r="BU116" s="126">
        <v>5.6249999999999998E-3</v>
      </c>
      <c r="BV116" s="121">
        <v>0</v>
      </c>
      <c r="BW116" s="121">
        <v>15</v>
      </c>
      <c r="BX116" s="115"/>
      <c r="BY116" s="120">
        <v>0.99753320683111901</v>
      </c>
      <c r="BZ116" s="120">
        <v>1</v>
      </c>
      <c r="CA116" s="137">
        <v>0.99901328273244805</v>
      </c>
      <c r="CB116" s="119">
        <v>0.9</v>
      </c>
      <c r="CC116" s="126">
        <v>2.5000000000000001E-3</v>
      </c>
      <c r="CD116" s="207">
        <f t="shared" si="1"/>
        <v>2234.5203288960001</v>
      </c>
      <c r="CE116" s="115"/>
    </row>
    <row r="117" spans="1:83" s="87" customFormat="1" ht="21.4" customHeight="1" x14ac:dyDescent="0.2">
      <c r="A117" s="111" t="s">
        <v>384</v>
      </c>
      <c r="B117" s="111" t="s">
        <v>386</v>
      </c>
      <c r="C117" s="111" t="s">
        <v>172</v>
      </c>
      <c r="D117" s="112">
        <v>2.93764142466667</v>
      </c>
      <c r="E117" s="113"/>
      <c r="F117" s="114">
        <v>0.06</v>
      </c>
      <c r="G117" s="114">
        <v>0.06</v>
      </c>
      <c r="H117" s="115"/>
      <c r="I117" s="116">
        <v>6</v>
      </c>
      <c r="J117" s="116">
        <v>6</v>
      </c>
      <c r="K117" s="113"/>
      <c r="L117" s="137">
        <v>1</v>
      </c>
      <c r="M117" s="120">
        <v>0.64400000000000002</v>
      </c>
      <c r="N117" s="119">
        <v>0.7</v>
      </c>
      <c r="O117" s="120"/>
      <c r="P117" s="113"/>
      <c r="Q117" s="121">
        <v>135</v>
      </c>
      <c r="R117" s="122">
        <v>45.955234313635998</v>
      </c>
      <c r="S117" s="123">
        <v>36</v>
      </c>
      <c r="T117" s="124">
        <v>1.2765342864898901</v>
      </c>
      <c r="U117" s="125">
        <v>14.1853837125886</v>
      </c>
      <c r="V117" s="126">
        <v>0.01</v>
      </c>
      <c r="W117" s="126">
        <v>0.01</v>
      </c>
      <c r="X117" s="127">
        <v>0</v>
      </c>
      <c r="Y117" s="127">
        <v>0</v>
      </c>
      <c r="Z117" s="113"/>
      <c r="AA117" s="128">
        <v>456</v>
      </c>
      <c r="AB117" s="112">
        <v>155.22656923717</v>
      </c>
      <c r="AC117" s="123">
        <v>200</v>
      </c>
      <c r="AD117" s="120">
        <v>0.77613284618584999</v>
      </c>
      <c r="AE117" s="128">
        <v>-215.19231270784101</v>
      </c>
      <c r="AF117" s="114"/>
      <c r="AG117" s="114"/>
      <c r="AH117" s="130">
        <v>132</v>
      </c>
      <c r="AI117" s="127">
        <v>250</v>
      </c>
      <c r="AJ117" s="113"/>
      <c r="AK117" s="122">
        <v>2344.6644200000001</v>
      </c>
      <c r="AL117" s="122">
        <v>798.14520598477998</v>
      </c>
      <c r="AM117" s="131">
        <v>612</v>
      </c>
      <c r="AN117" s="124">
        <v>1.3041588333084599</v>
      </c>
      <c r="AO117" s="132">
        <v>290.81594311400698</v>
      </c>
      <c r="AP117" s="126">
        <v>0.01</v>
      </c>
      <c r="AQ117" s="126">
        <v>0.01</v>
      </c>
      <c r="AR117" s="127">
        <v>0</v>
      </c>
      <c r="AS117" s="127">
        <v>0</v>
      </c>
      <c r="AT117" s="115"/>
      <c r="AU117" s="122">
        <v>2139.36915</v>
      </c>
      <c r="AV117" s="112">
        <v>728.26081904899399</v>
      </c>
      <c r="AW117" s="133">
        <v>573</v>
      </c>
      <c r="AX117" s="124">
        <v>1.2709612897888201</v>
      </c>
      <c r="AY117" s="132">
        <v>216.40317409203601</v>
      </c>
      <c r="AZ117" s="114">
        <v>1.4999999999999999E-2</v>
      </c>
      <c r="BA117" s="114">
        <v>1.4999999999999999E-2</v>
      </c>
      <c r="BB117" s="127">
        <v>0</v>
      </c>
      <c r="BC117" s="127">
        <v>0</v>
      </c>
      <c r="BD117" s="113"/>
      <c r="BE117" s="122">
        <v>230.5</v>
      </c>
      <c r="BF117" s="112">
        <v>78.464307476245096</v>
      </c>
      <c r="BG117" s="134">
        <v>65</v>
      </c>
      <c r="BH117" s="124">
        <v>1.20714319194223</v>
      </c>
      <c r="BI117" s="125">
        <v>12.362498369951799</v>
      </c>
      <c r="BJ117" s="114">
        <v>1.4999999999999999E-2</v>
      </c>
      <c r="BK117" s="114">
        <v>1.4999999999999999E-2</v>
      </c>
      <c r="BL117" s="127">
        <v>0</v>
      </c>
      <c r="BM117" s="127">
        <v>0</v>
      </c>
      <c r="BN117" s="113"/>
      <c r="BO117" s="121">
        <v>320</v>
      </c>
      <c r="BP117" s="122">
        <v>108.93092578047001</v>
      </c>
      <c r="BQ117" s="134">
        <v>78</v>
      </c>
      <c r="BR117" s="124">
        <v>1.39655033051885</v>
      </c>
      <c r="BS117" s="125">
        <v>58.234998043942099</v>
      </c>
      <c r="BT117" s="114">
        <v>7.4999999999999997E-3</v>
      </c>
      <c r="BU117" s="126">
        <v>7.4999999999999997E-3</v>
      </c>
      <c r="BV117" s="121">
        <v>0</v>
      </c>
      <c r="BW117" s="121">
        <v>0</v>
      </c>
      <c r="BX117" s="115"/>
      <c r="BY117" s="120">
        <v>0.996592844974446</v>
      </c>
      <c r="BZ117" s="120">
        <v>1</v>
      </c>
      <c r="CA117" s="137">
        <v>0.99863713798977805</v>
      </c>
      <c r="CB117" s="119">
        <v>0.9</v>
      </c>
      <c r="CC117" s="126">
        <v>2.5000000000000001E-3</v>
      </c>
      <c r="CD117" s="207">
        <f t="shared" si="1"/>
        <v>1797.836551896002</v>
      </c>
      <c r="CE117" s="115"/>
    </row>
    <row r="118" spans="1:83" s="87" customFormat="1" ht="21.4" customHeight="1" x14ac:dyDescent="0.2">
      <c r="A118" s="111" t="s">
        <v>384</v>
      </c>
      <c r="B118" s="111" t="s">
        <v>174</v>
      </c>
      <c r="C118" s="111" t="s">
        <v>175</v>
      </c>
      <c r="D118" s="112">
        <v>2.45315055322222</v>
      </c>
      <c r="E118" s="113"/>
      <c r="F118" s="114">
        <v>5.2749999999999998E-2</v>
      </c>
      <c r="G118" s="114">
        <v>4.0750000000000001E-2</v>
      </c>
      <c r="H118" s="115"/>
      <c r="I118" s="116">
        <v>6</v>
      </c>
      <c r="J118" s="116">
        <v>6</v>
      </c>
      <c r="K118" s="113"/>
      <c r="L118" s="117">
        <v>0.63</v>
      </c>
      <c r="M118" s="120">
        <v>0.63900000000000001</v>
      </c>
      <c r="N118" s="119">
        <v>0.7</v>
      </c>
      <c r="O118" s="120"/>
      <c r="P118" s="113"/>
      <c r="Q118" s="121">
        <v>148</v>
      </c>
      <c r="R118" s="122">
        <v>60.3305817515364</v>
      </c>
      <c r="S118" s="123">
        <v>36</v>
      </c>
      <c r="T118" s="124">
        <v>1.6758494930982299</v>
      </c>
      <c r="U118" s="125">
        <v>47.1107490879617</v>
      </c>
      <c r="V118" s="126">
        <v>0.01</v>
      </c>
      <c r="W118" s="126">
        <v>0.01</v>
      </c>
      <c r="X118" s="127">
        <v>0</v>
      </c>
      <c r="Y118" s="127">
        <v>0</v>
      </c>
      <c r="Z118" s="113"/>
      <c r="AA118" s="128">
        <v>248</v>
      </c>
      <c r="AB118" s="112">
        <v>101.094488340412</v>
      </c>
      <c r="AC118" s="123">
        <v>200</v>
      </c>
      <c r="AD118" s="118">
        <v>0.50547244170205996</v>
      </c>
      <c r="AE118" s="129">
        <v>-312.49583840021302</v>
      </c>
      <c r="AF118" s="114"/>
      <c r="AG118" s="114"/>
      <c r="AH118" s="130">
        <v>243</v>
      </c>
      <c r="AI118" s="127">
        <v>341</v>
      </c>
      <c r="AJ118" s="113"/>
      <c r="AK118" s="122">
        <v>2296.0401900000002</v>
      </c>
      <c r="AL118" s="122">
        <v>935.95567829465006</v>
      </c>
      <c r="AM118" s="131">
        <v>828</v>
      </c>
      <c r="AN118" s="135">
        <v>1.1303812539790501</v>
      </c>
      <c r="AO118" s="139">
        <v>-24.412580976881099</v>
      </c>
      <c r="AP118" s="126">
        <v>9.4999999999999998E-3</v>
      </c>
      <c r="AQ118" s="126">
        <v>6.4999999999999997E-3</v>
      </c>
      <c r="AR118" s="127">
        <v>0</v>
      </c>
      <c r="AS118" s="127">
        <v>142</v>
      </c>
      <c r="AT118" s="115"/>
      <c r="AU118" s="122">
        <v>1573.65858</v>
      </c>
      <c r="AV118" s="112">
        <v>641.48471357903099</v>
      </c>
      <c r="AW118" s="133">
        <v>573</v>
      </c>
      <c r="AX118" s="135">
        <v>1.1195195699459499</v>
      </c>
      <c r="AY118" s="139">
        <v>-32.161997016610002</v>
      </c>
      <c r="AZ118" s="114">
        <v>1.35E-2</v>
      </c>
      <c r="BA118" s="114">
        <v>8.9999999999999993E-3</v>
      </c>
      <c r="BB118" s="127">
        <v>0</v>
      </c>
      <c r="BC118" s="127">
        <v>114</v>
      </c>
      <c r="BD118" s="113"/>
      <c r="BE118" s="122">
        <v>171.4</v>
      </c>
      <c r="BF118" s="112">
        <v>69.8693358933333</v>
      </c>
      <c r="BG118" s="134">
        <v>65</v>
      </c>
      <c r="BH118" s="135">
        <v>1.07491285989744</v>
      </c>
      <c r="BI118" s="136">
        <v>-10.7611474800692</v>
      </c>
      <c r="BJ118" s="114">
        <v>9.75E-3</v>
      </c>
      <c r="BK118" s="114">
        <v>5.2500000000000003E-3</v>
      </c>
      <c r="BL118" s="127">
        <v>0</v>
      </c>
      <c r="BM118" s="127">
        <v>20</v>
      </c>
      <c r="BN118" s="113"/>
      <c r="BO118" s="121">
        <v>280</v>
      </c>
      <c r="BP118" s="122">
        <v>114.138938448853</v>
      </c>
      <c r="BQ118" s="134">
        <v>78</v>
      </c>
      <c r="BR118" s="124">
        <v>1.46331972370324</v>
      </c>
      <c r="BS118" s="125">
        <v>61.406623023917</v>
      </c>
      <c r="BT118" s="114">
        <v>7.4999999999999997E-3</v>
      </c>
      <c r="BU118" s="126">
        <v>7.4999999999999997E-3</v>
      </c>
      <c r="BV118" s="121">
        <v>0</v>
      </c>
      <c r="BW118" s="121">
        <v>0</v>
      </c>
      <c r="BX118" s="115"/>
      <c r="BY118" s="120">
        <v>0.98973481608212099</v>
      </c>
      <c r="BZ118" s="120">
        <v>1</v>
      </c>
      <c r="CA118" s="137">
        <v>0.99589392643284902</v>
      </c>
      <c r="CB118" s="119">
        <v>0.9</v>
      </c>
      <c r="CC118" s="126">
        <v>2.5000000000000001E-3</v>
      </c>
      <c r="CD118" s="207">
        <f t="shared" si="1"/>
        <v>2031.2086580679982</v>
      </c>
      <c r="CE118" s="115"/>
    </row>
    <row r="119" spans="1:83" s="87" customFormat="1" ht="21.4" customHeight="1" x14ac:dyDescent="0.2">
      <c r="A119" s="111" t="s">
        <v>384</v>
      </c>
      <c r="B119" s="111" t="s">
        <v>174</v>
      </c>
      <c r="C119" s="111" t="s">
        <v>176</v>
      </c>
      <c r="D119" s="112">
        <v>2.9722222222222201</v>
      </c>
      <c r="E119" s="113"/>
      <c r="F119" s="114">
        <v>0.06</v>
      </c>
      <c r="G119" s="114">
        <v>0.06</v>
      </c>
      <c r="H119" s="115"/>
      <c r="I119" s="116">
        <v>6</v>
      </c>
      <c r="J119" s="116">
        <v>6</v>
      </c>
      <c r="K119" s="113"/>
      <c r="L119" s="137">
        <v>0.94</v>
      </c>
      <c r="M119" s="118">
        <v>0.58899999999999997</v>
      </c>
      <c r="N119" s="119">
        <v>0.7</v>
      </c>
      <c r="O119" s="120"/>
      <c r="P119" s="113"/>
      <c r="Q119" s="121">
        <v>205</v>
      </c>
      <c r="R119" s="122">
        <v>68.971962616822395</v>
      </c>
      <c r="S119" s="123">
        <v>36</v>
      </c>
      <c r="T119" s="124">
        <v>1.91588785046729</v>
      </c>
      <c r="U119" s="125">
        <v>82.763200000000097</v>
      </c>
      <c r="V119" s="126">
        <v>0.01</v>
      </c>
      <c r="W119" s="126">
        <v>0.01</v>
      </c>
      <c r="X119" s="127">
        <v>0</v>
      </c>
      <c r="Y119" s="127">
        <v>0</v>
      </c>
      <c r="Z119" s="113"/>
      <c r="AA119" s="128">
        <v>521</v>
      </c>
      <c r="AB119" s="112">
        <v>175.28971962616799</v>
      </c>
      <c r="AC119" s="123">
        <v>200</v>
      </c>
      <c r="AD119" s="120">
        <v>0.87644859813083997</v>
      </c>
      <c r="AE119" s="128">
        <v>-158.09333333333299</v>
      </c>
      <c r="AF119" s="114"/>
      <c r="AG119" s="114"/>
      <c r="AH119" s="130">
        <v>74</v>
      </c>
      <c r="AI119" s="127">
        <v>193</v>
      </c>
      <c r="AJ119" s="113"/>
      <c r="AK119" s="122">
        <v>3714.4191999999998</v>
      </c>
      <c r="AL119" s="122">
        <v>1249.71113271028</v>
      </c>
      <c r="AM119" s="131">
        <v>793.4</v>
      </c>
      <c r="AN119" s="124">
        <v>1.5751337694861101</v>
      </c>
      <c r="AO119" s="132">
        <v>1020.45594666667</v>
      </c>
      <c r="AP119" s="126">
        <v>0.01</v>
      </c>
      <c r="AQ119" s="126">
        <v>0.01</v>
      </c>
      <c r="AR119" s="127">
        <v>0</v>
      </c>
      <c r="AS119" s="127">
        <v>0</v>
      </c>
      <c r="AT119" s="115"/>
      <c r="AU119" s="122">
        <v>2448.8759100000002</v>
      </c>
      <c r="AV119" s="112">
        <v>823.92086691588804</v>
      </c>
      <c r="AW119" s="133">
        <v>573</v>
      </c>
      <c r="AX119" s="124">
        <v>1.4379072721045201</v>
      </c>
      <c r="AY119" s="132">
        <v>503.27351000000101</v>
      </c>
      <c r="AZ119" s="114">
        <v>1.4999999999999999E-2</v>
      </c>
      <c r="BA119" s="114">
        <v>1.4999999999999999E-2</v>
      </c>
      <c r="BB119" s="127">
        <v>0</v>
      </c>
      <c r="BC119" s="127">
        <v>0</v>
      </c>
      <c r="BD119" s="113"/>
      <c r="BE119" s="122">
        <v>230.9</v>
      </c>
      <c r="BF119" s="112">
        <v>77.685981308411201</v>
      </c>
      <c r="BG119" s="134">
        <v>65</v>
      </c>
      <c r="BH119" s="124">
        <v>1.1951689432063299</v>
      </c>
      <c r="BI119" s="125">
        <v>10.1946666666668</v>
      </c>
      <c r="BJ119" s="114">
        <v>1.4999999999999999E-2</v>
      </c>
      <c r="BK119" s="114">
        <v>1.4999999999999999E-2</v>
      </c>
      <c r="BL119" s="127">
        <v>0</v>
      </c>
      <c r="BM119" s="127">
        <v>1</v>
      </c>
      <c r="BN119" s="113"/>
      <c r="BO119" s="121">
        <v>327</v>
      </c>
      <c r="BP119" s="122">
        <v>110.018691588785</v>
      </c>
      <c r="BQ119" s="134">
        <v>78</v>
      </c>
      <c r="BR119" s="124">
        <v>1.41049604601006</v>
      </c>
      <c r="BS119" s="125">
        <v>62.153600000000203</v>
      </c>
      <c r="BT119" s="114">
        <v>7.4999999999999997E-3</v>
      </c>
      <c r="BU119" s="126">
        <v>7.4999999999999997E-3</v>
      </c>
      <c r="BV119" s="121">
        <v>0</v>
      </c>
      <c r="BW119" s="121">
        <v>0</v>
      </c>
      <c r="BX119" s="115"/>
      <c r="BY119" s="120">
        <v>0.99609184171958998</v>
      </c>
      <c r="BZ119" s="120">
        <v>1</v>
      </c>
      <c r="CA119" s="137">
        <v>0.99843673668783595</v>
      </c>
      <c r="CB119" s="119">
        <v>0.9</v>
      </c>
      <c r="CC119" s="126">
        <v>2.5000000000000001E-3</v>
      </c>
      <c r="CD119" s="207">
        <f t="shared" si="1"/>
        <v>2358.1611111111092</v>
      </c>
      <c r="CE119" s="115"/>
    </row>
    <row r="120" spans="1:83" s="87" customFormat="1" ht="21.4" customHeight="1" x14ac:dyDescent="0.2">
      <c r="A120" s="111" t="s">
        <v>384</v>
      </c>
      <c r="B120" s="111" t="s">
        <v>174</v>
      </c>
      <c r="C120" s="111" t="s">
        <v>177</v>
      </c>
      <c r="D120" s="112">
        <v>2.2077294685555602</v>
      </c>
      <c r="E120" s="113"/>
      <c r="F120" s="114">
        <v>5.1749999999999997E-2</v>
      </c>
      <c r="G120" s="114">
        <v>4.725E-2</v>
      </c>
      <c r="H120" s="115"/>
      <c r="I120" s="116">
        <v>5</v>
      </c>
      <c r="J120" s="116">
        <v>5</v>
      </c>
      <c r="K120" s="113"/>
      <c r="L120" s="117">
        <v>0.42</v>
      </c>
      <c r="M120" s="118">
        <v>0.41599999999999998</v>
      </c>
      <c r="N120" s="119">
        <v>0.7</v>
      </c>
      <c r="O120" s="120"/>
      <c r="P120" s="113"/>
      <c r="Q120" s="121">
        <v>131</v>
      </c>
      <c r="R120" s="122">
        <v>59.336980307514303</v>
      </c>
      <c r="S120" s="123">
        <v>36</v>
      </c>
      <c r="T120" s="124">
        <v>1.6482494529865099</v>
      </c>
      <c r="U120" s="125">
        <v>40.204034784396598</v>
      </c>
      <c r="V120" s="126">
        <v>0.01</v>
      </c>
      <c r="W120" s="126">
        <v>0.01</v>
      </c>
      <c r="X120" s="127">
        <v>0</v>
      </c>
      <c r="Y120" s="127">
        <v>0</v>
      </c>
      <c r="Z120" s="113"/>
      <c r="AA120" s="128">
        <v>240</v>
      </c>
      <c r="AB120" s="112">
        <v>108.70897155575101</v>
      </c>
      <c r="AC120" s="123">
        <v>200</v>
      </c>
      <c r="AD120" s="118">
        <v>0.54354485777875505</v>
      </c>
      <c r="AE120" s="129">
        <v>-264.42202897557399</v>
      </c>
      <c r="AF120" s="114"/>
      <c r="AG120" s="114"/>
      <c r="AH120" s="130">
        <v>202</v>
      </c>
      <c r="AI120" s="127">
        <v>290</v>
      </c>
      <c r="AJ120" s="113"/>
      <c r="AK120" s="122">
        <v>2873.3525100000002</v>
      </c>
      <c r="AL120" s="122">
        <v>1301.49665116349</v>
      </c>
      <c r="AM120" s="131">
        <v>828</v>
      </c>
      <c r="AN120" s="124">
        <v>1.5718558588931</v>
      </c>
      <c r="AO120" s="132">
        <v>785.04531004112198</v>
      </c>
      <c r="AP120" s="126">
        <v>0.01</v>
      </c>
      <c r="AQ120" s="126">
        <v>0.01</v>
      </c>
      <c r="AR120" s="127">
        <v>0</v>
      </c>
      <c r="AS120" s="127">
        <v>0</v>
      </c>
      <c r="AT120" s="115"/>
      <c r="AU120" s="122">
        <v>1557.96387</v>
      </c>
      <c r="AV120" s="112">
        <v>705.68604178632597</v>
      </c>
      <c r="AW120" s="133">
        <v>573</v>
      </c>
      <c r="AX120" s="124">
        <v>1.23156377275101</v>
      </c>
      <c r="AY120" s="132">
        <v>112.794756984979</v>
      </c>
      <c r="AZ120" s="114">
        <v>1.4999999999999999E-2</v>
      </c>
      <c r="BA120" s="114">
        <v>1.4999999999999999E-2</v>
      </c>
      <c r="BB120" s="127">
        <v>0</v>
      </c>
      <c r="BC120" s="127">
        <v>0</v>
      </c>
      <c r="BD120" s="113"/>
      <c r="BE120" s="122">
        <v>162.1</v>
      </c>
      <c r="BF120" s="112">
        <v>73.423851204947098</v>
      </c>
      <c r="BG120" s="134">
        <v>65</v>
      </c>
      <c r="BH120" s="135">
        <v>1.1295977108453401</v>
      </c>
      <c r="BI120" s="136">
        <v>-1.8371594170616801</v>
      </c>
      <c r="BJ120" s="114">
        <v>1.4250000000000001E-2</v>
      </c>
      <c r="BK120" s="114">
        <v>9.75E-3</v>
      </c>
      <c r="BL120" s="127">
        <v>0</v>
      </c>
      <c r="BM120" s="127">
        <v>11</v>
      </c>
      <c r="BN120" s="113"/>
      <c r="BO120" s="121">
        <v>153</v>
      </c>
      <c r="BP120" s="122">
        <v>69.301969366791496</v>
      </c>
      <c r="BQ120" s="134">
        <v>78</v>
      </c>
      <c r="BR120" s="120">
        <v>0.88848678675373705</v>
      </c>
      <c r="BS120" s="128">
        <v>-43.724591300474003</v>
      </c>
      <c r="BT120" s="114"/>
      <c r="BU120" s="126"/>
      <c r="BV120" s="121">
        <v>20</v>
      </c>
      <c r="BW120" s="121">
        <v>54</v>
      </c>
      <c r="BX120" s="115"/>
      <c r="BY120" s="120">
        <v>0.997165800661313</v>
      </c>
      <c r="BZ120" s="120">
        <v>1</v>
      </c>
      <c r="CA120" s="137">
        <v>0.99886632026452504</v>
      </c>
      <c r="CB120" s="119">
        <v>0.9</v>
      </c>
      <c r="CC120" s="126">
        <v>2.5000000000000001E-3</v>
      </c>
      <c r="CD120" s="207">
        <f t="shared" si="1"/>
        <v>1827.9999999640038</v>
      </c>
      <c r="CE120" s="115"/>
    </row>
    <row r="121" spans="1:83" s="87" customFormat="1" ht="21.4" customHeight="1" x14ac:dyDescent="0.2">
      <c r="A121" s="111" t="s">
        <v>384</v>
      </c>
      <c r="B121" s="111" t="s">
        <v>174</v>
      </c>
      <c r="C121" s="111" t="s">
        <v>178</v>
      </c>
      <c r="D121" s="112">
        <v>2.4580710486666701</v>
      </c>
      <c r="E121" s="113"/>
      <c r="F121" s="114">
        <v>2.4250000000000001E-2</v>
      </c>
      <c r="G121" s="114">
        <v>1.6500000000000001E-2</v>
      </c>
      <c r="H121" s="115"/>
      <c r="I121" s="116">
        <v>4</v>
      </c>
      <c r="J121" s="116">
        <v>4</v>
      </c>
      <c r="K121" s="113"/>
      <c r="L121" s="140">
        <v>0.69</v>
      </c>
      <c r="M121" s="120">
        <v>0.64600000000000002</v>
      </c>
      <c r="N121" s="119">
        <v>0.7</v>
      </c>
      <c r="O121" s="120"/>
      <c r="P121" s="113"/>
      <c r="Q121" s="121">
        <v>92</v>
      </c>
      <c r="R121" s="122">
        <v>37.427722054618201</v>
      </c>
      <c r="S121" s="123">
        <v>36</v>
      </c>
      <c r="T121" s="135">
        <v>1.0396589459616199</v>
      </c>
      <c r="U121" s="136">
        <v>-9.0916131758849605</v>
      </c>
      <c r="V121" s="126">
        <v>4.4999999999999997E-3</v>
      </c>
      <c r="W121" s="126">
        <v>2E-3</v>
      </c>
      <c r="X121" s="127">
        <v>0</v>
      </c>
      <c r="Y121" s="127">
        <v>15</v>
      </c>
      <c r="Z121" s="113"/>
      <c r="AA121" s="128">
        <v>267</v>
      </c>
      <c r="AB121" s="112">
        <v>108.62175857155501</v>
      </c>
      <c r="AC121" s="123">
        <v>200</v>
      </c>
      <c r="AD121" s="118">
        <v>0.54310879285777502</v>
      </c>
      <c r="AE121" s="129">
        <v>-294.620073199361</v>
      </c>
      <c r="AF121" s="114"/>
      <c r="AG121" s="114"/>
      <c r="AH121" s="130">
        <v>225</v>
      </c>
      <c r="AI121" s="127">
        <v>323</v>
      </c>
      <c r="AJ121" s="113"/>
      <c r="AK121" s="122">
        <v>1792.72308</v>
      </c>
      <c r="AL121" s="122">
        <v>729.32109955585997</v>
      </c>
      <c r="AM121" s="131">
        <v>768.6</v>
      </c>
      <c r="AN121" s="120">
        <v>0.94889552375209496</v>
      </c>
      <c r="AO121" s="122">
        <v>-365.58286130514301</v>
      </c>
      <c r="AP121" s="126">
        <v>0</v>
      </c>
      <c r="AQ121" s="126"/>
      <c r="AR121" s="127">
        <v>97</v>
      </c>
      <c r="AS121" s="127">
        <v>475</v>
      </c>
      <c r="AT121" s="115"/>
      <c r="AU121" s="122">
        <v>1509.76008</v>
      </c>
      <c r="AV121" s="112">
        <v>614.20522438476303</v>
      </c>
      <c r="AW121" s="133">
        <v>573</v>
      </c>
      <c r="AX121" s="135">
        <v>1.07191138636084</v>
      </c>
      <c r="AY121" s="139">
        <v>-99.281429716169001</v>
      </c>
      <c r="AZ121" s="114">
        <v>9.75E-3</v>
      </c>
      <c r="BA121" s="114">
        <v>5.2500000000000003E-3</v>
      </c>
      <c r="BB121" s="127">
        <v>0</v>
      </c>
      <c r="BC121" s="127">
        <v>181</v>
      </c>
      <c r="BD121" s="113"/>
      <c r="BE121" s="122">
        <v>145.9</v>
      </c>
      <c r="BF121" s="112">
        <v>59.355485301834797</v>
      </c>
      <c r="BG121" s="134">
        <v>65</v>
      </c>
      <c r="BH121" s="120">
        <v>0.91316131233592002</v>
      </c>
      <c r="BI121" s="128">
        <v>-36.626523789792301</v>
      </c>
      <c r="BJ121" s="114"/>
      <c r="BK121" s="114"/>
      <c r="BL121" s="127">
        <v>14</v>
      </c>
      <c r="BM121" s="127">
        <v>46</v>
      </c>
      <c r="BN121" s="113"/>
      <c r="BO121" s="121">
        <v>226</v>
      </c>
      <c r="BP121" s="122">
        <v>91.942012873301294</v>
      </c>
      <c r="BQ121" s="134">
        <v>78</v>
      </c>
      <c r="BR121" s="124">
        <v>1.1787437547859101</v>
      </c>
      <c r="BS121" s="125">
        <v>6.9681714522492699</v>
      </c>
      <c r="BT121" s="114">
        <v>7.4999999999999997E-3</v>
      </c>
      <c r="BU121" s="126">
        <v>6.7499999999999999E-3</v>
      </c>
      <c r="BV121" s="121">
        <v>0</v>
      </c>
      <c r="BW121" s="121">
        <v>5</v>
      </c>
      <c r="BX121" s="115"/>
      <c r="BY121" s="120">
        <v>0.99659574468085099</v>
      </c>
      <c r="BZ121" s="120">
        <v>1</v>
      </c>
      <c r="CA121" s="137">
        <v>0.99863829787234004</v>
      </c>
      <c r="CB121" s="119">
        <v>0.9</v>
      </c>
      <c r="CC121" s="126">
        <v>2.5000000000000001E-3</v>
      </c>
      <c r="CD121" s="207">
        <f t="shared" si="1"/>
        <v>1889.2734080052028</v>
      </c>
      <c r="CE121" s="115"/>
    </row>
    <row r="122" spans="1:83" s="87" customFormat="1" ht="21.4" customHeight="1" x14ac:dyDescent="0.2">
      <c r="A122" s="111" t="s">
        <v>384</v>
      </c>
      <c r="B122" s="111" t="s">
        <v>174</v>
      </c>
      <c r="C122" s="111" t="s">
        <v>179</v>
      </c>
      <c r="D122" s="112">
        <v>11.432992857111101</v>
      </c>
      <c r="E122" s="113"/>
      <c r="F122" s="114">
        <v>3.875E-2</v>
      </c>
      <c r="G122" s="114">
        <v>3.5000000000000003E-2</v>
      </c>
      <c r="H122" s="115"/>
      <c r="I122" s="116">
        <v>6</v>
      </c>
      <c r="J122" s="116">
        <v>6</v>
      </c>
      <c r="K122" s="113"/>
      <c r="L122" s="117">
        <v>0.56000000000000005</v>
      </c>
      <c r="M122" s="135">
        <v>0.72</v>
      </c>
      <c r="N122" s="119">
        <v>0.7</v>
      </c>
      <c r="O122" s="120">
        <v>2E-3</v>
      </c>
      <c r="P122" s="113"/>
      <c r="Q122" s="121">
        <v>496</v>
      </c>
      <c r="R122" s="122">
        <v>43.383216118384702</v>
      </c>
      <c r="S122" s="123">
        <v>36</v>
      </c>
      <c r="T122" s="124">
        <v>1.2050893366218001</v>
      </c>
      <c r="U122" s="125">
        <v>25.8021625613057</v>
      </c>
      <c r="V122" s="126">
        <v>0.01</v>
      </c>
      <c r="W122" s="126">
        <v>0.01</v>
      </c>
      <c r="X122" s="127">
        <v>0</v>
      </c>
      <c r="Y122" s="127">
        <v>0</v>
      </c>
      <c r="Z122" s="113"/>
      <c r="AA122" s="128">
        <v>1055</v>
      </c>
      <c r="AB122" s="112">
        <v>92.276800413096495</v>
      </c>
      <c r="AC122" s="123">
        <v>200</v>
      </c>
      <c r="AD122" s="118">
        <v>0.46138400206548202</v>
      </c>
      <c r="AE122" s="129">
        <v>-1557.2102079927499</v>
      </c>
      <c r="AF122" s="114"/>
      <c r="AG122" s="114"/>
      <c r="AH122" s="130">
        <v>1232</v>
      </c>
      <c r="AI122" s="127">
        <v>1689</v>
      </c>
      <c r="AJ122" s="113"/>
      <c r="AK122" s="122">
        <v>11559.1994</v>
      </c>
      <c r="AL122" s="122">
        <v>1011.03880186634</v>
      </c>
      <c r="AM122" s="131">
        <v>828</v>
      </c>
      <c r="AN122" s="124">
        <v>1.2210613549110401</v>
      </c>
      <c r="AO122" s="132">
        <v>744.64913891003005</v>
      </c>
      <c r="AP122" s="126">
        <v>0.01</v>
      </c>
      <c r="AQ122" s="126">
        <v>0.01</v>
      </c>
      <c r="AR122" s="127">
        <v>0</v>
      </c>
      <c r="AS122" s="127">
        <v>0</v>
      </c>
      <c r="AT122" s="115"/>
      <c r="AU122" s="122">
        <v>6810.9215899999999</v>
      </c>
      <c r="AV122" s="112">
        <v>595.72516795230297</v>
      </c>
      <c r="AW122" s="133">
        <v>573</v>
      </c>
      <c r="AX122" s="135">
        <v>1.0396599789743499</v>
      </c>
      <c r="AY122" s="139">
        <v>-673.060655899219</v>
      </c>
      <c r="AZ122" s="114">
        <v>6.7499999999999999E-3</v>
      </c>
      <c r="BA122" s="114">
        <v>3.0000000000000001E-3</v>
      </c>
      <c r="BB122" s="127">
        <v>0</v>
      </c>
      <c r="BC122" s="127">
        <v>1051</v>
      </c>
      <c r="BD122" s="113"/>
      <c r="BE122" s="122">
        <v>582.20000000000005</v>
      </c>
      <c r="BF122" s="112">
        <v>50.922799242184603</v>
      </c>
      <c r="BG122" s="134">
        <v>65</v>
      </c>
      <c r="BH122" s="120">
        <v>0.78342768064899404</v>
      </c>
      <c r="BI122" s="128">
        <v>-266.76831759764201</v>
      </c>
      <c r="BJ122" s="114"/>
      <c r="BK122" s="114"/>
      <c r="BL122" s="127">
        <v>161</v>
      </c>
      <c r="BM122" s="127">
        <v>310</v>
      </c>
      <c r="BN122" s="113"/>
      <c r="BO122" s="121">
        <v>1622</v>
      </c>
      <c r="BP122" s="122">
        <v>141.87011400003999</v>
      </c>
      <c r="BQ122" s="134">
        <v>78</v>
      </c>
      <c r="BR122" s="124">
        <v>1.8188476153851301</v>
      </c>
      <c r="BS122" s="125">
        <v>603.23801888282901</v>
      </c>
      <c r="BT122" s="114">
        <v>7.4999999999999997E-3</v>
      </c>
      <c r="BU122" s="126">
        <v>7.4999999999999997E-3</v>
      </c>
      <c r="BV122" s="121">
        <v>0</v>
      </c>
      <c r="BW122" s="121">
        <v>0</v>
      </c>
      <c r="BX122" s="115"/>
      <c r="BY122" s="120">
        <v>0.99555641421947405</v>
      </c>
      <c r="BZ122" s="120">
        <v>1</v>
      </c>
      <c r="CA122" s="137">
        <v>0.99822256568779</v>
      </c>
      <c r="CB122" s="119">
        <v>0.9</v>
      </c>
      <c r="CC122" s="126">
        <v>2.5000000000000001E-3</v>
      </c>
      <c r="CD122" s="207">
        <f t="shared" si="1"/>
        <v>9466.5180856879906</v>
      </c>
      <c r="CE122" s="115"/>
    </row>
    <row r="123" spans="1:83" s="87" customFormat="1" ht="21.4" customHeight="1" x14ac:dyDescent="0.2">
      <c r="A123" s="111" t="s">
        <v>384</v>
      </c>
      <c r="B123" s="111" t="s">
        <v>174</v>
      </c>
      <c r="C123" s="111" t="s">
        <v>180</v>
      </c>
      <c r="D123" s="112">
        <v>2.90588981611111</v>
      </c>
      <c r="E123" s="113"/>
      <c r="F123" s="114">
        <v>5.2499999999999998E-2</v>
      </c>
      <c r="G123" s="114">
        <v>4.8750000000000002E-2</v>
      </c>
      <c r="H123" s="115"/>
      <c r="I123" s="116">
        <v>6</v>
      </c>
      <c r="J123" s="116">
        <v>6</v>
      </c>
      <c r="K123" s="113"/>
      <c r="L123" s="137">
        <v>0.84</v>
      </c>
      <c r="M123" s="135">
        <v>0.78600000000000003</v>
      </c>
      <c r="N123" s="119">
        <v>0.7</v>
      </c>
      <c r="O123" s="120">
        <v>1.2E-2</v>
      </c>
      <c r="P123" s="113"/>
      <c r="Q123" s="121">
        <v>149</v>
      </c>
      <c r="R123" s="122">
        <v>51.275171953836598</v>
      </c>
      <c r="S123" s="123">
        <v>36</v>
      </c>
      <c r="T123" s="124">
        <v>1.42431033205102</v>
      </c>
      <c r="U123" s="125">
        <v>29.491213066688001</v>
      </c>
      <c r="V123" s="126">
        <v>0.01</v>
      </c>
      <c r="W123" s="126">
        <v>0.01</v>
      </c>
      <c r="X123" s="127">
        <v>0</v>
      </c>
      <c r="Y123" s="127">
        <v>0</v>
      </c>
      <c r="Z123" s="113"/>
      <c r="AA123" s="128">
        <v>357</v>
      </c>
      <c r="AB123" s="112">
        <v>122.85393548670901</v>
      </c>
      <c r="AC123" s="123">
        <v>200</v>
      </c>
      <c r="AD123" s="118">
        <v>0.61426967743354499</v>
      </c>
      <c r="AE123" s="129">
        <v>-306.93770518506602</v>
      </c>
      <c r="AF123" s="114"/>
      <c r="AG123" s="114"/>
      <c r="AH123" s="130">
        <v>225</v>
      </c>
      <c r="AI123" s="127">
        <v>341</v>
      </c>
      <c r="AJ123" s="113"/>
      <c r="AK123" s="122">
        <v>2159.7705500000002</v>
      </c>
      <c r="AL123" s="122">
        <v>743.23896867169401</v>
      </c>
      <c r="AM123" s="131">
        <v>617.6</v>
      </c>
      <c r="AN123" s="124">
        <v>1.2034309725901799</v>
      </c>
      <c r="AO123" s="132">
        <v>109.530916388514</v>
      </c>
      <c r="AP123" s="126">
        <v>0.01</v>
      </c>
      <c r="AQ123" s="126">
        <v>0.01</v>
      </c>
      <c r="AR123" s="127">
        <v>0</v>
      </c>
      <c r="AS123" s="127">
        <v>0</v>
      </c>
      <c r="AT123" s="115"/>
      <c r="AU123" s="122">
        <v>1807.0095699999999</v>
      </c>
      <c r="AV123" s="112">
        <v>621.84380150321101</v>
      </c>
      <c r="AW123" s="133">
        <v>573</v>
      </c>
      <c r="AX123" s="135">
        <v>1.0852422364803</v>
      </c>
      <c r="AY123" s="139">
        <v>-95.171955355215005</v>
      </c>
      <c r="AZ123" s="114">
        <v>1.0500000000000001E-2</v>
      </c>
      <c r="BA123" s="114">
        <v>6.7499999999999999E-3</v>
      </c>
      <c r="BB123" s="127">
        <v>0</v>
      </c>
      <c r="BC123" s="127">
        <v>192</v>
      </c>
      <c r="BD123" s="113"/>
      <c r="BE123" s="122">
        <v>139.9</v>
      </c>
      <c r="BF123" s="112">
        <v>48.143601049273499</v>
      </c>
      <c r="BG123" s="134">
        <v>65</v>
      </c>
      <c r="BH123" s="118">
        <v>0.740670785373438</v>
      </c>
      <c r="BI123" s="129">
        <v>-75.879754185146496</v>
      </c>
      <c r="BJ123" s="114"/>
      <c r="BK123" s="114"/>
      <c r="BL123" s="127">
        <v>49</v>
      </c>
      <c r="BM123" s="127">
        <v>87</v>
      </c>
      <c r="BN123" s="113"/>
      <c r="BO123" s="121">
        <v>301</v>
      </c>
      <c r="BP123" s="122">
        <v>103.582729920167</v>
      </c>
      <c r="BQ123" s="134">
        <v>78</v>
      </c>
      <c r="BR123" s="124">
        <v>1.32798371692522</v>
      </c>
      <c r="BS123" s="125">
        <v>42.064294977824098</v>
      </c>
      <c r="BT123" s="114">
        <v>7.4999999999999997E-3</v>
      </c>
      <c r="BU123" s="126">
        <v>7.4999999999999997E-3</v>
      </c>
      <c r="BV123" s="121">
        <v>0</v>
      </c>
      <c r="BW123" s="121">
        <v>0</v>
      </c>
      <c r="BX123" s="115"/>
      <c r="BY123" s="120">
        <v>0.99537170957477605</v>
      </c>
      <c r="BZ123" s="120">
        <v>1</v>
      </c>
      <c r="CA123" s="137">
        <v>0.99814868382990996</v>
      </c>
      <c r="CB123" s="119">
        <v>0.9</v>
      </c>
      <c r="CC123" s="126">
        <v>2.5000000000000001E-3</v>
      </c>
      <c r="CD123" s="207">
        <f t="shared" si="1"/>
        <v>1794.6775504302216</v>
      </c>
      <c r="CE123" s="115"/>
    </row>
    <row r="124" spans="1:83" s="87" customFormat="1" ht="21.4" customHeight="1" x14ac:dyDescent="0.2">
      <c r="A124" s="111" t="s">
        <v>384</v>
      </c>
      <c r="B124" s="111" t="s">
        <v>174</v>
      </c>
      <c r="C124" s="111" t="s">
        <v>181</v>
      </c>
      <c r="D124" s="112">
        <v>1.91400966188889</v>
      </c>
      <c r="E124" s="113"/>
      <c r="F124" s="114">
        <v>5.5500000000000001E-2</v>
      </c>
      <c r="G124" s="114">
        <v>4.8250000000000001E-2</v>
      </c>
      <c r="H124" s="115"/>
      <c r="I124" s="116">
        <v>7</v>
      </c>
      <c r="J124" s="116">
        <v>7</v>
      </c>
      <c r="K124" s="113"/>
      <c r="L124" s="137">
        <v>0.9</v>
      </c>
      <c r="M124" s="135">
        <v>0.78700000000000003</v>
      </c>
      <c r="N124" s="119">
        <v>0.7</v>
      </c>
      <c r="O124" s="120">
        <v>1.2E-2</v>
      </c>
      <c r="P124" s="113"/>
      <c r="Q124" s="121">
        <v>90</v>
      </c>
      <c r="R124" s="122">
        <v>47.021706207679898</v>
      </c>
      <c r="S124" s="123">
        <v>36</v>
      </c>
      <c r="T124" s="124">
        <v>1.30615850576888</v>
      </c>
      <c r="U124" s="125">
        <v>11.283673041292801</v>
      </c>
      <c r="V124" s="126">
        <v>0.01</v>
      </c>
      <c r="W124" s="126">
        <v>0.01</v>
      </c>
      <c r="X124" s="127">
        <v>0</v>
      </c>
      <c r="Y124" s="127">
        <v>0</v>
      </c>
      <c r="Z124" s="113"/>
      <c r="AA124" s="128">
        <v>316</v>
      </c>
      <c r="AB124" s="112">
        <v>165.09843512918701</v>
      </c>
      <c r="AC124" s="123">
        <v>200</v>
      </c>
      <c r="AD124" s="120">
        <v>0.82549217564593502</v>
      </c>
      <c r="AE124" s="128">
        <v>-121.31292754837401</v>
      </c>
      <c r="AF124" s="114"/>
      <c r="AG124" s="114"/>
      <c r="AH124" s="130">
        <v>67</v>
      </c>
      <c r="AI124" s="127">
        <v>144</v>
      </c>
      <c r="AJ124" s="113"/>
      <c r="AK124" s="122">
        <v>1801.6956</v>
      </c>
      <c r="AL124" s="122">
        <v>941.32001309855002</v>
      </c>
      <c r="AM124" s="131">
        <v>791.5</v>
      </c>
      <c r="AN124" s="124">
        <v>1.18928618205755</v>
      </c>
      <c r="AO124" s="132">
        <v>71.029689227311593</v>
      </c>
      <c r="AP124" s="126">
        <v>0.01</v>
      </c>
      <c r="AQ124" s="126">
        <v>9.4999999999999998E-3</v>
      </c>
      <c r="AR124" s="127">
        <v>0</v>
      </c>
      <c r="AS124" s="127">
        <v>17</v>
      </c>
      <c r="AT124" s="115"/>
      <c r="AU124" s="122">
        <v>1179.33591</v>
      </c>
      <c r="AV124" s="112">
        <v>616.15985200207501</v>
      </c>
      <c r="AW124" s="133">
        <v>573</v>
      </c>
      <c r="AX124" s="135">
        <v>1.0753226038430601</v>
      </c>
      <c r="AY124" s="139">
        <v>-73.565627426090302</v>
      </c>
      <c r="AZ124" s="114">
        <v>9.75E-3</v>
      </c>
      <c r="BA124" s="114">
        <v>6.0000000000000001E-3</v>
      </c>
      <c r="BB124" s="127">
        <v>0</v>
      </c>
      <c r="BC124" s="127">
        <v>137</v>
      </c>
      <c r="BD124" s="113"/>
      <c r="BE124" s="122">
        <v>124.8</v>
      </c>
      <c r="BF124" s="112">
        <v>65.203432607982705</v>
      </c>
      <c r="BG124" s="134">
        <v>65</v>
      </c>
      <c r="BH124" s="135">
        <v>1.0031297324305</v>
      </c>
      <c r="BI124" s="136">
        <v>-17.3267014532214</v>
      </c>
      <c r="BJ124" s="114">
        <v>3.7499999999999999E-3</v>
      </c>
      <c r="BK124" s="114">
        <v>7.5000000000000002E-4</v>
      </c>
      <c r="BL124" s="127">
        <v>0</v>
      </c>
      <c r="BM124" s="127">
        <v>25</v>
      </c>
      <c r="BN124" s="113"/>
      <c r="BO124" s="121">
        <v>194</v>
      </c>
      <c r="BP124" s="122">
        <v>101.357900047665</v>
      </c>
      <c r="BQ124" s="134">
        <v>78</v>
      </c>
      <c r="BR124" s="124">
        <v>1.29946025702135</v>
      </c>
      <c r="BS124" s="125">
        <v>23.447958256134299</v>
      </c>
      <c r="BT124" s="114">
        <v>7.4999999999999997E-3</v>
      </c>
      <c r="BU124" s="126">
        <v>7.4999999999999997E-3</v>
      </c>
      <c r="BV124" s="121">
        <v>0</v>
      </c>
      <c r="BW124" s="121">
        <v>0</v>
      </c>
      <c r="BX124" s="115"/>
      <c r="BY124" s="120">
        <v>0.99244142101284905</v>
      </c>
      <c r="BZ124" s="120">
        <v>1</v>
      </c>
      <c r="CA124" s="137">
        <v>0.99697656840514004</v>
      </c>
      <c r="CB124" s="119">
        <v>0.9</v>
      </c>
      <c r="CC124" s="126">
        <v>2.5000000000000001E-3</v>
      </c>
      <c r="CD124" s="207">
        <f t="shared" si="1"/>
        <v>1514.9386473850564</v>
      </c>
      <c r="CE124" s="115"/>
    </row>
    <row r="125" spans="1:83" s="87" customFormat="1" ht="21.4" customHeight="1" x14ac:dyDescent="0.2">
      <c r="A125" s="111" t="s">
        <v>384</v>
      </c>
      <c r="B125" s="111" t="s">
        <v>174</v>
      </c>
      <c r="C125" s="111" t="s">
        <v>182</v>
      </c>
      <c r="D125" s="112">
        <v>7.3850812847777796</v>
      </c>
      <c r="E125" s="113"/>
      <c r="F125" s="114">
        <v>4.8500000000000001E-2</v>
      </c>
      <c r="G125" s="114">
        <v>4.4749999999999998E-2</v>
      </c>
      <c r="H125" s="115"/>
      <c r="I125" s="116">
        <v>5</v>
      </c>
      <c r="J125" s="116">
        <v>5</v>
      </c>
      <c r="K125" s="113"/>
      <c r="L125" s="138">
        <v>0.82</v>
      </c>
      <c r="M125" s="120">
        <v>0.61199999999999999</v>
      </c>
      <c r="N125" s="119">
        <v>0.7</v>
      </c>
      <c r="O125" s="120"/>
      <c r="P125" s="113"/>
      <c r="Q125" s="121">
        <v>426</v>
      </c>
      <c r="R125" s="122">
        <v>57.6838606879083</v>
      </c>
      <c r="S125" s="123">
        <v>36</v>
      </c>
      <c r="T125" s="124">
        <v>1.6023294635530101</v>
      </c>
      <c r="U125" s="125">
        <v>122.278193049715</v>
      </c>
      <c r="V125" s="126">
        <v>0.01</v>
      </c>
      <c r="W125" s="126">
        <v>0.01</v>
      </c>
      <c r="X125" s="127">
        <v>0</v>
      </c>
      <c r="Y125" s="127">
        <v>0</v>
      </c>
      <c r="Z125" s="113"/>
      <c r="AA125" s="128">
        <v>611</v>
      </c>
      <c r="AB125" s="112">
        <v>82.734363568807396</v>
      </c>
      <c r="AC125" s="123">
        <v>200</v>
      </c>
      <c r="AD125" s="118">
        <v>0.413671817844037</v>
      </c>
      <c r="AE125" s="129">
        <v>-1076.3433719460299</v>
      </c>
      <c r="AF125" s="114"/>
      <c r="AG125" s="114"/>
      <c r="AH125" s="130">
        <v>867</v>
      </c>
      <c r="AI125" s="127">
        <v>1162</v>
      </c>
      <c r="AJ125" s="113"/>
      <c r="AK125" s="122">
        <v>5482.5890099999997</v>
      </c>
      <c r="AL125" s="122">
        <v>742.38709075562701</v>
      </c>
      <c r="AM125" s="131">
        <v>828</v>
      </c>
      <c r="AN125" s="120">
        <v>0.89660276661307603</v>
      </c>
      <c r="AO125" s="122">
        <v>-1503.0125498565501</v>
      </c>
      <c r="AP125" s="126"/>
      <c r="AQ125" s="126"/>
      <c r="AR125" s="127">
        <v>633</v>
      </c>
      <c r="AS125" s="127">
        <v>1856</v>
      </c>
      <c r="AT125" s="115"/>
      <c r="AU125" s="122">
        <v>5450.4191000000001</v>
      </c>
      <c r="AV125" s="112">
        <v>738.03102360355501</v>
      </c>
      <c r="AW125" s="133">
        <v>573</v>
      </c>
      <c r="AX125" s="124">
        <v>1.2880122575978299</v>
      </c>
      <c r="AY125" s="132">
        <v>616.18033937463201</v>
      </c>
      <c r="AZ125" s="114">
        <v>1.4999999999999999E-2</v>
      </c>
      <c r="BA125" s="114">
        <v>1.4999999999999999E-2</v>
      </c>
      <c r="BB125" s="127">
        <v>0</v>
      </c>
      <c r="BC125" s="127">
        <v>0</v>
      </c>
      <c r="BD125" s="113"/>
      <c r="BE125" s="122">
        <v>540.29999999999995</v>
      </c>
      <c r="BF125" s="112">
        <v>73.161009224593499</v>
      </c>
      <c r="BG125" s="134">
        <v>65</v>
      </c>
      <c r="BH125" s="135">
        <v>1.12555398807067</v>
      </c>
      <c r="BI125" s="136">
        <v>-8.0865958824588198</v>
      </c>
      <c r="BJ125" s="114">
        <v>1.35E-2</v>
      </c>
      <c r="BK125" s="114">
        <v>9.75E-3</v>
      </c>
      <c r="BL125" s="127">
        <v>0</v>
      </c>
      <c r="BM125" s="127">
        <v>36</v>
      </c>
      <c r="BN125" s="113"/>
      <c r="BO125" s="121">
        <v>992</v>
      </c>
      <c r="BP125" s="122">
        <v>134.324858691092</v>
      </c>
      <c r="BQ125" s="134">
        <v>78</v>
      </c>
      <c r="BR125" s="124">
        <v>1.7221135729627199</v>
      </c>
      <c r="BS125" s="125">
        <v>333.93608494104899</v>
      </c>
      <c r="BT125" s="114">
        <v>7.4999999999999997E-3</v>
      </c>
      <c r="BU125" s="126">
        <v>7.4999999999999997E-3</v>
      </c>
      <c r="BV125" s="121">
        <v>0</v>
      </c>
      <c r="BW125" s="121">
        <v>0</v>
      </c>
      <c r="BX125" s="115"/>
      <c r="BY125" s="120">
        <v>0.99786970863111601</v>
      </c>
      <c r="BZ125" s="120">
        <v>1</v>
      </c>
      <c r="CA125" s="137">
        <v>0.99914788345244598</v>
      </c>
      <c r="CB125" s="119">
        <v>0.9</v>
      </c>
      <c r="CC125" s="126">
        <v>2.5000000000000001E-3</v>
      </c>
      <c r="CD125" s="207">
        <f t="shared" si="1"/>
        <v>6114.8473037960011</v>
      </c>
      <c r="CE125" s="115"/>
    </row>
    <row r="126" spans="1:83" s="87" customFormat="1" ht="21.4" customHeight="1" x14ac:dyDescent="0.2">
      <c r="A126" s="111" t="s">
        <v>384</v>
      </c>
      <c r="B126" s="111" t="s">
        <v>174</v>
      </c>
      <c r="C126" s="111" t="s">
        <v>183</v>
      </c>
      <c r="D126" s="112">
        <v>4.0641848577777804</v>
      </c>
      <c r="E126" s="113"/>
      <c r="F126" s="114">
        <v>3.3500000000000002E-2</v>
      </c>
      <c r="G126" s="114">
        <v>2.5999999999999999E-2</v>
      </c>
      <c r="H126" s="115"/>
      <c r="I126" s="116">
        <v>5</v>
      </c>
      <c r="J126" s="116">
        <v>5</v>
      </c>
      <c r="K126" s="113"/>
      <c r="L126" s="117">
        <v>0.35</v>
      </c>
      <c r="M126" s="118">
        <v>0.59799999999999998</v>
      </c>
      <c r="N126" s="119">
        <v>0.7</v>
      </c>
      <c r="O126" s="120"/>
      <c r="P126" s="113"/>
      <c r="Q126" s="121">
        <v>220</v>
      </c>
      <c r="R126" s="122">
        <v>54.131396011423597</v>
      </c>
      <c r="S126" s="123">
        <v>36</v>
      </c>
      <c r="T126" s="124">
        <v>1.50364988920621</v>
      </c>
      <c r="U126" s="125">
        <v>52.854707865087903</v>
      </c>
      <c r="V126" s="126">
        <v>0.01</v>
      </c>
      <c r="W126" s="126">
        <v>0.01</v>
      </c>
      <c r="X126" s="127">
        <v>0</v>
      </c>
      <c r="Y126" s="127">
        <v>0</v>
      </c>
      <c r="Z126" s="113"/>
      <c r="AA126" s="128">
        <v>561</v>
      </c>
      <c r="AB126" s="112">
        <v>138.03505982913001</v>
      </c>
      <c r="AC126" s="123">
        <v>200</v>
      </c>
      <c r="AD126" s="118">
        <v>0.69017529914565001</v>
      </c>
      <c r="AE126" s="129">
        <v>-367.58495630506701</v>
      </c>
      <c r="AF126" s="114"/>
      <c r="AG126" s="114"/>
      <c r="AH126" s="130">
        <v>252</v>
      </c>
      <c r="AI126" s="127">
        <v>415</v>
      </c>
      <c r="AJ126" s="113"/>
      <c r="AK126" s="122">
        <v>2643.3331699999999</v>
      </c>
      <c r="AL126" s="122">
        <v>650.396884615462</v>
      </c>
      <c r="AM126" s="131">
        <v>723.5</v>
      </c>
      <c r="AN126" s="120">
        <v>0.89895906650374802</v>
      </c>
      <c r="AO126" s="122">
        <v>-715.82290943357998</v>
      </c>
      <c r="AP126" s="126"/>
      <c r="AQ126" s="126"/>
      <c r="AR126" s="127">
        <v>298</v>
      </c>
      <c r="AS126" s="127">
        <v>886</v>
      </c>
      <c r="AT126" s="115"/>
      <c r="AU126" s="122">
        <v>2419.9621699999998</v>
      </c>
      <c r="AV126" s="112">
        <v>595.43604798606304</v>
      </c>
      <c r="AW126" s="133">
        <v>573</v>
      </c>
      <c r="AX126" s="135">
        <v>1.03915540660744</v>
      </c>
      <c r="AY126" s="139">
        <v>-240.43372981401799</v>
      </c>
      <c r="AZ126" s="114">
        <v>6.7499999999999999E-3</v>
      </c>
      <c r="BA126" s="114">
        <v>3.0000000000000001E-3</v>
      </c>
      <c r="BB126" s="127">
        <v>0</v>
      </c>
      <c r="BC126" s="127">
        <v>375</v>
      </c>
      <c r="BD126" s="113"/>
      <c r="BE126" s="122">
        <v>274.7</v>
      </c>
      <c r="BF126" s="112">
        <v>67.5904294742639</v>
      </c>
      <c r="BG126" s="134">
        <v>65</v>
      </c>
      <c r="BH126" s="135">
        <v>1.0398527611425199</v>
      </c>
      <c r="BI126" s="136">
        <v>-27.0901107991468</v>
      </c>
      <c r="BJ126" s="114">
        <v>6.7499999999999999E-3</v>
      </c>
      <c r="BK126" s="114">
        <v>3.0000000000000001E-3</v>
      </c>
      <c r="BL126" s="127">
        <v>0</v>
      </c>
      <c r="BM126" s="127">
        <v>43</v>
      </c>
      <c r="BN126" s="113"/>
      <c r="BO126" s="121">
        <v>588</v>
      </c>
      <c r="BP126" s="122">
        <v>144.678458430532</v>
      </c>
      <c r="BQ126" s="134">
        <v>78</v>
      </c>
      <c r="BR126" s="124">
        <v>1.85485203116067</v>
      </c>
      <c r="BS126" s="125">
        <v>225.85186704102401</v>
      </c>
      <c r="BT126" s="114">
        <v>7.4999999999999997E-3</v>
      </c>
      <c r="BU126" s="126">
        <v>7.4999999999999997E-3</v>
      </c>
      <c r="BV126" s="121">
        <v>0</v>
      </c>
      <c r="BW126" s="121">
        <v>0</v>
      </c>
      <c r="BX126" s="115"/>
      <c r="BY126" s="120">
        <v>0.99820547330641496</v>
      </c>
      <c r="BZ126" s="120">
        <v>1</v>
      </c>
      <c r="CA126" s="137">
        <v>0.99928218932256596</v>
      </c>
      <c r="CB126" s="119">
        <v>0.9</v>
      </c>
      <c r="CC126" s="126">
        <v>2.5000000000000001E-3</v>
      </c>
      <c r="CD126" s="207">
        <f t="shared" si="1"/>
        <v>2940.437744602224</v>
      </c>
      <c r="CE126" s="115"/>
    </row>
    <row r="127" spans="1:83" s="87" customFormat="1" ht="21.4" customHeight="1" x14ac:dyDescent="0.2">
      <c r="A127" s="111" t="s">
        <v>384</v>
      </c>
      <c r="B127" s="111" t="s">
        <v>174</v>
      </c>
      <c r="C127" s="111" t="s">
        <v>184</v>
      </c>
      <c r="D127" s="112">
        <v>2.75378293722222</v>
      </c>
      <c r="E127" s="113"/>
      <c r="F127" s="114">
        <v>2.375E-2</v>
      </c>
      <c r="G127" s="114">
        <v>1.6750000000000001E-2</v>
      </c>
      <c r="H127" s="115"/>
      <c r="I127" s="116">
        <v>5</v>
      </c>
      <c r="J127" s="116">
        <v>4</v>
      </c>
      <c r="K127" s="113"/>
      <c r="L127" s="117">
        <v>0.63</v>
      </c>
      <c r="M127" s="118">
        <v>0.51500000000000001</v>
      </c>
      <c r="N127" s="119">
        <v>0.7</v>
      </c>
      <c r="O127" s="120"/>
      <c r="P127" s="113"/>
      <c r="Q127" s="121">
        <v>100</v>
      </c>
      <c r="R127" s="122">
        <v>36.313682770099298</v>
      </c>
      <c r="S127" s="123">
        <v>36</v>
      </c>
      <c r="T127" s="135">
        <v>1.00871341028054</v>
      </c>
      <c r="U127" s="136">
        <v>-13.253178589375899</v>
      </c>
      <c r="V127" s="126">
        <v>3.0000000000000001E-3</v>
      </c>
      <c r="W127" s="126">
        <v>5.0000000000000001E-4</v>
      </c>
      <c r="X127" s="127">
        <v>0</v>
      </c>
      <c r="Y127" s="127">
        <v>19</v>
      </c>
      <c r="Z127" s="113"/>
      <c r="AA127" s="128">
        <v>282</v>
      </c>
      <c r="AB127" s="112">
        <v>102.40458541168</v>
      </c>
      <c r="AC127" s="123">
        <v>200</v>
      </c>
      <c r="AD127" s="118">
        <v>0.51202292705840002</v>
      </c>
      <c r="AE127" s="129">
        <v>-347.18432549653301</v>
      </c>
      <c r="AF127" s="114"/>
      <c r="AG127" s="114"/>
      <c r="AH127" s="130">
        <v>269</v>
      </c>
      <c r="AI127" s="127">
        <v>379</v>
      </c>
      <c r="AJ127" s="113"/>
      <c r="AK127" s="122">
        <v>2326.4888500000002</v>
      </c>
      <c r="AL127" s="122">
        <v>844.83378067073102</v>
      </c>
      <c r="AM127" s="131">
        <v>667.8</v>
      </c>
      <c r="AN127" s="124">
        <v>1.26510000100439</v>
      </c>
      <c r="AO127" s="132">
        <v>225.642387167077</v>
      </c>
      <c r="AP127" s="126">
        <v>0.01</v>
      </c>
      <c r="AQ127" s="126">
        <v>0.01</v>
      </c>
      <c r="AR127" s="127">
        <v>0</v>
      </c>
      <c r="AS127" s="127">
        <v>0</v>
      </c>
      <c r="AT127" s="115"/>
      <c r="AU127" s="122">
        <v>1479.16263</v>
      </c>
      <c r="AV127" s="112">
        <v>537.13842511205701</v>
      </c>
      <c r="AW127" s="133">
        <v>573</v>
      </c>
      <c r="AX127" s="120">
        <v>0.93741435447130395</v>
      </c>
      <c r="AY127" s="122">
        <v>-323.45046254756699</v>
      </c>
      <c r="AZ127" s="114"/>
      <c r="BA127" s="114"/>
      <c r="BB127" s="127">
        <v>99</v>
      </c>
      <c r="BC127" s="127">
        <v>415</v>
      </c>
      <c r="BD127" s="113"/>
      <c r="BE127" s="122">
        <v>175.7</v>
      </c>
      <c r="BF127" s="112">
        <v>63.803140627064401</v>
      </c>
      <c r="BG127" s="134">
        <v>65</v>
      </c>
      <c r="BH127" s="135">
        <v>0.98158677887791401</v>
      </c>
      <c r="BI127" s="136">
        <v>-28.784905786373098</v>
      </c>
      <c r="BJ127" s="114">
        <v>2.2499999999999998E-3</v>
      </c>
      <c r="BK127" s="114"/>
      <c r="BL127" s="127">
        <v>4</v>
      </c>
      <c r="BM127" s="127">
        <v>40</v>
      </c>
      <c r="BN127" s="113"/>
      <c r="BO127" s="121">
        <v>237</v>
      </c>
      <c r="BP127" s="122">
        <v>86.063428165135306</v>
      </c>
      <c r="BQ127" s="134">
        <v>78</v>
      </c>
      <c r="BR127" s="135">
        <v>1.1033772841684</v>
      </c>
      <c r="BS127" s="136">
        <v>-8.3818869436477694</v>
      </c>
      <c r="BT127" s="114">
        <v>6.0000000000000001E-3</v>
      </c>
      <c r="BU127" s="126">
        <v>3.7499999999999999E-3</v>
      </c>
      <c r="BV127" s="121">
        <v>0</v>
      </c>
      <c r="BW127" s="121">
        <v>21</v>
      </c>
      <c r="BX127" s="115"/>
      <c r="BY127" s="120">
        <v>0.99867608120035301</v>
      </c>
      <c r="BZ127" s="120">
        <v>1</v>
      </c>
      <c r="CA127" s="137">
        <v>0.999470432480141</v>
      </c>
      <c r="CB127" s="119">
        <v>0.9</v>
      </c>
      <c r="CC127" s="126">
        <v>2.5000000000000001E-3</v>
      </c>
      <c r="CD127" s="207">
        <f t="shared" si="1"/>
        <v>1838.9762454769984</v>
      </c>
      <c r="CE127" s="115"/>
    </row>
    <row r="128" spans="1:83" s="87" customFormat="1" ht="21.4" customHeight="1" x14ac:dyDescent="0.2">
      <c r="A128" s="111" t="s">
        <v>384</v>
      </c>
      <c r="B128" s="111" t="s">
        <v>174</v>
      </c>
      <c r="C128" s="111" t="s">
        <v>185</v>
      </c>
      <c r="D128" s="112">
        <v>3.7780167788888899</v>
      </c>
      <c r="E128" s="113"/>
      <c r="F128" s="114">
        <v>5.6750000000000002E-2</v>
      </c>
      <c r="G128" s="114">
        <v>4.9000000000000002E-2</v>
      </c>
      <c r="H128" s="115"/>
      <c r="I128" s="116">
        <v>7</v>
      </c>
      <c r="J128" s="116">
        <v>7</v>
      </c>
      <c r="K128" s="113"/>
      <c r="L128" s="138">
        <v>0.72</v>
      </c>
      <c r="M128" s="135">
        <v>0.78100000000000003</v>
      </c>
      <c r="N128" s="119">
        <v>0.7</v>
      </c>
      <c r="O128" s="120">
        <v>1.0999999999999999E-2</v>
      </c>
      <c r="P128" s="113"/>
      <c r="Q128" s="121">
        <v>262</v>
      </c>
      <c r="R128" s="122">
        <v>69.348553840211906</v>
      </c>
      <c r="S128" s="123">
        <v>36</v>
      </c>
      <c r="T128" s="124">
        <v>1.92634871778366</v>
      </c>
      <c r="U128" s="125">
        <v>106.623770744704</v>
      </c>
      <c r="V128" s="126">
        <v>0.01</v>
      </c>
      <c r="W128" s="126">
        <v>0.01</v>
      </c>
      <c r="X128" s="127">
        <v>0</v>
      </c>
      <c r="Y128" s="127">
        <v>0</v>
      </c>
      <c r="Z128" s="113"/>
      <c r="AA128" s="128">
        <v>404</v>
      </c>
      <c r="AB128" s="112">
        <v>106.93441126506001</v>
      </c>
      <c r="AC128" s="123">
        <v>200</v>
      </c>
      <c r="AD128" s="118">
        <v>0.53467205632530002</v>
      </c>
      <c r="AE128" s="129">
        <v>-459.201273640534</v>
      </c>
      <c r="AF128" s="114"/>
      <c r="AG128" s="114"/>
      <c r="AH128" s="130">
        <v>352</v>
      </c>
      <c r="AI128" s="127">
        <v>503</v>
      </c>
      <c r="AJ128" s="113"/>
      <c r="AK128" s="122">
        <v>2853.2276700000002</v>
      </c>
      <c r="AL128" s="122">
        <v>755.21836905105795</v>
      </c>
      <c r="AM128" s="131">
        <v>715.1</v>
      </c>
      <c r="AN128" s="135">
        <v>1.0561017606643199</v>
      </c>
      <c r="AO128" s="139">
        <v>-233.14848390172901</v>
      </c>
      <c r="AP128" s="126">
        <v>5.4999999999999997E-3</v>
      </c>
      <c r="AQ128" s="126">
        <v>3.0000000000000001E-3</v>
      </c>
      <c r="AR128" s="127">
        <v>0</v>
      </c>
      <c r="AS128" s="127">
        <v>389</v>
      </c>
      <c r="AT128" s="115"/>
      <c r="AU128" s="122">
        <v>2548.2959900000001</v>
      </c>
      <c r="AV128" s="112">
        <v>674.5062658905</v>
      </c>
      <c r="AW128" s="133">
        <v>573</v>
      </c>
      <c r="AX128" s="124">
        <v>1.17714880609162</v>
      </c>
      <c r="AY128" s="132">
        <v>75.224341019870707</v>
      </c>
      <c r="AZ128" s="114">
        <v>1.4999999999999999E-2</v>
      </c>
      <c r="BA128" s="114">
        <v>1.35E-2</v>
      </c>
      <c r="BB128" s="127">
        <v>0</v>
      </c>
      <c r="BC128" s="127">
        <v>50</v>
      </c>
      <c r="BD128" s="113"/>
      <c r="BE128" s="122">
        <v>250.9</v>
      </c>
      <c r="BF128" s="112">
        <v>66.410504421790705</v>
      </c>
      <c r="BG128" s="134">
        <v>65</v>
      </c>
      <c r="BH128" s="135">
        <v>1.0217000680275501</v>
      </c>
      <c r="BI128" s="136">
        <v>-29.640413933173399</v>
      </c>
      <c r="BJ128" s="114">
        <v>5.2500000000000003E-3</v>
      </c>
      <c r="BK128" s="114">
        <v>1.5E-3</v>
      </c>
      <c r="BL128" s="127">
        <v>0</v>
      </c>
      <c r="BM128" s="127">
        <v>44</v>
      </c>
      <c r="BN128" s="113"/>
      <c r="BO128" s="121">
        <v>427</v>
      </c>
      <c r="BP128" s="122">
        <v>113.02226141133799</v>
      </c>
      <c r="BQ128" s="134">
        <v>78</v>
      </c>
      <c r="BR128" s="124">
        <v>1.4490033514274101</v>
      </c>
      <c r="BS128" s="125">
        <v>90.351503280191906</v>
      </c>
      <c r="BT128" s="114">
        <v>7.4999999999999997E-3</v>
      </c>
      <c r="BU128" s="126">
        <v>7.4999999999999997E-3</v>
      </c>
      <c r="BV128" s="121">
        <v>0</v>
      </c>
      <c r="BW128" s="121">
        <v>0</v>
      </c>
      <c r="BX128" s="115"/>
      <c r="BY128" s="120">
        <v>0.99635701275045496</v>
      </c>
      <c r="BZ128" s="120">
        <v>1</v>
      </c>
      <c r="CA128" s="137">
        <v>0.99854280510018201</v>
      </c>
      <c r="CB128" s="119">
        <v>0.9</v>
      </c>
      <c r="CC128" s="126">
        <v>2.5000000000000001E-3</v>
      </c>
      <c r="CD128" s="207">
        <f t="shared" si="1"/>
        <v>2701.6597985834451</v>
      </c>
      <c r="CE128" s="115"/>
    </row>
    <row r="129" spans="1:83" s="87" customFormat="1" ht="21.4" customHeight="1" x14ac:dyDescent="0.2">
      <c r="A129" s="111" t="s">
        <v>384</v>
      </c>
      <c r="B129" s="111" t="s">
        <v>174</v>
      </c>
      <c r="C129" s="111" t="s">
        <v>186</v>
      </c>
      <c r="D129" s="112">
        <v>8.2147194804444403</v>
      </c>
      <c r="E129" s="113"/>
      <c r="F129" s="114">
        <v>4.0500000000000001E-2</v>
      </c>
      <c r="G129" s="114">
        <v>3.3000000000000002E-2</v>
      </c>
      <c r="H129" s="115"/>
      <c r="I129" s="116">
        <v>6</v>
      </c>
      <c r="J129" s="116">
        <v>6</v>
      </c>
      <c r="K129" s="113"/>
      <c r="L129" s="117">
        <v>0.25</v>
      </c>
      <c r="M129" s="120">
        <v>0.67800000000000005</v>
      </c>
      <c r="N129" s="119">
        <v>0.7</v>
      </c>
      <c r="O129" s="120"/>
      <c r="P129" s="113"/>
      <c r="Q129" s="121">
        <v>469</v>
      </c>
      <c r="R129" s="122">
        <v>57.092637322123799</v>
      </c>
      <c r="S129" s="123">
        <v>36</v>
      </c>
      <c r="T129" s="124">
        <v>1.5859065922812201</v>
      </c>
      <c r="U129" s="125">
        <v>131.15816075945</v>
      </c>
      <c r="V129" s="126">
        <v>0.01</v>
      </c>
      <c r="W129" s="126">
        <v>0.01</v>
      </c>
      <c r="X129" s="127">
        <v>0</v>
      </c>
      <c r="Y129" s="127">
        <v>0</v>
      </c>
      <c r="Z129" s="113"/>
      <c r="AA129" s="128">
        <v>895</v>
      </c>
      <c r="AB129" s="112">
        <v>108.95076845053499</v>
      </c>
      <c r="AC129" s="123">
        <v>200</v>
      </c>
      <c r="AD129" s="118">
        <v>0.54475384225267498</v>
      </c>
      <c r="AE129" s="129">
        <v>-981.89910689194505</v>
      </c>
      <c r="AF129" s="114"/>
      <c r="AG129" s="114"/>
      <c r="AH129" s="130">
        <v>748</v>
      </c>
      <c r="AI129" s="127">
        <v>1077</v>
      </c>
      <c r="AJ129" s="113"/>
      <c r="AK129" s="122">
        <v>11691.490390000001</v>
      </c>
      <c r="AL129" s="122">
        <v>1423.23671767882</v>
      </c>
      <c r="AM129" s="131">
        <v>828</v>
      </c>
      <c r="AN129" s="124">
        <v>1.7188849247328699</v>
      </c>
      <c r="AO129" s="132">
        <v>3921.1280874673498</v>
      </c>
      <c r="AP129" s="126">
        <v>0.01</v>
      </c>
      <c r="AQ129" s="126">
        <v>0.01</v>
      </c>
      <c r="AR129" s="127">
        <v>0</v>
      </c>
      <c r="AS129" s="127">
        <v>0</v>
      </c>
      <c r="AT129" s="115"/>
      <c r="AU129" s="122">
        <v>4833.4719699999996</v>
      </c>
      <c r="AV129" s="112">
        <v>588.39160381633496</v>
      </c>
      <c r="AW129" s="133">
        <v>573</v>
      </c>
      <c r="AX129" s="135">
        <v>1.02686143772484</v>
      </c>
      <c r="AY129" s="139">
        <v>-543.843971245425</v>
      </c>
      <c r="AZ129" s="114">
        <v>6.0000000000000001E-3</v>
      </c>
      <c r="BA129" s="114">
        <v>2.2499999999999998E-3</v>
      </c>
      <c r="BB129" s="127">
        <v>0</v>
      </c>
      <c r="BC129" s="127">
        <v>815</v>
      </c>
      <c r="BD129" s="113"/>
      <c r="BE129" s="122">
        <v>539.9</v>
      </c>
      <c r="BF129" s="112">
        <v>65.723485906641002</v>
      </c>
      <c r="BG129" s="134">
        <v>65</v>
      </c>
      <c r="BH129" s="135">
        <v>1.0111305524098599</v>
      </c>
      <c r="BI129" s="136">
        <v>-70.092209739882307</v>
      </c>
      <c r="BJ129" s="114">
        <v>4.4999999999999997E-3</v>
      </c>
      <c r="BK129" s="114">
        <v>7.5000000000000002E-4</v>
      </c>
      <c r="BL129" s="127">
        <v>0</v>
      </c>
      <c r="BM129" s="127">
        <v>101</v>
      </c>
      <c r="BN129" s="113"/>
      <c r="BO129" s="121">
        <v>832</v>
      </c>
      <c r="BP129" s="122">
        <v>101.281608213235</v>
      </c>
      <c r="BQ129" s="134">
        <v>78</v>
      </c>
      <c r="BR129" s="124">
        <v>1.29848215657994</v>
      </c>
      <c r="BS129" s="125">
        <v>100.009348312141</v>
      </c>
      <c r="BT129" s="114">
        <v>7.4999999999999997E-3</v>
      </c>
      <c r="BU129" s="126">
        <v>7.4999999999999997E-3</v>
      </c>
      <c r="BV129" s="121">
        <v>0</v>
      </c>
      <c r="BW129" s="121">
        <v>0</v>
      </c>
      <c r="BX129" s="115"/>
      <c r="BY129" s="120">
        <v>0.996967576393749</v>
      </c>
      <c r="BZ129" s="120">
        <v>1</v>
      </c>
      <c r="CA129" s="137">
        <v>0.99878703055749896</v>
      </c>
      <c r="CB129" s="119">
        <v>0.9</v>
      </c>
      <c r="CC129" s="126">
        <v>2.5000000000000001E-3</v>
      </c>
      <c r="CD129" s="207">
        <f t="shared" si="1"/>
        <v>6801.7877298079966</v>
      </c>
      <c r="CE129" s="115"/>
    </row>
    <row r="130" spans="1:83" s="87" customFormat="1" ht="21.4" customHeight="1" x14ac:dyDescent="0.2">
      <c r="A130" s="111" t="s">
        <v>384</v>
      </c>
      <c r="B130" s="111" t="s">
        <v>174</v>
      </c>
      <c r="C130" s="111" t="s">
        <v>187</v>
      </c>
      <c r="D130" s="112">
        <v>4.2623949085555601</v>
      </c>
      <c r="E130" s="113"/>
      <c r="F130" s="114">
        <v>1.8499999999999999E-2</v>
      </c>
      <c r="G130" s="114">
        <v>1.6250000000000001E-2</v>
      </c>
      <c r="H130" s="115"/>
      <c r="I130" s="116">
        <v>3</v>
      </c>
      <c r="J130" s="116">
        <v>3</v>
      </c>
      <c r="K130" s="113"/>
      <c r="L130" s="117">
        <v>0.55000000000000004</v>
      </c>
      <c r="M130" s="120">
        <v>0.67800000000000005</v>
      </c>
      <c r="N130" s="119">
        <v>0.7</v>
      </c>
      <c r="O130" s="120"/>
      <c r="P130" s="113"/>
      <c r="Q130" s="121">
        <v>208</v>
      </c>
      <c r="R130" s="122">
        <v>48.7988570891211</v>
      </c>
      <c r="S130" s="123">
        <v>36</v>
      </c>
      <c r="T130" s="124">
        <v>1.35552380803114</v>
      </c>
      <c r="U130" s="125">
        <v>32.703042032780601</v>
      </c>
      <c r="V130" s="126">
        <v>0.01</v>
      </c>
      <c r="W130" s="126">
        <v>0.01</v>
      </c>
      <c r="X130" s="127">
        <v>0</v>
      </c>
      <c r="Y130" s="127">
        <v>0</v>
      </c>
      <c r="Z130" s="113"/>
      <c r="AA130" s="128">
        <v>480</v>
      </c>
      <c r="AB130" s="112">
        <v>112.61274712874101</v>
      </c>
      <c r="AC130" s="123">
        <v>200</v>
      </c>
      <c r="AD130" s="118">
        <v>0.56306373564370504</v>
      </c>
      <c r="AE130" s="129">
        <v>-493.871988706774</v>
      </c>
      <c r="AF130" s="114"/>
      <c r="AG130" s="114"/>
      <c r="AH130" s="130">
        <v>373</v>
      </c>
      <c r="AI130" s="127">
        <v>543</v>
      </c>
      <c r="AJ130" s="113"/>
      <c r="AK130" s="122">
        <v>2103.8881500000002</v>
      </c>
      <c r="AL130" s="122">
        <v>493.59296713146801</v>
      </c>
      <c r="AM130" s="131">
        <v>675.8</v>
      </c>
      <c r="AN130" s="118">
        <v>0.73038320084561703</v>
      </c>
      <c r="AO130" s="141">
        <v>-1186.8252998401899</v>
      </c>
      <c r="AP130" s="126"/>
      <c r="AQ130" s="126"/>
      <c r="AR130" s="127">
        <v>777</v>
      </c>
      <c r="AS130" s="127">
        <v>1353</v>
      </c>
      <c r="AT130" s="115"/>
      <c r="AU130" s="122">
        <v>2064.1943799999999</v>
      </c>
      <c r="AV130" s="112">
        <v>484.28041612397601</v>
      </c>
      <c r="AW130" s="133">
        <v>573</v>
      </c>
      <c r="AX130" s="120">
        <v>0.84516652028617101</v>
      </c>
      <c r="AY130" s="122">
        <v>-725.948867644909</v>
      </c>
      <c r="AZ130" s="114"/>
      <c r="BA130" s="114"/>
      <c r="BB130" s="127">
        <v>379</v>
      </c>
      <c r="BC130" s="127">
        <v>867</v>
      </c>
      <c r="BD130" s="113"/>
      <c r="BE130" s="122">
        <v>258.39999999999998</v>
      </c>
      <c r="BF130" s="112">
        <v>60.6231955376389</v>
      </c>
      <c r="BG130" s="134">
        <v>65</v>
      </c>
      <c r="BH130" s="120">
        <v>0.932664546732906</v>
      </c>
      <c r="BI130" s="128">
        <v>-58.108396329701598</v>
      </c>
      <c r="BJ130" s="114"/>
      <c r="BK130" s="114"/>
      <c r="BL130" s="127">
        <v>19</v>
      </c>
      <c r="BM130" s="127">
        <v>75</v>
      </c>
      <c r="BN130" s="113"/>
      <c r="BO130" s="121">
        <v>366</v>
      </c>
      <c r="BP130" s="122">
        <v>85.867219685665006</v>
      </c>
      <c r="BQ130" s="134">
        <v>78</v>
      </c>
      <c r="BR130" s="135">
        <v>1.1008617908418601</v>
      </c>
      <c r="BS130" s="136">
        <v>-13.8100755956419</v>
      </c>
      <c r="BT130" s="114">
        <v>6.0000000000000001E-3</v>
      </c>
      <c r="BU130" s="126">
        <v>3.7499999999999999E-3</v>
      </c>
      <c r="BV130" s="121">
        <v>0</v>
      </c>
      <c r="BW130" s="121">
        <v>33</v>
      </c>
      <c r="BX130" s="115"/>
      <c r="BY130" s="120">
        <v>0.99912464985994398</v>
      </c>
      <c r="BZ130" s="120">
        <v>1</v>
      </c>
      <c r="CA130" s="137">
        <v>0.99964985994397804</v>
      </c>
      <c r="CB130" s="119">
        <v>0.9</v>
      </c>
      <c r="CC130" s="126">
        <v>2.5000000000000001E-3</v>
      </c>
      <c r="CD130" s="207">
        <f t="shared" si="1"/>
        <v>2880.5264792018475</v>
      </c>
      <c r="CE130" s="115"/>
    </row>
    <row r="131" spans="1:83" s="87" customFormat="1" ht="21.4" customHeight="1" x14ac:dyDescent="0.2">
      <c r="A131" s="111" t="s">
        <v>384</v>
      </c>
      <c r="B131" s="111" t="s">
        <v>174</v>
      </c>
      <c r="C131" s="111" t="s">
        <v>188</v>
      </c>
      <c r="D131" s="112">
        <v>1.9964803312222199</v>
      </c>
      <c r="E131" s="113"/>
      <c r="F131" s="114">
        <v>0.01</v>
      </c>
      <c r="G131" s="114">
        <v>0.01</v>
      </c>
      <c r="H131" s="115"/>
      <c r="I131" s="116">
        <v>2</v>
      </c>
      <c r="J131" s="116">
        <v>2</v>
      </c>
      <c r="K131" s="113"/>
      <c r="L131" s="117">
        <v>0.25</v>
      </c>
      <c r="M131" s="118">
        <v>0.53100000000000003</v>
      </c>
      <c r="N131" s="119">
        <v>0.7</v>
      </c>
      <c r="O131" s="120"/>
      <c r="P131" s="113"/>
      <c r="Q131" s="121">
        <v>57</v>
      </c>
      <c r="R131" s="122">
        <v>28.550243700675601</v>
      </c>
      <c r="S131" s="123">
        <v>36</v>
      </c>
      <c r="T131" s="120">
        <v>0.79306232501876694</v>
      </c>
      <c r="U131" s="128">
        <v>-25.108048693977501</v>
      </c>
      <c r="V131" s="126"/>
      <c r="W131" s="126"/>
      <c r="X131" s="127">
        <v>15</v>
      </c>
      <c r="Y131" s="127">
        <v>30</v>
      </c>
      <c r="Z131" s="113"/>
      <c r="AA131" s="128">
        <v>140</v>
      </c>
      <c r="AB131" s="112">
        <v>70.1234055806067</v>
      </c>
      <c r="AC131" s="123">
        <v>200</v>
      </c>
      <c r="AD131" s="118">
        <v>0.35061702790303401</v>
      </c>
      <c r="AE131" s="129">
        <v>-316.15582607765299</v>
      </c>
      <c r="AF131" s="114"/>
      <c r="AG131" s="114"/>
      <c r="AH131" s="130">
        <v>260</v>
      </c>
      <c r="AI131" s="127">
        <v>340</v>
      </c>
      <c r="AJ131" s="113"/>
      <c r="AK131" s="122">
        <v>1200.1869099999999</v>
      </c>
      <c r="AL131" s="122">
        <v>601.151381874751</v>
      </c>
      <c r="AM131" s="131">
        <v>687.4</v>
      </c>
      <c r="AN131" s="120">
        <v>0.874529214248983</v>
      </c>
      <c r="AO131" s="122">
        <v>-367.62066422889302</v>
      </c>
      <c r="AP131" s="126"/>
      <c r="AQ131" s="126"/>
      <c r="AR131" s="127">
        <v>173</v>
      </c>
      <c r="AS131" s="127">
        <v>447</v>
      </c>
      <c r="AT131" s="115"/>
      <c r="AU131" s="122">
        <v>774.27668000000006</v>
      </c>
      <c r="AV131" s="112">
        <v>387.82084045175498</v>
      </c>
      <c r="AW131" s="133">
        <v>573</v>
      </c>
      <c r="AX131" s="118">
        <v>0.67682520148648295</v>
      </c>
      <c r="AY131" s="141">
        <v>-532.60976171247603</v>
      </c>
      <c r="AZ131" s="114"/>
      <c r="BA131" s="114"/>
      <c r="BB131" s="127">
        <v>370</v>
      </c>
      <c r="BC131" s="127">
        <v>599</v>
      </c>
      <c r="BD131" s="113"/>
      <c r="BE131" s="122">
        <v>75.900000000000006</v>
      </c>
      <c r="BF131" s="112">
        <v>38.016903454057498</v>
      </c>
      <c r="BG131" s="134">
        <v>65</v>
      </c>
      <c r="BH131" s="118">
        <v>0.58487543775473105</v>
      </c>
      <c r="BI131" s="129">
        <v>-72.350643475237206</v>
      </c>
      <c r="BJ131" s="114"/>
      <c r="BK131" s="114"/>
      <c r="BL131" s="127">
        <v>54</v>
      </c>
      <c r="BM131" s="127">
        <v>80</v>
      </c>
      <c r="BN131" s="113"/>
      <c r="BO131" s="121">
        <v>238</v>
      </c>
      <c r="BP131" s="122">
        <v>119.209789487031</v>
      </c>
      <c r="BQ131" s="134">
        <v>78</v>
      </c>
      <c r="BR131" s="124">
        <v>1.5283306344491201</v>
      </c>
      <c r="BS131" s="125">
        <v>60.099227829715403</v>
      </c>
      <c r="BT131" s="114">
        <v>7.4999999999999997E-3</v>
      </c>
      <c r="BU131" s="126">
        <v>7.4999999999999997E-3</v>
      </c>
      <c r="BV131" s="121">
        <v>0</v>
      </c>
      <c r="BW131" s="121">
        <v>0</v>
      </c>
      <c r="BX131" s="115"/>
      <c r="BY131" s="120">
        <v>0.99883551673944704</v>
      </c>
      <c r="BZ131" s="120">
        <v>1</v>
      </c>
      <c r="CA131" s="137">
        <v>0.99953420669577897</v>
      </c>
      <c r="CB131" s="119">
        <v>0.9</v>
      </c>
      <c r="CC131" s="126">
        <v>2.5000000000000001E-3</v>
      </c>
      <c r="CD131" s="207">
        <f t="shared" si="1"/>
        <v>1372.3805796821539</v>
      </c>
      <c r="CE131" s="115"/>
    </row>
    <row r="132" spans="1:83" s="87" customFormat="1" ht="21.4" customHeight="1" x14ac:dyDescent="0.2">
      <c r="A132" s="111" t="s">
        <v>384</v>
      </c>
      <c r="B132" s="111" t="s">
        <v>174</v>
      </c>
      <c r="C132" s="111" t="s">
        <v>189</v>
      </c>
      <c r="D132" s="112">
        <v>4.6556036556666696</v>
      </c>
      <c r="E132" s="113"/>
      <c r="F132" s="114">
        <v>3.2000000000000001E-2</v>
      </c>
      <c r="G132" s="114">
        <v>2.2624999999999999E-2</v>
      </c>
      <c r="H132" s="115"/>
      <c r="I132" s="116">
        <v>5</v>
      </c>
      <c r="J132" s="116">
        <v>5</v>
      </c>
      <c r="K132" s="113"/>
      <c r="L132" s="140">
        <v>0.68</v>
      </c>
      <c r="M132" s="120">
        <v>0.65700000000000003</v>
      </c>
      <c r="N132" s="119">
        <v>0.7</v>
      </c>
      <c r="O132" s="120"/>
      <c r="P132" s="113"/>
      <c r="Q132" s="121">
        <v>208</v>
      </c>
      <c r="R132" s="122">
        <v>44.6773427000875</v>
      </c>
      <c r="S132" s="123">
        <v>36</v>
      </c>
      <c r="T132" s="124">
        <v>1.2410372972246499</v>
      </c>
      <c r="U132" s="125">
        <v>16.5317818155903</v>
      </c>
      <c r="V132" s="126">
        <v>0.01</v>
      </c>
      <c r="W132" s="126">
        <v>0.01</v>
      </c>
      <c r="X132" s="127">
        <v>0</v>
      </c>
      <c r="Y132" s="127">
        <v>0</v>
      </c>
      <c r="Z132" s="113"/>
      <c r="AA132" s="128">
        <v>410</v>
      </c>
      <c r="AB132" s="112">
        <v>88.065915899211006</v>
      </c>
      <c r="AC132" s="123">
        <v>200</v>
      </c>
      <c r="AD132" s="118">
        <v>0.440329579496055</v>
      </c>
      <c r="AE132" s="129">
        <v>-653.71232324672098</v>
      </c>
      <c r="AF132" s="114"/>
      <c r="AG132" s="114"/>
      <c r="AH132" s="130">
        <v>522</v>
      </c>
      <c r="AI132" s="127">
        <v>708</v>
      </c>
      <c r="AJ132" s="113"/>
      <c r="AK132" s="122">
        <v>3226.7105000000001</v>
      </c>
      <c r="AL132" s="122">
        <v>693.08101347341699</v>
      </c>
      <c r="AM132" s="131">
        <v>828</v>
      </c>
      <c r="AN132" s="120">
        <v>0.83705436409833001</v>
      </c>
      <c r="AO132" s="122">
        <v>-1177.05851824142</v>
      </c>
      <c r="AP132" s="126"/>
      <c r="AQ132" s="126"/>
      <c r="AR132" s="127">
        <v>629</v>
      </c>
      <c r="AS132" s="127">
        <v>1400</v>
      </c>
      <c r="AT132" s="115"/>
      <c r="AU132" s="122">
        <v>2782.3444</v>
      </c>
      <c r="AV132" s="112">
        <v>597.63343398302595</v>
      </c>
      <c r="AW132" s="133">
        <v>573</v>
      </c>
      <c r="AX132" s="135">
        <v>1.04299028618329</v>
      </c>
      <c r="AY132" s="139">
        <v>-265.19140610185502</v>
      </c>
      <c r="AZ132" s="114">
        <v>7.4999999999999997E-3</v>
      </c>
      <c r="BA132" s="114">
        <v>3.0000000000000001E-3</v>
      </c>
      <c r="BB132" s="127">
        <v>0</v>
      </c>
      <c r="BC132" s="127">
        <v>419</v>
      </c>
      <c r="BD132" s="113"/>
      <c r="BE132" s="122">
        <v>304.89999999999998</v>
      </c>
      <c r="BF132" s="112">
        <v>65.490970140657197</v>
      </c>
      <c r="BG132" s="134">
        <v>65</v>
      </c>
      <c r="BH132" s="135">
        <v>1.00755338677934</v>
      </c>
      <c r="BI132" s="136">
        <v>-40.806505055184203</v>
      </c>
      <c r="BJ132" s="114">
        <v>4.4999999999999997E-3</v>
      </c>
      <c r="BK132" s="114">
        <v>7.5000000000000002E-4</v>
      </c>
      <c r="BL132" s="127">
        <v>0</v>
      </c>
      <c r="BM132" s="127">
        <v>59</v>
      </c>
      <c r="BN132" s="113"/>
      <c r="BO132" s="121">
        <v>424</v>
      </c>
      <c r="BP132" s="122">
        <v>91.073044734793797</v>
      </c>
      <c r="BQ132" s="134">
        <v>78</v>
      </c>
      <c r="BR132" s="124">
        <v>1.16760313762556</v>
      </c>
      <c r="BS132" s="125">
        <v>9.1521939337789</v>
      </c>
      <c r="BT132" s="114">
        <v>7.4999999999999997E-3</v>
      </c>
      <c r="BU132" s="126">
        <v>6.3749999999999996E-3</v>
      </c>
      <c r="BV132" s="121">
        <v>0</v>
      </c>
      <c r="BW132" s="121">
        <v>12</v>
      </c>
      <c r="BX132" s="115"/>
      <c r="BY132" s="120">
        <v>0.993985967256933</v>
      </c>
      <c r="BZ132" s="120">
        <v>1</v>
      </c>
      <c r="CA132" s="137">
        <v>0.99759438690277302</v>
      </c>
      <c r="CB132" s="119">
        <v>0.9</v>
      </c>
      <c r="CC132" s="126">
        <v>2.5000000000000001E-3</v>
      </c>
      <c r="CD132" s="207">
        <f t="shared" si="1"/>
        <v>3854.8398268920023</v>
      </c>
      <c r="CE132" s="115"/>
    </row>
    <row r="133" spans="1:83" s="87" customFormat="1" ht="21.4" customHeight="1" x14ac:dyDescent="0.2">
      <c r="A133" s="111" t="s">
        <v>384</v>
      </c>
      <c r="B133" s="111" t="s">
        <v>174</v>
      </c>
      <c r="C133" s="111" t="s">
        <v>190</v>
      </c>
      <c r="D133" s="112">
        <v>2.9848484848888899</v>
      </c>
      <c r="E133" s="113"/>
      <c r="F133" s="114">
        <v>5.0500000000000003E-2</v>
      </c>
      <c r="G133" s="114">
        <v>4.675E-2</v>
      </c>
      <c r="H133" s="115"/>
      <c r="I133" s="116">
        <v>6</v>
      </c>
      <c r="J133" s="116">
        <v>6</v>
      </c>
      <c r="K133" s="113"/>
      <c r="L133" s="137">
        <v>0.94</v>
      </c>
      <c r="M133" s="135">
        <v>0.71899999999999997</v>
      </c>
      <c r="N133" s="119">
        <v>0.7</v>
      </c>
      <c r="O133" s="120">
        <v>2E-3</v>
      </c>
      <c r="P133" s="113"/>
      <c r="Q133" s="121">
        <v>213</v>
      </c>
      <c r="R133" s="122">
        <v>71.360406090404595</v>
      </c>
      <c r="S133" s="123">
        <v>36</v>
      </c>
      <c r="T133" s="124">
        <v>1.9822335025112401</v>
      </c>
      <c r="U133" s="125">
        <v>90.243927271065502</v>
      </c>
      <c r="V133" s="126">
        <v>0.01</v>
      </c>
      <c r="W133" s="126">
        <v>0.01</v>
      </c>
      <c r="X133" s="127">
        <v>0</v>
      </c>
      <c r="Y133" s="127">
        <v>0</v>
      </c>
      <c r="Z133" s="113"/>
      <c r="AA133" s="128">
        <v>461</v>
      </c>
      <c r="AB133" s="112">
        <v>154.44670050552401</v>
      </c>
      <c r="AC133" s="123">
        <v>200</v>
      </c>
      <c r="AD133" s="120">
        <v>0.77223350252762002</v>
      </c>
      <c r="AE133" s="128">
        <v>-220.97818182741401</v>
      </c>
      <c r="AF133" s="114"/>
      <c r="AG133" s="114"/>
      <c r="AH133" s="130">
        <v>136</v>
      </c>
      <c r="AI133" s="127">
        <v>256</v>
      </c>
      <c r="AJ133" s="113"/>
      <c r="AK133" s="122">
        <v>2433.80969</v>
      </c>
      <c r="AL133" s="122">
        <v>815.388017958506</v>
      </c>
      <c r="AM133" s="131">
        <v>766.8</v>
      </c>
      <c r="AN133" s="135">
        <v>1.0633646556579399</v>
      </c>
      <c r="AO133" s="139">
        <v>-180.89465912630399</v>
      </c>
      <c r="AP133" s="126">
        <v>6.0000000000000001E-3</v>
      </c>
      <c r="AQ133" s="126">
        <v>3.0000000000000001E-3</v>
      </c>
      <c r="AR133" s="127">
        <v>0</v>
      </c>
      <c r="AS133" s="127">
        <v>313</v>
      </c>
      <c r="AT133" s="115"/>
      <c r="AU133" s="122">
        <v>2039.38411</v>
      </c>
      <c r="AV133" s="112">
        <v>683.24543785877199</v>
      </c>
      <c r="AW133" s="133">
        <v>573</v>
      </c>
      <c r="AX133" s="124">
        <v>1.1924004151112899</v>
      </c>
      <c r="AY133" s="132">
        <v>85.516619064459704</v>
      </c>
      <c r="AZ133" s="114">
        <v>1.4999999999999999E-2</v>
      </c>
      <c r="BA133" s="114">
        <v>1.4250000000000001E-2</v>
      </c>
      <c r="BB133" s="127">
        <v>0</v>
      </c>
      <c r="BC133" s="127">
        <v>13</v>
      </c>
      <c r="BD133" s="113"/>
      <c r="BE133" s="122">
        <v>240.8</v>
      </c>
      <c r="BF133" s="112">
        <v>80.674111674034904</v>
      </c>
      <c r="BG133" s="134">
        <v>65</v>
      </c>
      <c r="BH133" s="124">
        <v>1.2411401796005399</v>
      </c>
      <c r="BI133" s="125">
        <v>19.157090906090598</v>
      </c>
      <c r="BJ133" s="114">
        <v>1.4999999999999999E-2</v>
      </c>
      <c r="BK133" s="114">
        <v>1.4999999999999999E-2</v>
      </c>
      <c r="BL133" s="127">
        <v>0</v>
      </c>
      <c r="BM133" s="127">
        <v>0</v>
      </c>
      <c r="BN133" s="113"/>
      <c r="BO133" s="121">
        <v>217</v>
      </c>
      <c r="BP133" s="122">
        <v>72.700507613229107</v>
      </c>
      <c r="BQ133" s="134">
        <v>78</v>
      </c>
      <c r="BR133" s="120">
        <v>0.93205778991319299</v>
      </c>
      <c r="BS133" s="128">
        <v>-48.971490912691401</v>
      </c>
      <c r="BT133" s="114"/>
      <c r="BU133" s="126"/>
      <c r="BV133" s="121">
        <v>16</v>
      </c>
      <c r="BW133" s="121">
        <v>63</v>
      </c>
      <c r="BX133" s="115"/>
      <c r="BY133" s="120">
        <v>0.99917355371900796</v>
      </c>
      <c r="BZ133" s="120">
        <v>1</v>
      </c>
      <c r="CA133" s="137">
        <v>0.99966942148760296</v>
      </c>
      <c r="CB133" s="119">
        <v>0.9</v>
      </c>
      <c r="CC133" s="126">
        <v>2.5000000000000001E-3</v>
      </c>
      <c r="CD133" s="207">
        <f t="shared" si="1"/>
        <v>2288.7818182128008</v>
      </c>
      <c r="CE133" s="115"/>
    </row>
    <row r="134" spans="1:83" s="87" customFormat="1" ht="21.4" customHeight="1" x14ac:dyDescent="0.2">
      <c r="A134" s="111" t="s">
        <v>384</v>
      </c>
      <c r="B134" s="111" t="s">
        <v>174</v>
      </c>
      <c r="C134" s="111" t="s">
        <v>191</v>
      </c>
      <c r="D134" s="112">
        <v>7.4745092368888901</v>
      </c>
      <c r="E134" s="113"/>
      <c r="F134" s="114">
        <v>4.4999999999999998E-2</v>
      </c>
      <c r="G134" s="114">
        <v>4.0500000000000001E-2</v>
      </c>
      <c r="H134" s="115"/>
      <c r="I134" s="116">
        <v>5</v>
      </c>
      <c r="J134" s="116">
        <v>5</v>
      </c>
      <c r="K134" s="113"/>
      <c r="L134" s="117">
        <v>0.44</v>
      </c>
      <c r="M134" s="118">
        <v>0.40699999999999997</v>
      </c>
      <c r="N134" s="119">
        <v>0.7</v>
      </c>
      <c r="O134" s="120"/>
      <c r="P134" s="113"/>
      <c r="Q134" s="121">
        <v>372</v>
      </c>
      <c r="R134" s="122">
        <v>49.769153828062898</v>
      </c>
      <c r="S134" s="123">
        <v>36</v>
      </c>
      <c r="T134" s="124">
        <v>1.3824764952239701</v>
      </c>
      <c r="U134" s="125">
        <v>64.600343320012797</v>
      </c>
      <c r="V134" s="126">
        <v>0.01</v>
      </c>
      <c r="W134" s="126">
        <v>0.01</v>
      </c>
      <c r="X134" s="127">
        <v>0</v>
      </c>
      <c r="Y134" s="127">
        <v>0</v>
      </c>
      <c r="Z134" s="113"/>
      <c r="AA134" s="128">
        <v>808</v>
      </c>
      <c r="AB134" s="112">
        <v>108.100742723319</v>
      </c>
      <c r="AC134" s="123">
        <v>200</v>
      </c>
      <c r="AD134" s="118">
        <v>0.54050371361659499</v>
      </c>
      <c r="AE134" s="129">
        <v>-899.77587044437405</v>
      </c>
      <c r="AF134" s="114"/>
      <c r="AG134" s="114"/>
      <c r="AH134" s="130">
        <v>687</v>
      </c>
      <c r="AI134" s="127">
        <v>986</v>
      </c>
      <c r="AJ134" s="113"/>
      <c r="AK134" s="122">
        <v>8886.26181</v>
      </c>
      <c r="AL134" s="122">
        <v>1188.87562090949</v>
      </c>
      <c r="AM134" s="131">
        <v>726</v>
      </c>
      <c r="AN134" s="124">
        <v>1.6375697257706501</v>
      </c>
      <c r="AO134" s="132">
        <v>2687.0354002869199</v>
      </c>
      <c r="AP134" s="126">
        <v>0.01</v>
      </c>
      <c r="AQ134" s="126">
        <v>0.01</v>
      </c>
      <c r="AR134" s="127">
        <v>0</v>
      </c>
      <c r="AS134" s="127">
        <v>0</v>
      </c>
      <c r="AT134" s="115"/>
      <c r="AU134" s="122">
        <v>4884.6051699999998</v>
      </c>
      <c r="AV134" s="112">
        <v>653.50179057817502</v>
      </c>
      <c r="AW134" s="133">
        <v>573</v>
      </c>
      <c r="AX134" s="124">
        <v>1.1404917811137401</v>
      </c>
      <c r="AY134" s="132">
        <v>-8.1726988231303004</v>
      </c>
      <c r="AZ134" s="114">
        <v>1.4999999999999999E-2</v>
      </c>
      <c r="BA134" s="114">
        <v>1.0500000000000001E-2</v>
      </c>
      <c r="BB134" s="127">
        <v>0</v>
      </c>
      <c r="BC134" s="127">
        <v>255</v>
      </c>
      <c r="BD134" s="113"/>
      <c r="BE134" s="122">
        <v>400.8</v>
      </c>
      <c r="BF134" s="112">
        <v>53.622249608300002</v>
      </c>
      <c r="BG134" s="134">
        <v>65</v>
      </c>
      <c r="BH134" s="120">
        <v>0.82495768628153798</v>
      </c>
      <c r="BI134" s="128">
        <v>-154.227157894421</v>
      </c>
      <c r="BJ134" s="114"/>
      <c r="BK134" s="114"/>
      <c r="BL134" s="127">
        <v>86</v>
      </c>
      <c r="BM134" s="127">
        <v>183</v>
      </c>
      <c r="BN134" s="113"/>
      <c r="BO134" s="121">
        <v>849</v>
      </c>
      <c r="BP134" s="122">
        <v>113.58605268824</v>
      </c>
      <c r="BQ134" s="134">
        <v>78</v>
      </c>
      <c r="BR134" s="124">
        <v>1.4562314447210301</v>
      </c>
      <c r="BS134" s="125">
        <v>182.96741052669401</v>
      </c>
      <c r="BT134" s="114">
        <v>7.4999999999999997E-3</v>
      </c>
      <c r="BU134" s="126">
        <v>7.4999999999999997E-3</v>
      </c>
      <c r="BV134" s="121">
        <v>0</v>
      </c>
      <c r="BW134" s="121">
        <v>0</v>
      </c>
      <c r="BX134" s="115"/>
      <c r="BY134" s="120">
        <v>0.99835057729794596</v>
      </c>
      <c r="BZ134" s="120">
        <v>1</v>
      </c>
      <c r="CA134" s="137">
        <v>0.99934023091917801</v>
      </c>
      <c r="CB134" s="119">
        <v>0.9</v>
      </c>
      <c r="CC134" s="126">
        <v>2.5000000000000001E-3</v>
      </c>
      <c r="CD134" s="207">
        <f t="shared" si="1"/>
        <v>5426.4937059813346</v>
      </c>
      <c r="CE134" s="115"/>
    </row>
    <row r="135" spans="1:83" s="87" customFormat="1" ht="21.4" customHeight="1" x14ac:dyDescent="0.2">
      <c r="A135" s="111" t="s">
        <v>384</v>
      </c>
      <c r="B135" s="111" t="s">
        <v>174</v>
      </c>
      <c r="C135" s="111" t="s">
        <v>192</v>
      </c>
      <c r="D135" s="112">
        <v>5.8164502165555598</v>
      </c>
      <c r="E135" s="113"/>
      <c r="F135" s="114">
        <v>4.4249999999999998E-2</v>
      </c>
      <c r="G135" s="114">
        <v>3.5999999999999997E-2</v>
      </c>
      <c r="H135" s="115"/>
      <c r="I135" s="116">
        <v>6</v>
      </c>
      <c r="J135" s="116">
        <v>5</v>
      </c>
      <c r="K135" s="113"/>
      <c r="L135" s="138">
        <v>0.76</v>
      </c>
      <c r="M135" s="120">
        <v>0.68700000000000006</v>
      </c>
      <c r="N135" s="119">
        <v>0.7</v>
      </c>
      <c r="O135" s="120"/>
      <c r="P135" s="113"/>
      <c r="Q135" s="121">
        <v>392</v>
      </c>
      <c r="R135" s="122">
        <v>67.3950580517714</v>
      </c>
      <c r="S135" s="123">
        <v>36</v>
      </c>
      <c r="T135" s="124">
        <v>1.8720849458825399</v>
      </c>
      <c r="U135" s="125">
        <v>152.79034181384901</v>
      </c>
      <c r="V135" s="126">
        <v>0.01</v>
      </c>
      <c r="W135" s="126">
        <v>0.01</v>
      </c>
      <c r="X135" s="127">
        <v>0</v>
      </c>
      <c r="Y135" s="127">
        <v>0</v>
      </c>
      <c r="Z135" s="113"/>
      <c r="AA135" s="128">
        <v>688</v>
      </c>
      <c r="AB135" s="112">
        <v>118.285203927599</v>
      </c>
      <c r="AC135" s="123">
        <v>200</v>
      </c>
      <c r="AD135" s="118">
        <v>0.59142601963799502</v>
      </c>
      <c r="AE135" s="129">
        <v>-640.94254547861397</v>
      </c>
      <c r="AF135" s="114"/>
      <c r="AG135" s="114"/>
      <c r="AH135" s="130">
        <v>476</v>
      </c>
      <c r="AI135" s="127">
        <v>708</v>
      </c>
      <c r="AJ135" s="113"/>
      <c r="AK135" s="122">
        <v>5556.4425600000004</v>
      </c>
      <c r="AL135" s="122">
        <v>955.29787982789105</v>
      </c>
      <c r="AM135" s="131">
        <v>772.8</v>
      </c>
      <c r="AN135" s="124">
        <v>1.2361515008124899</v>
      </c>
      <c r="AO135" s="132">
        <v>421.40856427063301</v>
      </c>
      <c r="AP135" s="126">
        <v>0.01</v>
      </c>
      <c r="AQ135" s="126">
        <v>0.01</v>
      </c>
      <c r="AR135" s="127">
        <v>0</v>
      </c>
      <c r="AS135" s="127">
        <v>0</v>
      </c>
      <c r="AT135" s="115"/>
      <c r="AU135" s="122">
        <v>3317.6422600000001</v>
      </c>
      <c r="AV135" s="112">
        <v>570.389522213546</v>
      </c>
      <c r="AW135" s="133">
        <v>573</v>
      </c>
      <c r="AX135" s="135">
        <v>0.99544419234475701</v>
      </c>
      <c r="AY135" s="139">
        <v>-489.77813279623098</v>
      </c>
      <c r="AZ135" s="114">
        <v>3.7499999999999999E-3</v>
      </c>
      <c r="BA135" s="114">
        <v>0</v>
      </c>
      <c r="BB135" s="127">
        <v>16</v>
      </c>
      <c r="BC135" s="127">
        <v>682</v>
      </c>
      <c r="BD135" s="113"/>
      <c r="BE135" s="122">
        <v>408.9</v>
      </c>
      <c r="BF135" s="112">
        <v>70.300610299411503</v>
      </c>
      <c r="BG135" s="134">
        <v>65</v>
      </c>
      <c r="BH135" s="135">
        <v>1.0815478507601799</v>
      </c>
      <c r="BI135" s="136">
        <v>-23.006327280549598</v>
      </c>
      <c r="BJ135" s="114">
        <v>1.0500000000000001E-2</v>
      </c>
      <c r="BK135" s="114">
        <v>6.0000000000000001E-3</v>
      </c>
      <c r="BL135" s="127">
        <v>0</v>
      </c>
      <c r="BM135" s="127">
        <v>45</v>
      </c>
      <c r="BN135" s="113"/>
      <c r="BO135" s="121">
        <v>621</v>
      </c>
      <c r="BP135" s="122">
        <v>106.766150638138</v>
      </c>
      <c r="BQ135" s="134">
        <v>78</v>
      </c>
      <c r="BR135" s="124">
        <v>1.36879680305305</v>
      </c>
      <c r="BS135" s="125">
        <v>102.71240726334</v>
      </c>
      <c r="BT135" s="114">
        <v>7.4999999999999997E-3</v>
      </c>
      <c r="BU135" s="126">
        <v>7.4999999999999997E-3</v>
      </c>
      <c r="BV135" s="121">
        <v>0</v>
      </c>
      <c r="BW135" s="121">
        <v>0</v>
      </c>
      <c r="BX135" s="115"/>
      <c r="BY135" s="120">
        <v>0.99706118087095896</v>
      </c>
      <c r="BZ135" s="120">
        <v>1</v>
      </c>
      <c r="CA135" s="137">
        <v>0.99882447234838401</v>
      </c>
      <c r="CB135" s="119">
        <v>0.9</v>
      </c>
      <c r="CC135" s="126">
        <v>2.5000000000000001E-3</v>
      </c>
      <c r="CD135" s="207">
        <f t="shared" ref="CD135:CD198" si="2">D135*AM135</f>
        <v>4494.9527273541362</v>
      </c>
      <c r="CE135" s="115"/>
    </row>
    <row r="136" spans="1:83" s="87" customFormat="1" ht="21.4" customHeight="1" x14ac:dyDescent="0.2">
      <c r="A136" s="111" t="s">
        <v>387</v>
      </c>
      <c r="B136" s="111" t="s">
        <v>193</v>
      </c>
      <c r="C136" s="111" t="s">
        <v>194</v>
      </c>
      <c r="D136" s="112">
        <v>2.7217334636666699</v>
      </c>
      <c r="E136" s="113"/>
      <c r="F136" s="114">
        <v>2.5999999999999999E-2</v>
      </c>
      <c r="G136" s="114">
        <v>2.1000000000000001E-2</v>
      </c>
      <c r="H136" s="115"/>
      <c r="I136" s="116">
        <v>7</v>
      </c>
      <c r="J136" s="116">
        <v>3</v>
      </c>
      <c r="K136" s="113"/>
      <c r="L136" s="138">
        <v>0.8</v>
      </c>
      <c r="M136" s="135">
        <v>0.77800000000000002</v>
      </c>
      <c r="N136" s="119">
        <v>0.7</v>
      </c>
      <c r="O136" s="120">
        <v>1.0999999999999999E-2</v>
      </c>
      <c r="P136" s="113"/>
      <c r="Q136" s="121">
        <v>95</v>
      </c>
      <c r="R136" s="122">
        <v>34.904226026606501</v>
      </c>
      <c r="S136" s="123">
        <v>36</v>
      </c>
      <c r="T136" s="135">
        <v>0.96956183407240304</v>
      </c>
      <c r="U136" s="136">
        <v>-16.935099120141</v>
      </c>
      <c r="V136" s="126">
        <v>1E-3</v>
      </c>
      <c r="W136" s="126"/>
      <c r="X136" s="127">
        <v>3</v>
      </c>
      <c r="Y136" s="127">
        <v>23</v>
      </c>
      <c r="Z136" s="113"/>
      <c r="AA136" s="128">
        <v>301</v>
      </c>
      <c r="AB136" s="112">
        <v>110.591284568511</v>
      </c>
      <c r="AC136" s="123">
        <v>200</v>
      </c>
      <c r="AD136" s="118">
        <v>0.55295642284255497</v>
      </c>
      <c r="AE136" s="129">
        <v>-320.86166177856097</v>
      </c>
      <c r="AF136" s="114"/>
      <c r="AG136" s="114"/>
      <c r="AH136" s="130">
        <v>244</v>
      </c>
      <c r="AI136" s="127">
        <v>353</v>
      </c>
      <c r="AJ136" s="113"/>
      <c r="AK136" s="122">
        <v>1963.13337</v>
      </c>
      <c r="AL136" s="122">
        <v>721.28053544056604</v>
      </c>
      <c r="AM136" s="131">
        <v>724.7</v>
      </c>
      <c r="AN136" s="135">
        <v>0.99528154469513697</v>
      </c>
      <c r="AO136" s="139">
        <v>-290.18236145461498</v>
      </c>
      <c r="AP136" s="126">
        <v>2.5000000000000001E-3</v>
      </c>
      <c r="AQ136" s="126">
        <v>0</v>
      </c>
      <c r="AR136" s="127">
        <v>10</v>
      </c>
      <c r="AS136" s="127">
        <v>404</v>
      </c>
      <c r="AT136" s="115"/>
      <c r="AU136" s="122">
        <v>1503.22072</v>
      </c>
      <c r="AV136" s="112">
        <v>552.302692407981</v>
      </c>
      <c r="AW136" s="133">
        <v>573</v>
      </c>
      <c r="AX136" s="135">
        <v>0.96387904434202598</v>
      </c>
      <c r="AY136" s="139">
        <v>-278.412940995577</v>
      </c>
      <c r="AZ136" s="114">
        <v>7.5000000000000002E-4</v>
      </c>
      <c r="BA136" s="114"/>
      <c r="BB136" s="127">
        <v>57</v>
      </c>
      <c r="BC136" s="127">
        <v>369</v>
      </c>
      <c r="BD136" s="113"/>
      <c r="BE136" s="122">
        <v>168.7</v>
      </c>
      <c r="BF136" s="112">
        <v>61.982557165142303</v>
      </c>
      <c r="BG136" s="134">
        <v>65</v>
      </c>
      <c r="BH136" s="135">
        <v>0.95357780254065105</v>
      </c>
      <c r="BI136" s="136">
        <v>-33.405040078032201</v>
      </c>
      <c r="BJ136" s="114">
        <v>7.5000000000000002E-4</v>
      </c>
      <c r="BK136" s="114"/>
      <c r="BL136" s="127">
        <v>9</v>
      </c>
      <c r="BM136" s="127">
        <v>44</v>
      </c>
      <c r="BN136" s="113"/>
      <c r="BO136" s="121">
        <v>284</v>
      </c>
      <c r="BP136" s="122">
        <v>104.34526517427599</v>
      </c>
      <c r="BQ136" s="134">
        <v>78</v>
      </c>
      <c r="BR136" s="124">
        <v>1.3377598099266199</v>
      </c>
      <c r="BS136" s="125">
        <v>41.4739519063613</v>
      </c>
      <c r="BT136" s="114">
        <v>7.4999999999999997E-3</v>
      </c>
      <c r="BU136" s="126">
        <v>7.4999999999999997E-3</v>
      </c>
      <c r="BV136" s="121">
        <v>0</v>
      </c>
      <c r="BW136" s="121">
        <v>0</v>
      </c>
      <c r="BX136" s="115"/>
      <c r="BY136" s="120">
        <v>0.99631336405530002</v>
      </c>
      <c r="BZ136" s="120">
        <v>1</v>
      </c>
      <c r="CA136" s="137">
        <v>0.99852534562212003</v>
      </c>
      <c r="CB136" s="119">
        <v>0.9</v>
      </c>
      <c r="CC136" s="126">
        <v>2.5000000000000001E-3</v>
      </c>
      <c r="CD136" s="207">
        <f t="shared" si="2"/>
        <v>1972.4402411192359</v>
      </c>
      <c r="CE136" s="115"/>
    </row>
    <row r="137" spans="1:83" s="87" customFormat="1" ht="21.4" customHeight="1" x14ac:dyDescent="0.2">
      <c r="A137" s="111" t="s">
        <v>387</v>
      </c>
      <c r="B137" s="111" t="s">
        <v>193</v>
      </c>
      <c r="C137" s="111" t="s">
        <v>196</v>
      </c>
      <c r="D137" s="112">
        <v>3.3126850600000002</v>
      </c>
      <c r="E137" s="113"/>
      <c r="F137" s="114">
        <v>5.1749999999999997E-2</v>
      </c>
      <c r="G137" s="114">
        <v>4.3499999999999997E-2</v>
      </c>
      <c r="H137" s="115"/>
      <c r="I137" s="116">
        <v>6</v>
      </c>
      <c r="J137" s="116">
        <v>6</v>
      </c>
      <c r="K137" s="113"/>
      <c r="L137" s="138">
        <v>0.74364632237871697</v>
      </c>
      <c r="M137" s="118">
        <v>0.46800000000000003</v>
      </c>
      <c r="N137" s="119">
        <v>0.7</v>
      </c>
      <c r="O137" s="120"/>
      <c r="P137" s="113"/>
      <c r="Q137" s="121">
        <v>155</v>
      </c>
      <c r="R137" s="122">
        <v>46.789838814318202</v>
      </c>
      <c r="S137" s="123">
        <v>36</v>
      </c>
      <c r="T137" s="124">
        <v>1.29971774484217</v>
      </c>
      <c r="U137" s="125">
        <v>18.761189148416001</v>
      </c>
      <c r="V137" s="126">
        <v>0.01</v>
      </c>
      <c r="W137" s="126">
        <v>0.01</v>
      </c>
      <c r="X137" s="127">
        <v>0</v>
      </c>
      <c r="Y137" s="127">
        <v>0</v>
      </c>
      <c r="Z137" s="113"/>
      <c r="AA137" s="128">
        <v>409</v>
      </c>
      <c r="AB137" s="112">
        <v>123.464800484233</v>
      </c>
      <c r="AC137" s="123">
        <v>200</v>
      </c>
      <c r="AD137" s="118">
        <v>0.61732400242116503</v>
      </c>
      <c r="AE137" s="129">
        <v>-347.88228250880002</v>
      </c>
      <c r="AF137" s="114"/>
      <c r="AG137" s="114"/>
      <c r="AH137" s="130">
        <v>254</v>
      </c>
      <c r="AI137" s="127">
        <v>387</v>
      </c>
      <c r="AJ137" s="113"/>
      <c r="AK137" s="122">
        <v>3614.1948200000002</v>
      </c>
      <c r="AL137" s="122">
        <v>1091.01672949254</v>
      </c>
      <c r="AM137" s="131">
        <v>647</v>
      </c>
      <c r="AN137" s="124">
        <v>1.6862700610394701</v>
      </c>
      <c r="AO137" s="132">
        <v>1165.6806360840301</v>
      </c>
      <c r="AP137" s="126">
        <v>0.01</v>
      </c>
      <c r="AQ137" s="126">
        <v>0.01</v>
      </c>
      <c r="AR137" s="127">
        <v>0</v>
      </c>
      <c r="AS137" s="127">
        <v>0</v>
      </c>
      <c r="AT137" s="115"/>
      <c r="AU137" s="122">
        <v>2112.4908599999999</v>
      </c>
      <c r="AV137" s="112">
        <v>637.69746345884096</v>
      </c>
      <c r="AW137" s="133">
        <v>573</v>
      </c>
      <c r="AX137" s="135">
        <v>1.1129100583923901</v>
      </c>
      <c r="AY137" s="139">
        <v>-55.976879387712401</v>
      </c>
      <c r="AZ137" s="114">
        <v>1.2749999999999999E-2</v>
      </c>
      <c r="BA137" s="114">
        <v>8.2500000000000004E-3</v>
      </c>
      <c r="BB137" s="127">
        <v>0</v>
      </c>
      <c r="BC137" s="127">
        <v>166</v>
      </c>
      <c r="BD137" s="113"/>
      <c r="BE137" s="122">
        <v>229.7</v>
      </c>
      <c r="BF137" s="112">
        <v>69.339522423541197</v>
      </c>
      <c r="BG137" s="134">
        <v>65</v>
      </c>
      <c r="BH137" s="135">
        <v>1.0667618834390999</v>
      </c>
      <c r="BI137" s="136">
        <v>-16.286741815359999</v>
      </c>
      <c r="BJ137" s="114">
        <v>8.9999999999999993E-3</v>
      </c>
      <c r="BK137" s="114">
        <v>5.2500000000000003E-3</v>
      </c>
      <c r="BL137" s="127">
        <v>0</v>
      </c>
      <c r="BM137" s="127">
        <v>29</v>
      </c>
      <c r="BN137" s="113"/>
      <c r="BO137" s="121">
        <v>430</v>
      </c>
      <c r="BP137" s="122">
        <v>129.804068968754</v>
      </c>
      <c r="BQ137" s="134">
        <v>78</v>
      </c>
      <c r="BR137" s="124">
        <v>1.6641547303686399</v>
      </c>
      <c r="BS137" s="125">
        <v>134.815909821568</v>
      </c>
      <c r="BT137" s="114">
        <v>7.4999999999999997E-3</v>
      </c>
      <c r="BU137" s="126">
        <v>7.4999999999999997E-3</v>
      </c>
      <c r="BV137" s="121">
        <v>0</v>
      </c>
      <c r="BW137" s="121">
        <v>0</v>
      </c>
      <c r="BX137" s="115"/>
      <c r="BY137" s="120">
        <v>0.99849567506581405</v>
      </c>
      <c r="BZ137" s="120">
        <v>1</v>
      </c>
      <c r="CA137" s="137">
        <v>0.99939827002632597</v>
      </c>
      <c r="CB137" s="119">
        <v>0.9</v>
      </c>
      <c r="CC137" s="126">
        <v>2.5000000000000001E-3</v>
      </c>
      <c r="CD137" s="207">
        <f t="shared" si="2"/>
        <v>2143.30723382</v>
      </c>
      <c r="CE137" s="115"/>
    </row>
    <row r="138" spans="1:83" s="87" customFormat="1" ht="21.4" customHeight="1" x14ac:dyDescent="0.2">
      <c r="A138" s="111" t="s">
        <v>387</v>
      </c>
      <c r="B138" s="111" t="s">
        <v>193</v>
      </c>
      <c r="C138" s="111" t="s">
        <v>197</v>
      </c>
      <c r="D138" s="112">
        <v>1.55082247377778</v>
      </c>
      <c r="E138" s="113"/>
      <c r="F138" s="114">
        <v>0.02</v>
      </c>
      <c r="G138" s="114">
        <v>1.6250000000000001E-2</v>
      </c>
      <c r="H138" s="115"/>
      <c r="I138" s="116">
        <v>3</v>
      </c>
      <c r="J138" s="116">
        <v>3</v>
      </c>
      <c r="K138" s="113"/>
      <c r="L138" s="117">
        <v>0.25</v>
      </c>
      <c r="M138" s="118"/>
      <c r="N138" s="119">
        <v>0.7</v>
      </c>
      <c r="O138" s="120"/>
      <c r="P138" s="113"/>
      <c r="Q138" s="121">
        <v>81</v>
      </c>
      <c r="R138" s="122">
        <v>52.230349617442201</v>
      </c>
      <c r="S138" s="123">
        <v>36</v>
      </c>
      <c r="T138" s="124">
        <v>1.45084304492895</v>
      </c>
      <c r="U138" s="125">
        <v>17.2202546144255</v>
      </c>
      <c r="V138" s="126">
        <v>0.01</v>
      </c>
      <c r="W138" s="126">
        <v>0.01</v>
      </c>
      <c r="X138" s="127">
        <v>0</v>
      </c>
      <c r="Y138" s="127">
        <v>0</v>
      </c>
      <c r="Z138" s="113"/>
      <c r="AA138" s="128">
        <v>101</v>
      </c>
      <c r="AB138" s="112">
        <v>65.126732239032904</v>
      </c>
      <c r="AC138" s="123">
        <v>200</v>
      </c>
      <c r="AD138" s="118">
        <v>0.32563366119516501</v>
      </c>
      <c r="AE138" s="129">
        <v>-253.33191880874699</v>
      </c>
      <c r="AF138" s="114"/>
      <c r="AG138" s="114"/>
      <c r="AH138" s="130">
        <v>210</v>
      </c>
      <c r="AI138" s="127">
        <v>272</v>
      </c>
      <c r="AJ138" s="113"/>
      <c r="AK138" s="122">
        <v>628.50095999999996</v>
      </c>
      <c r="AL138" s="122">
        <v>405.26944290985301</v>
      </c>
      <c r="AM138" s="131">
        <v>612</v>
      </c>
      <c r="AN138" s="118">
        <v>0.66220497207492302</v>
      </c>
      <c r="AO138" s="141">
        <v>-455.754711554766</v>
      </c>
      <c r="AP138" s="126"/>
      <c r="AQ138" s="126"/>
      <c r="AR138" s="127">
        <v>321</v>
      </c>
      <c r="AS138" s="127">
        <v>511</v>
      </c>
      <c r="AT138" s="115"/>
      <c r="AU138" s="122">
        <v>805.32474999999999</v>
      </c>
      <c r="AV138" s="112">
        <v>519.28880553184297</v>
      </c>
      <c r="AW138" s="133">
        <v>573</v>
      </c>
      <c r="AX138" s="120">
        <v>0.90626318591944699</v>
      </c>
      <c r="AY138" s="122">
        <v>-209.83619738706099</v>
      </c>
      <c r="AZ138" s="114"/>
      <c r="BA138" s="114"/>
      <c r="BB138" s="127">
        <v>84</v>
      </c>
      <c r="BC138" s="127">
        <v>262</v>
      </c>
      <c r="BD138" s="113"/>
      <c r="BE138" s="122">
        <v>105.4</v>
      </c>
      <c r="BF138" s="112">
        <v>67.963936415782896</v>
      </c>
      <c r="BG138" s="134">
        <v>65</v>
      </c>
      <c r="BH138" s="135">
        <v>1.0455990217812701</v>
      </c>
      <c r="BI138" s="136">
        <v>-9.7578736128428094</v>
      </c>
      <c r="BJ138" s="114">
        <v>7.4999999999999997E-3</v>
      </c>
      <c r="BK138" s="114">
        <v>3.7499999999999999E-3</v>
      </c>
      <c r="BL138" s="127">
        <v>0</v>
      </c>
      <c r="BM138" s="127">
        <v>16</v>
      </c>
      <c r="BN138" s="113"/>
      <c r="BO138" s="121">
        <v>112</v>
      </c>
      <c r="BP138" s="122">
        <v>72.2197426809078</v>
      </c>
      <c r="BQ138" s="134">
        <v>78</v>
      </c>
      <c r="BR138" s="120">
        <v>0.92589413693471501</v>
      </c>
      <c r="BS138" s="128">
        <v>-26.189448335411399</v>
      </c>
      <c r="BT138" s="114"/>
      <c r="BU138" s="126"/>
      <c r="BV138" s="121">
        <v>9</v>
      </c>
      <c r="BW138" s="121">
        <v>34</v>
      </c>
      <c r="BX138" s="115"/>
      <c r="BY138" s="120">
        <v>0.99725490196078403</v>
      </c>
      <c r="BZ138" s="120">
        <v>1</v>
      </c>
      <c r="CA138" s="137">
        <v>0.99890196078431404</v>
      </c>
      <c r="CB138" s="119">
        <v>0.9</v>
      </c>
      <c r="CC138" s="126">
        <v>2.5000000000000001E-3</v>
      </c>
      <c r="CD138" s="207">
        <f t="shared" si="2"/>
        <v>949.10335395200138</v>
      </c>
      <c r="CE138" s="115"/>
    </row>
    <row r="139" spans="1:83" s="87" customFormat="1" ht="21.4" customHeight="1" x14ac:dyDescent="0.2">
      <c r="A139" s="111" t="s">
        <v>387</v>
      </c>
      <c r="B139" s="111" t="s">
        <v>193</v>
      </c>
      <c r="C139" s="111" t="s">
        <v>198</v>
      </c>
      <c r="D139" s="112">
        <v>3.65746904188889</v>
      </c>
      <c r="E139" s="113"/>
      <c r="F139" s="114">
        <v>0.06</v>
      </c>
      <c r="G139" s="114">
        <v>5.9249999999999997E-2</v>
      </c>
      <c r="H139" s="115"/>
      <c r="I139" s="116">
        <v>6</v>
      </c>
      <c r="J139" s="116">
        <v>6</v>
      </c>
      <c r="K139" s="113"/>
      <c r="L139" s="117">
        <v>0.27</v>
      </c>
      <c r="M139" s="118">
        <v>0.44800000000000001</v>
      </c>
      <c r="N139" s="119">
        <v>0.7</v>
      </c>
      <c r="O139" s="120"/>
      <c r="P139" s="113"/>
      <c r="Q139" s="121">
        <v>172</v>
      </c>
      <c r="R139" s="122">
        <v>47.027055603229698</v>
      </c>
      <c r="S139" s="123">
        <v>36</v>
      </c>
      <c r="T139" s="124">
        <v>1.30630710008971</v>
      </c>
      <c r="U139" s="125">
        <v>21.581465195660702</v>
      </c>
      <c r="V139" s="126">
        <v>0.01</v>
      </c>
      <c r="W139" s="126">
        <v>0.01</v>
      </c>
      <c r="X139" s="127">
        <v>0</v>
      </c>
      <c r="Y139" s="127">
        <v>0</v>
      </c>
      <c r="Z139" s="113"/>
      <c r="AA139" s="128">
        <v>499</v>
      </c>
      <c r="AB139" s="112">
        <v>136.433143872161</v>
      </c>
      <c r="AC139" s="123">
        <v>200</v>
      </c>
      <c r="AD139" s="118">
        <v>0.68216571936080495</v>
      </c>
      <c r="AE139" s="129">
        <v>-336.65852669077401</v>
      </c>
      <c r="AF139" s="114"/>
      <c r="AG139" s="114"/>
      <c r="AH139" s="130">
        <v>233</v>
      </c>
      <c r="AI139" s="127">
        <v>379</v>
      </c>
      <c r="AJ139" s="113"/>
      <c r="AK139" s="122">
        <v>4312.3134099999997</v>
      </c>
      <c r="AL139" s="122">
        <v>1179.04303785246</v>
      </c>
      <c r="AM139" s="131">
        <v>704.9</v>
      </c>
      <c r="AN139" s="124">
        <v>1.6726387258511299</v>
      </c>
      <c r="AO139" s="132">
        <v>1367.0349326783701</v>
      </c>
      <c r="AP139" s="126">
        <v>0.01</v>
      </c>
      <c r="AQ139" s="126">
        <v>0.01</v>
      </c>
      <c r="AR139" s="127">
        <v>0</v>
      </c>
      <c r="AS139" s="127">
        <v>0</v>
      </c>
      <c r="AT139" s="115"/>
      <c r="AU139" s="122">
        <v>2633.7490299999999</v>
      </c>
      <c r="AV139" s="112">
        <v>720.10152371373397</v>
      </c>
      <c r="AW139" s="133">
        <v>573</v>
      </c>
      <c r="AX139" s="124">
        <v>1.25672168187388</v>
      </c>
      <c r="AY139" s="132">
        <v>239.58735103093301</v>
      </c>
      <c r="AZ139" s="114">
        <v>1.4999999999999999E-2</v>
      </c>
      <c r="BA139" s="114">
        <v>1.4999999999999999E-2</v>
      </c>
      <c r="BB139" s="127">
        <v>0</v>
      </c>
      <c r="BC139" s="127">
        <v>0</v>
      </c>
      <c r="BD139" s="113"/>
      <c r="BE139" s="122">
        <v>282.7</v>
      </c>
      <c r="BF139" s="112">
        <v>77.293887319959495</v>
      </c>
      <c r="BG139" s="134">
        <v>65</v>
      </c>
      <c r="BH139" s="124">
        <v>1.1891367279993801</v>
      </c>
      <c r="BI139" s="125">
        <v>11.1109788254986</v>
      </c>
      <c r="BJ139" s="114">
        <v>1.4999999999999999E-2</v>
      </c>
      <c r="BK139" s="114">
        <v>1.4250000000000001E-2</v>
      </c>
      <c r="BL139" s="127">
        <v>0</v>
      </c>
      <c r="BM139" s="127">
        <v>3</v>
      </c>
      <c r="BN139" s="113"/>
      <c r="BO139" s="121">
        <v>421</v>
      </c>
      <c r="BP139" s="122">
        <v>115.106920982324</v>
      </c>
      <c r="BQ139" s="134">
        <v>78</v>
      </c>
      <c r="BR139" s="124">
        <v>1.47572975618364</v>
      </c>
      <c r="BS139" s="125">
        <v>95.093174590598295</v>
      </c>
      <c r="BT139" s="114">
        <v>7.4999999999999997E-3</v>
      </c>
      <c r="BU139" s="126">
        <v>7.4999999999999997E-3</v>
      </c>
      <c r="BV139" s="121">
        <v>0</v>
      </c>
      <c r="BW139" s="121">
        <v>0</v>
      </c>
      <c r="BX139" s="115"/>
      <c r="BY139" s="120">
        <v>0.99674502712477397</v>
      </c>
      <c r="BZ139" s="120">
        <v>1</v>
      </c>
      <c r="CA139" s="137">
        <v>0.99869801084990895</v>
      </c>
      <c r="CB139" s="119">
        <v>0.9</v>
      </c>
      <c r="CC139" s="126">
        <v>2.5000000000000001E-3</v>
      </c>
      <c r="CD139" s="207">
        <f t="shared" si="2"/>
        <v>2578.1499276274785</v>
      </c>
      <c r="CE139" s="115"/>
    </row>
    <row r="140" spans="1:83" s="87" customFormat="1" ht="21.4" customHeight="1" x14ac:dyDescent="0.2">
      <c r="A140" s="111" t="s">
        <v>387</v>
      </c>
      <c r="B140" s="111" t="s">
        <v>193</v>
      </c>
      <c r="C140" s="111" t="s">
        <v>199</v>
      </c>
      <c r="D140" s="112">
        <v>3.92618385377778</v>
      </c>
      <c r="E140" s="113"/>
      <c r="F140" s="114">
        <v>2.5000000000000001E-2</v>
      </c>
      <c r="G140" s="114">
        <v>2.1000000000000001E-2</v>
      </c>
      <c r="H140" s="115"/>
      <c r="I140" s="116">
        <v>5</v>
      </c>
      <c r="J140" s="116">
        <v>4</v>
      </c>
      <c r="K140" s="113"/>
      <c r="L140" s="138">
        <v>0.78</v>
      </c>
      <c r="M140" s="135">
        <v>0.73699999999999999</v>
      </c>
      <c r="N140" s="119">
        <v>0.7</v>
      </c>
      <c r="O140" s="120">
        <v>5.0000000000000001E-3</v>
      </c>
      <c r="P140" s="113"/>
      <c r="Q140" s="121">
        <v>158</v>
      </c>
      <c r="R140" s="122">
        <v>40.242639133664703</v>
      </c>
      <c r="S140" s="123">
        <v>36</v>
      </c>
      <c r="T140" s="135">
        <v>1.1178510870462399</v>
      </c>
      <c r="U140" s="136">
        <v>-3.4698076440064902</v>
      </c>
      <c r="V140" s="126">
        <v>8.5000000000000006E-3</v>
      </c>
      <c r="W140" s="126">
        <v>6.0000000000000001E-3</v>
      </c>
      <c r="X140" s="127">
        <v>0</v>
      </c>
      <c r="Y140" s="127">
        <v>12</v>
      </c>
      <c r="Z140" s="113"/>
      <c r="AA140" s="128">
        <v>274</v>
      </c>
      <c r="AB140" s="112">
        <v>69.787867864709597</v>
      </c>
      <c r="AC140" s="123">
        <v>200</v>
      </c>
      <c r="AD140" s="118">
        <v>0.34893933932354798</v>
      </c>
      <c r="AE140" s="129">
        <v>-623.05448691114702</v>
      </c>
      <c r="AF140" s="114"/>
      <c r="AG140" s="114"/>
      <c r="AH140" s="130">
        <v>512</v>
      </c>
      <c r="AI140" s="127">
        <v>669</v>
      </c>
      <c r="AJ140" s="113"/>
      <c r="AK140" s="122">
        <v>2372.52898</v>
      </c>
      <c r="AL140" s="122">
        <v>604.28371883735099</v>
      </c>
      <c r="AM140" s="131">
        <v>787.3</v>
      </c>
      <c r="AN140" s="120">
        <v>0.76753933549771602</v>
      </c>
      <c r="AO140" s="122">
        <v>-1158.7260077257299</v>
      </c>
      <c r="AP140" s="126"/>
      <c r="AQ140" s="126"/>
      <c r="AR140" s="127">
        <v>719</v>
      </c>
      <c r="AS140" s="127">
        <v>1337</v>
      </c>
      <c r="AT140" s="115"/>
      <c r="AU140" s="122">
        <v>2177.6467600000001</v>
      </c>
      <c r="AV140" s="112">
        <v>554.64716913464599</v>
      </c>
      <c r="AW140" s="133">
        <v>573</v>
      </c>
      <c r="AX140" s="135">
        <v>0.96797062676203505</v>
      </c>
      <c r="AY140" s="139">
        <v>-392.414345000438</v>
      </c>
      <c r="AZ140" s="114">
        <v>1.5E-3</v>
      </c>
      <c r="BA140" s="114"/>
      <c r="BB140" s="127">
        <v>73</v>
      </c>
      <c r="BC140" s="127">
        <v>522</v>
      </c>
      <c r="BD140" s="113"/>
      <c r="BE140" s="122">
        <v>178.3</v>
      </c>
      <c r="BF140" s="112">
        <v>45.413054161597501</v>
      </c>
      <c r="BG140" s="134">
        <v>65</v>
      </c>
      <c r="BH140" s="118">
        <v>0.69866237171688494</v>
      </c>
      <c r="BI140" s="129">
        <v>-113.242708246123</v>
      </c>
      <c r="BJ140" s="114"/>
      <c r="BK140" s="114"/>
      <c r="BL140" s="127">
        <v>77</v>
      </c>
      <c r="BM140" s="127">
        <v>128</v>
      </c>
      <c r="BN140" s="113"/>
      <c r="BO140" s="121">
        <v>679</v>
      </c>
      <c r="BP140" s="122">
        <v>172.941468175686</v>
      </c>
      <c r="BQ140" s="134">
        <v>78</v>
      </c>
      <c r="BR140" s="124">
        <v>2.2171983099446901</v>
      </c>
      <c r="BS140" s="125">
        <v>329.148750104653</v>
      </c>
      <c r="BT140" s="114">
        <v>7.4999999999999997E-3</v>
      </c>
      <c r="BU140" s="126">
        <v>7.4999999999999997E-3</v>
      </c>
      <c r="BV140" s="121">
        <v>0</v>
      </c>
      <c r="BW140" s="121">
        <v>0</v>
      </c>
      <c r="BX140" s="115"/>
      <c r="BY140" s="120">
        <v>0.99871794871794894</v>
      </c>
      <c r="BZ140" s="120">
        <v>1</v>
      </c>
      <c r="CA140" s="137">
        <v>0.99948717948717902</v>
      </c>
      <c r="CB140" s="119">
        <v>0.9</v>
      </c>
      <c r="CC140" s="126">
        <v>2.5000000000000001E-3</v>
      </c>
      <c r="CD140" s="207">
        <f t="shared" si="2"/>
        <v>3091.0845480792459</v>
      </c>
      <c r="CE140" s="115"/>
    </row>
    <row r="141" spans="1:83" s="87" customFormat="1" ht="21.4" customHeight="1" x14ac:dyDescent="0.2">
      <c r="A141" s="111" t="s">
        <v>387</v>
      </c>
      <c r="B141" s="111" t="s">
        <v>193</v>
      </c>
      <c r="C141" s="111" t="s">
        <v>200</v>
      </c>
      <c r="D141" s="112">
        <v>3.3504192676666702</v>
      </c>
      <c r="E141" s="113"/>
      <c r="F141" s="114">
        <v>5.6000000000000001E-2</v>
      </c>
      <c r="G141" s="114">
        <v>4.8500000000000001E-2</v>
      </c>
      <c r="H141" s="115"/>
      <c r="I141" s="116">
        <v>7</v>
      </c>
      <c r="J141" s="116">
        <v>7</v>
      </c>
      <c r="K141" s="113"/>
      <c r="L141" s="140">
        <v>0.68</v>
      </c>
      <c r="M141" s="135">
        <v>0.70299999999999996</v>
      </c>
      <c r="N141" s="119">
        <v>0.7</v>
      </c>
      <c r="O141" s="120">
        <v>1E-3</v>
      </c>
      <c r="P141" s="113"/>
      <c r="Q141" s="121">
        <v>204</v>
      </c>
      <c r="R141" s="122">
        <v>60.887901991463799</v>
      </c>
      <c r="S141" s="123">
        <v>36</v>
      </c>
      <c r="T141" s="124">
        <v>1.6913306108739901</v>
      </c>
      <c r="U141" s="125">
        <v>66.209317030233393</v>
      </c>
      <c r="V141" s="126">
        <v>0.01</v>
      </c>
      <c r="W141" s="126">
        <v>0.01</v>
      </c>
      <c r="X141" s="127">
        <v>0</v>
      </c>
      <c r="Y141" s="127">
        <v>0</v>
      </c>
      <c r="Z141" s="113"/>
      <c r="AA141" s="128">
        <v>442</v>
      </c>
      <c r="AB141" s="112">
        <v>131.92378764817201</v>
      </c>
      <c r="AC141" s="123">
        <v>200</v>
      </c>
      <c r="AD141" s="118">
        <v>0.65961893824086004</v>
      </c>
      <c r="AE141" s="129">
        <v>-323.50379427648102</v>
      </c>
      <c r="AF141" s="114"/>
      <c r="AG141" s="114"/>
      <c r="AH141" s="130">
        <v>229</v>
      </c>
      <c r="AI141" s="127">
        <v>363</v>
      </c>
      <c r="AJ141" s="113"/>
      <c r="AK141" s="122">
        <v>2566.5035699999999</v>
      </c>
      <c r="AL141" s="122">
        <v>766.02459721030402</v>
      </c>
      <c r="AM141" s="131">
        <v>733.2</v>
      </c>
      <c r="AN141" s="135">
        <v>1.04476895418754</v>
      </c>
      <c r="AO141" s="139">
        <v>-239.833339817579</v>
      </c>
      <c r="AP141" s="126">
        <v>5.0000000000000001E-3</v>
      </c>
      <c r="AQ141" s="126">
        <v>2E-3</v>
      </c>
      <c r="AR141" s="127">
        <v>0</v>
      </c>
      <c r="AS141" s="127">
        <v>382</v>
      </c>
      <c r="AT141" s="115"/>
      <c r="AU141" s="122">
        <v>2190.0342300000002</v>
      </c>
      <c r="AV141" s="112">
        <v>653.65975271662205</v>
      </c>
      <c r="AW141" s="133">
        <v>573</v>
      </c>
      <c r="AX141" s="124">
        <v>1.1407674567480299</v>
      </c>
      <c r="AY141" s="132">
        <v>-3.1341406021174398</v>
      </c>
      <c r="AZ141" s="114">
        <v>1.4999999999999999E-2</v>
      </c>
      <c r="BA141" s="114">
        <v>1.0500000000000001E-2</v>
      </c>
      <c r="BB141" s="127">
        <v>0</v>
      </c>
      <c r="BC141" s="127">
        <v>114</v>
      </c>
      <c r="BD141" s="113"/>
      <c r="BE141" s="122">
        <v>330.4</v>
      </c>
      <c r="BF141" s="112">
        <v>98.614523617547306</v>
      </c>
      <c r="BG141" s="134">
        <v>65</v>
      </c>
      <c r="BH141" s="124">
        <v>1.5171465171930301</v>
      </c>
      <c r="BI141" s="125">
        <v>81.6112668601438</v>
      </c>
      <c r="BJ141" s="114">
        <v>1.4999999999999999E-2</v>
      </c>
      <c r="BK141" s="114">
        <v>1.4999999999999999E-2</v>
      </c>
      <c r="BL141" s="127">
        <v>0</v>
      </c>
      <c r="BM141" s="127">
        <v>0</v>
      </c>
      <c r="BN141" s="113"/>
      <c r="BO141" s="121">
        <v>415</v>
      </c>
      <c r="BP141" s="122">
        <v>123.86509473753701</v>
      </c>
      <c r="BQ141" s="134">
        <v>78</v>
      </c>
      <c r="BR141" s="124">
        <v>1.5880140350966301</v>
      </c>
      <c r="BS141" s="125">
        <v>116.453520232172</v>
      </c>
      <c r="BT141" s="114">
        <v>7.4999999999999997E-3</v>
      </c>
      <c r="BU141" s="126">
        <v>7.4999999999999997E-3</v>
      </c>
      <c r="BV141" s="121">
        <v>0</v>
      </c>
      <c r="BW141" s="121">
        <v>0</v>
      </c>
      <c r="BX141" s="115"/>
      <c r="BY141" s="120">
        <v>0.99693486590038305</v>
      </c>
      <c r="BZ141" s="120">
        <v>1</v>
      </c>
      <c r="CA141" s="137">
        <v>0.99877394636015304</v>
      </c>
      <c r="CB141" s="119">
        <v>0.9</v>
      </c>
      <c r="CC141" s="126">
        <v>2.5000000000000001E-3</v>
      </c>
      <c r="CD141" s="207">
        <f t="shared" si="2"/>
        <v>2456.5274070532028</v>
      </c>
      <c r="CE141" s="115"/>
    </row>
    <row r="142" spans="1:83" s="87" customFormat="1" ht="21.4" customHeight="1" x14ac:dyDescent="0.2">
      <c r="A142" s="111" t="s">
        <v>387</v>
      </c>
      <c r="B142" s="111" t="s">
        <v>193</v>
      </c>
      <c r="C142" s="111" t="s">
        <v>201</v>
      </c>
      <c r="D142" s="112">
        <v>9.9631956672222195</v>
      </c>
      <c r="E142" s="113"/>
      <c r="F142" s="114">
        <v>5.9249999999999997E-2</v>
      </c>
      <c r="G142" s="114">
        <v>5.475E-2</v>
      </c>
      <c r="H142" s="115"/>
      <c r="I142" s="116">
        <v>6</v>
      </c>
      <c r="J142" s="116">
        <v>6</v>
      </c>
      <c r="K142" s="113"/>
      <c r="L142" s="138">
        <v>0.76</v>
      </c>
      <c r="M142" s="118">
        <v>0.55500000000000005</v>
      </c>
      <c r="N142" s="119">
        <v>0.7</v>
      </c>
      <c r="O142" s="120"/>
      <c r="P142" s="113"/>
      <c r="Q142" s="121">
        <v>484</v>
      </c>
      <c r="R142" s="122">
        <v>48.578790998986896</v>
      </c>
      <c r="S142" s="123">
        <v>36</v>
      </c>
      <c r="T142" s="124">
        <v>1.34941086108297</v>
      </c>
      <c r="U142" s="125">
        <v>74.249629711552103</v>
      </c>
      <c r="V142" s="126">
        <v>0.01</v>
      </c>
      <c r="W142" s="126">
        <v>0.01</v>
      </c>
      <c r="X142" s="127">
        <v>0</v>
      </c>
      <c r="Y142" s="127">
        <v>0</v>
      </c>
      <c r="Z142" s="113"/>
      <c r="AA142" s="128">
        <v>1085</v>
      </c>
      <c r="AB142" s="112">
        <v>108.900802136159</v>
      </c>
      <c r="AC142" s="123">
        <v>200</v>
      </c>
      <c r="AD142" s="118">
        <v>0.54450401068079501</v>
      </c>
      <c r="AE142" s="129">
        <v>-1191.3909460469299</v>
      </c>
      <c r="AF142" s="114"/>
      <c r="AG142" s="114"/>
      <c r="AH142" s="130">
        <v>908</v>
      </c>
      <c r="AI142" s="127">
        <v>1307</v>
      </c>
      <c r="AJ142" s="113"/>
      <c r="AK142" s="122">
        <v>11084.76679</v>
      </c>
      <c r="AL142" s="122">
        <v>1112.5714238923999</v>
      </c>
      <c r="AM142" s="131">
        <v>668.9</v>
      </c>
      <c r="AN142" s="124">
        <v>1.66328513065092</v>
      </c>
      <c r="AO142" s="132">
        <v>3471.37727094603</v>
      </c>
      <c r="AP142" s="126">
        <v>0.01</v>
      </c>
      <c r="AQ142" s="126">
        <v>0.01</v>
      </c>
      <c r="AR142" s="127">
        <v>0</v>
      </c>
      <c r="AS142" s="127">
        <v>0</v>
      </c>
      <c r="AT142" s="115"/>
      <c r="AU142" s="122">
        <v>7019.4215100000001</v>
      </c>
      <c r="AV142" s="112">
        <v>704.53514559521295</v>
      </c>
      <c r="AW142" s="133">
        <v>573</v>
      </c>
      <c r="AX142" s="124">
        <v>1.22955522791486</v>
      </c>
      <c r="AY142" s="132">
        <v>497.56144957553698</v>
      </c>
      <c r="AZ142" s="114">
        <v>1.4999999999999999E-2</v>
      </c>
      <c r="BA142" s="114">
        <v>1.4999999999999999E-2</v>
      </c>
      <c r="BB142" s="127">
        <v>0</v>
      </c>
      <c r="BC142" s="127">
        <v>0</v>
      </c>
      <c r="BD142" s="113"/>
      <c r="BE142" s="122">
        <v>734.8</v>
      </c>
      <c r="BF142" s="112">
        <v>73.751437243916399</v>
      </c>
      <c r="BG142" s="134">
        <v>65</v>
      </c>
      <c r="BH142" s="135">
        <v>1.1346374960602501</v>
      </c>
      <c r="BI142" s="136">
        <v>-5.0270574652530504</v>
      </c>
      <c r="BJ142" s="114">
        <v>1.4250000000000001E-2</v>
      </c>
      <c r="BK142" s="114">
        <v>9.75E-3</v>
      </c>
      <c r="BL142" s="127">
        <v>0</v>
      </c>
      <c r="BM142" s="127">
        <v>43</v>
      </c>
      <c r="BN142" s="113"/>
      <c r="BO142" s="121">
        <v>1013</v>
      </c>
      <c r="BP142" s="122">
        <v>101.674205128045</v>
      </c>
      <c r="BQ142" s="134">
        <v>78</v>
      </c>
      <c r="BR142" s="124">
        <v>1.3035154503595501</v>
      </c>
      <c r="BS142" s="125">
        <v>125.207531041696</v>
      </c>
      <c r="BT142" s="114">
        <v>7.4999999999999997E-3</v>
      </c>
      <c r="BU142" s="126">
        <v>7.4999999999999997E-3</v>
      </c>
      <c r="BV142" s="121">
        <v>0</v>
      </c>
      <c r="BW142" s="121">
        <v>0</v>
      </c>
      <c r="BX142" s="115"/>
      <c r="BY142" s="120">
        <v>0.99092307692307702</v>
      </c>
      <c r="BZ142" s="120">
        <v>1</v>
      </c>
      <c r="CA142" s="137">
        <v>0.99636923076923101</v>
      </c>
      <c r="CB142" s="119">
        <v>0.9</v>
      </c>
      <c r="CC142" s="126">
        <v>2.5000000000000001E-3</v>
      </c>
      <c r="CD142" s="207">
        <f t="shared" si="2"/>
        <v>6664.3815818049425</v>
      </c>
      <c r="CE142" s="115"/>
    </row>
    <row r="143" spans="1:83" s="87" customFormat="1" ht="21.4" customHeight="1" x14ac:dyDescent="0.2">
      <c r="A143" s="111" t="s">
        <v>387</v>
      </c>
      <c r="B143" s="111" t="s">
        <v>193</v>
      </c>
      <c r="C143" s="111" t="s">
        <v>203</v>
      </c>
      <c r="D143" s="112">
        <v>2.5343916946666698</v>
      </c>
      <c r="E143" s="113"/>
      <c r="F143" s="114">
        <v>5.2249999999999998E-2</v>
      </c>
      <c r="G143" s="114">
        <v>4.7750000000000001E-2</v>
      </c>
      <c r="H143" s="115"/>
      <c r="I143" s="116">
        <v>6</v>
      </c>
      <c r="J143" s="116">
        <v>6</v>
      </c>
      <c r="K143" s="113"/>
      <c r="L143" s="138">
        <v>0.74</v>
      </c>
      <c r="M143" s="135">
        <v>0.78600000000000003</v>
      </c>
      <c r="N143" s="119">
        <v>0.7</v>
      </c>
      <c r="O143" s="120">
        <v>1.2E-2</v>
      </c>
      <c r="P143" s="113"/>
      <c r="Q143" s="121">
        <v>132</v>
      </c>
      <c r="R143" s="122">
        <v>52.083504013124198</v>
      </c>
      <c r="S143" s="123">
        <v>36</v>
      </c>
      <c r="T143" s="124">
        <v>1.4467640003645601</v>
      </c>
      <c r="U143" s="125">
        <v>27.769593408460601</v>
      </c>
      <c r="V143" s="126">
        <v>0.01</v>
      </c>
      <c r="W143" s="126">
        <v>0.01</v>
      </c>
      <c r="X143" s="127">
        <v>0</v>
      </c>
      <c r="Y143" s="127">
        <v>0</v>
      </c>
      <c r="Z143" s="113"/>
      <c r="AA143" s="128">
        <v>251</v>
      </c>
      <c r="AB143" s="112">
        <v>99.037572024955907</v>
      </c>
      <c r="AC143" s="123">
        <v>200</v>
      </c>
      <c r="AD143" s="118">
        <v>0.495187860124779</v>
      </c>
      <c r="AE143" s="129">
        <v>-328.05781439744101</v>
      </c>
      <c r="AF143" s="114"/>
      <c r="AG143" s="114"/>
      <c r="AH143" s="130">
        <v>256</v>
      </c>
      <c r="AI143" s="127">
        <v>358</v>
      </c>
      <c r="AJ143" s="113"/>
      <c r="AK143" s="122">
        <v>1813.6967</v>
      </c>
      <c r="AL143" s="122">
        <v>715.63393449272803</v>
      </c>
      <c r="AM143" s="131">
        <v>775.3</v>
      </c>
      <c r="AN143" s="120">
        <v>0.92304131883493901</v>
      </c>
      <c r="AO143" s="122">
        <v>-431.02091751168001</v>
      </c>
      <c r="AP143" s="126"/>
      <c r="AQ143" s="126"/>
      <c r="AR143" s="127">
        <v>152</v>
      </c>
      <c r="AS143" s="127">
        <v>545</v>
      </c>
      <c r="AT143" s="115"/>
      <c r="AU143" s="122">
        <v>1809.72019</v>
      </c>
      <c r="AV143" s="112">
        <v>714.06491498861305</v>
      </c>
      <c r="AW143" s="133">
        <v>573</v>
      </c>
      <c r="AX143" s="124">
        <v>1.2461865881127601</v>
      </c>
      <c r="AY143" s="132">
        <v>150.71955175133201</v>
      </c>
      <c r="AZ143" s="114">
        <v>1.4999999999999999E-2</v>
      </c>
      <c r="BA143" s="114">
        <v>1.4999999999999999E-2</v>
      </c>
      <c r="BB143" s="127">
        <v>0</v>
      </c>
      <c r="BC143" s="127">
        <v>0</v>
      </c>
      <c r="BD143" s="113"/>
      <c r="BE143" s="122">
        <v>167.2</v>
      </c>
      <c r="BF143" s="112">
        <v>65.972438416624001</v>
      </c>
      <c r="BG143" s="134">
        <v>65</v>
      </c>
      <c r="BH143" s="135">
        <v>1.0149605910249799</v>
      </c>
      <c r="BI143" s="136">
        <v>-20.993789679168302</v>
      </c>
      <c r="BJ143" s="114">
        <v>5.2500000000000003E-3</v>
      </c>
      <c r="BK143" s="114">
        <v>7.5000000000000002E-4</v>
      </c>
      <c r="BL143" s="127">
        <v>0</v>
      </c>
      <c r="BM143" s="127">
        <v>31</v>
      </c>
      <c r="BN143" s="113"/>
      <c r="BO143" s="121">
        <v>288</v>
      </c>
      <c r="BP143" s="122">
        <v>113.636736028635</v>
      </c>
      <c r="BQ143" s="134">
        <v>78</v>
      </c>
      <c r="BR143" s="124">
        <v>1.4568812311363499</v>
      </c>
      <c r="BS143" s="125">
        <v>62.1674523849981</v>
      </c>
      <c r="BT143" s="114">
        <v>7.4999999999999997E-3</v>
      </c>
      <c r="BU143" s="126">
        <v>7.4999999999999997E-3</v>
      </c>
      <c r="BV143" s="121">
        <v>0</v>
      </c>
      <c r="BW143" s="121">
        <v>0</v>
      </c>
      <c r="BX143" s="115"/>
      <c r="BY143" s="120">
        <v>0.99727241732015004</v>
      </c>
      <c r="BZ143" s="120">
        <v>1</v>
      </c>
      <c r="CA143" s="137">
        <v>0.99890896692805997</v>
      </c>
      <c r="CB143" s="119">
        <v>0.9</v>
      </c>
      <c r="CC143" s="126">
        <v>2.5000000000000001E-3</v>
      </c>
      <c r="CD143" s="207">
        <f t="shared" si="2"/>
        <v>1964.913880875069</v>
      </c>
      <c r="CE143" s="115"/>
    </row>
    <row r="144" spans="1:83" s="87" customFormat="1" ht="21.4" customHeight="1" x14ac:dyDescent="0.2">
      <c r="A144" s="111" t="s">
        <v>387</v>
      </c>
      <c r="B144" s="111" t="s">
        <v>193</v>
      </c>
      <c r="C144" s="111" t="s">
        <v>205</v>
      </c>
      <c r="D144" s="112">
        <v>11.4250822111111</v>
      </c>
      <c r="E144" s="113"/>
      <c r="F144" s="114">
        <v>4.65E-2</v>
      </c>
      <c r="G144" s="114">
        <v>3.9750000000000001E-2</v>
      </c>
      <c r="H144" s="115"/>
      <c r="I144" s="116">
        <v>6</v>
      </c>
      <c r="J144" s="116">
        <v>6</v>
      </c>
      <c r="K144" s="113"/>
      <c r="L144" s="117">
        <v>0.26</v>
      </c>
      <c r="M144" s="118">
        <v>0.54900000000000004</v>
      </c>
      <c r="N144" s="119">
        <v>0.7</v>
      </c>
      <c r="O144" s="120"/>
      <c r="P144" s="113"/>
      <c r="Q144" s="121">
        <v>1042</v>
      </c>
      <c r="R144" s="122">
        <v>91.202844823876603</v>
      </c>
      <c r="S144" s="123">
        <v>36</v>
      </c>
      <c r="T144" s="124">
        <v>2.5334123562188</v>
      </c>
      <c r="U144" s="125">
        <v>572.12749895295997</v>
      </c>
      <c r="V144" s="126">
        <v>0.01</v>
      </c>
      <c r="W144" s="126">
        <v>0.01</v>
      </c>
      <c r="X144" s="127">
        <v>0</v>
      </c>
      <c r="Y144" s="127">
        <v>0</v>
      </c>
      <c r="Z144" s="113"/>
      <c r="AA144" s="128">
        <v>1404</v>
      </c>
      <c r="AB144" s="112">
        <v>122.887518361538</v>
      </c>
      <c r="AC144" s="123">
        <v>200</v>
      </c>
      <c r="AD144" s="118">
        <v>0.61443759180768998</v>
      </c>
      <c r="AE144" s="129">
        <v>-1206.4027835946699</v>
      </c>
      <c r="AF144" s="114"/>
      <c r="AG144" s="114"/>
      <c r="AH144" s="130">
        <v>882</v>
      </c>
      <c r="AI144" s="127">
        <v>1339</v>
      </c>
      <c r="AJ144" s="113"/>
      <c r="AK144" s="122">
        <v>9695.5348599999998</v>
      </c>
      <c r="AL144" s="122">
        <v>848.61838898374901</v>
      </c>
      <c r="AM144" s="131">
        <v>828</v>
      </c>
      <c r="AN144" s="135">
        <v>1.02490143597071</v>
      </c>
      <c r="AO144" s="139">
        <v>-1111.5326640819201</v>
      </c>
      <c r="AP144" s="126">
        <v>4.0000000000000001E-3</v>
      </c>
      <c r="AQ144" s="126">
        <v>1E-3</v>
      </c>
      <c r="AR144" s="127">
        <v>0</v>
      </c>
      <c r="AS144" s="127">
        <v>1657</v>
      </c>
      <c r="AT144" s="115"/>
      <c r="AU144" s="122">
        <v>6849.7761099999998</v>
      </c>
      <c r="AV144" s="112">
        <v>599.53845262824098</v>
      </c>
      <c r="AW144" s="133">
        <v>573</v>
      </c>
      <c r="AX144" s="135">
        <v>1.04631492605278</v>
      </c>
      <c r="AY144" s="139">
        <v>-629.02786499872002</v>
      </c>
      <c r="AZ144" s="114">
        <v>7.4999999999999997E-3</v>
      </c>
      <c r="BA144" s="114">
        <v>3.7499999999999999E-3</v>
      </c>
      <c r="BB144" s="127">
        <v>0</v>
      </c>
      <c r="BC144" s="127">
        <v>1007</v>
      </c>
      <c r="BD144" s="113"/>
      <c r="BE144" s="122">
        <v>1102.4000000000001</v>
      </c>
      <c r="BF144" s="112">
        <v>96.489458861652196</v>
      </c>
      <c r="BG144" s="134">
        <v>65</v>
      </c>
      <c r="BH144" s="124">
        <v>1.4844532132561901</v>
      </c>
      <c r="BI144" s="125">
        <v>254.01909533173301</v>
      </c>
      <c r="BJ144" s="114">
        <v>1.4999999999999999E-2</v>
      </c>
      <c r="BK144" s="114">
        <v>1.4999999999999999E-2</v>
      </c>
      <c r="BL144" s="127">
        <v>0</v>
      </c>
      <c r="BM144" s="127">
        <v>0</v>
      </c>
      <c r="BN144" s="113"/>
      <c r="BO144" s="121">
        <v>1176</v>
      </c>
      <c r="BP144" s="122">
        <v>102.93142563616</v>
      </c>
      <c r="BQ144" s="134">
        <v>78</v>
      </c>
      <c r="BR144" s="124">
        <v>1.3196336620020499</v>
      </c>
      <c r="BS144" s="125">
        <v>157.94291439808001</v>
      </c>
      <c r="BT144" s="114">
        <v>7.4999999999999997E-3</v>
      </c>
      <c r="BU144" s="126">
        <v>7.4999999999999997E-3</v>
      </c>
      <c r="BV144" s="121">
        <v>0</v>
      </c>
      <c r="BW144" s="121">
        <v>0</v>
      </c>
      <c r="BX144" s="115"/>
      <c r="BY144" s="120">
        <v>0.99668680569089796</v>
      </c>
      <c r="BZ144" s="120">
        <v>1</v>
      </c>
      <c r="CA144" s="137">
        <v>0.99867472227635901</v>
      </c>
      <c r="CB144" s="119">
        <v>0.9</v>
      </c>
      <c r="CC144" s="126">
        <v>2.5000000000000001E-3</v>
      </c>
      <c r="CD144" s="207">
        <f t="shared" si="2"/>
        <v>9459.9680707999905</v>
      </c>
      <c r="CE144" s="115"/>
    </row>
    <row r="145" spans="1:83" s="87" customFormat="1" ht="21.4" customHeight="1" x14ac:dyDescent="0.2">
      <c r="A145" s="111" t="s">
        <v>387</v>
      </c>
      <c r="B145" s="111" t="s">
        <v>193</v>
      </c>
      <c r="C145" s="111" t="s">
        <v>206</v>
      </c>
      <c r="D145" s="112">
        <v>4.0800280235555597</v>
      </c>
      <c r="E145" s="113"/>
      <c r="F145" s="114">
        <v>2.0375000000000001E-2</v>
      </c>
      <c r="G145" s="114">
        <v>1.6625000000000001E-2</v>
      </c>
      <c r="H145" s="115"/>
      <c r="I145" s="116">
        <v>4</v>
      </c>
      <c r="J145" s="116">
        <v>3</v>
      </c>
      <c r="K145" s="113"/>
      <c r="L145" s="117">
        <v>0.11</v>
      </c>
      <c r="M145" s="118">
        <v>0.56899999999999995</v>
      </c>
      <c r="N145" s="119">
        <v>0.7</v>
      </c>
      <c r="O145" s="120"/>
      <c r="P145" s="113"/>
      <c r="Q145" s="121">
        <v>207</v>
      </c>
      <c r="R145" s="122">
        <v>50.734945643733397</v>
      </c>
      <c r="S145" s="123">
        <v>36</v>
      </c>
      <c r="T145" s="124">
        <v>1.40930404565926</v>
      </c>
      <c r="U145" s="125">
        <v>39.203135492044602</v>
      </c>
      <c r="V145" s="126">
        <v>0.01</v>
      </c>
      <c r="W145" s="126">
        <v>0.01</v>
      </c>
      <c r="X145" s="127">
        <v>0</v>
      </c>
      <c r="Y145" s="127">
        <v>0</v>
      </c>
      <c r="Z145" s="113"/>
      <c r="AA145" s="128">
        <v>336</v>
      </c>
      <c r="AB145" s="112">
        <v>82.352375537654197</v>
      </c>
      <c r="AC145" s="123">
        <v>200</v>
      </c>
      <c r="AD145" s="118">
        <v>0.41176187768827099</v>
      </c>
      <c r="AE145" s="129">
        <v>-596.204802821974</v>
      </c>
      <c r="AF145" s="114"/>
      <c r="AG145" s="114"/>
      <c r="AH145" s="130">
        <v>481</v>
      </c>
      <c r="AI145" s="127">
        <v>644</v>
      </c>
      <c r="AJ145" s="113"/>
      <c r="AK145" s="122">
        <v>1535.0249100000001</v>
      </c>
      <c r="AL145" s="122">
        <v>376.22901145230298</v>
      </c>
      <c r="AM145" s="131">
        <v>733.3</v>
      </c>
      <c r="AN145" s="118">
        <v>0.51306288211141804</v>
      </c>
      <c r="AO145" s="141">
        <v>-1882.9039995467699</v>
      </c>
      <c r="AP145" s="126"/>
      <c r="AQ145" s="126"/>
      <c r="AR145" s="127">
        <v>1457</v>
      </c>
      <c r="AS145" s="127">
        <v>2056</v>
      </c>
      <c r="AT145" s="115"/>
      <c r="AU145" s="122">
        <v>2274.17668</v>
      </c>
      <c r="AV145" s="112">
        <v>557.39241663790403</v>
      </c>
      <c r="AW145" s="133">
        <v>573</v>
      </c>
      <c r="AX145" s="135">
        <v>0.97276163462112297</v>
      </c>
      <c r="AY145" s="139">
        <v>-396.59008008495698</v>
      </c>
      <c r="AZ145" s="114">
        <v>1.5E-3</v>
      </c>
      <c r="BA145" s="114"/>
      <c r="BB145" s="127">
        <v>64</v>
      </c>
      <c r="BC145" s="127">
        <v>532</v>
      </c>
      <c r="BD145" s="113"/>
      <c r="BE145" s="122">
        <v>221.7</v>
      </c>
      <c r="BF145" s="112">
        <v>54.337862073505697</v>
      </c>
      <c r="BG145" s="134">
        <v>65</v>
      </c>
      <c r="BH145" s="120">
        <v>0.83596710882316505</v>
      </c>
      <c r="BI145" s="128">
        <v>-81.266560917141604</v>
      </c>
      <c r="BJ145" s="114"/>
      <c r="BK145" s="114"/>
      <c r="BL145" s="127">
        <v>44</v>
      </c>
      <c r="BM145" s="127">
        <v>97</v>
      </c>
      <c r="BN145" s="113"/>
      <c r="BO145" s="121">
        <v>353</v>
      </c>
      <c r="BP145" s="122">
        <v>86.519013585690203</v>
      </c>
      <c r="BQ145" s="134">
        <v>78</v>
      </c>
      <c r="BR145" s="135">
        <v>1.1092181228934599</v>
      </c>
      <c r="BS145" s="136">
        <v>-10.55987310057</v>
      </c>
      <c r="BT145" s="114">
        <v>6.3749999999999996E-3</v>
      </c>
      <c r="BU145" s="126">
        <v>4.1250000000000002E-3</v>
      </c>
      <c r="BV145" s="121">
        <v>0</v>
      </c>
      <c r="BW145" s="121">
        <v>29</v>
      </c>
      <c r="BX145" s="115"/>
      <c r="BY145" s="120">
        <v>0.996603453155958</v>
      </c>
      <c r="BZ145" s="120">
        <v>1</v>
      </c>
      <c r="CA145" s="137">
        <v>0.998641381262383</v>
      </c>
      <c r="CB145" s="119">
        <v>0.9</v>
      </c>
      <c r="CC145" s="126">
        <v>2.5000000000000001E-3</v>
      </c>
      <c r="CD145" s="207">
        <f t="shared" si="2"/>
        <v>2991.8845496732915</v>
      </c>
      <c r="CE145" s="115"/>
    </row>
    <row r="146" spans="1:83" s="87" customFormat="1" ht="21.4" customHeight="1" x14ac:dyDescent="0.2">
      <c r="A146" s="111" t="s">
        <v>387</v>
      </c>
      <c r="B146" s="111" t="s">
        <v>193</v>
      </c>
      <c r="C146" s="111" t="s">
        <v>207</v>
      </c>
      <c r="D146" s="112">
        <v>5.2236563733333297</v>
      </c>
      <c r="E146" s="113"/>
      <c r="F146" s="114">
        <v>1.15E-2</v>
      </c>
      <c r="G146" s="114">
        <v>0.01</v>
      </c>
      <c r="H146" s="115"/>
      <c r="I146" s="116">
        <v>3</v>
      </c>
      <c r="J146" s="116">
        <v>2</v>
      </c>
      <c r="K146" s="113"/>
      <c r="L146" s="137">
        <v>0.895938356164384</v>
      </c>
      <c r="M146" s="120">
        <v>0.61399999999999999</v>
      </c>
      <c r="N146" s="119">
        <v>0.7</v>
      </c>
      <c r="O146" s="120"/>
      <c r="P146" s="113"/>
      <c r="Q146" s="121">
        <v>161</v>
      </c>
      <c r="R146" s="122">
        <v>30.821322938067301</v>
      </c>
      <c r="S146" s="123">
        <v>36</v>
      </c>
      <c r="T146" s="120">
        <v>0.85614785939075699</v>
      </c>
      <c r="U146" s="128">
        <v>-53.830181472255902</v>
      </c>
      <c r="V146" s="126"/>
      <c r="W146" s="126"/>
      <c r="X146" s="127">
        <v>28</v>
      </c>
      <c r="Y146" s="127">
        <v>65</v>
      </c>
      <c r="Z146" s="113"/>
      <c r="AA146" s="128">
        <v>432</v>
      </c>
      <c r="AB146" s="112">
        <v>82.700692604006605</v>
      </c>
      <c r="AC146" s="123">
        <v>200</v>
      </c>
      <c r="AD146" s="118">
        <v>0.41350346302003299</v>
      </c>
      <c r="AE146" s="129">
        <v>-761.50100817919895</v>
      </c>
      <c r="AF146" s="114"/>
      <c r="AG146" s="114"/>
      <c r="AH146" s="130">
        <v>613</v>
      </c>
      <c r="AI146" s="127">
        <v>822</v>
      </c>
      <c r="AJ146" s="113"/>
      <c r="AK146" s="122">
        <v>4157.3085499999997</v>
      </c>
      <c r="AL146" s="122">
        <v>795.86179734619998</v>
      </c>
      <c r="AM146" s="131">
        <v>808.7</v>
      </c>
      <c r="AN146" s="135">
        <v>0.98412488852009405</v>
      </c>
      <c r="AO146" s="139">
        <v>-668.612776572592</v>
      </c>
      <c r="AP146" s="126">
        <v>1.5E-3</v>
      </c>
      <c r="AQ146" s="126"/>
      <c r="AR146" s="127">
        <v>68</v>
      </c>
      <c r="AS146" s="127">
        <v>912</v>
      </c>
      <c r="AT146" s="115"/>
      <c r="AU146" s="122">
        <v>2028.8059699999999</v>
      </c>
      <c r="AV146" s="112">
        <v>388.38809925496201</v>
      </c>
      <c r="AW146" s="133">
        <v>573</v>
      </c>
      <c r="AX146" s="118">
        <v>0.67781518194583201</v>
      </c>
      <c r="AY146" s="141">
        <v>-1390.5744184334101</v>
      </c>
      <c r="AZ146" s="114"/>
      <c r="BA146" s="114"/>
      <c r="BB146" s="127">
        <v>965</v>
      </c>
      <c r="BC146" s="127">
        <v>1563</v>
      </c>
      <c r="BD146" s="113"/>
      <c r="BE146" s="122">
        <v>284.2</v>
      </c>
      <c r="BF146" s="112">
        <v>54.406335273284</v>
      </c>
      <c r="BG146" s="134">
        <v>65</v>
      </c>
      <c r="BH146" s="120">
        <v>0.83702054266590697</v>
      </c>
      <c r="BI146" s="128">
        <v>-103.68782765824</v>
      </c>
      <c r="BJ146" s="114"/>
      <c r="BK146" s="114"/>
      <c r="BL146" s="127">
        <v>56</v>
      </c>
      <c r="BM146" s="127">
        <v>124</v>
      </c>
      <c r="BN146" s="113"/>
      <c r="BO146" s="121">
        <v>525</v>
      </c>
      <c r="BP146" s="122">
        <v>100.50431392848</v>
      </c>
      <c r="BQ146" s="134">
        <v>78</v>
      </c>
      <c r="BR146" s="124">
        <v>1.28851684523692</v>
      </c>
      <c r="BS146" s="125">
        <v>59.534606810112301</v>
      </c>
      <c r="BT146" s="114">
        <v>7.4999999999999997E-3</v>
      </c>
      <c r="BU146" s="126">
        <v>7.4999999999999997E-3</v>
      </c>
      <c r="BV146" s="121">
        <v>0</v>
      </c>
      <c r="BW146" s="121">
        <v>0</v>
      </c>
      <c r="BX146" s="115"/>
      <c r="BY146" s="120">
        <v>0.99518743667679799</v>
      </c>
      <c r="BZ146" s="120">
        <v>1</v>
      </c>
      <c r="CA146" s="137">
        <v>0.99807497467071904</v>
      </c>
      <c r="CB146" s="119">
        <v>0.9</v>
      </c>
      <c r="CC146" s="126">
        <v>2.5000000000000001E-3</v>
      </c>
      <c r="CD146" s="207">
        <f t="shared" si="2"/>
        <v>4224.3709091146638</v>
      </c>
      <c r="CE146" s="115"/>
    </row>
    <row r="147" spans="1:83" s="87" customFormat="1" ht="21.4" customHeight="1" x14ac:dyDescent="0.2">
      <c r="A147" s="111" t="s">
        <v>387</v>
      </c>
      <c r="B147" s="111" t="s">
        <v>193</v>
      </c>
      <c r="C147" s="111" t="s">
        <v>208</v>
      </c>
      <c r="D147" s="112">
        <v>3.9957692869999999</v>
      </c>
      <c r="E147" s="113"/>
      <c r="F147" s="114">
        <v>4.65E-2</v>
      </c>
      <c r="G147" s="114">
        <v>3.875E-2</v>
      </c>
      <c r="H147" s="115"/>
      <c r="I147" s="116">
        <v>7</v>
      </c>
      <c r="J147" s="116">
        <v>6</v>
      </c>
      <c r="K147" s="113"/>
      <c r="L147" s="140">
        <v>0.67</v>
      </c>
      <c r="M147" s="120">
        <v>0.69699999999999995</v>
      </c>
      <c r="N147" s="119">
        <v>0.7</v>
      </c>
      <c r="O147" s="120"/>
      <c r="P147" s="113"/>
      <c r="Q147" s="121">
        <v>153</v>
      </c>
      <c r="R147" s="122">
        <v>38.290499028003602</v>
      </c>
      <c r="S147" s="123">
        <v>36</v>
      </c>
      <c r="T147" s="135">
        <v>1.0636249730000999</v>
      </c>
      <c r="U147" s="136">
        <v>-11.3316060048768</v>
      </c>
      <c r="V147" s="126">
        <v>6.0000000000000001E-3</v>
      </c>
      <c r="W147" s="126">
        <v>3.0000000000000001E-3</v>
      </c>
      <c r="X147" s="127">
        <v>0</v>
      </c>
      <c r="Y147" s="127">
        <v>20</v>
      </c>
      <c r="Z147" s="113"/>
      <c r="AA147" s="128">
        <v>775</v>
      </c>
      <c r="AB147" s="112">
        <v>193.955142135312</v>
      </c>
      <c r="AC147" s="123">
        <v>200</v>
      </c>
      <c r="AD147" s="135">
        <v>0.96977571067655999</v>
      </c>
      <c r="AE147" s="136">
        <v>-137.95336669375999</v>
      </c>
      <c r="AF147" s="114">
        <v>1E-3</v>
      </c>
      <c r="AG147" s="114"/>
      <c r="AH147" s="130">
        <v>25</v>
      </c>
      <c r="AI147" s="127">
        <v>184</v>
      </c>
      <c r="AJ147" s="113"/>
      <c r="AK147" s="122">
        <v>3981.1109000000001</v>
      </c>
      <c r="AL147" s="122">
        <v>996.33152318185898</v>
      </c>
      <c r="AM147" s="131">
        <v>771.1</v>
      </c>
      <c r="AN147" s="124">
        <v>1.292091198524</v>
      </c>
      <c r="AO147" s="132">
        <v>461.21919471220798</v>
      </c>
      <c r="AP147" s="126">
        <v>0.01</v>
      </c>
      <c r="AQ147" s="126">
        <v>0.01</v>
      </c>
      <c r="AR147" s="127">
        <v>0</v>
      </c>
      <c r="AS147" s="127">
        <v>0</v>
      </c>
      <c r="AT147" s="115"/>
      <c r="AU147" s="122">
        <v>2310.8541</v>
      </c>
      <c r="AV147" s="112">
        <v>578.32520699286295</v>
      </c>
      <c r="AW147" s="133">
        <v>573</v>
      </c>
      <c r="AX147" s="135">
        <v>1.00929355496137</v>
      </c>
      <c r="AY147" s="139">
        <v>-304.75729557762298</v>
      </c>
      <c r="AZ147" s="114">
        <v>4.4999999999999997E-3</v>
      </c>
      <c r="BA147" s="114">
        <v>7.5000000000000002E-4</v>
      </c>
      <c r="BB147" s="127">
        <v>0</v>
      </c>
      <c r="BC147" s="127">
        <v>437</v>
      </c>
      <c r="BD147" s="113"/>
      <c r="BE147" s="122">
        <v>324.10000000000002</v>
      </c>
      <c r="BF147" s="112">
        <v>81.110789117489901</v>
      </c>
      <c r="BG147" s="134">
        <v>65</v>
      </c>
      <c r="BH147" s="124">
        <v>1.2478582941152301</v>
      </c>
      <c r="BI147" s="125">
        <v>27.390155824528001</v>
      </c>
      <c r="BJ147" s="114">
        <v>1.4999999999999999E-2</v>
      </c>
      <c r="BK147" s="114">
        <v>1.4999999999999999E-2</v>
      </c>
      <c r="BL147" s="127">
        <v>0</v>
      </c>
      <c r="BM147" s="127">
        <v>0</v>
      </c>
      <c r="BN147" s="113"/>
      <c r="BO147" s="121">
        <v>488</v>
      </c>
      <c r="BP147" s="122">
        <v>122.129173370364</v>
      </c>
      <c r="BQ147" s="134">
        <v>78</v>
      </c>
      <c r="BR147" s="124">
        <v>1.5657586329533799</v>
      </c>
      <c r="BS147" s="125">
        <v>131.94818698943399</v>
      </c>
      <c r="BT147" s="114">
        <v>7.4999999999999997E-3</v>
      </c>
      <c r="BU147" s="126">
        <v>7.4999999999999997E-3</v>
      </c>
      <c r="BV147" s="121">
        <v>0</v>
      </c>
      <c r="BW147" s="121">
        <v>0</v>
      </c>
      <c r="BX147" s="115"/>
      <c r="BY147" s="120">
        <v>0.99912739965095998</v>
      </c>
      <c r="BZ147" s="120">
        <v>1</v>
      </c>
      <c r="CA147" s="137">
        <v>0.99965095986038399</v>
      </c>
      <c r="CB147" s="119">
        <v>0.9</v>
      </c>
      <c r="CC147" s="126">
        <v>2.5000000000000001E-3</v>
      </c>
      <c r="CD147" s="207">
        <f t="shared" si="2"/>
        <v>3081.1376972057001</v>
      </c>
      <c r="CE147" s="115"/>
    </row>
    <row r="148" spans="1:83" s="87" customFormat="1" ht="21.4" customHeight="1" x14ac:dyDescent="0.2">
      <c r="A148" s="111" t="s">
        <v>387</v>
      </c>
      <c r="B148" s="111" t="s">
        <v>193</v>
      </c>
      <c r="C148" s="111" t="s">
        <v>209</v>
      </c>
      <c r="D148" s="112">
        <v>2.8863636363333298</v>
      </c>
      <c r="E148" s="113"/>
      <c r="F148" s="114">
        <v>1.7749999999999998E-2</v>
      </c>
      <c r="G148" s="114">
        <v>1.4E-2</v>
      </c>
      <c r="H148" s="115"/>
      <c r="I148" s="116">
        <v>3</v>
      </c>
      <c r="J148" s="116">
        <v>3</v>
      </c>
      <c r="K148" s="113"/>
      <c r="L148" s="117">
        <v>0.22</v>
      </c>
      <c r="M148" s="118">
        <v>0.55000000000000004</v>
      </c>
      <c r="N148" s="119">
        <v>0.7</v>
      </c>
      <c r="O148" s="120"/>
      <c r="P148" s="113"/>
      <c r="Q148" s="121">
        <v>122</v>
      </c>
      <c r="R148" s="122">
        <v>42.267716535876801</v>
      </c>
      <c r="S148" s="123">
        <v>36</v>
      </c>
      <c r="T148" s="124">
        <v>1.17410323710769</v>
      </c>
      <c r="U148" s="125">
        <v>3.2942545467009299</v>
      </c>
      <c r="V148" s="126">
        <v>0.01</v>
      </c>
      <c r="W148" s="126">
        <v>8.5000000000000006E-3</v>
      </c>
      <c r="X148" s="127">
        <v>0</v>
      </c>
      <c r="Y148" s="127">
        <v>3</v>
      </c>
      <c r="Z148" s="113"/>
      <c r="AA148" s="128">
        <v>244</v>
      </c>
      <c r="AB148" s="112">
        <v>84.535433071753701</v>
      </c>
      <c r="AC148" s="123">
        <v>200</v>
      </c>
      <c r="AD148" s="118">
        <v>0.42267716535876798</v>
      </c>
      <c r="AE148" s="129">
        <v>-415.47636362943899</v>
      </c>
      <c r="AF148" s="114"/>
      <c r="AG148" s="114"/>
      <c r="AH148" s="130">
        <v>334</v>
      </c>
      <c r="AI148" s="127">
        <v>449</v>
      </c>
      <c r="AJ148" s="113"/>
      <c r="AK148" s="122">
        <v>1308.27136</v>
      </c>
      <c r="AL148" s="122">
        <v>453.25936882365602</v>
      </c>
      <c r="AM148" s="131">
        <v>713.4</v>
      </c>
      <c r="AN148" s="118">
        <v>0.63535095153302001</v>
      </c>
      <c r="AO148" s="141">
        <v>-1044.0808290662101</v>
      </c>
      <c r="AP148" s="126"/>
      <c r="AQ148" s="126"/>
      <c r="AR148" s="127">
        <v>751</v>
      </c>
      <c r="AS148" s="127">
        <v>1163</v>
      </c>
      <c r="AT148" s="115"/>
      <c r="AU148" s="122">
        <v>1270.69928</v>
      </c>
      <c r="AV148" s="112">
        <v>440.242270240842</v>
      </c>
      <c r="AW148" s="133">
        <v>573</v>
      </c>
      <c r="AX148" s="120">
        <v>0.768311117348765</v>
      </c>
      <c r="AY148" s="122">
        <v>-618.70050179834402</v>
      </c>
      <c r="AZ148" s="114"/>
      <c r="BA148" s="114"/>
      <c r="BB148" s="127">
        <v>384</v>
      </c>
      <c r="BC148" s="127">
        <v>714</v>
      </c>
      <c r="BD148" s="113"/>
      <c r="BE148" s="122">
        <v>116.1</v>
      </c>
      <c r="BF148" s="112">
        <v>40.223622047666403</v>
      </c>
      <c r="BG148" s="134">
        <v>65</v>
      </c>
      <c r="BH148" s="118">
        <v>0.61882495457948306</v>
      </c>
      <c r="BI148" s="129">
        <v>-98.229818179567701</v>
      </c>
      <c r="BJ148" s="114"/>
      <c r="BK148" s="114"/>
      <c r="BL148" s="127">
        <v>72</v>
      </c>
      <c r="BM148" s="127">
        <v>110</v>
      </c>
      <c r="BN148" s="113"/>
      <c r="BO148" s="121">
        <v>244</v>
      </c>
      <c r="BP148" s="122">
        <v>84.535433071753701</v>
      </c>
      <c r="BQ148" s="134">
        <v>78</v>
      </c>
      <c r="BR148" s="135">
        <v>1.0837876034840199</v>
      </c>
      <c r="BS148" s="136">
        <v>-13.1957818154813</v>
      </c>
      <c r="BT148" s="114">
        <v>5.2500000000000003E-3</v>
      </c>
      <c r="BU148" s="126">
        <v>3.0000000000000001E-3</v>
      </c>
      <c r="BV148" s="121">
        <v>0</v>
      </c>
      <c r="BW148" s="121">
        <v>27</v>
      </c>
      <c r="BX148" s="115"/>
      <c r="BY148" s="120">
        <v>1</v>
      </c>
      <c r="BZ148" s="120">
        <v>1</v>
      </c>
      <c r="CA148" s="137">
        <v>1</v>
      </c>
      <c r="CB148" s="119">
        <v>0.9</v>
      </c>
      <c r="CC148" s="126">
        <v>2.5000000000000001E-3</v>
      </c>
      <c r="CD148" s="207">
        <f t="shared" si="2"/>
        <v>2059.1318181601973</v>
      </c>
      <c r="CE148" s="115"/>
    </row>
    <row r="149" spans="1:83" s="87" customFormat="1" ht="21.4" customHeight="1" x14ac:dyDescent="0.2">
      <c r="A149" s="111" t="s">
        <v>387</v>
      </c>
      <c r="B149" s="111" t="s">
        <v>193</v>
      </c>
      <c r="C149" s="111" t="s">
        <v>210</v>
      </c>
      <c r="D149" s="112">
        <v>2.6953904121111099</v>
      </c>
      <c r="E149" s="113"/>
      <c r="F149" s="114">
        <v>4.6249999999999999E-2</v>
      </c>
      <c r="G149" s="114">
        <v>3.7999999999999999E-2</v>
      </c>
      <c r="H149" s="115"/>
      <c r="I149" s="116">
        <v>6</v>
      </c>
      <c r="J149" s="116">
        <v>5</v>
      </c>
      <c r="K149" s="113"/>
      <c r="L149" s="117">
        <v>0.36</v>
      </c>
      <c r="M149" s="135">
        <v>0.79800000000000004</v>
      </c>
      <c r="N149" s="119">
        <v>0.7</v>
      </c>
      <c r="O149" s="120">
        <v>1.4E-2</v>
      </c>
      <c r="P149" s="113"/>
      <c r="Q149" s="121">
        <v>107</v>
      </c>
      <c r="R149" s="122">
        <v>39.697403210763198</v>
      </c>
      <c r="S149" s="123">
        <v>36</v>
      </c>
      <c r="T149" s="135">
        <v>1.10270564474342</v>
      </c>
      <c r="U149" s="136">
        <v>-3.8517042446463599</v>
      </c>
      <c r="V149" s="126">
        <v>8.0000000000000002E-3</v>
      </c>
      <c r="W149" s="126">
        <v>5.0000000000000001E-3</v>
      </c>
      <c r="X149" s="127">
        <v>0</v>
      </c>
      <c r="Y149" s="127">
        <v>10</v>
      </c>
      <c r="Z149" s="113"/>
      <c r="AA149" s="128">
        <v>368</v>
      </c>
      <c r="AB149" s="112">
        <v>136.529386743559</v>
      </c>
      <c r="AC149" s="123">
        <v>200</v>
      </c>
      <c r="AD149" s="118">
        <v>0.68264693371779495</v>
      </c>
      <c r="AE149" s="129">
        <v>-247.84280135914599</v>
      </c>
      <c r="AF149" s="114"/>
      <c r="AG149" s="114"/>
      <c r="AH149" s="130">
        <v>172</v>
      </c>
      <c r="AI149" s="127">
        <v>279</v>
      </c>
      <c r="AJ149" s="113"/>
      <c r="AK149" s="122">
        <v>1730.3879300000001</v>
      </c>
      <c r="AL149" s="122">
        <v>641.98044269390596</v>
      </c>
      <c r="AM149" s="131">
        <v>690.5</v>
      </c>
      <c r="AN149" s="120">
        <v>0.92973271932499002</v>
      </c>
      <c r="AO149" s="122">
        <v>-395.80934169245302</v>
      </c>
      <c r="AP149" s="126"/>
      <c r="AQ149" s="126"/>
      <c r="AR149" s="127">
        <v>131</v>
      </c>
      <c r="AS149" s="127">
        <v>504</v>
      </c>
      <c r="AT149" s="115"/>
      <c r="AU149" s="122">
        <v>1478.98134</v>
      </c>
      <c r="AV149" s="112">
        <v>548.707650422195</v>
      </c>
      <c r="AW149" s="133">
        <v>573</v>
      </c>
      <c r="AX149" s="135">
        <v>0.957604974558805</v>
      </c>
      <c r="AY149" s="139">
        <v>-285.408285893955</v>
      </c>
      <c r="AZ149" s="114">
        <v>7.5000000000000002E-4</v>
      </c>
      <c r="BA149" s="114"/>
      <c r="BB149" s="127">
        <v>66</v>
      </c>
      <c r="BC149" s="127">
        <v>375</v>
      </c>
      <c r="BD149" s="113"/>
      <c r="BE149" s="122">
        <v>196.5</v>
      </c>
      <c r="BF149" s="112">
        <v>72.902240475840799</v>
      </c>
      <c r="BG149" s="134">
        <v>65</v>
      </c>
      <c r="BH149" s="135">
        <v>1.1215729303975499</v>
      </c>
      <c r="BI149" s="136">
        <v>-3.6489104417225602</v>
      </c>
      <c r="BJ149" s="114">
        <v>1.35E-2</v>
      </c>
      <c r="BK149" s="114">
        <v>8.9999999999999993E-3</v>
      </c>
      <c r="BL149" s="127">
        <v>0</v>
      </c>
      <c r="BM149" s="127">
        <v>14</v>
      </c>
      <c r="BN149" s="113"/>
      <c r="BO149" s="121">
        <v>290</v>
      </c>
      <c r="BP149" s="122">
        <v>107.591092814218</v>
      </c>
      <c r="BQ149" s="134">
        <v>78</v>
      </c>
      <c r="BR149" s="124">
        <v>1.3793729847976699</v>
      </c>
      <c r="BS149" s="125">
        <v>49.821307469932897</v>
      </c>
      <c r="BT149" s="114">
        <v>7.4999999999999997E-3</v>
      </c>
      <c r="BU149" s="126">
        <v>7.4999999999999997E-3</v>
      </c>
      <c r="BV149" s="121">
        <v>0</v>
      </c>
      <c r="BW149" s="121">
        <v>0</v>
      </c>
      <c r="BX149" s="115"/>
      <c r="BY149" s="120">
        <v>0.997314921365554</v>
      </c>
      <c r="BZ149" s="120">
        <v>1</v>
      </c>
      <c r="CA149" s="137">
        <v>0.99892596854622195</v>
      </c>
      <c r="CB149" s="119">
        <v>0.9</v>
      </c>
      <c r="CC149" s="126">
        <v>2.5000000000000001E-3</v>
      </c>
      <c r="CD149" s="207">
        <f t="shared" si="2"/>
        <v>1861.1670795627213</v>
      </c>
      <c r="CE149" s="115"/>
    </row>
    <row r="150" spans="1:83" s="87" customFormat="1" ht="21.4" customHeight="1" x14ac:dyDescent="0.2">
      <c r="A150" s="111" t="s">
        <v>387</v>
      </c>
      <c r="B150" s="111" t="s">
        <v>193</v>
      </c>
      <c r="C150" s="111" t="s">
        <v>211</v>
      </c>
      <c r="D150" s="112">
        <v>4.3847949821111101</v>
      </c>
      <c r="E150" s="113"/>
      <c r="F150" s="114">
        <v>2.5000000000000001E-2</v>
      </c>
      <c r="G150" s="114">
        <v>2.1999999999999999E-2</v>
      </c>
      <c r="H150" s="115"/>
      <c r="I150" s="116">
        <v>4</v>
      </c>
      <c r="J150" s="116">
        <v>4</v>
      </c>
      <c r="K150" s="113"/>
      <c r="L150" s="117">
        <v>0.28000000000000003</v>
      </c>
      <c r="M150" s="118">
        <v>0.46800000000000003</v>
      </c>
      <c r="N150" s="119">
        <v>0.7</v>
      </c>
      <c r="O150" s="120"/>
      <c r="P150" s="113"/>
      <c r="Q150" s="121">
        <v>229</v>
      </c>
      <c r="R150" s="122">
        <v>52.2259309578358</v>
      </c>
      <c r="S150" s="123">
        <v>36</v>
      </c>
      <c r="T150" s="124">
        <v>1.45072030438433</v>
      </c>
      <c r="U150" s="125">
        <v>48.669167647705599</v>
      </c>
      <c r="V150" s="126">
        <v>0.01</v>
      </c>
      <c r="W150" s="126">
        <v>0.01</v>
      </c>
      <c r="X150" s="127">
        <v>0</v>
      </c>
      <c r="Y150" s="127">
        <v>0</v>
      </c>
      <c r="Z150" s="113"/>
      <c r="AA150" s="128">
        <v>343</v>
      </c>
      <c r="AB150" s="112">
        <v>78.224866019815295</v>
      </c>
      <c r="AC150" s="123">
        <v>200</v>
      </c>
      <c r="AD150" s="118">
        <v>0.39112433009907599</v>
      </c>
      <c r="AE150" s="129">
        <v>-658.83795751274602</v>
      </c>
      <c r="AF150" s="114"/>
      <c r="AG150" s="114"/>
      <c r="AH150" s="130">
        <v>534</v>
      </c>
      <c r="AI150" s="127">
        <v>710</v>
      </c>
      <c r="AJ150" s="113"/>
      <c r="AK150" s="122">
        <v>3443.37219</v>
      </c>
      <c r="AL150" s="122">
        <v>785.29833300031498</v>
      </c>
      <c r="AM150" s="131">
        <v>753.1</v>
      </c>
      <c r="AN150" s="135">
        <v>1.04275439251137</v>
      </c>
      <c r="AO150" s="139">
        <v>-329.04863901424602</v>
      </c>
      <c r="AP150" s="126">
        <v>5.0000000000000001E-3</v>
      </c>
      <c r="AQ150" s="126">
        <v>2E-3</v>
      </c>
      <c r="AR150" s="127">
        <v>0</v>
      </c>
      <c r="AS150" s="127">
        <v>520</v>
      </c>
      <c r="AT150" s="115"/>
      <c r="AU150" s="122">
        <v>2134.44056</v>
      </c>
      <c r="AV150" s="112">
        <v>486.78229397451702</v>
      </c>
      <c r="AW150" s="133">
        <v>573</v>
      </c>
      <c r="AX150" s="120">
        <v>0.84953279925744796</v>
      </c>
      <c r="AY150" s="122">
        <v>-735.82518827401805</v>
      </c>
      <c r="AZ150" s="114"/>
      <c r="BA150" s="114"/>
      <c r="BB150" s="127">
        <v>379</v>
      </c>
      <c r="BC150" s="127">
        <v>881</v>
      </c>
      <c r="BD150" s="113"/>
      <c r="BE150" s="122">
        <v>214.7</v>
      </c>
      <c r="BF150" s="112">
        <v>48.964661033394599</v>
      </c>
      <c r="BG150" s="134">
        <v>65</v>
      </c>
      <c r="BH150" s="118">
        <v>0.75330247743683998</v>
      </c>
      <c r="BI150" s="129">
        <v>-110.897336191642</v>
      </c>
      <c r="BJ150" s="114"/>
      <c r="BK150" s="114"/>
      <c r="BL150" s="127">
        <v>71</v>
      </c>
      <c r="BM150" s="127">
        <v>128</v>
      </c>
      <c r="BN150" s="113"/>
      <c r="BO150" s="121">
        <v>452</v>
      </c>
      <c r="BP150" s="122">
        <v>103.08349691241</v>
      </c>
      <c r="BQ150" s="134">
        <v>78</v>
      </c>
      <c r="BR150" s="124">
        <v>1.3215832937488501</v>
      </c>
      <c r="BS150" s="125">
        <v>61.283196570028998</v>
      </c>
      <c r="BT150" s="114">
        <v>7.4999999999999997E-3</v>
      </c>
      <c r="BU150" s="126">
        <v>7.4999999999999997E-3</v>
      </c>
      <c r="BV150" s="121">
        <v>0</v>
      </c>
      <c r="BW150" s="121">
        <v>0</v>
      </c>
      <c r="BX150" s="115"/>
      <c r="BY150" s="120">
        <v>0.99774618585298203</v>
      </c>
      <c r="BZ150" s="120">
        <v>1</v>
      </c>
      <c r="CA150" s="137">
        <v>0.99909847434119303</v>
      </c>
      <c r="CB150" s="119">
        <v>0.9</v>
      </c>
      <c r="CC150" s="126">
        <v>2.5000000000000001E-3</v>
      </c>
      <c r="CD150" s="207">
        <f t="shared" si="2"/>
        <v>3302.1891010278773</v>
      </c>
      <c r="CE150" s="115"/>
    </row>
    <row r="151" spans="1:83" s="87" customFormat="1" ht="21.4" customHeight="1" x14ac:dyDescent="0.2">
      <c r="A151" s="111" t="s">
        <v>387</v>
      </c>
      <c r="B151" s="111" t="s">
        <v>388</v>
      </c>
      <c r="C151" s="111" t="s">
        <v>212</v>
      </c>
      <c r="D151" s="112">
        <v>4.6634968929999996</v>
      </c>
      <c r="E151" s="113"/>
      <c r="F151" s="114">
        <v>3.0499999999999999E-2</v>
      </c>
      <c r="G151" s="114">
        <v>2.6749999999999999E-2</v>
      </c>
      <c r="H151" s="115"/>
      <c r="I151" s="116">
        <v>4</v>
      </c>
      <c r="J151" s="116">
        <v>4</v>
      </c>
      <c r="K151" s="113"/>
      <c r="L151" s="117">
        <v>0.64749999999999996</v>
      </c>
      <c r="M151" s="120">
        <v>0.627</v>
      </c>
      <c r="N151" s="119">
        <v>0.7</v>
      </c>
      <c r="O151" s="120"/>
      <c r="P151" s="113"/>
      <c r="Q151" s="121">
        <v>151</v>
      </c>
      <c r="R151" s="122">
        <v>32.379135971260901</v>
      </c>
      <c r="S151" s="123">
        <v>36</v>
      </c>
      <c r="T151" s="120">
        <v>0.89942044364613705</v>
      </c>
      <c r="U151" s="128">
        <v>-40.792838620275198</v>
      </c>
      <c r="V151" s="126"/>
      <c r="W151" s="126"/>
      <c r="X151" s="127">
        <v>17</v>
      </c>
      <c r="Y151" s="127">
        <v>51</v>
      </c>
      <c r="Z151" s="113"/>
      <c r="AA151" s="128">
        <v>453</v>
      </c>
      <c r="AB151" s="112">
        <v>97.137407913782894</v>
      </c>
      <c r="AC151" s="123">
        <v>200</v>
      </c>
      <c r="AD151" s="118">
        <v>0.48568703956891401</v>
      </c>
      <c r="AE151" s="129">
        <v>-612.51577011263998</v>
      </c>
      <c r="AF151" s="114"/>
      <c r="AG151" s="114"/>
      <c r="AH151" s="130">
        <v>480</v>
      </c>
      <c r="AI151" s="127">
        <v>667</v>
      </c>
      <c r="AJ151" s="113"/>
      <c r="AK151" s="122">
        <v>4507.3580599999996</v>
      </c>
      <c r="AL151" s="122">
        <v>966.51893705893394</v>
      </c>
      <c r="AM151" s="131">
        <v>660.5</v>
      </c>
      <c r="AN151" s="124">
        <v>1.4633140606494099</v>
      </c>
      <c r="AO151" s="132">
        <v>988.49222920300497</v>
      </c>
      <c r="AP151" s="126">
        <v>0.01</v>
      </c>
      <c r="AQ151" s="126">
        <v>0.01</v>
      </c>
      <c r="AR151" s="127">
        <v>0</v>
      </c>
      <c r="AS151" s="127">
        <v>0</v>
      </c>
      <c r="AT151" s="115"/>
      <c r="AU151" s="122">
        <v>2904.1069299999999</v>
      </c>
      <c r="AV151" s="112">
        <v>622.731610341399</v>
      </c>
      <c r="AW151" s="133">
        <v>573</v>
      </c>
      <c r="AX151" s="135">
        <v>1.08679164108447</v>
      </c>
      <c r="AY151" s="139">
        <v>-148.59575137271401</v>
      </c>
      <c r="AZ151" s="114">
        <v>1.0500000000000001E-2</v>
      </c>
      <c r="BA151" s="114">
        <v>6.7499999999999999E-3</v>
      </c>
      <c r="BB151" s="127">
        <v>0</v>
      </c>
      <c r="BC151" s="127">
        <v>303</v>
      </c>
      <c r="BD151" s="113"/>
      <c r="BE151" s="122">
        <v>247.7</v>
      </c>
      <c r="BF151" s="112">
        <v>53.114648874710802</v>
      </c>
      <c r="BG151" s="134">
        <v>65</v>
      </c>
      <c r="BH151" s="120">
        <v>0.81714844422632105</v>
      </c>
      <c r="BI151" s="128">
        <v>-98.592625286607998</v>
      </c>
      <c r="BJ151" s="114"/>
      <c r="BK151" s="114"/>
      <c r="BL151" s="127">
        <v>56</v>
      </c>
      <c r="BM151" s="127">
        <v>117</v>
      </c>
      <c r="BN151" s="113"/>
      <c r="BO151" s="121">
        <v>686</v>
      </c>
      <c r="BP151" s="122">
        <v>147.09991573698699</v>
      </c>
      <c r="BQ151" s="134">
        <v>78</v>
      </c>
      <c r="BR151" s="124">
        <v>1.8858963556024</v>
      </c>
      <c r="BS151" s="125">
        <v>270.44884965607002</v>
      </c>
      <c r="BT151" s="114">
        <v>7.4999999999999997E-3</v>
      </c>
      <c r="BU151" s="126">
        <v>7.4999999999999997E-3</v>
      </c>
      <c r="BV151" s="121">
        <v>0</v>
      </c>
      <c r="BW151" s="121">
        <v>0</v>
      </c>
      <c r="BX151" s="115"/>
      <c r="BY151" s="120">
        <v>0.99307832422586495</v>
      </c>
      <c r="BZ151" s="120">
        <v>1</v>
      </c>
      <c r="CA151" s="137">
        <v>0.997231329690346</v>
      </c>
      <c r="CB151" s="119">
        <v>0.9</v>
      </c>
      <c r="CC151" s="126">
        <v>2.5000000000000001E-3</v>
      </c>
      <c r="CD151" s="207">
        <f t="shared" si="2"/>
        <v>3080.2396978264997</v>
      </c>
      <c r="CE151" s="115"/>
    </row>
    <row r="152" spans="1:83" s="87" customFormat="1" ht="21.4" customHeight="1" x14ac:dyDescent="0.2">
      <c r="A152" s="111" t="s">
        <v>387</v>
      </c>
      <c r="B152" s="111" t="s">
        <v>388</v>
      </c>
      <c r="C152" s="111" t="s">
        <v>213</v>
      </c>
      <c r="D152" s="112">
        <v>3.7516059208888901</v>
      </c>
      <c r="E152" s="113"/>
      <c r="F152" s="114">
        <v>3.85E-2</v>
      </c>
      <c r="G152" s="114">
        <v>2.9749999999999999E-2</v>
      </c>
      <c r="H152" s="115"/>
      <c r="I152" s="116">
        <v>6</v>
      </c>
      <c r="J152" s="116">
        <v>5</v>
      </c>
      <c r="K152" s="113"/>
      <c r="L152" s="117">
        <v>0.57999999999999996</v>
      </c>
      <c r="M152" s="118">
        <v>0.40500000000000003</v>
      </c>
      <c r="N152" s="119">
        <v>0.7</v>
      </c>
      <c r="O152" s="120"/>
      <c r="P152" s="113"/>
      <c r="Q152" s="121">
        <v>232</v>
      </c>
      <c r="R152" s="122">
        <v>61.840183881848397</v>
      </c>
      <c r="S152" s="123">
        <v>36</v>
      </c>
      <c r="T152" s="124">
        <v>1.7177828856069</v>
      </c>
      <c r="U152" s="125">
        <v>77.709954255155097</v>
      </c>
      <c r="V152" s="126">
        <v>0.01</v>
      </c>
      <c r="W152" s="126">
        <v>0.01</v>
      </c>
      <c r="X152" s="127">
        <v>0</v>
      </c>
      <c r="Y152" s="127">
        <v>0</v>
      </c>
      <c r="Z152" s="113"/>
      <c r="AA152" s="128">
        <v>362</v>
      </c>
      <c r="AB152" s="112">
        <v>96.492011057021998</v>
      </c>
      <c r="AC152" s="123">
        <v>200</v>
      </c>
      <c r="AD152" s="118">
        <v>0.48246005528510999</v>
      </c>
      <c r="AE152" s="129">
        <v>-495.16692080469397</v>
      </c>
      <c r="AF152" s="114"/>
      <c r="AG152" s="114"/>
      <c r="AH152" s="130">
        <v>389</v>
      </c>
      <c r="AI152" s="127">
        <v>539</v>
      </c>
      <c r="AJ152" s="113"/>
      <c r="AK152" s="122">
        <v>2569.6830300000001</v>
      </c>
      <c r="AL152" s="122">
        <v>684.955478850281</v>
      </c>
      <c r="AM152" s="131">
        <v>714.6</v>
      </c>
      <c r="AN152" s="135">
        <v>0.95851592338410496</v>
      </c>
      <c r="AO152" s="139">
        <v>-492.97437803517101</v>
      </c>
      <c r="AP152" s="126">
        <v>5.0000000000000001E-4</v>
      </c>
      <c r="AQ152" s="126"/>
      <c r="AR152" s="127">
        <v>112</v>
      </c>
      <c r="AS152" s="127">
        <v>648</v>
      </c>
      <c r="AT152" s="115"/>
      <c r="AU152" s="122">
        <v>2178.8363399999998</v>
      </c>
      <c r="AV152" s="112">
        <v>580.77430997436898</v>
      </c>
      <c r="AW152" s="133">
        <v>573</v>
      </c>
      <c r="AX152" s="135">
        <v>1.0135677311943601</v>
      </c>
      <c r="AY152" s="139">
        <v>-276.94688810544699</v>
      </c>
      <c r="AZ152" s="114">
        <v>4.4999999999999997E-3</v>
      </c>
      <c r="BA152" s="114">
        <v>7.5000000000000002E-4</v>
      </c>
      <c r="BB152" s="127">
        <v>0</v>
      </c>
      <c r="BC152" s="127">
        <v>401</v>
      </c>
      <c r="BD152" s="113"/>
      <c r="BE152" s="122">
        <v>274.10000000000002</v>
      </c>
      <c r="BF152" s="112">
        <v>73.062044836270005</v>
      </c>
      <c r="BG152" s="134">
        <v>65</v>
      </c>
      <c r="BH152" s="135">
        <v>1.1240314590195399</v>
      </c>
      <c r="BI152" s="136">
        <v>-4.4792492615253501</v>
      </c>
      <c r="BJ152" s="114">
        <v>1.35E-2</v>
      </c>
      <c r="BK152" s="114">
        <v>8.9999999999999993E-3</v>
      </c>
      <c r="BL152" s="127">
        <v>0</v>
      </c>
      <c r="BM152" s="127">
        <v>19</v>
      </c>
      <c r="BN152" s="113"/>
      <c r="BO152" s="121">
        <v>599</v>
      </c>
      <c r="BP152" s="122">
        <v>159.66495752253101</v>
      </c>
      <c r="BQ152" s="134">
        <v>78</v>
      </c>
      <c r="BR152" s="124">
        <v>2.0469866349042398</v>
      </c>
      <c r="BS152" s="125">
        <v>264.70490088616998</v>
      </c>
      <c r="BT152" s="114">
        <v>7.4999999999999997E-3</v>
      </c>
      <c r="BU152" s="126">
        <v>7.4999999999999997E-3</v>
      </c>
      <c r="BV152" s="121">
        <v>0</v>
      </c>
      <c r="BW152" s="121">
        <v>0</v>
      </c>
      <c r="BX152" s="115"/>
      <c r="BY152" s="120">
        <v>0.99697100822154905</v>
      </c>
      <c r="BZ152" s="120">
        <v>1</v>
      </c>
      <c r="CA152" s="137">
        <v>0.99878840328861995</v>
      </c>
      <c r="CB152" s="119">
        <v>0.9</v>
      </c>
      <c r="CC152" s="126">
        <v>2.5000000000000001E-3</v>
      </c>
      <c r="CD152" s="207">
        <f t="shared" si="2"/>
        <v>2680.8975910672011</v>
      </c>
      <c r="CE152" s="115"/>
    </row>
    <row r="153" spans="1:83" s="87" customFormat="1" ht="21.4" customHeight="1" x14ac:dyDescent="0.2">
      <c r="A153" s="111" t="s">
        <v>387</v>
      </c>
      <c r="B153" s="111" t="s">
        <v>388</v>
      </c>
      <c r="C153" s="111" t="s">
        <v>214</v>
      </c>
      <c r="D153" s="112">
        <v>3.61486575144444</v>
      </c>
      <c r="E153" s="113"/>
      <c r="F153" s="114">
        <v>0.01</v>
      </c>
      <c r="G153" s="114">
        <v>0.01</v>
      </c>
      <c r="H153" s="115"/>
      <c r="I153" s="116">
        <v>2</v>
      </c>
      <c r="J153" s="116">
        <v>2</v>
      </c>
      <c r="K153" s="113"/>
      <c r="L153" s="117">
        <v>0.56999999999999995</v>
      </c>
      <c r="M153" s="118">
        <v>0.57299999999999995</v>
      </c>
      <c r="N153" s="119">
        <v>0.7</v>
      </c>
      <c r="O153" s="120"/>
      <c r="P153" s="113"/>
      <c r="Q153" s="121">
        <v>119</v>
      </c>
      <c r="R153" s="122">
        <v>32.919618094378599</v>
      </c>
      <c r="S153" s="123">
        <v>36</v>
      </c>
      <c r="T153" s="120">
        <v>0.91443383595496097</v>
      </c>
      <c r="U153" s="128">
        <v>-29.666414840204599</v>
      </c>
      <c r="V153" s="126"/>
      <c r="W153" s="126"/>
      <c r="X153" s="127">
        <v>12</v>
      </c>
      <c r="Y153" s="127">
        <v>38</v>
      </c>
      <c r="Z153" s="113"/>
      <c r="AA153" s="128">
        <v>376</v>
      </c>
      <c r="AB153" s="112">
        <v>104.01492776038999</v>
      </c>
      <c r="AC153" s="123">
        <v>200</v>
      </c>
      <c r="AD153" s="118">
        <v>0.52007463880195004</v>
      </c>
      <c r="AE153" s="129">
        <v>-449.92452689002602</v>
      </c>
      <c r="AF153" s="114"/>
      <c r="AG153" s="114"/>
      <c r="AH153" s="130">
        <v>347</v>
      </c>
      <c r="AI153" s="127">
        <v>492</v>
      </c>
      <c r="AJ153" s="113"/>
      <c r="AK153" s="122">
        <v>1517.40338</v>
      </c>
      <c r="AL153" s="122">
        <v>419.767561048061</v>
      </c>
      <c r="AM153" s="131">
        <v>712.6</v>
      </c>
      <c r="AN153" s="118">
        <v>0.58906477834417703</v>
      </c>
      <c r="AO153" s="141">
        <v>-1425.3657093091599</v>
      </c>
      <c r="AP153" s="126"/>
      <c r="AQ153" s="126"/>
      <c r="AR153" s="127">
        <v>1059</v>
      </c>
      <c r="AS153" s="127">
        <v>1574</v>
      </c>
      <c r="AT153" s="115"/>
      <c r="AU153" s="122">
        <v>1664.1423600000001</v>
      </c>
      <c r="AV153" s="112">
        <v>460.36076425107501</v>
      </c>
      <c r="AW153" s="133">
        <v>573</v>
      </c>
      <c r="AX153" s="120">
        <v>0.80342192713974603</v>
      </c>
      <c r="AY153" s="122">
        <v>-702.13140953992399</v>
      </c>
      <c r="AZ153" s="114"/>
      <c r="BA153" s="114"/>
      <c r="BB153" s="127">
        <v>408</v>
      </c>
      <c r="BC153" s="127">
        <v>822</v>
      </c>
      <c r="BD153" s="113"/>
      <c r="BE153" s="122">
        <v>213</v>
      </c>
      <c r="BF153" s="112">
        <v>58.923350034476002</v>
      </c>
      <c r="BG153" s="134">
        <v>65</v>
      </c>
      <c r="BH153" s="120">
        <v>0.90651307745347598</v>
      </c>
      <c r="BI153" s="128">
        <v>-55.4254712392583</v>
      </c>
      <c r="BJ153" s="114"/>
      <c r="BK153" s="114"/>
      <c r="BL153" s="127">
        <v>22</v>
      </c>
      <c r="BM153" s="127">
        <v>69</v>
      </c>
      <c r="BN153" s="113"/>
      <c r="BO153" s="121">
        <v>519</v>
      </c>
      <c r="BP153" s="122">
        <v>143.57379656287799</v>
      </c>
      <c r="BQ153" s="134">
        <v>78</v>
      </c>
      <c r="BR153" s="124">
        <v>1.84068969952408</v>
      </c>
      <c r="BS153" s="125">
        <v>196.88943451289001</v>
      </c>
      <c r="BT153" s="114">
        <v>7.4999999999999997E-3</v>
      </c>
      <c r="BU153" s="126">
        <v>7.4999999999999997E-3</v>
      </c>
      <c r="BV153" s="121">
        <v>0</v>
      </c>
      <c r="BW153" s="121">
        <v>0</v>
      </c>
      <c r="BX153" s="115"/>
      <c r="BY153" s="120">
        <v>0.99908980582524298</v>
      </c>
      <c r="BZ153" s="120">
        <v>1</v>
      </c>
      <c r="CA153" s="137">
        <v>0.99963592233009702</v>
      </c>
      <c r="CB153" s="119">
        <v>0.9</v>
      </c>
      <c r="CC153" s="126">
        <v>2.5000000000000001E-3</v>
      </c>
      <c r="CD153" s="207">
        <f t="shared" si="2"/>
        <v>2575.9533344793081</v>
      </c>
      <c r="CE153" s="115"/>
    </row>
    <row r="154" spans="1:83" s="87" customFormat="1" ht="21.4" customHeight="1" x14ac:dyDescent="0.2">
      <c r="A154" s="111" t="s">
        <v>387</v>
      </c>
      <c r="B154" s="111" t="s">
        <v>388</v>
      </c>
      <c r="C154" s="111" t="s">
        <v>215</v>
      </c>
      <c r="D154" s="112">
        <v>3.4197320584444402</v>
      </c>
      <c r="E154" s="113"/>
      <c r="F154" s="114">
        <v>1.175E-2</v>
      </c>
      <c r="G154" s="114">
        <v>1.0999999999999999E-2</v>
      </c>
      <c r="H154" s="115"/>
      <c r="I154" s="116">
        <v>4</v>
      </c>
      <c r="J154" s="116">
        <v>3</v>
      </c>
      <c r="K154" s="113"/>
      <c r="L154" s="137">
        <v>0.94</v>
      </c>
      <c r="M154" s="135">
        <v>0.70499999999999996</v>
      </c>
      <c r="N154" s="119">
        <v>0.7</v>
      </c>
      <c r="O154" s="120">
        <v>1E-3</v>
      </c>
      <c r="P154" s="113"/>
      <c r="Q154" s="121">
        <v>90</v>
      </c>
      <c r="R154" s="122">
        <v>26.317851358488799</v>
      </c>
      <c r="S154" s="123">
        <v>36</v>
      </c>
      <c r="T154" s="118">
        <v>0.73105142662469003</v>
      </c>
      <c r="U154" s="129">
        <v>-50.641268528409398</v>
      </c>
      <c r="V154" s="126"/>
      <c r="W154" s="126"/>
      <c r="X154" s="127">
        <v>34</v>
      </c>
      <c r="Y154" s="127">
        <v>58</v>
      </c>
      <c r="Z154" s="113"/>
      <c r="AA154" s="128">
        <v>227</v>
      </c>
      <c r="AB154" s="112">
        <v>66.379469537521899</v>
      </c>
      <c r="AC154" s="123">
        <v>200</v>
      </c>
      <c r="AD154" s="118">
        <v>0.33189734768760898</v>
      </c>
      <c r="AE154" s="129">
        <v>-554.34038071338603</v>
      </c>
      <c r="AF154" s="114"/>
      <c r="AG154" s="114"/>
      <c r="AH154" s="130">
        <v>457</v>
      </c>
      <c r="AI154" s="127">
        <v>594</v>
      </c>
      <c r="AJ154" s="113"/>
      <c r="AK154" s="122">
        <v>1545.7496000000001</v>
      </c>
      <c r="AL154" s="122">
        <v>452.00898011381798</v>
      </c>
      <c r="AM154" s="131">
        <v>680.5</v>
      </c>
      <c r="AN154" s="118">
        <v>0.66423068348834302</v>
      </c>
      <c r="AO154" s="141">
        <v>-1112.76104537729</v>
      </c>
      <c r="AP154" s="126"/>
      <c r="AQ154" s="126"/>
      <c r="AR154" s="127">
        <v>782</v>
      </c>
      <c r="AS154" s="127">
        <v>1247</v>
      </c>
      <c r="AT154" s="115"/>
      <c r="AU154" s="122">
        <v>1886.63426</v>
      </c>
      <c r="AV154" s="112">
        <v>551.690666916807</v>
      </c>
      <c r="AW154" s="133">
        <v>573</v>
      </c>
      <c r="AX154" s="135">
        <v>0.96281093702758602</v>
      </c>
      <c r="AY154" s="139">
        <v>-351.90593074384998</v>
      </c>
      <c r="AZ154" s="114">
        <v>7.5000000000000002E-4</v>
      </c>
      <c r="BA154" s="114"/>
      <c r="BB154" s="127">
        <v>73</v>
      </c>
      <c r="BC154" s="127">
        <v>465</v>
      </c>
      <c r="BD154" s="113"/>
      <c r="BE154" s="122">
        <v>152</v>
      </c>
      <c r="BF154" s="112">
        <v>44.447926738781199</v>
      </c>
      <c r="BG154" s="134">
        <v>65</v>
      </c>
      <c r="BH154" s="118">
        <v>0.68381425751971003</v>
      </c>
      <c r="BI154" s="129">
        <v>-101.93562373185</v>
      </c>
      <c r="BJ154" s="114"/>
      <c r="BK154" s="114"/>
      <c r="BL154" s="127">
        <v>71</v>
      </c>
      <c r="BM154" s="127">
        <v>115</v>
      </c>
      <c r="BN154" s="113"/>
      <c r="BO154" s="121">
        <v>334</v>
      </c>
      <c r="BP154" s="122">
        <v>97.668470597058601</v>
      </c>
      <c r="BQ154" s="134">
        <v>78</v>
      </c>
      <c r="BR154" s="124">
        <v>1.2521598794494699</v>
      </c>
      <c r="BS154" s="125">
        <v>29.277251521779601</v>
      </c>
      <c r="BT154" s="114">
        <v>7.4999999999999997E-3</v>
      </c>
      <c r="BU154" s="126">
        <v>7.4999999999999997E-3</v>
      </c>
      <c r="BV154" s="121">
        <v>0</v>
      </c>
      <c r="BW154" s="121">
        <v>0</v>
      </c>
      <c r="BX154" s="115"/>
      <c r="BY154" s="120">
        <v>0.98865069356872604</v>
      </c>
      <c r="BZ154" s="120">
        <v>1</v>
      </c>
      <c r="CA154" s="137">
        <v>0.99546027742749099</v>
      </c>
      <c r="CB154" s="119">
        <v>0.9</v>
      </c>
      <c r="CC154" s="126">
        <v>2.5000000000000001E-3</v>
      </c>
      <c r="CD154" s="207">
        <f t="shared" si="2"/>
        <v>2327.1276657714416</v>
      </c>
      <c r="CE154" s="115"/>
    </row>
    <row r="155" spans="1:83" s="87" customFormat="1" ht="21.4" customHeight="1" x14ac:dyDescent="0.2">
      <c r="A155" s="111" t="s">
        <v>387</v>
      </c>
      <c r="B155" s="111" t="s">
        <v>388</v>
      </c>
      <c r="C155" s="111" t="s">
        <v>216</v>
      </c>
      <c r="D155" s="112">
        <v>2.8888888888888902</v>
      </c>
      <c r="E155" s="113"/>
      <c r="F155" s="114">
        <v>2.1999999999999999E-2</v>
      </c>
      <c r="G155" s="114">
        <v>0.02</v>
      </c>
      <c r="H155" s="115"/>
      <c r="I155" s="116">
        <v>4</v>
      </c>
      <c r="J155" s="116">
        <v>3</v>
      </c>
      <c r="K155" s="113"/>
      <c r="L155" s="117">
        <v>0.44</v>
      </c>
      <c r="M155" s="118">
        <v>0.505</v>
      </c>
      <c r="N155" s="119">
        <v>0.7</v>
      </c>
      <c r="O155" s="120"/>
      <c r="P155" s="113"/>
      <c r="Q155" s="121">
        <v>103</v>
      </c>
      <c r="R155" s="122">
        <v>35.653846153846203</v>
      </c>
      <c r="S155" s="123">
        <v>36</v>
      </c>
      <c r="T155" s="135">
        <v>0.99038461538461497</v>
      </c>
      <c r="U155" s="136">
        <v>-15.8096</v>
      </c>
      <c r="V155" s="126">
        <v>2E-3</v>
      </c>
      <c r="W155" s="126"/>
      <c r="X155" s="127">
        <v>2</v>
      </c>
      <c r="Y155" s="127">
        <v>22</v>
      </c>
      <c r="Z155" s="113"/>
      <c r="AA155" s="128">
        <v>252</v>
      </c>
      <c r="AB155" s="112">
        <v>87.230769230769198</v>
      </c>
      <c r="AC155" s="123">
        <v>200</v>
      </c>
      <c r="AD155" s="118">
        <v>0.436153846153846</v>
      </c>
      <c r="AE155" s="129">
        <v>-408.05333333333402</v>
      </c>
      <c r="AF155" s="114"/>
      <c r="AG155" s="114"/>
      <c r="AH155" s="130">
        <v>326</v>
      </c>
      <c r="AI155" s="127">
        <v>442</v>
      </c>
      <c r="AJ155" s="113"/>
      <c r="AK155" s="122">
        <v>2695.6355600000002</v>
      </c>
      <c r="AL155" s="122">
        <v>933.10461692307695</v>
      </c>
      <c r="AM155" s="131">
        <v>695.1</v>
      </c>
      <c r="AN155" s="124">
        <v>1.34240341954118</v>
      </c>
      <c r="AO155" s="132">
        <v>401.62019999999899</v>
      </c>
      <c r="AP155" s="126">
        <v>0.01</v>
      </c>
      <c r="AQ155" s="126">
        <v>0.01</v>
      </c>
      <c r="AR155" s="127">
        <v>0</v>
      </c>
      <c r="AS155" s="127">
        <v>0</v>
      </c>
      <c r="AT155" s="115"/>
      <c r="AU155" s="122">
        <v>1381.4655299999999</v>
      </c>
      <c r="AV155" s="112">
        <v>478.19960653846198</v>
      </c>
      <c r="AW155" s="133">
        <v>573</v>
      </c>
      <c r="AX155" s="120">
        <v>0.83455428715263802</v>
      </c>
      <c r="AY155" s="122">
        <v>-509.58727000000101</v>
      </c>
      <c r="AZ155" s="114"/>
      <c r="BA155" s="114"/>
      <c r="BB155" s="127">
        <v>274</v>
      </c>
      <c r="BC155" s="127">
        <v>605</v>
      </c>
      <c r="BD155" s="113"/>
      <c r="BE155" s="122">
        <v>159.4</v>
      </c>
      <c r="BF155" s="112">
        <v>55.176923076923103</v>
      </c>
      <c r="BG155" s="134">
        <v>65</v>
      </c>
      <c r="BH155" s="120">
        <v>0.84887573964496998</v>
      </c>
      <c r="BI155" s="128">
        <v>-55.117333333333399</v>
      </c>
      <c r="BJ155" s="114"/>
      <c r="BK155" s="114"/>
      <c r="BL155" s="127">
        <v>29</v>
      </c>
      <c r="BM155" s="127">
        <v>66</v>
      </c>
      <c r="BN155" s="113"/>
      <c r="BO155" s="121">
        <v>347</v>
      </c>
      <c r="BP155" s="122">
        <v>120.115384615385</v>
      </c>
      <c r="BQ155" s="134">
        <v>78</v>
      </c>
      <c r="BR155" s="124">
        <v>1.5399408284023699</v>
      </c>
      <c r="BS155" s="125">
        <v>89.579199999999901</v>
      </c>
      <c r="BT155" s="114">
        <v>7.4999999999999997E-3</v>
      </c>
      <c r="BU155" s="126">
        <v>7.4999999999999997E-3</v>
      </c>
      <c r="BV155" s="121">
        <v>0</v>
      </c>
      <c r="BW155" s="121">
        <v>0</v>
      </c>
      <c r="BX155" s="115"/>
      <c r="BY155" s="120">
        <v>0.99555308504724804</v>
      </c>
      <c r="BZ155" s="120">
        <v>1</v>
      </c>
      <c r="CA155" s="137">
        <v>0.99822123401889895</v>
      </c>
      <c r="CB155" s="119">
        <v>0.9</v>
      </c>
      <c r="CC155" s="126">
        <v>2.5000000000000001E-3</v>
      </c>
      <c r="CD155" s="207">
        <f t="shared" si="2"/>
        <v>2008.0666666666675</v>
      </c>
      <c r="CE155" s="115"/>
    </row>
    <row r="156" spans="1:83" s="87" customFormat="1" ht="21.4" customHeight="1" x14ac:dyDescent="0.2">
      <c r="A156" s="111" t="s">
        <v>387</v>
      </c>
      <c r="B156" s="111" t="s">
        <v>388</v>
      </c>
      <c r="C156" s="111" t="s">
        <v>217</v>
      </c>
      <c r="D156" s="112">
        <v>4.8964903952222203</v>
      </c>
      <c r="E156" s="113"/>
      <c r="F156" s="114">
        <v>2.3E-2</v>
      </c>
      <c r="G156" s="114">
        <v>0.02</v>
      </c>
      <c r="H156" s="115"/>
      <c r="I156" s="116">
        <v>4</v>
      </c>
      <c r="J156" s="116">
        <v>3</v>
      </c>
      <c r="K156" s="113"/>
      <c r="L156" s="117">
        <v>0.44</v>
      </c>
      <c r="M156" s="120">
        <v>0.61299999999999999</v>
      </c>
      <c r="N156" s="119">
        <v>0.7</v>
      </c>
      <c r="O156" s="120"/>
      <c r="P156" s="113"/>
      <c r="Q156" s="121">
        <v>165</v>
      </c>
      <c r="R156" s="122">
        <v>33.697605158380298</v>
      </c>
      <c r="S156" s="123">
        <v>36</v>
      </c>
      <c r="T156" s="120">
        <v>0.93604458773278598</v>
      </c>
      <c r="U156" s="128">
        <v>-36.375022590067204</v>
      </c>
      <c r="V156" s="126"/>
      <c r="W156" s="126"/>
      <c r="X156" s="127">
        <v>12</v>
      </c>
      <c r="Y156" s="127">
        <v>47</v>
      </c>
      <c r="Z156" s="113"/>
      <c r="AA156" s="128">
        <v>485</v>
      </c>
      <c r="AB156" s="112">
        <v>99.050536374632998</v>
      </c>
      <c r="AC156" s="123">
        <v>200</v>
      </c>
      <c r="AD156" s="118">
        <v>0.49525268187316501</v>
      </c>
      <c r="AE156" s="129">
        <v>-633.75012550037297</v>
      </c>
      <c r="AF156" s="114"/>
      <c r="AG156" s="114"/>
      <c r="AH156" s="130">
        <v>495</v>
      </c>
      <c r="AI156" s="127">
        <v>691</v>
      </c>
      <c r="AJ156" s="113"/>
      <c r="AK156" s="122">
        <v>5266.0888400000003</v>
      </c>
      <c r="AL156" s="122">
        <v>1075.4823179349901</v>
      </c>
      <c r="AM156" s="131">
        <v>762</v>
      </c>
      <c r="AN156" s="124">
        <v>1.4113941180249201</v>
      </c>
      <c r="AO156" s="132">
        <v>1003.6508618435799</v>
      </c>
      <c r="AP156" s="126">
        <v>0.01</v>
      </c>
      <c r="AQ156" s="126">
        <v>0.01</v>
      </c>
      <c r="AR156" s="127">
        <v>0</v>
      </c>
      <c r="AS156" s="127">
        <v>0</v>
      </c>
      <c r="AT156" s="115"/>
      <c r="AU156" s="122">
        <v>1903.29403</v>
      </c>
      <c r="AV156" s="112">
        <v>388.70576195904499</v>
      </c>
      <c r="AW156" s="133">
        <v>573</v>
      </c>
      <c r="AX156" s="118">
        <v>0.67836956711875196</v>
      </c>
      <c r="AY156" s="141">
        <v>-1301.9250795585699</v>
      </c>
      <c r="AZ156" s="114"/>
      <c r="BA156" s="114"/>
      <c r="BB156" s="127">
        <v>903</v>
      </c>
      <c r="BC156" s="127">
        <v>1464</v>
      </c>
      <c r="BD156" s="113"/>
      <c r="BE156" s="122">
        <v>314.60000000000002</v>
      </c>
      <c r="BF156" s="112">
        <v>64.250100501978494</v>
      </c>
      <c r="BG156" s="134">
        <v>65</v>
      </c>
      <c r="BH156" s="135">
        <v>0.988463084645822</v>
      </c>
      <c r="BI156" s="136">
        <v>-48.993790787621201</v>
      </c>
      <c r="BJ156" s="114">
        <v>3.0000000000000001E-3</v>
      </c>
      <c r="BK156" s="114"/>
      <c r="BL156" s="127">
        <v>4</v>
      </c>
      <c r="BM156" s="127">
        <v>68</v>
      </c>
      <c r="BN156" s="113"/>
      <c r="BO156" s="121">
        <v>540</v>
      </c>
      <c r="BP156" s="122">
        <v>110.28307142742599</v>
      </c>
      <c r="BQ156" s="134">
        <v>78</v>
      </c>
      <c r="BR156" s="124">
        <v>1.41388553112085</v>
      </c>
      <c r="BS156" s="125">
        <v>103.687451054855</v>
      </c>
      <c r="BT156" s="114">
        <v>7.4999999999999997E-3</v>
      </c>
      <c r="BU156" s="126">
        <v>7.4999999999999997E-3</v>
      </c>
      <c r="BV156" s="121">
        <v>0</v>
      </c>
      <c r="BW156" s="121">
        <v>0</v>
      </c>
      <c r="BX156" s="115"/>
      <c r="BY156" s="120">
        <v>0.99882456655891905</v>
      </c>
      <c r="BZ156" s="120">
        <v>1</v>
      </c>
      <c r="CA156" s="137">
        <v>0.99952982662356704</v>
      </c>
      <c r="CB156" s="119">
        <v>0.9</v>
      </c>
      <c r="CC156" s="126">
        <v>2.5000000000000001E-3</v>
      </c>
      <c r="CD156" s="207">
        <f t="shared" si="2"/>
        <v>3731.1256811593321</v>
      </c>
      <c r="CE156" s="115"/>
    </row>
    <row r="157" spans="1:83" s="87" customFormat="1" ht="21.4" customHeight="1" x14ac:dyDescent="0.2">
      <c r="A157" s="111" t="s">
        <v>387</v>
      </c>
      <c r="B157" s="111" t="s">
        <v>388</v>
      </c>
      <c r="C157" s="111" t="s">
        <v>218</v>
      </c>
      <c r="D157" s="112">
        <v>3.7933702101111102</v>
      </c>
      <c r="E157" s="113"/>
      <c r="F157" s="114">
        <v>3.7999999999999999E-2</v>
      </c>
      <c r="G157" s="114">
        <v>3.3500000000000002E-2</v>
      </c>
      <c r="H157" s="115"/>
      <c r="I157" s="116">
        <v>4</v>
      </c>
      <c r="J157" s="116">
        <v>4</v>
      </c>
      <c r="K157" s="113"/>
      <c r="L157" s="117">
        <v>0.6</v>
      </c>
      <c r="M157" s="120">
        <v>0.64200000000000002</v>
      </c>
      <c r="N157" s="119">
        <v>0.7</v>
      </c>
      <c r="O157" s="120"/>
      <c r="P157" s="113"/>
      <c r="Q157" s="121">
        <v>176</v>
      </c>
      <c r="R157" s="122">
        <v>46.396737004702899</v>
      </c>
      <c r="S157" s="123">
        <v>36</v>
      </c>
      <c r="T157" s="124">
        <v>1.2887982501306401</v>
      </c>
      <c r="U157" s="125">
        <v>19.9923393908864</v>
      </c>
      <c r="V157" s="126">
        <v>0.01</v>
      </c>
      <c r="W157" s="126">
        <v>0.01</v>
      </c>
      <c r="X157" s="127">
        <v>0</v>
      </c>
      <c r="Y157" s="127">
        <v>0</v>
      </c>
      <c r="Z157" s="113"/>
      <c r="AA157" s="128">
        <v>203</v>
      </c>
      <c r="AB157" s="112">
        <v>53.514418249742597</v>
      </c>
      <c r="AC157" s="123">
        <v>200</v>
      </c>
      <c r="AD157" s="118">
        <v>0.26757209124871301</v>
      </c>
      <c r="AE157" s="129">
        <v>-663.70922560618601</v>
      </c>
      <c r="AF157" s="114"/>
      <c r="AG157" s="114"/>
      <c r="AH157" s="130">
        <v>556</v>
      </c>
      <c r="AI157" s="127">
        <v>708</v>
      </c>
      <c r="AJ157" s="113"/>
      <c r="AK157" s="122">
        <v>1204.4435000000001</v>
      </c>
      <c r="AL157" s="122">
        <v>317.51277446888599</v>
      </c>
      <c r="AM157" s="131">
        <v>635.29999999999995</v>
      </c>
      <c r="AN157" s="118">
        <v>0.49978399884918301</v>
      </c>
      <c r="AO157" s="141">
        <v>-1548.65835513805</v>
      </c>
      <c r="AP157" s="126"/>
      <c r="AQ157" s="126"/>
      <c r="AR157" s="127">
        <v>1206</v>
      </c>
      <c r="AS157" s="127">
        <v>1688</v>
      </c>
      <c r="AT157" s="115"/>
      <c r="AU157" s="122">
        <v>2577.9979400000002</v>
      </c>
      <c r="AV157" s="112">
        <v>679.60620693662497</v>
      </c>
      <c r="AW157" s="133">
        <v>573</v>
      </c>
      <c r="AX157" s="124">
        <v>1.1860492267654901</v>
      </c>
      <c r="AY157" s="132">
        <v>94.876008638275394</v>
      </c>
      <c r="AZ157" s="114">
        <v>1.4999999999999999E-2</v>
      </c>
      <c r="BA157" s="114">
        <v>1.4250000000000001E-2</v>
      </c>
      <c r="BB157" s="127">
        <v>0</v>
      </c>
      <c r="BC157" s="127">
        <v>31</v>
      </c>
      <c r="BD157" s="113"/>
      <c r="BE157" s="122">
        <v>267.89999999999998</v>
      </c>
      <c r="BF157" s="112">
        <v>70.623215020226795</v>
      </c>
      <c r="BG157" s="134">
        <v>65</v>
      </c>
      <c r="BH157" s="135">
        <v>1.08651100031118</v>
      </c>
      <c r="BI157" s="136">
        <v>-13.780498322010599</v>
      </c>
      <c r="BJ157" s="114">
        <v>1.0500000000000001E-2</v>
      </c>
      <c r="BK157" s="114">
        <v>6.7499999999999999E-3</v>
      </c>
      <c r="BL157" s="127">
        <v>0</v>
      </c>
      <c r="BM157" s="127">
        <v>28</v>
      </c>
      <c r="BN157" s="113"/>
      <c r="BO157" s="121">
        <v>217</v>
      </c>
      <c r="BP157" s="122">
        <v>57.2050677842076</v>
      </c>
      <c r="BQ157" s="134">
        <v>78</v>
      </c>
      <c r="BR157" s="118">
        <v>0.73339830492573799</v>
      </c>
      <c r="BS157" s="129">
        <v>-121.016597986413</v>
      </c>
      <c r="BT157" s="114"/>
      <c r="BU157" s="126"/>
      <c r="BV157" s="121">
        <v>79</v>
      </c>
      <c r="BW157" s="121">
        <v>139</v>
      </c>
      <c r="BX157" s="115"/>
      <c r="BY157" s="120">
        <v>0.99792638672887501</v>
      </c>
      <c r="BZ157" s="120">
        <v>1</v>
      </c>
      <c r="CA157" s="137">
        <v>0.99917055469155003</v>
      </c>
      <c r="CB157" s="119">
        <v>0.9</v>
      </c>
      <c r="CC157" s="126">
        <v>2.5000000000000001E-3</v>
      </c>
      <c r="CD157" s="207">
        <f t="shared" si="2"/>
        <v>2409.9280944835882</v>
      </c>
      <c r="CE157" s="115"/>
    </row>
    <row r="158" spans="1:83" s="87" customFormat="1" ht="21.4" customHeight="1" x14ac:dyDescent="0.2">
      <c r="A158" s="111" t="s">
        <v>387</v>
      </c>
      <c r="B158" s="111" t="s">
        <v>388</v>
      </c>
      <c r="C158" s="111" t="s">
        <v>219</v>
      </c>
      <c r="D158" s="112">
        <v>3.9038862538888899</v>
      </c>
      <c r="E158" s="113"/>
      <c r="F158" s="114">
        <v>3.5249999999999997E-2</v>
      </c>
      <c r="G158" s="114">
        <v>3.15E-2</v>
      </c>
      <c r="H158" s="115"/>
      <c r="I158" s="116">
        <v>5</v>
      </c>
      <c r="J158" s="116">
        <v>5</v>
      </c>
      <c r="K158" s="113"/>
      <c r="L158" s="117">
        <v>0.47</v>
      </c>
      <c r="M158" s="120">
        <v>0.63200000000000001</v>
      </c>
      <c r="N158" s="119">
        <v>0.7</v>
      </c>
      <c r="O158" s="120"/>
      <c r="P158" s="113"/>
      <c r="Q158" s="121">
        <v>215</v>
      </c>
      <c r="R158" s="122">
        <v>55.073325916149798</v>
      </c>
      <c r="S158" s="123">
        <v>36</v>
      </c>
      <c r="T158" s="124">
        <v>1.52981460878194</v>
      </c>
      <c r="U158" s="125">
        <v>54.447212368063902</v>
      </c>
      <c r="V158" s="126">
        <v>0.01</v>
      </c>
      <c r="W158" s="126">
        <v>0.01</v>
      </c>
      <c r="X158" s="127">
        <v>0</v>
      </c>
      <c r="Y158" s="127">
        <v>0</v>
      </c>
      <c r="Z158" s="113"/>
      <c r="AA158" s="128">
        <v>489</v>
      </c>
      <c r="AB158" s="112">
        <v>125.25979708370799</v>
      </c>
      <c r="AC158" s="123">
        <v>200</v>
      </c>
      <c r="AD158" s="118">
        <v>0.62629898541854001</v>
      </c>
      <c r="AE158" s="129">
        <v>-402.95993128853399</v>
      </c>
      <c r="AF158" s="114"/>
      <c r="AG158" s="114"/>
      <c r="AH158" s="130">
        <v>292</v>
      </c>
      <c r="AI158" s="127">
        <v>448</v>
      </c>
      <c r="AJ158" s="113"/>
      <c r="AK158" s="122">
        <v>3888.6786000000002</v>
      </c>
      <c r="AL158" s="122">
        <v>996.10448335328897</v>
      </c>
      <c r="AM158" s="131">
        <v>828</v>
      </c>
      <c r="AN158" s="124">
        <v>1.20302473834938</v>
      </c>
      <c r="AO158" s="132">
        <v>195.96448446547001</v>
      </c>
      <c r="AP158" s="126">
        <v>0.01</v>
      </c>
      <c r="AQ158" s="126">
        <v>0.01</v>
      </c>
      <c r="AR158" s="127">
        <v>0</v>
      </c>
      <c r="AS158" s="127">
        <v>0</v>
      </c>
      <c r="AT158" s="115"/>
      <c r="AU158" s="122">
        <v>2288.1710699999999</v>
      </c>
      <c r="AV158" s="112">
        <v>586.12647018611699</v>
      </c>
      <c r="AW158" s="133">
        <v>573</v>
      </c>
      <c r="AX158" s="135">
        <v>1.02290832493214</v>
      </c>
      <c r="AY158" s="139">
        <v>-267.29413314164998</v>
      </c>
      <c r="AZ158" s="114">
        <v>5.2500000000000003E-3</v>
      </c>
      <c r="BA158" s="114">
        <v>1.5E-3</v>
      </c>
      <c r="BB158" s="127">
        <v>0</v>
      </c>
      <c r="BC158" s="127">
        <v>397</v>
      </c>
      <c r="BD158" s="113"/>
      <c r="BE158" s="122">
        <v>205.1</v>
      </c>
      <c r="BF158" s="112">
        <v>52.537391373964297</v>
      </c>
      <c r="BG158" s="134">
        <v>65</v>
      </c>
      <c r="BH158" s="120">
        <v>0.80826755959945096</v>
      </c>
      <c r="BI158" s="128">
        <v>-84.786977668773503</v>
      </c>
      <c r="BJ158" s="114"/>
      <c r="BK158" s="114"/>
      <c r="BL158" s="127">
        <v>49</v>
      </c>
      <c r="BM158" s="127">
        <v>100</v>
      </c>
      <c r="BN158" s="113"/>
      <c r="BO158" s="121">
        <v>626</v>
      </c>
      <c r="BP158" s="122">
        <v>160.35303266748701</v>
      </c>
      <c r="BQ158" s="134">
        <v>78</v>
      </c>
      <c r="BR158" s="124">
        <v>2.05580811112163</v>
      </c>
      <c r="BS158" s="125">
        <v>278.13562679747201</v>
      </c>
      <c r="BT158" s="114">
        <v>7.4999999999999997E-3</v>
      </c>
      <c r="BU158" s="126">
        <v>7.4999999999999997E-3</v>
      </c>
      <c r="BV158" s="121">
        <v>0</v>
      </c>
      <c r="BW158" s="121">
        <v>0</v>
      </c>
      <c r="BX158" s="115"/>
      <c r="BY158" s="120">
        <v>0.99687926662765702</v>
      </c>
      <c r="BZ158" s="120">
        <v>1</v>
      </c>
      <c r="CA158" s="137">
        <v>0.99875170665106305</v>
      </c>
      <c r="CB158" s="119">
        <v>0.9</v>
      </c>
      <c r="CC158" s="126">
        <v>2.5000000000000001E-3</v>
      </c>
      <c r="CD158" s="207">
        <f t="shared" si="2"/>
        <v>3232.4178182200008</v>
      </c>
      <c r="CE158" s="115"/>
    </row>
    <row r="159" spans="1:83" s="87" customFormat="1" ht="21.4" customHeight="1" x14ac:dyDescent="0.2">
      <c r="A159" s="111" t="s">
        <v>387</v>
      </c>
      <c r="B159" s="111" t="s">
        <v>388</v>
      </c>
      <c r="C159" s="111" t="s">
        <v>481</v>
      </c>
      <c r="D159" s="112">
        <v>3.18581675966667</v>
      </c>
      <c r="E159" s="113"/>
      <c r="F159" s="114">
        <v>2.9499999999999998E-2</v>
      </c>
      <c r="G159" s="114">
        <v>1.925E-2</v>
      </c>
      <c r="H159" s="115"/>
      <c r="I159" s="116">
        <v>6</v>
      </c>
      <c r="J159" s="116">
        <v>4</v>
      </c>
      <c r="K159" s="113"/>
      <c r="L159" s="117">
        <v>0.47</v>
      </c>
      <c r="M159" s="118">
        <v>0.47399999999999998</v>
      </c>
      <c r="N159" s="119">
        <v>0.7</v>
      </c>
      <c r="O159" s="120"/>
      <c r="P159" s="113"/>
      <c r="Q159" s="121">
        <v>189</v>
      </c>
      <c r="R159" s="122">
        <v>59.325445955584399</v>
      </c>
      <c r="S159" s="123">
        <v>36</v>
      </c>
      <c r="T159" s="124">
        <v>1.6479290543217899</v>
      </c>
      <c r="U159" s="125">
        <v>57.978825615244702</v>
      </c>
      <c r="V159" s="126">
        <v>0.01</v>
      </c>
      <c r="W159" s="126">
        <v>0.01</v>
      </c>
      <c r="X159" s="127">
        <v>0</v>
      </c>
      <c r="Y159" s="127">
        <v>0</v>
      </c>
      <c r="Z159" s="113"/>
      <c r="AA159" s="128">
        <v>234</v>
      </c>
      <c r="AB159" s="112">
        <v>73.450552135485495</v>
      </c>
      <c r="AC159" s="123">
        <v>200</v>
      </c>
      <c r="AD159" s="118">
        <v>0.36725276067742701</v>
      </c>
      <c r="AE159" s="129">
        <v>-493.89541324864098</v>
      </c>
      <c r="AF159" s="114"/>
      <c r="AG159" s="114"/>
      <c r="AH159" s="130">
        <v>404</v>
      </c>
      <c r="AI159" s="127">
        <v>531</v>
      </c>
      <c r="AJ159" s="113"/>
      <c r="AK159" s="122">
        <v>2492.6874200000002</v>
      </c>
      <c r="AL159" s="122">
        <v>782.43276624008104</v>
      </c>
      <c r="AM159" s="131">
        <v>790.4</v>
      </c>
      <c r="AN159" s="135">
        <v>0.98991999777338102</v>
      </c>
      <c r="AO159" s="139">
        <v>-383.95525315862898</v>
      </c>
      <c r="AP159" s="126">
        <v>2E-3</v>
      </c>
      <c r="AQ159" s="126"/>
      <c r="AR159" s="127">
        <v>26</v>
      </c>
      <c r="AS159" s="127">
        <v>529</v>
      </c>
      <c r="AT159" s="115"/>
      <c r="AU159" s="122">
        <v>1928.0903499999999</v>
      </c>
      <c r="AV159" s="112">
        <v>605.21068707094696</v>
      </c>
      <c r="AW159" s="133">
        <v>573</v>
      </c>
      <c r="AX159" s="135">
        <v>1.0562141135618599</v>
      </c>
      <c r="AY159" s="139">
        <v>-157.330008957356</v>
      </c>
      <c r="AZ159" s="114">
        <v>8.2500000000000004E-3</v>
      </c>
      <c r="BA159" s="114">
        <v>4.4999999999999997E-3</v>
      </c>
      <c r="BB159" s="127">
        <v>0</v>
      </c>
      <c r="BC159" s="127">
        <v>263</v>
      </c>
      <c r="BD159" s="113"/>
      <c r="BE159" s="122">
        <v>213.3</v>
      </c>
      <c r="BF159" s="112">
        <v>66.953003292730997</v>
      </c>
      <c r="BG159" s="134">
        <v>65</v>
      </c>
      <c r="BH159" s="135">
        <v>1.0300462045035499</v>
      </c>
      <c r="BI159" s="136">
        <v>-23.2660093058082</v>
      </c>
      <c r="BJ159" s="114">
        <v>6.0000000000000001E-3</v>
      </c>
      <c r="BK159" s="114">
        <v>2.2499999999999998E-3</v>
      </c>
      <c r="BL159" s="127">
        <v>0</v>
      </c>
      <c r="BM159" s="127">
        <v>36</v>
      </c>
      <c r="BN159" s="113"/>
      <c r="BO159" s="121">
        <v>241</v>
      </c>
      <c r="BP159" s="122">
        <v>75.647790874581204</v>
      </c>
      <c r="BQ159" s="134">
        <v>78</v>
      </c>
      <c r="BR159" s="135">
        <v>0.96984347275104099</v>
      </c>
      <c r="BS159" s="136">
        <v>-42.879211166969903</v>
      </c>
      <c r="BT159" s="114">
        <v>7.5000000000000002E-4</v>
      </c>
      <c r="BU159" s="126"/>
      <c r="BV159" s="121">
        <v>8</v>
      </c>
      <c r="BW159" s="121">
        <v>58</v>
      </c>
      <c r="BX159" s="115"/>
      <c r="BY159" s="120">
        <v>0.99830914470903198</v>
      </c>
      <c r="BZ159" s="120">
        <v>1</v>
      </c>
      <c r="CA159" s="137">
        <v>0.99932365788361299</v>
      </c>
      <c r="CB159" s="119">
        <v>0.9</v>
      </c>
      <c r="CC159" s="126">
        <v>2.5000000000000001E-3</v>
      </c>
      <c r="CD159" s="207">
        <f t="shared" si="2"/>
        <v>2518.069566840536</v>
      </c>
      <c r="CE159" s="115"/>
    </row>
    <row r="160" spans="1:83" s="87" customFormat="1" ht="21.4" customHeight="1" x14ac:dyDescent="0.2">
      <c r="A160" s="111" t="s">
        <v>387</v>
      </c>
      <c r="B160" s="111" t="s">
        <v>388</v>
      </c>
      <c r="C160" s="111" t="s">
        <v>221</v>
      </c>
      <c r="D160" s="112">
        <v>3.8422318423333301</v>
      </c>
      <c r="E160" s="113"/>
      <c r="F160" s="114">
        <v>3.5749999999999997E-2</v>
      </c>
      <c r="G160" s="114">
        <v>2.9749999999999999E-2</v>
      </c>
      <c r="H160" s="115"/>
      <c r="I160" s="116">
        <v>6</v>
      </c>
      <c r="J160" s="116">
        <v>5</v>
      </c>
      <c r="K160" s="113"/>
      <c r="L160" s="137">
        <v>1</v>
      </c>
      <c r="M160" s="135">
        <v>0.74199999999999999</v>
      </c>
      <c r="N160" s="119">
        <v>0.7</v>
      </c>
      <c r="O160" s="120">
        <v>6.0000000000000001E-3</v>
      </c>
      <c r="P160" s="113"/>
      <c r="Q160" s="121">
        <v>217</v>
      </c>
      <c r="R160" s="122">
        <v>56.477591385588802</v>
      </c>
      <c r="S160" s="123">
        <v>36</v>
      </c>
      <c r="T160" s="124">
        <v>1.5688219829330201</v>
      </c>
      <c r="U160" s="125">
        <v>58.982836359462503</v>
      </c>
      <c r="V160" s="126">
        <v>0.01</v>
      </c>
      <c r="W160" s="126">
        <v>0.01</v>
      </c>
      <c r="X160" s="127">
        <v>0</v>
      </c>
      <c r="Y160" s="127">
        <v>0</v>
      </c>
      <c r="Z160" s="113"/>
      <c r="AA160" s="128">
        <v>483</v>
      </c>
      <c r="AB160" s="112">
        <v>125.708187277601</v>
      </c>
      <c r="AC160" s="123">
        <v>200</v>
      </c>
      <c r="AD160" s="118">
        <v>0.62854093638800501</v>
      </c>
      <c r="AE160" s="129">
        <v>-394.87313133631898</v>
      </c>
      <c r="AF160" s="114"/>
      <c r="AG160" s="114"/>
      <c r="AH160" s="130">
        <v>286</v>
      </c>
      <c r="AI160" s="127">
        <v>440</v>
      </c>
      <c r="AJ160" s="113"/>
      <c r="AK160" s="122">
        <v>3059.73992</v>
      </c>
      <c r="AL160" s="122">
        <v>796.34442833149399</v>
      </c>
      <c r="AM160" s="131">
        <v>811.8</v>
      </c>
      <c r="AN160" s="135">
        <v>0.980961355421894</v>
      </c>
      <c r="AO160" s="139">
        <v>-503.54712009411998</v>
      </c>
      <c r="AP160" s="126">
        <v>1.5E-3</v>
      </c>
      <c r="AQ160" s="126"/>
      <c r="AR160" s="127">
        <v>60</v>
      </c>
      <c r="AS160" s="127">
        <v>684</v>
      </c>
      <c r="AT160" s="115"/>
      <c r="AU160" s="122">
        <v>2317.9572699999999</v>
      </c>
      <c r="AV160" s="112">
        <v>603.28407163278803</v>
      </c>
      <c r="AW160" s="133">
        <v>573</v>
      </c>
      <c r="AX160" s="135">
        <v>1.0528517829542501</v>
      </c>
      <c r="AY160" s="139">
        <v>-197.149251278555</v>
      </c>
      <c r="AZ160" s="114">
        <v>8.2500000000000004E-3</v>
      </c>
      <c r="BA160" s="114">
        <v>3.7499999999999999E-3</v>
      </c>
      <c r="BB160" s="127">
        <v>0</v>
      </c>
      <c r="BC160" s="127">
        <v>324</v>
      </c>
      <c r="BD160" s="113"/>
      <c r="BE160" s="122">
        <v>156.19999999999999</v>
      </c>
      <c r="BF160" s="112">
        <v>40.653455181700302</v>
      </c>
      <c r="BG160" s="134">
        <v>65</v>
      </c>
      <c r="BH160" s="118">
        <v>0.62543777202615902</v>
      </c>
      <c r="BI160" s="129">
        <v>-129.10876768430401</v>
      </c>
      <c r="BJ160" s="114"/>
      <c r="BK160" s="114"/>
      <c r="BL160" s="127">
        <v>94</v>
      </c>
      <c r="BM160" s="127">
        <v>144</v>
      </c>
      <c r="BN160" s="113"/>
      <c r="BO160" s="121">
        <v>463</v>
      </c>
      <c r="BP160" s="122">
        <v>120.502879315795</v>
      </c>
      <c r="BQ160" s="134">
        <v>78</v>
      </c>
      <c r="BR160" s="124">
        <v>1.5449087091768601</v>
      </c>
      <c r="BS160" s="125">
        <v>120.62947877883499</v>
      </c>
      <c r="BT160" s="114">
        <v>7.4999999999999997E-3</v>
      </c>
      <c r="BU160" s="126">
        <v>7.4999999999999997E-3</v>
      </c>
      <c r="BV160" s="121">
        <v>0</v>
      </c>
      <c r="BW160" s="121">
        <v>0</v>
      </c>
      <c r="BX160" s="115"/>
      <c r="BY160" s="120">
        <v>0.99425287356321801</v>
      </c>
      <c r="BZ160" s="120">
        <v>1</v>
      </c>
      <c r="CA160" s="137">
        <v>0.99770114942528698</v>
      </c>
      <c r="CB160" s="119">
        <v>0.9</v>
      </c>
      <c r="CC160" s="126">
        <v>2.5000000000000001E-3</v>
      </c>
      <c r="CD160" s="207">
        <f t="shared" si="2"/>
        <v>3119.123809606197</v>
      </c>
      <c r="CE160" s="115"/>
    </row>
    <row r="161" spans="1:83" s="87" customFormat="1" ht="21.4" customHeight="1" x14ac:dyDescent="0.2">
      <c r="A161" s="111" t="s">
        <v>387</v>
      </c>
      <c r="B161" s="111" t="s">
        <v>388</v>
      </c>
      <c r="C161" s="111" t="s">
        <v>222</v>
      </c>
      <c r="D161" s="112">
        <v>1.10394265233333</v>
      </c>
      <c r="E161" s="113"/>
      <c r="F161" s="114">
        <v>1.9E-2</v>
      </c>
      <c r="G161" s="114">
        <v>1.7500000000000002E-2</v>
      </c>
      <c r="H161" s="115"/>
      <c r="I161" s="116">
        <v>3</v>
      </c>
      <c r="J161" s="116">
        <v>2</v>
      </c>
      <c r="K161" s="113"/>
      <c r="L161" s="137">
        <v>0.9</v>
      </c>
      <c r="M161" s="118"/>
      <c r="N161" s="119">
        <v>0.7</v>
      </c>
      <c r="O161" s="120"/>
      <c r="P161" s="113"/>
      <c r="Q161" s="121">
        <v>37</v>
      </c>
      <c r="R161" s="122">
        <v>33.516233766124898</v>
      </c>
      <c r="S161" s="123">
        <v>36</v>
      </c>
      <c r="T161" s="120">
        <v>0.93100649350347098</v>
      </c>
      <c r="U161" s="128">
        <v>-8.4011870969214701</v>
      </c>
      <c r="V161" s="126"/>
      <c r="W161" s="126"/>
      <c r="X161" s="127">
        <v>3</v>
      </c>
      <c r="Y161" s="127">
        <v>11</v>
      </c>
      <c r="Z161" s="113"/>
      <c r="AA161" s="128">
        <v>51</v>
      </c>
      <c r="AB161" s="112">
        <v>46.198051947902002</v>
      </c>
      <c r="AC161" s="123">
        <v>200</v>
      </c>
      <c r="AD161" s="118">
        <v>0.23099025973951001</v>
      </c>
      <c r="AE161" s="129">
        <v>-201.22881720511899</v>
      </c>
      <c r="AF161" s="114"/>
      <c r="AG161" s="114"/>
      <c r="AH161" s="130">
        <v>170</v>
      </c>
      <c r="AI161" s="127">
        <v>214</v>
      </c>
      <c r="AJ161" s="113"/>
      <c r="AK161" s="122">
        <v>155.20959999999999</v>
      </c>
      <c r="AL161" s="122">
        <v>140.595709090453</v>
      </c>
      <c r="AM161" s="131">
        <v>612</v>
      </c>
      <c r="AN161" s="118">
        <v>0.22973155080139299</v>
      </c>
      <c r="AO161" s="141">
        <v>-616.61058064766496</v>
      </c>
      <c r="AP161" s="126"/>
      <c r="AQ161" s="126"/>
      <c r="AR161" s="127">
        <v>521</v>
      </c>
      <c r="AS161" s="127">
        <v>656</v>
      </c>
      <c r="AT161" s="115"/>
      <c r="AU161" s="122">
        <v>778.83099000000004</v>
      </c>
      <c r="AV161" s="112">
        <v>705.49950067952705</v>
      </c>
      <c r="AW161" s="133">
        <v>573</v>
      </c>
      <c r="AX161" s="124">
        <v>1.2312382210812001</v>
      </c>
      <c r="AY161" s="132">
        <v>56.195428707333299</v>
      </c>
      <c r="AZ161" s="114">
        <v>1.4999999999999999E-2</v>
      </c>
      <c r="BA161" s="114">
        <v>1.4999999999999999E-2</v>
      </c>
      <c r="BB161" s="127">
        <v>0</v>
      </c>
      <c r="BC161" s="127">
        <v>0</v>
      </c>
      <c r="BD161" s="113"/>
      <c r="BE161" s="122">
        <v>69.7</v>
      </c>
      <c r="BF161" s="112">
        <v>63.137337662132701</v>
      </c>
      <c r="BG161" s="134">
        <v>65</v>
      </c>
      <c r="BH161" s="135">
        <v>0.97134365634050301</v>
      </c>
      <c r="BI161" s="136">
        <v>-12.2743655916638</v>
      </c>
      <c r="BJ161" s="114">
        <v>1.5E-3</v>
      </c>
      <c r="BK161" s="114"/>
      <c r="BL161" s="127">
        <v>3</v>
      </c>
      <c r="BM161" s="127">
        <v>17</v>
      </c>
      <c r="BN161" s="113"/>
      <c r="BO161" s="121">
        <v>75</v>
      </c>
      <c r="BP161" s="122">
        <v>67.938311688091105</v>
      </c>
      <c r="BQ161" s="134">
        <v>78</v>
      </c>
      <c r="BR161" s="120">
        <v>0.87100399600116796</v>
      </c>
      <c r="BS161" s="128">
        <v>-23.369238709996502</v>
      </c>
      <c r="BT161" s="114"/>
      <c r="BU161" s="126"/>
      <c r="BV161" s="121">
        <v>12</v>
      </c>
      <c r="BW161" s="121">
        <v>29</v>
      </c>
      <c r="BX161" s="115"/>
      <c r="BY161" s="120">
        <v>0.98945147679324896</v>
      </c>
      <c r="BZ161" s="120">
        <v>1</v>
      </c>
      <c r="CA161" s="137">
        <v>0.99578059071729996</v>
      </c>
      <c r="CB161" s="119">
        <v>0.9</v>
      </c>
      <c r="CC161" s="126">
        <v>2.5000000000000001E-3</v>
      </c>
      <c r="CD161" s="207">
        <f t="shared" si="2"/>
        <v>675.612903227998</v>
      </c>
      <c r="CE161" s="115"/>
    </row>
    <row r="162" spans="1:83" s="87" customFormat="1" ht="21.4" customHeight="1" x14ac:dyDescent="0.2">
      <c r="A162" s="111" t="s">
        <v>387</v>
      </c>
      <c r="B162" s="111" t="s">
        <v>388</v>
      </c>
      <c r="C162" s="111" t="s">
        <v>223</v>
      </c>
      <c r="D162" s="112">
        <v>2.74460928066667</v>
      </c>
      <c r="E162" s="113"/>
      <c r="F162" s="114">
        <v>3.5000000000000003E-2</v>
      </c>
      <c r="G162" s="114">
        <v>2.75E-2</v>
      </c>
      <c r="H162" s="115"/>
      <c r="I162" s="116">
        <v>5</v>
      </c>
      <c r="J162" s="116">
        <v>5</v>
      </c>
      <c r="K162" s="113"/>
      <c r="L162" s="138">
        <v>0.71</v>
      </c>
      <c r="M162" s="118">
        <v>0.45200000000000001</v>
      </c>
      <c r="N162" s="119">
        <v>0.7</v>
      </c>
      <c r="O162" s="120"/>
      <c r="P162" s="113"/>
      <c r="Q162" s="121">
        <v>108</v>
      </c>
      <c r="R162" s="122">
        <v>39.349863297761203</v>
      </c>
      <c r="S162" s="123">
        <v>36</v>
      </c>
      <c r="T162" s="135">
        <v>1.0930517582711401</v>
      </c>
      <c r="U162" s="136">
        <v>-4.8758991204097697</v>
      </c>
      <c r="V162" s="126">
        <v>7.4999999999999997E-3</v>
      </c>
      <c r="W162" s="126">
        <v>4.4999999999999997E-3</v>
      </c>
      <c r="X162" s="127">
        <v>0</v>
      </c>
      <c r="Y162" s="127">
        <v>11</v>
      </c>
      <c r="Z162" s="113"/>
      <c r="AA162" s="128">
        <v>352</v>
      </c>
      <c r="AB162" s="112">
        <v>128.25140630381401</v>
      </c>
      <c r="AC162" s="123">
        <v>200</v>
      </c>
      <c r="AD162" s="118">
        <v>0.64125703151906999</v>
      </c>
      <c r="AE162" s="129">
        <v>-275.08832844672099</v>
      </c>
      <c r="AF162" s="114"/>
      <c r="AG162" s="114"/>
      <c r="AH162" s="130">
        <v>197</v>
      </c>
      <c r="AI162" s="127">
        <v>307</v>
      </c>
      <c r="AJ162" s="113"/>
      <c r="AK162" s="122">
        <v>2660.7378600000002</v>
      </c>
      <c r="AL162" s="122">
        <v>969.441398723867</v>
      </c>
      <c r="AM162" s="131">
        <v>783.2</v>
      </c>
      <c r="AN162" s="124">
        <v>1.23779545291607</v>
      </c>
      <c r="AO162" s="132">
        <v>205.05996580264099</v>
      </c>
      <c r="AP162" s="126">
        <v>0.01</v>
      </c>
      <c r="AQ162" s="126">
        <v>0.01</v>
      </c>
      <c r="AR162" s="127">
        <v>0</v>
      </c>
      <c r="AS162" s="127">
        <v>0</v>
      </c>
      <c r="AT162" s="115"/>
      <c r="AU162" s="122">
        <v>1641.566</v>
      </c>
      <c r="AV162" s="112">
        <v>598.10553420604299</v>
      </c>
      <c r="AW162" s="133">
        <v>573</v>
      </c>
      <c r="AX162" s="135">
        <v>1.0438141958220599</v>
      </c>
      <c r="AY162" s="139">
        <v>-155.04206099985501</v>
      </c>
      <c r="AZ162" s="114">
        <v>7.4999999999999997E-3</v>
      </c>
      <c r="BA162" s="114">
        <v>3.0000000000000001E-3</v>
      </c>
      <c r="BB162" s="127">
        <v>0</v>
      </c>
      <c r="BC162" s="127">
        <v>246</v>
      </c>
      <c r="BD162" s="113"/>
      <c r="BE162" s="122">
        <v>153.1</v>
      </c>
      <c r="BF162" s="112">
        <v>55.782074730437401</v>
      </c>
      <c r="BG162" s="134">
        <v>65</v>
      </c>
      <c r="BH162" s="120">
        <v>0.85818576508365196</v>
      </c>
      <c r="BI162" s="128">
        <v>-50.703706745184299</v>
      </c>
      <c r="BJ162" s="114"/>
      <c r="BK162" s="114"/>
      <c r="BL162" s="127">
        <v>26</v>
      </c>
      <c r="BM162" s="127">
        <v>61</v>
      </c>
      <c r="BN162" s="113"/>
      <c r="BO162" s="121">
        <v>272</v>
      </c>
      <c r="BP162" s="122">
        <v>99.1033594165837</v>
      </c>
      <c r="BQ162" s="134">
        <v>78</v>
      </c>
      <c r="BR162" s="124">
        <v>1.2705558899561999</v>
      </c>
      <c r="BS162" s="125">
        <v>27.435551905778901</v>
      </c>
      <c r="BT162" s="114">
        <v>7.4999999999999997E-3</v>
      </c>
      <c r="BU162" s="126">
        <v>7.4999999999999997E-3</v>
      </c>
      <c r="BV162" s="121">
        <v>0</v>
      </c>
      <c r="BW162" s="121">
        <v>0</v>
      </c>
      <c r="BX162" s="115"/>
      <c r="BY162" s="120">
        <v>0.996745321399512</v>
      </c>
      <c r="BZ162" s="120">
        <v>1</v>
      </c>
      <c r="CA162" s="137">
        <v>0.998698128559805</v>
      </c>
      <c r="CB162" s="119">
        <v>0.9</v>
      </c>
      <c r="CC162" s="126">
        <v>2.5000000000000001E-3</v>
      </c>
      <c r="CD162" s="207">
        <f t="shared" si="2"/>
        <v>2149.5779886181363</v>
      </c>
      <c r="CE162" s="115"/>
    </row>
    <row r="163" spans="1:83" s="87" customFormat="1" ht="21.4" customHeight="1" x14ac:dyDescent="0.2">
      <c r="A163" s="111" t="s">
        <v>387</v>
      </c>
      <c r="B163" s="111" t="s">
        <v>388</v>
      </c>
      <c r="C163" s="111" t="s">
        <v>224</v>
      </c>
      <c r="D163" s="112">
        <v>2.7979320464444402</v>
      </c>
      <c r="E163" s="113"/>
      <c r="F163" s="114">
        <v>3.4500000000000003E-2</v>
      </c>
      <c r="G163" s="114">
        <v>2.5874999999999999E-2</v>
      </c>
      <c r="H163" s="115"/>
      <c r="I163" s="116">
        <v>6</v>
      </c>
      <c r="J163" s="116">
        <v>5</v>
      </c>
      <c r="K163" s="113"/>
      <c r="L163" s="140">
        <v>0.67</v>
      </c>
      <c r="M163" s="118">
        <v>0.49399999999999999</v>
      </c>
      <c r="N163" s="119">
        <v>0.7</v>
      </c>
      <c r="O163" s="120"/>
      <c r="P163" s="113"/>
      <c r="Q163" s="121">
        <v>127</v>
      </c>
      <c r="R163" s="122">
        <v>45.390666353526697</v>
      </c>
      <c r="S163" s="123">
        <v>36</v>
      </c>
      <c r="T163" s="124">
        <v>1.2608518431535201</v>
      </c>
      <c r="U163" s="125">
        <v>11.9311274851074</v>
      </c>
      <c r="V163" s="126">
        <v>0.01</v>
      </c>
      <c r="W163" s="126">
        <v>0.01</v>
      </c>
      <c r="X163" s="127">
        <v>0</v>
      </c>
      <c r="Y163" s="127">
        <v>0</v>
      </c>
      <c r="Z163" s="113"/>
      <c r="AA163" s="128">
        <v>415</v>
      </c>
      <c r="AB163" s="112">
        <v>148.32383099774501</v>
      </c>
      <c r="AC163" s="123">
        <v>200</v>
      </c>
      <c r="AD163" s="118">
        <v>0.74161915498872499</v>
      </c>
      <c r="AE163" s="129">
        <v>-224.27151397162601</v>
      </c>
      <c r="AF163" s="114"/>
      <c r="AG163" s="114"/>
      <c r="AH163" s="130">
        <v>145</v>
      </c>
      <c r="AI163" s="127">
        <v>257</v>
      </c>
      <c r="AJ163" s="113"/>
      <c r="AK163" s="122">
        <v>2705.3593999999998</v>
      </c>
      <c r="AL163" s="122">
        <v>966.91390465966299</v>
      </c>
      <c r="AM163" s="131">
        <v>716.7</v>
      </c>
      <c r="AN163" s="124">
        <v>1.34911944280684</v>
      </c>
      <c r="AO163" s="132">
        <v>414.52992968267898</v>
      </c>
      <c r="AP163" s="126">
        <v>0.01</v>
      </c>
      <c r="AQ163" s="126">
        <v>0.01</v>
      </c>
      <c r="AR163" s="127">
        <v>0</v>
      </c>
      <c r="AS163" s="127">
        <v>0</v>
      </c>
      <c r="AT163" s="115"/>
      <c r="AU163" s="122">
        <v>1575.2316800000001</v>
      </c>
      <c r="AV163" s="112">
        <v>562.99854816051504</v>
      </c>
      <c r="AW163" s="133">
        <v>573</v>
      </c>
      <c r="AX163" s="135">
        <v>0.98254545926791403</v>
      </c>
      <c r="AY163" s="139">
        <v>-256.28120752870802</v>
      </c>
      <c r="AZ163" s="114">
        <v>2.2499999999999998E-3</v>
      </c>
      <c r="BA163" s="114"/>
      <c r="BB163" s="127">
        <v>28</v>
      </c>
      <c r="BC163" s="127">
        <v>349</v>
      </c>
      <c r="BD163" s="113"/>
      <c r="BE163" s="122">
        <v>188</v>
      </c>
      <c r="BF163" s="112">
        <v>67.192482476086795</v>
      </c>
      <c r="BG163" s="134">
        <v>65</v>
      </c>
      <c r="BH163" s="135">
        <v>1.0337304996321</v>
      </c>
      <c r="BI163" s="136">
        <v>-19.763242040778302</v>
      </c>
      <c r="BJ163" s="114">
        <v>6.7499999999999999E-3</v>
      </c>
      <c r="BK163" s="114">
        <v>2.2499999999999998E-3</v>
      </c>
      <c r="BL163" s="127">
        <v>0</v>
      </c>
      <c r="BM163" s="127">
        <v>31</v>
      </c>
      <c r="BN163" s="113"/>
      <c r="BO163" s="121">
        <v>225</v>
      </c>
      <c r="BP163" s="122">
        <v>80.416534878295394</v>
      </c>
      <c r="BQ163" s="134">
        <v>78</v>
      </c>
      <c r="BR163" s="135">
        <v>1.0309812163884</v>
      </c>
      <c r="BS163" s="136">
        <v>-24.315890448933999</v>
      </c>
      <c r="BT163" s="114">
        <v>3.0000000000000001E-3</v>
      </c>
      <c r="BU163" s="126">
        <v>1.1249999999999999E-3</v>
      </c>
      <c r="BV163" s="121">
        <v>0</v>
      </c>
      <c r="BW163" s="121">
        <v>37</v>
      </c>
      <c r="BX163" s="115"/>
      <c r="BY163" s="120">
        <v>0.99524779361846605</v>
      </c>
      <c r="BZ163" s="120">
        <v>1</v>
      </c>
      <c r="CA163" s="137">
        <v>0.998099117447386</v>
      </c>
      <c r="CB163" s="119">
        <v>0.9</v>
      </c>
      <c r="CC163" s="126">
        <v>2.5000000000000001E-3</v>
      </c>
      <c r="CD163" s="207">
        <f t="shared" si="2"/>
        <v>2005.2778976867303</v>
      </c>
      <c r="CE163" s="115"/>
    </row>
    <row r="164" spans="1:83" s="87" customFormat="1" ht="21.4" customHeight="1" x14ac:dyDescent="0.2">
      <c r="A164" s="111" t="s">
        <v>387</v>
      </c>
      <c r="B164" s="111" t="s">
        <v>388</v>
      </c>
      <c r="C164" s="111" t="s">
        <v>225</v>
      </c>
      <c r="D164" s="112">
        <v>2.6327641494444398</v>
      </c>
      <c r="E164" s="113"/>
      <c r="F164" s="114">
        <v>6.3500000000000001E-2</v>
      </c>
      <c r="G164" s="114">
        <v>6.0999999999999999E-2</v>
      </c>
      <c r="H164" s="115"/>
      <c r="I164" s="116">
        <v>7</v>
      </c>
      <c r="J164" s="116">
        <v>7</v>
      </c>
      <c r="K164" s="113"/>
      <c r="L164" s="138">
        <v>0.78</v>
      </c>
      <c r="M164" s="120">
        <v>0.63200000000000001</v>
      </c>
      <c r="N164" s="119">
        <v>0.7</v>
      </c>
      <c r="O164" s="120"/>
      <c r="P164" s="113"/>
      <c r="Q164" s="121">
        <v>189</v>
      </c>
      <c r="R164" s="122">
        <v>71.787668500378999</v>
      </c>
      <c r="S164" s="123">
        <v>36</v>
      </c>
      <c r="T164" s="124">
        <v>1.9941019027883</v>
      </c>
      <c r="U164" s="125">
        <v>80.723888484288196</v>
      </c>
      <c r="V164" s="126">
        <v>0.01</v>
      </c>
      <c r="W164" s="126">
        <v>0.01</v>
      </c>
      <c r="X164" s="127">
        <v>0</v>
      </c>
      <c r="Y164" s="127">
        <v>0</v>
      </c>
      <c r="Z164" s="113"/>
      <c r="AA164" s="128">
        <v>536</v>
      </c>
      <c r="AB164" s="112">
        <v>203.588308551339</v>
      </c>
      <c r="AC164" s="123">
        <v>200</v>
      </c>
      <c r="AD164" s="135">
        <v>1.01794154275669</v>
      </c>
      <c r="AE164" s="136">
        <v>-65.5339528650657</v>
      </c>
      <c r="AF164" s="114">
        <v>3.5000000000000001E-3</v>
      </c>
      <c r="AG164" s="114">
        <v>1E-3</v>
      </c>
      <c r="AH164" s="130">
        <v>0</v>
      </c>
      <c r="AI164" s="127">
        <v>96</v>
      </c>
      <c r="AJ164" s="113"/>
      <c r="AK164" s="122">
        <v>2985.15735</v>
      </c>
      <c r="AL164" s="122">
        <v>1133.84913366809</v>
      </c>
      <c r="AM164" s="131">
        <v>666.2</v>
      </c>
      <c r="AN164" s="124">
        <v>1.70196507605537</v>
      </c>
      <c r="AO164" s="132">
        <v>981.44775300646597</v>
      </c>
      <c r="AP164" s="126">
        <v>0.01</v>
      </c>
      <c r="AQ164" s="126">
        <v>0.01</v>
      </c>
      <c r="AR164" s="127">
        <v>0</v>
      </c>
      <c r="AS164" s="127">
        <v>0</v>
      </c>
      <c r="AT164" s="115"/>
      <c r="AU164" s="122">
        <v>2427.8559399999999</v>
      </c>
      <c r="AV164" s="112">
        <v>922.16993326664499</v>
      </c>
      <c r="AW164" s="133">
        <v>573</v>
      </c>
      <c r="AX164" s="124">
        <v>1.60937161128559</v>
      </c>
      <c r="AY164" s="132">
        <v>704.46116504158704</v>
      </c>
      <c r="AZ164" s="114">
        <v>1.4999999999999999E-2</v>
      </c>
      <c r="BA164" s="114">
        <v>1.4999999999999999E-2</v>
      </c>
      <c r="BB164" s="127">
        <v>0</v>
      </c>
      <c r="BC164" s="127">
        <v>0</v>
      </c>
      <c r="BD164" s="113"/>
      <c r="BE164" s="122">
        <v>286.60000000000002</v>
      </c>
      <c r="BF164" s="112">
        <v>108.85897244554801</v>
      </c>
      <c r="BG164" s="134">
        <v>65</v>
      </c>
      <c r="BH164" s="124">
        <v>1.6747534222392</v>
      </c>
      <c r="BI164" s="125">
        <v>91.101465318853698</v>
      </c>
      <c r="BJ164" s="114">
        <v>1.4999999999999999E-2</v>
      </c>
      <c r="BK164" s="114">
        <v>1.4999999999999999E-2</v>
      </c>
      <c r="BL164" s="127">
        <v>0</v>
      </c>
      <c r="BM164" s="127">
        <v>0</v>
      </c>
      <c r="BN164" s="113"/>
      <c r="BO164" s="121">
        <v>259</v>
      </c>
      <c r="BP164" s="122">
        <v>98.375693870889705</v>
      </c>
      <c r="BQ164" s="134">
        <v>78</v>
      </c>
      <c r="BR164" s="124">
        <v>1.2612268444985899</v>
      </c>
      <c r="BS164" s="125">
        <v>24.401758382624401</v>
      </c>
      <c r="BT164" s="114">
        <v>7.4999999999999997E-3</v>
      </c>
      <c r="BU164" s="126">
        <v>7.4999999999999997E-3</v>
      </c>
      <c r="BV164" s="121">
        <v>0</v>
      </c>
      <c r="BW164" s="121">
        <v>0</v>
      </c>
      <c r="BX164" s="115"/>
      <c r="BY164" s="120">
        <v>0.99698340874811497</v>
      </c>
      <c r="BZ164" s="120">
        <v>1</v>
      </c>
      <c r="CA164" s="137">
        <v>0.99879336349924597</v>
      </c>
      <c r="CB164" s="119">
        <v>0.9</v>
      </c>
      <c r="CC164" s="126">
        <v>2.5000000000000001E-3</v>
      </c>
      <c r="CD164" s="207">
        <f t="shared" si="2"/>
        <v>1753.947476359886</v>
      </c>
      <c r="CE164" s="115"/>
    </row>
    <row r="165" spans="1:83" s="87" customFormat="1" ht="21.4" customHeight="1" x14ac:dyDescent="0.2">
      <c r="A165" s="111" t="s">
        <v>387</v>
      </c>
      <c r="B165" s="111" t="s">
        <v>388</v>
      </c>
      <c r="C165" s="111" t="s">
        <v>226</v>
      </c>
      <c r="D165" s="112">
        <v>2.5551501970000001</v>
      </c>
      <c r="E165" s="113"/>
      <c r="F165" s="114">
        <v>3.2250000000000001E-2</v>
      </c>
      <c r="G165" s="114">
        <v>2.8500000000000001E-2</v>
      </c>
      <c r="H165" s="115"/>
      <c r="I165" s="116">
        <v>4</v>
      </c>
      <c r="J165" s="116">
        <v>4</v>
      </c>
      <c r="K165" s="113"/>
      <c r="L165" s="117">
        <v>0.24</v>
      </c>
      <c r="M165" s="118">
        <v>0.49099999999999999</v>
      </c>
      <c r="N165" s="119">
        <v>0.7</v>
      </c>
      <c r="O165" s="120"/>
      <c r="P165" s="113"/>
      <c r="Q165" s="121">
        <v>142</v>
      </c>
      <c r="R165" s="122">
        <v>55.574032464597202</v>
      </c>
      <c r="S165" s="123">
        <v>36</v>
      </c>
      <c r="T165" s="124">
        <v>1.5437231240165901</v>
      </c>
      <c r="U165" s="125">
        <v>36.915870938099197</v>
      </c>
      <c r="V165" s="126">
        <v>0.01</v>
      </c>
      <c r="W165" s="126">
        <v>0.01</v>
      </c>
      <c r="X165" s="127">
        <v>0</v>
      </c>
      <c r="Y165" s="127">
        <v>0</v>
      </c>
      <c r="Z165" s="113"/>
      <c r="AA165" s="128">
        <v>235</v>
      </c>
      <c r="AB165" s="112">
        <v>91.971110064650304</v>
      </c>
      <c r="AC165" s="123">
        <v>200</v>
      </c>
      <c r="AD165" s="118">
        <v>0.45985555032325198</v>
      </c>
      <c r="AE165" s="129">
        <v>-348.80071701055999</v>
      </c>
      <c r="AF165" s="114"/>
      <c r="AG165" s="114"/>
      <c r="AH165" s="130">
        <v>277</v>
      </c>
      <c r="AI165" s="127">
        <v>379</v>
      </c>
      <c r="AJ165" s="113"/>
      <c r="AK165" s="122">
        <v>2342.8173000000002</v>
      </c>
      <c r="AL165" s="122">
        <v>916.90003301985905</v>
      </c>
      <c r="AM165" s="131">
        <v>701.3</v>
      </c>
      <c r="AN165" s="124">
        <v>1.3074291074003399</v>
      </c>
      <c r="AO165" s="132">
        <v>295.72008580247098</v>
      </c>
      <c r="AP165" s="126">
        <v>0.01</v>
      </c>
      <c r="AQ165" s="126">
        <v>0.01</v>
      </c>
      <c r="AR165" s="127">
        <v>0</v>
      </c>
      <c r="AS165" s="127">
        <v>0</v>
      </c>
      <c r="AT165" s="115"/>
      <c r="AU165" s="122">
        <v>1580.17669</v>
      </c>
      <c r="AV165" s="112">
        <v>618.42810330887198</v>
      </c>
      <c r="AW165" s="133">
        <v>573</v>
      </c>
      <c r="AX165" s="135">
        <v>1.07928115760711</v>
      </c>
      <c r="AY165" s="139">
        <v>-92.412364235254699</v>
      </c>
      <c r="AZ165" s="114">
        <v>9.75E-3</v>
      </c>
      <c r="BA165" s="114">
        <v>6.0000000000000001E-3</v>
      </c>
      <c r="BB165" s="127">
        <v>0</v>
      </c>
      <c r="BC165" s="127">
        <v>177</v>
      </c>
      <c r="BD165" s="113"/>
      <c r="BE165" s="122">
        <v>134.30000000000001</v>
      </c>
      <c r="BF165" s="112">
        <v>52.560510985883198</v>
      </c>
      <c r="BG165" s="134">
        <v>65</v>
      </c>
      <c r="BH165" s="120">
        <v>0.80862324593666401</v>
      </c>
      <c r="BI165" s="128">
        <v>-55.435233028432002</v>
      </c>
      <c r="BJ165" s="114"/>
      <c r="BK165" s="114"/>
      <c r="BL165" s="127">
        <v>32</v>
      </c>
      <c r="BM165" s="127">
        <v>66</v>
      </c>
      <c r="BN165" s="113"/>
      <c r="BO165" s="121">
        <v>175</v>
      </c>
      <c r="BP165" s="122">
        <v>68.489124516228998</v>
      </c>
      <c r="BQ165" s="134">
        <v>78</v>
      </c>
      <c r="BR165" s="120">
        <v>0.87806569892601205</v>
      </c>
      <c r="BS165" s="128">
        <v>-52.682279634118402</v>
      </c>
      <c r="BT165" s="114"/>
      <c r="BU165" s="126"/>
      <c r="BV165" s="121">
        <v>25</v>
      </c>
      <c r="BW165" s="121">
        <v>65</v>
      </c>
      <c r="BX165" s="115"/>
      <c r="BY165" s="120">
        <v>0.99500831946755397</v>
      </c>
      <c r="BZ165" s="120">
        <v>1</v>
      </c>
      <c r="CA165" s="137">
        <v>0.99800332778702205</v>
      </c>
      <c r="CB165" s="119">
        <v>0.9</v>
      </c>
      <c r="CC165" s="126">
        <v>2.5000000000000001E-3</v>
      </c>
      <c r="CD165" s="207">
        <f t="shared" si="2"/>
        <v>1791.9268331561</v>
      </c>
      <c r="CE165" s="115"/>
    </row>
    <row r="166" spans="1:83" s="87" customFormat="1" ht="21.4" customHeight="1" x14ac:dyDescent="0.2">
      <c r="A166" s="111" t="s">
        <v>387</v>
      </c>
      <c r="B166" s="111" t="s">
        <v>388</v>
      </c>
      <c r="C166" s="111" t="s">
        <v>227</v>
      </c>
      <c r="D166" s="112">
        <v>7.6313462515555601</v>
      </c>
      <c r="E166" s="113"/>
      <c r="F166" s="114">
        <v>3.5624999999999997E-2</v>
      </c>
      <c r="G166" s="114">
        <v>0.03</v>
      </c>
      <c r="H166" s="115"/>
      <c r="I166" s="116">
        <v>5</v>
      </c>
      <c r="J166" s="116">
        <v>5</v>
      </c>
      <c r="K166" s="113"/>
      <c r="L166" s="117">
        <v>0.28000000000000003</v>
      </c>
      <c r="M166" s="118">
        <v>0.34</v>
      </c>
      <c r="N166" s="119">
        <v>0.7</v>
      </c>
      <c r="O166" s="120"/>
      <c r="P166" s="113"/>
      <c r="Q166" s="121">
        <v>386</v>
      </c>
      <c r="R166" s="122">
        <v>50.580852614480499</v>
      </c>
      <c r="S166" s="123">
        <v>36</v>
      </c>
      <c r="T166" s="124">
        <v>1.4050236837355701</v>
      </c>
      <c r="U166" s="125">
        <v>72.150201520025405</v>
      </c>
      <c r="V166" s="126">
        <v>0.01</v>
      </c>
      <c r="W166" s="126">
        <v>0.01</v>
      </c>
      <c r="X166" s="127">
        <v>0</v>
      </c>
      <c r="Y166" s="127">
        <v>0</v>
      </c>
      <c r="Z166" s="113"/>
      <c r="AA166" s="128">
        <v>853</v>
      </c>
      <c r="AB166" s="112">
        <v>111.775821969305</v>
      </c>
      <c r="AC166" s="123">
        <v>200</v>
      </c>
      <c r="AD166" s="118">
        <v>0.558879109846525</v>
      </c>
      <c r="AE166" s="129">
        <v>-890.60999155541401</v>
      </c>
      <c r="AF166" s="114"/>
      <c r="AG166" s="114"/>
      <c r="AH166" s="130">
        <v>674</v>
      </c>
      <c r="AI166" s="127">
        <v>979</v>
      </c>
      <c r="AJ166" s="113"/>
      <c r="AK166" s="122">
        <v>7908.6664099999998</v>
      </c>
      <c r="AL166" s="122">
        <v>1036.33961155778</v>
      </c>
      <c r="AM166" s="131">
        <v>753.3</v>
      </c>
      <c r="AN166" s="124">
        <v>1.37573292387864</v>
      </c>
      <c r="AO166" s="132">
        <v>1341.35937680653</v>
      </c>
      <c r="AP166" s="126">
        <v>0.01</v>
      </c>
      <c r="AQ166" s="126">
        <v>0.01</v>
      </c>
      <c r="AR166" s="127">
        <v>0</v>
      </c>
      <c r="AS166" s="127">
        <v>0</v>
      </c>
      <c r="AT166" s="115"/>
      <c r="AU166" s="122">
        <v>3823.3172599999998</v>
      </c>
      <c r="AV166" s="112">
        <v>501.00167571621603</v>
      </c>
      <c r="AW166" s="133">
        <v>573</v>
      </c>
      <c r="AX166" s="120">
        <v>0.87434847419933004</v>
      </c>
      <c r="AY166" s="122">
        <v>-1172.1253658062601</v>
      </c>
      <c r="AZ166" s="114"/>
      <c r="BA166" s="114"/>
      <c r="BB166" s="127">
        <v>550</v>
      </c>
      <c r="BC166" s="127">
        <v>1424</v>
      </c>
      <c r="BD166" s="113"/>
      <c r="BE166" s="122">
        <v>530.4</v>
      </c>
      <c r="BF166" s="112">
        <v>69.502808877514198</v>
      </c>
      <c r="BG166" s="134">
        <v>65</v>
      </c>
      <c r="BH166" s="135">
        <v>1.0692739827309901</v>
      </c>
      <c r="BI166" s="136">
        <v>-36.273247255509702</v>
      </c>
      <c r="BJ166" s="114">
        <v>8.9999999999999993E-3</v>
      </c>
      <c r="BK166" s="114">
        <v>5.2500000000000003E-3</v>
      </c>
      <c r="BL166" s="127">
        <v>0</v>
      </c>
      <c r="BM166" s="127">
        <v>65</v>
      </c>
      <c r="BN166" s="113"/>
      <c r="BO166" s="121">
        <v>629</v>
      </c>
      <c r="BP166" s="122">
        <v>82.423202835513607</v>
      </c>
      <c r="BQ166" s="134">
        <v>78</v>
      </c>
      <c r="BR166" s="135">
        <v>1.0567077286604301</v>
      </c>
      <c r="BS166" s="136">
        <v>-51.007896706611497</v>
      </c>
      <c r="BT166" s="114">
        <v>4.1250000000000002E-3</v>
      </c>
      <c r="BU166" s="126">
        <v>2.2499999999999998E-3</v>
      </c>
      <c r="BV166" s="121">
        <v>0</v>
      </c>
      <c r="BW166" s="121">
        <v>86</v>
      </c>
      <c r="BX166" s="115"/>
      <c r="BY166" s="120">
        <v>0.99775533108866499</v>
      </c>
      <c r="BZ166" s="120">
        <v>1</v>
      </c>
      <c r="CA166" s="137">
        <v>0.99910213243546597</v>
      </c>
      <c r="CB166" s="119">
        <v>0.9</v>
      </c>
      <c r="CC166" s="126">
        <v>2.5000000000000001E-3</v>
      </c>
      <c r="CD166" s="207">
        <f t="shared" si="2"/>
        <v>5748.6931312968027</v>
      </c>
      <c r="CE166" s="115"/>
    </row>
    <row r="167" spans="1:83" s="87" customFormat="1" ht="21.4" customHeight="1" x14ac:dyDescent="0.2">
      <c r="A167" s="111" t="s">
        <v>387</v>
      </c>
      <c r="B167" s="111" t="s">
        <v>388</v>
      </c>
      <c r="C167" s="111" t="s">
        <v>228</v>
      </c>
      <c r="D167" s="112">
        <v>10.832197240333301</v>
      </c>
      <c r="E167" s="113"/>
      <c r="F167" s="114">
        <v>4.6249999999999999E-2</v>
      </c>
      <c r="G167" s="114">
        <v>0.04</v>
      </c>
      <c r="H167" s="115"/>
      <c r="I167" s="116">
        <v>5</v>
      </c>
      <c r="J167" s="116">
        <v>5</v>
      </c>
      <c r="K167" s="113"/>
      <c r="L167" s="117">
        <v>0.3</v>
      </c>
      <c r="M167" s="118">
        <v>0.19900000000000001</v>
      </c>
      <c r="N167" s="119">
        <v>0.7</v>
      </c>
      <c r="O167" s="120"/>
      <c r="P167" s="113"/>
      <c r="Q167" s="121">
        <v>689</v>
      </c>
      <c r="R167" s="122">
        <v>63.606670439357501</v>
      </c>
      <c r="S167" s="123">
        <v>36</v>
      </c>
      <c r="T167" s="124">
        <v>1.7668519566488201</v>
      </c>
      <c r="U167" s="125">
        <v>243.51072341515501</v>
      </c>
      <c r="V167" s="126">
        <v>0.01</v>
      </c>
      <c r="W167" s="126">
        <v>0.01</v>
      </c>
      <c r="X167" s="127">
        <v>0</v>
      </c>
      <c r="Y167" s="127">
        <v>0</v>
      </c>
      <c r="Z167" s="113"/>
      <c r="AA167" s="128">
        <v>887</v>
      </c>
      <c r="AB167" s="112">
        <v>81.885510420479093</v>
      </c>
      <c r="AC167" s="123">
        <v>200</v>
      </c>
      <c r="AD167" s="118">
        <v>0.40942755210239501</v>
      </c>
      <c r="AE167" s="129">
        <v>-1587.94042547136</v>
      </c>
      <c r="AF167" s="114"/>
      <c r="AG167" s="114"/>
      <c r="AH167" s="130">
        <v>1280</v>
      </c>
      <c r="AI167" s="127">
        <v>1713</v>
      </c>
      <c r="AJ167" s="113"/>
      <c r="AK167" s="122">
        <v>7843.7033799999999</v>
      </c>
      <c r="AL167" s="122">
        <v>724.11009566869996</v>
      </c>
      <c r="AM167" s="131">
        <v>695.9</v>
      </c>
      <c r="AN167" s="135">
        <v>1.0405375710140801</v>
      </c>
      <c r="AO167" s="139">
        <v>-767.851830427594</v>
      </c>
      <c r="AP167" s="126">
        <v>4.4999999999999997E-3</v>
      </c>
      <c r="AQ167" s="126">
        <v>2E-3</v>
      </c>
      <c r="AR167" s="127">
        <v>0</v>
      </c>
      <c r="AS167" s="127">
        <v>1203</v>
      </c>
      <c r="AT167" s="115"/>
      <c r="AU167" s="122">
        <v>7680.96792</v>
      </c>
      <c r="AV167" s="112">
        <v>709.08678540307301</v>
      </c>
      <c r="AW167" s="133">
        <v>573</v>
      </c>
      <c r="AX167" s="124">
        <v>1.2374987528849399</v>
      </c>
      <c r="AY167" s="132">
        <v>590.26360102455499</v>
      </c>
      <c r="AZ167" s="114">
        <v>1.4999999999999999E-2</v>
      </c>
      <c r="BA167" s="114">
        <v>1.4999999999999999E-2</v>
      </c>
      <c r="BB167" s="127">
        <v>0</v>
      </c>
      <c r="BC167" s="127">
        <v>0</v>
      </c>
      <c r="BD167" s="113"/>
      <c r="BE167" s="122">
        <v>800</v>
      </c>
      <c r="BF167" s="112">
        <v>73.853898913622601</v>
      </c>
      <c r="BG167" s="134">
        <v>65</v>
      </c>
      <c r="BH167" s="135">
        <v>1.1362138294403501</v>
      </c>
      <c r="BI167" s="136">
        <v>-4.35563827819169</v>
      </c>
      <c r="BJ167" s="114">
        <v>1.4250000000000001E-2</v>
      </c>
      <c r="BK167" s="114">
        <v>1.0500000000000001E-2</v>
      </c>
      <c r="BL167" s="127">
        <v>0</v>
      </c>
      <c r="BM167" s="127">
        <v>45</v>
      </c>
      <c r="BN167" s="113"/>
      <c r="BO167" s="121">
        <v>714</v>
      </c>
      <c r="BP167" s="122">
        <v>65.914604780408197</v>
      </c>
      <c r="BQ167" s="134">
        <v>78</v>
      </c>
      <c r="BR167" s="120">
        <v>0.84505903564625895</v>
      </c>
      <c r="BS167" s="128">
        <v>-251.22676593382999</v>
      </c>
      <c r="BT167" s="114"/>
      <c r="BU167" s="126"/>
      <c r="BV167" s="121">
        <v>131</v>
      </c>
      <c r="BW167" s="121">
        <v>300</v>
      </c>
      <c r="BX167" s="115"/>
      <c r="BY167" s="120">
        <v>0.99489361702127599</v>
      </c>
      <c r="BZ167" s="120">
        <v>1</v>
      </c>
      <c r="CA167" s="137">
        <v>0.99795744680851095</v>
      </c>
      <c r="CB167" s="119">
        <v>0.9</v>
      </c>
      <c r="CC167" s="126">
        <v>2.5000000000000001E-3</v>
      </c>
      <c r="CD167" s="207">
        <f t="shared" si="2"/>
        <v>7538.1260595479434</v>
      </c>
      <c r="CE167" s="115"/>
    </row>
    <row r="168" spans="1:83" s="87" customFormat="1" ht="21.4" customHeight="1" x14ac:dyDescent="0.2">
      <c r="A168" s="111" t="s">
        <v>387</v>
      </c>
      <c r="B168" s="111" t="s">
        <v>388</v>
      </c>
      <c r="C168" s="111" t="s">
        <v>229</v>
      </c>
      <c r="D168" s="112">
        <v>1.97474747477778</v>
      </c>
      <c r="E168" s="113"/>
      <c r="F168" s="114">
        <v>0.02</v>
      </c>
      <c r="G168" s="114">
        <v>0.02</v>
      </c>
      <c r="H168" s="115"/>
      <c r="I168" s="116">
        <v>3</v>
      </c>
      <c r="J168" s="116">
        <v>3</v>
      </c>
      <c r="K168" s="113"/>
      <c r="L168" s="138">
        <v>0.83</v>
      </c>
      <c r="M168" s="135">
        <v>0.77200000000000002</v>
      </c>
      <c r="N168" s="119">
        <v>0.7</v>
      </c>
      <c r="O168" s="120">
        <v>0.01</v>
      </c>
      <c r="P168" s="113"/>
      <c r="Q168" s="121">
        <v>31</v>
      </c>
      <c r="R168" s="122">
        <v>15.698209718429201</v>
      </c>
      <c r="S168" s="123">
        <v>36</v>
      </c>
      <c r="T168" s="118">
        <v>0.43606138106747699</v>
      </c>
      <c r="U168" s="129">
        <v>-50.2142545467009</v>
      </c>
      <c r="V168" s="126"/>
      <c r="W168" s="126"/>
      <c r="X168" s="127">
        <v>41</v>
      </c>
      <c r="Y168" s="127">
        <v>55</v>
      </c>
      <c r="Z168" s="113"/>
      <c r="AA168" s="128">
        <v>132</v>
      </c>
      <c r="AB168" s="112">
        <v>66.843989768795197</v>
      </c>
      <c r="AC168" s="123">
        <v>200</v>
      </c>
      <c r="AD168" s="118">
        <v>0.33421994884397599</v>
      </c>
      <c r="AE168" s="129">
        <v>-319.19030303722701</v>
      </c>
      <c r="AF168" s="114"/>
      <c r="AG168" s="114"/>
      <c r="AH168" s="130">
        <v>263</v>
      </c>
      <c r="AI168" s="127">
        <v>342</v>
      </c>
      <c r="AJ168" s="113"/>
      <c r="AK168" s="122">
        <v>532.62012000000004</v>
      </c>
      <c r="AL168" s="122">
        <v>269.71555948435201</v>
      </c>
      <c r="AM168" s="131">
        <v>661.5</v>
      </c>
      <c r="AN168" s="118">
        <v>0.407733272085188</v>
      </c>
      <c r="AO168" s="141">
        <v>-959.69180729562902</v>
      </c>
      <c r="AP168" s="126"/>
      <c r="AQ168" s="126"/>
      <c r="AR168" s="127">
        <v>774</v>
      </c>
      <c r="AS168" s="127">
        <v>1035</v>
      </c>
      <c r="AT168" s="115"/>
      <c r="AU168" s="122">
        <v>625.61692000000005</v>
      </c>
      <c r="AV168" s="112">
        <v>316.80856817928202</v>
      </c>
      <c r="AW168" s="133">
        <v>573</v>
      </c>
      <c r="AX168" s="118">
        <v>0.55289453434429603</v>
      </c>
      <c r="AY168" s="141">
        <v>-667.04329820165594</v>
      </c>
      <c r="AZ168" s="114"/>
      <c r="BA168" s="114"/>
      <c r="BB168" s="127">
        <v>506</v>
      </c>
      <c r="BC168" s="127">
        <v>733</v>
      </c>
      <c r="BD168" s="113"/>
      <c r="BE168" s="122">
        <v>86.2</v>
      </c>
      <c r="BF168" s="112">
        <v>43.651150894470803</v>
      </c>
      <c r="BG168" s="134">
        <v>65</v>
      </c>
      <c r="BH168" s="118">
        <v>0.67155616760724302</v>
      </c>
      <c r="BI168" s="129">
        <v>-60.4368484870988</v>
      </c>
      <c r="BJ168" s="114"/>
      <c r="BK168" s="114"/>
      <c r="BL168" s="127">
        <v>43</v>
      </c>
      <c r="BM168" s="127">
        <v>68</v>
      </c>
      <c r="BN168" s="113"/>
      <c r="BO168" s="121">
        <v>217</v>
      </c>
      <c r="BP168" s="122">
        <v>109.887468029004</v>
      </c>
      <c r="BQ168" s="134">
        <v>78</v>
      </c>
      <c r="BR168" s="124">
        <v>1.40881369267954</v>
      </c>
      <c r="BS168" s="125">
        <v>41.0357818154814</v>
      </c>
      <c r="BT168" s="114">
        <v>7.4999999999999997E-3</v>
      </c>
      <c r="BU168" s="126">
        <v>7.4999999999999997E-3</v>
      </c>
      <c r="BV168" s="121">
        <v>0</v>
      </c>
      <c r="BW168" s="121">
        <v>0</v>
      </c>
      <c r="BX168" s="115"/>
      <c r="BY168" s="120">
        <v>0.99159663865546199</v>
      </c>
      <c r="BZ168" s="120">
        <v>1</v>
      </c>
      <c r="CA168" s="137">
        <v>0.996638655462185</v>
      </c>
      <c r="CB168" s="119">
        <v>0.9</v>
      </c>
      <c r="CC168" s="126">
        <v>2.5000000000000001E-3</v>
      </c>
      <c r="CD168" s="207">
        <f t="shared" si="2"/>
        <v>1306.2954545655016</v>
      </c>
      <c r="CE168" s="115"/>
    </row>
    <row r="169" spans="1:83" s="87" customFormat="1" ht="21.4" customHeight="1" x14ac:dyDescent="0.2">
      <c r="A169" s="111" t="s">
        <v>387</v>
      </c>
      <c r="B169" s="111" t="s">
        <v>388</v>
      </c>
      <c r="C169" s="111" t="s">
        <v>230</v>
      </c>
      <c r="D169" s="112">
        <v>6.0456881835555603</v>
      </c>
      <c r="E169" s="113"/>
      <c r="F169" s="114">
        <v>0.02</v>
      </c>
      <c r="G169" s="114">
        <v>0.02</v>
      </c>
      <c r="H169" s="115"/>
      <c r="I169" s="116">
        <v>3</v>
      </c>
      <c r="J169" s="116">
        <v>3</v>
      </c>
      <c r="K169" s="113"/>
      <c r="L169" s="138">
        <v>0.73</v>
      </c>
      <c r="M169" s="120">
        <v>0.67400000000000004</v>
      </c>
      <c r="N169" s="119">
        <v>0.7</v>
      </c>
      <c r="O169" s="120"/>
      <c r="P169" s="113"/>
      <c r="Q169" s="121">
        <v>205</v>
      </c>
      <c r="R169" s="122">
        <v>33.908463978940503</v>
      </c>
      <c r="S169" s="123">
        <v>36</v>
      </c>
      <c r="T169" s="120">
        <v>0.941901777192792</v>
      </c>
      <c r="U169" s="128">
        <v>-43.637390512179401</v>
      </c>
      <c r="V169" s="126"/>
      <c r="W169" s="126"/>
      <c r="X169" s="127">
        <v>13</v>
      </c>
      <c r="Y169" s="127">
        <v>57</v>
      </c>
      <c r="Z169" s="113"/>
      <c r="AA169" s="128">
        <v>842</v>
      </c>
      <c r="AB169" s="112">
        <v>139.27281302569699</v>
      </c>
      <c r="AC169" s="123">
        <v>200</v>
      </c>
      <c r="AD169" s="118">
        <v>0.69636406512848503</v>
      </c>
      <c r="AE169" s="129">
        <v>-539.31883617877395</v>
      </c>
      <c r="AF169" s="114"/>
      <c r="AG169" s="114"/>
      <c r="AH169" s="130">
        <v>368</v>
      </c>
      <c r="AI169" s="127">
        <v>609</v>
      </c>
      <c r="AJ169" s="113"/>
      <c r="AK169" s="122">
        <v>6103.13508</v>
      </c>
      <c r="AL169" s="122">
        <v>1009.50212692092</v>
      </c>
      <c r="AM169" s="131">
        <v>828</v>
      </c>
      <c r="AN169" s="124">
        <v>1.2192054672957999</v>
      </c>
      <c r="AO169" s="132">
        <v>384.47509821987398</v>
      </c>
      <c r="AP169" s="126">
        <v>0.01</v>
      </c>
      <c r="AQ169" s="126">
        <v>0.01</v>
      </c>
      <c r="AR169" s="127">
        <v>0</v>
      </c>
      <c r="AS169" s="127">
        <v>0</v>
      </c>
      <c r="AT169" s="115"/>
      <c r="AU169" s="122">
        <v>3038.6034100000002</v>
      </c>
      <c r="AV169" s="112">
        <v>502.606703776931</v>
      </c>
      <c r="AW169" s="133">
        <v>573</v>
      </c>
      <c r="AX169" s="120">
        <v>0.87714957029132801</v>
      </c>
      <c r="AY169" s="122">
        <v>-918.87505565218896</v>
      </c>
      <c r="AZ169" s="114"/>
      <c r="BA169" s="114"/>
      <c r="BB169" s="127">
        <v>426</v>
      </c>
      <c r="BC169" s="127">
        <v>1119</v>
      </c>
      <c r="BD169" s="113"/>
      <c r="BE169" s="122">
        <v>309.5</v>
      </c>
      <c r="BF169" s="112">
        <v>51.193510251132203</v>
      </c>
      <c r="BG169" s="134">
        <v>65</v>
      </c>
      <c r="BH169" s="120">
        <v>0.78759246540203298</v>
      </c>
      <c r="BI169" s="128">
        <v>-139.428621758102</v>
      </c>
      <c r="BJ169" s="114"/>
      <c r="BK169" s="114"/>
      <c r="BL169" s="127">
        <v>84</v>
      </c>
      <c r="BM169" s="127">
        <v>163</v>
      </c>
      <c r="BN169" s="113"/>
      <c r="BO169" s="121">
        <v>893</v>
      </c>
      <c r="BP169" s="122">
        <v>147.70857723509201</v>
      </c>
      <c r="BQ169" s="134">
        <v>78</v>
      </c>
      <c r="BR169" s="124">
        <v>1.89369970814221</v>
      </c>
      <c r="BS169" s="125">
        <v>354.28565389027801</v>
      </c>
      <c r="BT169" s="114">
        <v>7.4999999999999997E-3</v>
      </c>
      <c r="BU169" s="126">
        <v>7.4999999999999997E-3</v>
      </c>
      <c r="BV169" s="121">
        <v>0</v>
      </c>
      <c r="BW169" s="121">
        <v>0</v>
      </c>
      <c r="BX169" s="115"/>
      <c r="BY169" s="120">
        <v>0.994108019639935</v>
      </c>
      <c r="BZ169" s="120">
        <v>1</v>
      </c>
      <c r="CA169" s="137">
        <v>0.99764320785597405</v>
      </c>
      <c r="CB169" s="119">
        <v>0.9</v>
      </c>
      <c r="CC169" s="126">
        <v>2.5000000000000001E-3</v>
      </c>
      <c r="CD169" s="207">
        <f t="shared" si="2"/>
        <v>5005.8298159840042</v>
      </c>
      <c r="CE169" s="115"/>
    </row>
    <row r="170" spans="1:83" s="87" customFormat="1" ht="21.4" customHeight="1" x14ac:dyDescent="0.2">
      <c r="A170" s="111" t="s">
        <v>387</v>
      </c>
      <c r="B170" s="111" t="s">
        <v>231</v>
      </c>
      <c r="C170" s="111" t="s">
        <v>232</v>
      </c>
      <c r="D170" s="112">
        <v>9.06721068444444</v>
      </c>
      <c r="E170" s="113"/>
      <c r="F170" s="114">
        <v>3.5000000000000003E-2</v>
      </c>
      <c r="G170" s="114">
        <v>3.125E-2</v>
      </c>
      <c r="H170" s="115"/>
      <c r="I170" s="116">
        <v>4</v>
      </c>
      <c r="J170" s="116">
        <v>4</v>
      </c>
      <c r="K170" s="113"/>
      <c r="L170" s="138">
        <v>0.78</v>
      </c>
      <c r="M170" s="120">
        <v>0.67</v>
      </c>
      <c r="N170" s="119">
        <v>0.7</v>
      </c>
      <c r="O170" s="120"/>
      <c r="P170" s="113"/>
      <c r="Q170" s="121">
        <v>408</v>
      </c>
      <c r="R170" s="122">
        <v>44.997300073765601</v>
      </c>
      <c r="S170" s="123">
        <v>36</v>
      </c>
      <c r="T170" s="124">
        <v>1.24992500204904</v>
      </c>
      <c r="U170" s="125">
        <v>35.098266507264199</v>
      </c>
      <c r="V170" s="126">
        <v>0.01</v>
      </c>
      <c r="W170" s="126">
        <v>0.01</v>
      </c>
      <c r="X170" s="127">
        <v>0</v>
      </c>
      <c r="Y170" s="127">
        <v>0</v>
      </c>
      <c r="Z170" s="113"/>
      <c r="AA170" s="128">
        <v>655</v>
      </c>
      <c r="AB170" s="112">
        <v>72.238312618422697</v>
      </c>
      <c r="AC170" s="123">
        <v>200</v>
      </c>
      <c r="AD170" s="118">
        <v>0.36119156309211298</v>
      </c>
      <c r="AE170" s="129">
        <v>-1416.67629718187</v>
      </c>
      <c r="AF170" s="114"/>
      <c r="AG170" s="114"/>
      <c r="AH170" s="130">
        <v>1159</v>
      </c>
      <c r="AI170" s="127">
        <v>1522</v>
      </c>
      <c r="AJ170" s="113"/>
      <c r="AK170" s="122">
        <v>6474.5962099999997</v>
      </c>
      <c r="AL170" s="122">
        <v>714.06703068096897</v>
      </c>
      <c r="AM170" s="131">
        <v>780.7</v>
      </c>
      <c r="AN170" s="120">
        <v>0.91464971266935902</v>
      </c>
      <c r="AO170" s="122">
        <v>-1612.19221604941</v>
      </c>
      <c r="AP170" s="126"/>
      <c r="AQ170" s="126"/>
      <c r="AR170" s="127">
        <v>605</v>
      </c>
      <c r="AS170" s="127">
        <v>2020</v>
      </c>
      <c r="AT170" s="115"/>
      <c r="AU170" s="122">
        <v>5964.0721800000001</v>
      </c>
      <c r="AV170" s="112">
        <v>657.76261163004199</v>
      </c>
      <c r="AW170" s="133">
        <v>573</v>
      </c>
      <c r="AX170" s="124">
        <v>1.14792776898786</v>
      </c>
      <c r="AY170" s="132">
        <v>28.7195885739538</v>
      </c>
      <c r="AZ170" s="114">
        <v>1.4999999999999999E-2</v>
      </c>
      <c r="BA170" s="114">
        <v>1.125E-2</v>
      </c>
      <c r="BB170" s="127">
        <v>0</v>
      </c>
      <c r="BC170" s="127">
        <v>271</v>
      </c>
      <c r="BD170" s="113"/>
      <c r="BE170" s="122">
        <v>530.9</v>
      </c>
      <c r="BF170" s="112">
        <v>58.551633845985599</v>
      </c>
      <c r="BG170" s="134">
        <v>65</v>
      </c>
      <c r="BH170" s="120">
        <v>0.90079436686131698</v>
      </c>
      <c r="BI170" s="128">
        <v>-142.39479658410599</v>
      </c>
      <c r="BJ170" s="114"/>
      <c r="BK170" s="114"/>
      <c r="BL170" s="127">
        <v>59</v>
      </c>
      <c r="BM170" s="127">
        <v>177</v>
      </c>
      <c r="BN170" s="113"/>
      <c r="BO170" s="121">
        <v>1113</v>
      </c>
      <c r="BP170" s="122">
        <v>122.74998770122799</v>
      </c>
      <c r="BQ170" s="134">
        <v>78</v>
      </c>
      <c r="BR170" s="124">
        <v>1.57371779104138</v>
      </c>
      <c r="BS170" s="125">
        <v>305.046244099072</v>
      </c>
      <c r="BT170" s="114">
        <v>7.4999999999999997E-3</v>
      </c>
      <c r="BU170" s="126">
        <v>7.4999999999999997E-3</v>
      </c>
      <c r="BV170" s="121">
        <v>0</v>
      </c>
      <c r="BW170" s="121">
        <v>0</v>
      </c>
      <c r="BX170" s="115"/>
      <c r="BY170" s="120">
        <v>0.99652294853963796</v>
      </c>
      <c r="BZ170" s="120">
        <v>1</v>
      </c>
      <c r="CA170" s="137">
        <v>0.99860917941585503</v>
      </c>
      <c r="CB170" s="119">
        <v>0.9</v>
      </c>
      <c r="CC170" s="126">
        <v>2.5000000000000001E-3</v>
      </c>
      <c r="CD170" s="207">
        <f t="shared" si="2"/>
        <v>7078.7713813457749</v>
      </c>
      <c r="CE170" s="115"/>
    </row>
    <row r="171" spans="1:83" s="87" customFormat="1" ht="21.4" customHeight="1" x14ac:dyDescent="0.2">
      <c r="A171" s="111" t="s">
        <v>387</v>
      </c>
      <c r="B171" s="111" t="s">
        <v>231</v>
      </c>
      <c r="C171" s="111" t="s">
        <v>233</v>
      </c>
      <c r="D171" s="112">
        <v>4.6499736225555601</v>
      </c>
      <c r="E171" s="113"/>
      <c r="F171" s="114">
        <v>4.4999999999999998E-2</v>
      </c>
      <c r="G171" s="114">
        <v>4.2250000000000003E-2</v>
      </c>
      <c r="H171" s="115"/>
      <c r="I171" s="116">
        <v>5</v>
      </c>
      <c r="J171" s="116">
        <v>5</v>
      </c>
      <c r="K171" s="113"/>
      <c r="L171" s="140">
        <v>0.69</v>
      </c>
      <c r="M171" s="120">
        <v>0.6</v>
      </c>
      <c r="N171" s="119">
        <v>0.7</v>
      </c>
      <c r="O171" s="120"/>
      <c r="P171" s="113"/>
      <c r="Q171" s="121">
        <v>194</v>
      </c>
      <c r="R171" s="122">
        <v>41.720666770875297</v>
      </c>
      <c r="S171" s="123">
        <v>36</v>
      </c>
      <c r="T171" s="124">
        <v>1.15890741030209</v>
      </c>
      <c r="U171" s="125">
        <v>2.7633248093309799</v>
      </c>
      <c r="V171" s="126">
        <v>0.01</v>
      </c>
      <c r="W171" s="126">
        <v>8.0000000000000002E-3</v>
      </c>
      <c r="X171" s="127">
        <v>0</v>
      </c>
      <c r="Y171" s="127">
        <v>7</v>
      </c>
      <c r="Z171" s="113"/>
      <c r="AA171" s="128">
        <v>403</v>
      </c>
      <c r="AB171" s="112">
        <v>86.667158292075896</v>
      </c>
      <c r="AC171" s="123">
        <v>200</v>
      </c>
      <c r="AD171" s="118">
        <v>0.43333579146037998</v>
      </c>
      <c r="AE171" s="129">
        <v>-659.42597328149395</v>
      </c>
      <c r="AF171" s="114"/>
      <c r="AG171" s="114"/>
      <c r="AH171" s="130">
        <v>527</v>
      </c>
      <c r="AI171" s="127">
        <v>713</v>
      </c>
      <c r="AJ171" s="113"/>
      <c r="AK171" s="122">
        <v>4183.0685400000002</v>
      </c>
      <c r="AL171" s="122">
        <v>899.58973524263695</v>
      </c>
      <c r="AM171" s="131">
        <v>643.6</v>
      </c>
      <c r="AN171" s="124">
        <v>1.39774663648638</v>
      </c>
      <c r="AO171" s="132">
        <v>764.18175798015102</v>
      </c>
      <c r="AP171" s="126">
        <v>0.01</v>
      </c>
      <c r="AQ171" s="126">
        <v>0.01</v>
      </c>
      <c r="AR171" s="127">
        <v>0</v>
      </c>
      <c r="AS171" s="127">
        <v>0</v>
      </c>
      <c r="AT171" s="115"/>
      <c r="AU171" s="122">
        <v>3169.3936699999999</v>
      </c>
      <c r="AV171" s="112">
        <v>681.59390294737796</v>
      </c>
      <c r="AW171" s="133">
        <v>573</v>
      </c>
      <c r="AX171" s="124">
        <v>1.1895181552310301</v>
      </c>
      <c r="AY171" s="132">
        <v>125.543256548518</v>
      </c>
      <c r="AZ171" s="114">
        <v>1.4999999999999999E-2</v>
      </c>
      <c r="BA171" s="114">
        <v>1.4250000000000001E-2</v>
      </c>
      <c r="BB171" s="127">
        <v>0</v>
      </c>
      <c r="BC171" s="127">
        <v>28</v>
      </c>
      <c r="BD171" s="113"/>
      <c r="BE171" s="122">
        <v>239.5</v>
      </c>
      <c r="BF171" s="112">
        <v>51.505668513529002</v>
      </c>
      <c r="BG171" s="134">
        <v>65</v>
      </c>
      <c r="BH171" s="120">
        <v>0.79239490020813796</v>
      </c>
      <c r="BI171" s="128">
        <v>-105.788441316486</v>
      </c>
      <c r="BJ171" s="114"/>
      <c r="BK171" s="114"/>
      <c r="BL171" s="127">
        <v>63</v>
      </c>
      <c r="BM171" s="127">
        <v>124</v>
      </c>
      <c r="BN171" s="113"/>
      <c r="BO171" s="121">
        <v>474</v>
      </c>
      <c r="BP171" s="122">
        <v>101.936062110283</v>
      </c>
      <c r="BQ171" s="134">
        <v>78</v>
      </c>
      <c r="BR171" s="124">
        <v>1.3068725911574699</v>
      </c>
      <c r="BS171" s="125">
        <v>59.653870420217203</v>
      </c>
      <c r="BT171" s="114">
        <v>7.4999999999999997E-3</v>
      </c>
      <c r="BU171" s="126">
        <v>7.4999999999999997E-3</v>
      </c>
      <c r="BV171" s="121">
        <v>0</v>
      </c>
      <c r="BW171" s="121">
        <v>0</v>
      </c>
      <c r="BX171" s="115"/>
      <c r="BY171" s="120">
        <v>0.99204516294585599</v>
      </c>
      <c r="BZ171" s="120">
        <v>1</v>
      </c>
      <c r="CA171" s="137">
        <v>0.99681806517834204</v>
      </c>
      <c r="CB171" s="119">
        <v>0.9</v>
      </c>
      <c r="CC171" s="126">
        <v>2.5000000000000001E-3</v>
      </c>
      <c r="CD171" s="207">
        <f t="shared" si="2"/>
        <v>2992.7230234767585</v>
      </c>
      <c r="CE171" s="115"/>
    </row>
    <row r="172" spans="1:83" s="87" customFormat="1" ht="21.4" customHeight="1" x14ac:dyDescent="0.2">
      <c r="A172" s="111" t="s">
        <v>387</v>
      </c>
      <c r="B172" s="111" t="s">
        <v>231</v>
      </c>
      <c r="C172" s="111" t="s">
        <v>234</v>
      </c>
      <c r="D172" s="112">
        <v>1.442080808</v>
      </c>
      <c r="E172" s="113"/>
      <c r="F172" s="114">
        <v>5.45E-2</v>
      </c>
      <c r="G172" s="114">
        <v>5.1999999999999998E-2</v>
      </c>
      <c r="H172" s="115"/>
      <c r="I172" s="116">
        <v>6</v>
      </c>
      <c r="J172" s="116">
        <v>6</v>
      </c>
      <c r="K172" s="113"/>
      <c r="L172" s="117">
        <v>0.38</v>
      </c>
      <c r="M172" s="118">
        <v>0.44800000000000001</v>
      </c>
      <c r="N172" s="119">
        <v>0.7</v>
      </c>
      <c r="O172" s="120"/>
      <c r="P172" s="113"/>
      <c r="Q172" s="121">
        <v>63</v>
      </c>
      <c r="R172" s="122">
        <v>43.6868722269272</v>
      </c>
      <c r="S172" s="123">
        <v>36</v>
      </c>
      <c r="T172" s="124">
        <v>1.2135242285257599</v>
      </c>
      <c r="U172" s="125">
        <v>3.69240785786879</v>
      </c>
      <c r="V172" s="126">
        <v>0.01</v>
      </c>
      <c r="W172" s="126">
        <v>0.01</v>
      </c>
      <c r="X172" s="127">
        <v>0</v>
      </c>
      <c r="Y172" s="127">
        <v>0</v>
      </c>
      <c r="Z172" s="113"/>
      <c r="AA172" s="128">
        <v>176</v>
      </c>
      <c r="AB172" s="112">
        <v>122.045865268876</v>
      </c>
      <c r="AC172" s="123">
        <v>200</v>
      </c>
      <c r="AD172" s="118">
        <v>0.61022932634437999</v>
      </c>
      <c r="AE172" s="129">
        <v>-153.48662301184001</v>
      </c>
      <c r="AF172" s="114"/>
      <c r="AG172" s="114"/>
      <c r="AH172" s="130">
        <v>113</v>
      </c>
      <c r="AI172" s="127">
        <v>171</v>
      </c>
      <c r="AJ172" s="113"/>
      <c r="AK172" s="122">
        <v>917.17998999999998</v>
      </c>
      <c r="AL172" s="122">
        <v>636.011508448006</v>
      </c>
      <c r="AM172" s="131">
        <v>612</v>
      </c>
      <c r="AN172" s="135">
        <v>1.0392344909281199</v>
      </c>
      <c r="AO172" s="139">
        <v>-91.049076416230506</v>
      </c>
      <c r="AP172" s="126">
        <v>4.4999999999999997E-3</v>
      </c>
      <c r="AQ172" s="126">
        <v>2E-3</v>
      </c>
      <c r="AR172" s="127">
        <v>0</v>
      </c>
      <c r="AS172" s="127">
        <v>142</v>
      </c>
      <c r="AT172" s="115"/>
      <c r="AU172" s="122">
        <v>1327.2430099999999</v>
      </c>
      <c r="AV172" s="112">
        <v>920.36659987225903</v>
      </c>
      <c r="AW172" s="133">
        <v>573</v>
      </c>
      <c r="AX172" s="124">
        <v>1.60622443258684</v>
      </c>
      <c r="AY172" s="132">
        <v>383.26383507107801</v>
      </c>
      <c r="AZ172" s="114">
        <v>1.4999999999999999E-2</v>
      </c>
      <c r="BA172" s="114">
        <v>1.4999999999999999E-2</v>
      </c>
      <c r="BB172" s="127">
        <v>0</v>
      </c>
      <c r="BC172" s="127">
        <v>0</v>
      </c>
      <c r="BD172" s="113"/>
      <c r="BE172" s="122">
        <v>122.7</v>
      </c>
      <c r="BF172" s="112">
        <v>85.085384480063098</v>
      </c>
      <c r="BG172" s="134">
        <v>65</v>
      </c>
      <c r="BH172" s="124">
        <v>1.3090059150778901</v>
      </c>
      <c r="BI172" s="125">
        <v>15.616847521152</v>
      </c>
      <c r="BJ172" s="114">
        <v>1.4999999999999999E-2</v>
      </c>
      <c r="BK172" s="114">
        <v>1.4999999999999999E-2</v>
      </c>
      <c r="BL172" s="127">
        <v>0</v>
      </c>
      <c r="BM172" s="127">
        <v>0</v>
      </c>
      <c r="BN172" s="113"/>
      <c r="BO172" s="121">
        <v>146</v>
      </c>
      <c r="BP172" s="122">
        <v>101.242592779863</v>
      </c>
      <c r="BQ172" s="134">
        <v>78</v>
      </c>
      <c r="BR172" s="124">
        <v>1.29798195871619</v>
      </c>
      <c r="BS172" s="125">
        <v>17.500217025382401</v>
      </c>
      <c r="BT172" s="114">
        <v>7.4999999999999997E-3</v>
      </c>
      <c r="BU172" s="126">
        <v>7.4999999999999997E-3</v>
      </c>
      <c r="BV172" s="121">
        <v>0</v>
      </c>
      <c r="BW172" s="121">
        <v>0</v>
      </c>
      <c r="BX172" s="115"/>
      <c r="BY172" s="120">
        <v>0.97837837837837804</v>
      </c>
      <c r="BZ172" s="120">
        <v>1</v>
      </c>
      <c r="CA172" s="137">
        <v>0.991351351351351</v>
      </c>
      <c r="CB172" s="119">
        <v>0.9</v>
      </c>
      <c r="CC172" s="126">
        <v>2.5000000000000001E-3</v>
      </c>
      <c r="CD172" s="207">
        <f t="shared" si="2"/>
        <v>882.55345449600009</v>
      </c>
      <c r="CE172" s="115"/>
    </row>
    <row r="173" spans="1:83" s="87" customFormat="1" ht="21.4" customHeight="1" x14ac:dyDescent="0.2">
      <c r="A173" s="111" t="s">
        <v>387</v>
      </c>
      <c r="B173" s="111" t="s">
        <v>231</v>
      </c>
      <c r="C173" s="111" t="s">
        <v>235</v>
      </c>
      <c r="D173" s="112">
        <v>2.8776006351111101</v>
      </c>
      <c r="E173" s="113"/>
      <c r="F173" s="114">
        <v>2.4750000000000001E-2</v>
      </c>
      <c r="G173" s="114">
        <v>2.1749999999999999E-2</v>
      </c>
      <c r="H173" s="115"/>
      <c r="I173" s="116">
        <v>4</v>
      </c>
      <c r="J173" s="116">
        <v>4</v>
      </c>
      <c r="K173" s="113"/>
      <c r="L173" s="137">
        <v>0.89</v>
      </c>
      <c r="M173" s="135">
        <v>0.77700000000000002</v>
      </c>
      <c r="N173" s="119">
        <v>0.7</v>
      </c>
      <c r="O173" s="120">
        <v>1.0999999999999999E-2</v>
      </c>
      <c r="P173" s="113"/>
      <c r="Q173" s="121">
        <v>92</v>
      </c>
      <c r="R173" s="122">
        <v>31.971079960665801</v>
      </c>
      <c r="S173" s="123">
        <v>36</v>
      </c>
      <c r="T173" s="120">
        <v>0.88808555446293902</v>
      </c>
      <c r="U173" s="128">
        <v>-26.345354759833601</v>
      </c>
      <c r="V173" s="126"/>
      <c r="W173" s="126"/>
      <c r="X173" s="127">
        <v>12</v>
      </c>
      <c r="Y173" s="127">
        <v>33</v>
      </c>
      <c r="Z173" s="113"/>
      <c r="AA173" s="128">
        <v>235</v>
      </c>
      <c r="AB173" s="112">
        <v>81.665258595178898</v>
      </c>
      <c r="AC173" s="123">
        <v>200</v>
      </c>
      <c r="AD173" s="118">
        <v>0.40832629297589501</v>
      </c>
      <c r="AE173" s="129">
        <v>-422.47419311018598</v>
      </c>
      <c r="AF173" s="114"/>
      <c r="AG173" s="114"/>
      <c r="AH173" s="130">
        <v>341</v>
      </c>
      <c r="AI173" s="127">
        <v>456</v>
      </c>
      <c r="AJ173" s="113"/>
      <c r="AK173" s="122">
        <v>1624.6932300000001</v>
      </c>
      <c r="AL173" s="122">
        <v>564.59996921611298</v>
      </c>
      <c r="AM173" s="131">
        <v>689.4</v>
      </c>
      <c r="AN173" s="120">
        <v>0.81897297536424796</v>
      </c>
      <c r="AO173" s="122">
        <v>-641.62031365081202</v>
      </c>
      <c r="AP173" s="126"/>
      <c r="AQ173" s="126"/>
      <c r="AR173" s="127">
        <v>360</v>
      </c>
      <c r="AS173" s="127">
        <v>756</v>
      </c>
      <c r="AT173" s="115"/>
      <c r="AU173" s="122">
        <v>1649.5352700000001</v>
      </c>
      <c r="AV173" s="112">
        <v>573.23286972944004</v>
      </c>
      <c r="AW173" s="133">
        <v>573</v>
      </c>
      <c r="AX173" s="135">
        <v>1.0004064044143799</v>
      </c>
      <c r="AY173" s="139">
        <v>-234.12829326068399</v>
      </c>
      <c r="AZ173" s="114">
        <v>3.7499999999999999E-3</v>
      </c>
      <c r="BA173" s="114">
        <v>7.5000000000000002E-4</v>
      </c>
      <c r="BB173" s="127">
        <v>0</v>
      </c>
      <c r="BC173" s="127">
        <v>330</v>
      </c>
      <c r="BD173" s="113"/>
      <c r="BE173" s="122">
        <v>141.80000000000001</v>
      </c>
      <c r="BF173" s="112">
        <v>49.277164548069699</v>
      </c>
      <c r="BG173" s="134">
        <v>65</v>
      </c>
      <c r="BH173" s="120">
        <v>0.75811022381645599</v>
      </c>
      <c r="BI173" s="128">
        <v>-71.8791127608106</v>
      </c>
      <c r="BJ173" s="114"/>
      <c r="BK173" s="114"/>
      <c r="BL173" s="127">
        <v>46</v>
      </c>
      <c r="BM173" s="127">
        <v>83</v>
      </c>
      <c r="BN173" s="113"/>
      <c r="BO173" s="121">
        <v>321</v>
      </c>
      <c r="BP173" s="122">
        <v>111.551268123627</v>
      </c>
      <c r="BQ173" s="134">
        <v>78</v>
      </c>
      <c r="BR173" s="124">
        <v>1.4301444631234199</v>
      </c>
      <c r="BS173" s="125">
        <v>64.585064687027298</v>
      </c>
      <c r="BT173" s="114">
        <v>7.4999999999999997E-3</v>
      </c>
      <c r="BU173" s="126">
        <v>7.4999999999999997E-3</v>
      </c>
      <c r="BV173" s="121">
        <v>0</v>
      </c>
      <c r="BW173" s="121">
        <v>0</v>
      </c>
      <c r="BX173" s="115"/>
      <c r="BY173" s="120">
        <v>0.993472584856397</v>
      </c>
      <c r="BZ173" s="120">
        <v>1</v>
      </c>
      <c r="CA173" s="137">
        <v>0.99738903394255896</v>
      </c>
      <c r="CB173" s="119">
        <v>0.9</v>
      </c>
      <c r="CC173" s="126">
        <v>2.5000000000000001E-3</v>
      </c>
      <c r="CD173" s="207">
        <f t="shared" si="2"/>
        <v>1983.8178778455992</v>
      </c>
      <c r="CE173" s="115"/>
    </row>
    <row r="174" spans="1:83" s="87" customFormat="1" ht="21.4" customHeight="1" x14ac:dyDescent="0.2">
      <c r="A174" s="111" t="s">
        <v>387</v>
      </c>
      <c r="B174" s="111" t="s">
        <v>231</v>
      </c>
      <c r="C174" s="111" t="s">
        <v>236</v>
      </c>
      <c r="D174" s="112">
        <v>2.80953112911111</v>
      </c>
      <c r="E174" s="113"/>
      <c r="F174" s="114">
        <v>3.6249999999999998E-2</v>
      </c>
      <c r="G174" s="114">
        <v>3.15E-2</v>
      </c>
      <c r="H174" s="115"/>
      <c r="I174" s="116">
        <v>5</v>
      </c>
      <c r="J174" s="116">
        <v>5</v>
      </c>
      <c r="K174" s="113"/>
      <c r="L174" s="140">
        <v>0.65</v>
      </c>
      <c r="M174" s="135">
        <v>0.748</v>
      </c>
      <c r="N174" s="119">
        <v>0.7</v>
      </c>
      <c r="O174" s="120">
        <v>6.0000000000000001E-3</v>
      </c>
      <c r="P174" s="113"/>
      <c r="Q174" s="121">
        <v>108</v>
      </c>
      <c r="R174" s="122">
        <v>38.440577817754701</v>
      </c>
      <c r="S174" s="123">
        <v>36</v>
      </c>
      <c r="T174" s="135">
        <v>1.06779382827096</v>
      </c>
      <c r="U174" s="136">
        <v>-7.54590102827515</v>
      </c>
      <c r="V174" s="126">
        <v>6.0000000000000001E-3</v>
      </c>
      <c r="W174" s="126">
        <v>3.5000000000000001E-3</v>
      </c>
      <c r="X174" s="127">
        <v>0</v>
      </c>
      <c r="Y174" s="127">
        <v>14</v>
      </c>
      <c r="Z174" s="113"/>
      <c r="AA174" s="128">
        <v>222</v>
      </c>
      <c r="AB174" s="112">
        <v>79.016743292051402</v>
      </c>
      <c r="AC174" s="123">
        <v>200</v>
      </c>
      <c r="AD174" s="118">
        <v>0.39508371646025697</v>
      </c>
      <c r="AE174" s="129">
        <v>-419.92167237930602</v>
      </c>
      <c r="AF174" s="114"/>
      <c r="AG174" s="114"/>
      <c r="AH174" s="130">
        <v>340</v>
      </c>
      <c r="AI174" s="127">
        <v>453</v>
      </c>
      <c r="AJ174" s="113"/>
      <c r="AK174" s="122">
        <v>1481.7384999999999</v>
      </c>
      <c r="AL174" s="122">
        <v>527.39707513715905</v>
      </c>
      <c r="AM174" s="131">
        <v>650.1</v>
      </c>
      <c r="AN174" s="120">
        <v>0.81125530708684701</v>
      </c>
      <c r="AO174" s="122">
        <v>-604.82789606893505</v>
      </c>
      <c r="AP174" s="126"/>
      <c r="AQ174" s="126"/>
      <c r="AR174" s="127">
        <v>345</v>
      </c>
      <c r="AS174" s="127">
        <v>711</v>
      </c>
      <c r="AT174" s="115"/>
      <c r="AU174" s="122">
        <v>2333.26442</v>
      </c>
      <c r="AV174" s="112">
        <v>830.48178246674399</v>
      </c>
      <c r="AW174" s="133">
        <v>573</v>
      </c>
      <c r="AX174" s="124">
        <v>1.44935738650392</v>
      </c>
      <c r="AY174" s="132">
        <v>494.15882863328699</v>
      </c>
      <c r="AZ174" s="114">
        <v>1.4999999999999999E-2</v>
      </c>
      <c r="BA174" s="114">
        <v>1.4999999999999999E-2</v>
      </c>
      <c r="BB174" s="127">
        <v>0</v>
      </c>
      <c r="BC174" s="127">
        <v>0</v>
      </c>
      <c r="BD174" s="113"/>
      <c r="BE174" s="122">
        <v>159.6</v>
      </c>
      <c r="BF174" s="112">
        <v>56.806631664015299</v>
      </c>
      <c r="BG174" s="134">
        <v>65</v>
      </c>
      <c r="BH174" s="120">
        <v>0.87394817944639003</v>
      </c>
      <c r="BI174" s="128">
        <v>-49.024543523274602</v>
      </c>
      <c r="BJ174" s="114"/>
      <c r="BK174" s="114"/>
      <c r="BL174" s="127">
        <v>24</v>
      </c>
      <c r="BM174" s="127">
        <v>60</v>
      </c>
      <c r="BN174" s="113"/>
      <c r="BO174" s="121">
        <v>246</v>
      </c>
      <c r="BP174" s="122">
        <v>87.559093918219105</v>
      </c>
      <c r="BQ174" s="134">
        <v>78</v>
      </c>
      <c r="BR174" s="135">
        <v>1.1225524861310101</v>
      </c>
      <c r="BS174" s="136">
        <v>-4.3494522279294801</v>
      </c>
      <c r="BT174" s="114">
        <v>6.7499999999999999E-3</v>
      </c>
      <c r="BU174" s="126">
        <v>4.4999999999999997E-3</v>
      </c>
      <c r="BV174" s="121">
        <v>0</v>
      </c>
      <c r="BW174" s="121">
        <v>17</v>
      </c>
      <c r="BX174" s="115"/>
      <c r="BY174" s="120">
        <v>0.99804592085979504</v>
      </c>
      <c r="BZ174" s="120">
        <v>1</v>
      </c>
      <c r="CA174" s="137">
        <v>0.99921836834391797</v>
      </c>
      <c r="CB174" s="119">
        <v>0.9</v>
      </c>
      <c r="CC174" s="126">
        <v>2.5000000000000001E-3</v>
      </c>
      <c r="CD174" s="207">
        <f t="shared" si="2"/>
        <v>1826.4761870351326</v>
      </c>
      <c r="CE174" s="115"/>
    </row>
    <row r="175" spans="1:83" s="87" customFormat="1" ht="21.4" customHeight="1" x14ac:dyDescent="0.2">
      <c r="A175" s="111" t="s">
        <v>387</v>
      </c>
      <c r="B175" s="111" t="s">
        <v>231</v>
      </c>
      <c r="C175" s="111" t="s">
        <v>237</v>
      </c>
      <c r="D175" s="112">
        <v>3.7338744588888901</v>
      </c>
      <c r="E175" s="113"/>
      <c r="F175" s="114">
        <v>5.3749999999999999E-2</v>
      </c>
      <c r="G175" s="114">
        <v>4.4749999999999998E-2</v>
      </c>
      <c r="H175" s="115"/>
      <c r="I175" s="116">
        <v>6</v>
      </c>
      <c r="J175" s="116">
        <v>6</v>
      </c>
      <c r="K175" s="113"/>
      <c r="L175" s="117">
        <v>0.6</v>
      </c>
      <c r="M175" s="120">
        <v>0.69899999999999995</v>
      </c>
      <c r="N175" s="119">
        <v>0.7</v>
      </c>
      <c r="O175" s="120"/>
      <c r="P175" s="113"/>
      <c r="Q175" s="121">
        <v>151</v>
      </c>
      <c r="R175" s="122">
        <v>40.440566939932403</v>
      </c>
      <c r="S175" s="123">
        <v>36</v>
      </c>
      <c r="T175" s="135">
        <v>1.12334908166479</v>
      </c>
      <c r="U175" s="136">
        <v>-2.56081454604805</v>
      </c>
      <c r="V175" s="126">
        <v>8.9999999999999993E-3</v>
      </c>
      <c r="W175" s="126">
        <v>6.0000000000000001E-3</v>
      </c>
      <c r="X175" s="127">
        <v>0</v>
      </c>
      <c r="Y175" s="127">
        <v>11</v>
      </c>
      <c r="Z175" s="113"/>
      <c r="AA175" s="128">
        <v>480</v>
      </c>
      <c r="AB175" s="112">
        <v>128.552795570646</v>
      </c>
      <c r="AC175" s="123">
        <v>200</v>
      </c>
      <c r="AD175" s="118">
        <v>0.64276397785323003</v>
      </c>
      <c r="AE175" s="129">
        <v>-373.11563636693398</v>
      </c>
      <c r="AF175" s="114"/>
      <c r="AG175" s="114"/>
      <c r="AH175" s="130">
        <v>267</v>
      </c>
      <c r="AI175" s="127">
        <v>417</v>
      </c>
      <c r="AJ175" s="113"/>
      <c r="AK175" s="122">
        <v>3888.24631</v>
      </c>
      <c r="AL175" s="122">
        <v>1041.3436104536399</v>
      </c>
      <c r="AM175" s="131">
        <v>699.1</v>
      </c>
      <c r="AN175" s="124">
        <v>1.48954886347252</v>
      </c>
      <c r="AO175" s="132">
        <v>906.18060307938401</v>
      </c>
      <c r="AP175" s="126">
        <v>0.01</v>
      </c>
      <c r="AQ175" s="126">
        <v>0.01</v>
      </c>
      <c r="AR175" s="127">
        <v>0</v>
      </c>
      <c r="AS175" s="127">
        <v>0</v>
      </c>
      <c r="AT175" s="115"/>
      <c r="AU175" s="122">
        <v>2664.4288700000002</v>
      </c>
      <c r="AV175" s="112">
        <v>713.582874661745</v>
      </c>
      <c r="AW175" s="133">
        <v>573</v>
      </c>
      <c r="AX175" s="124">
        <v>1.24534533099781</v>
      </c>
      <c r="AY175" s="132">
        <v>220.25257180873501</v>
      </c>
      <c r="AZ175" s="114">
        <v>1.4999999999999999E-2</v>
      </c>
      <c r="BA175" s="114">
        <v>1.4999999999999999E-2</v>
      </c>
      <c r="BB175" s="127">
        <v>0</v>
      </c>
      <c r="BC175" s="127">
        <v>0</v>
      </c>
      <c r="BD175" s="113"/>
      <c r="BE175" s="122">
        <v>260.5</v>
      </c>
      <c r="BF175" s="112">
        <v>69.766673429486005</v>
      </c>
      <c r="BG175" s="134">
        <v>65</v>
      </c>
      <c r="BH175" s="135">
        <v>1.0733334373767101</v>
      </c>
      <c r="BI175" s="136">
        <v>-16.762581819253398</v>
      </c>
      <c r="BJ175" s="114">
        <v>9.75E-3</v>
      </c>
      <c r="BK175" s="114">
        <v>5.2500000000000003E-3</v>
      </c>
      <c r="BL175" s="127">
        <v>0</v>
      </c>
      <c r="BM175" s="127">
        <v>31</v>
      </c>
      <c r="BN175" s="113"/>
      <c r="BO175" s="121">
        <v>338</v>
      </c>
      <c r="BP175" s="122">
        <v>90.522593547663305</v>
      </c>
      <c r="BQ175" s="134">
        <v>78</v>
      </c>
      <c r="BR175" s="124">
        <v>1.16054607112389</v>
      </c>
      <c r="BS175" s="125">
        <v>5.2849018168959097</v>
      </c>
      <c r="BT175" s="114">
        <v>7.4999999999999997E-3</v>
      </c>
      <c r="BU175" s="126">
        <v>6.0000000000000001E-3</v>
      </c>
      <c r="BV175" s="121">
        <v>0</v>
      </c>
      <c r="BW175" s="121">
        <v>12</v>
      </c>
      <c r="BX175" s="115"/>
      <c r="BY175" s="120">
        <v>0.99082007343941203</v>
      </c>
      <c r="BZ175" s="120">
        <v>1</v>
      </c>
      <c r="CA175" s="137">
        <v>0.99632802937576503</v>
      </c>
      <c r="CB175" s="119">
        <v>0.9</v>
      </c>
      <c r="CC175" s="126">
        <v>2.5000000000000001E-3</v>
      </c>
      <c r="CD175" s="207">
        <f t="shared" si="2"/>
        <v>2610.351634209223</v>
      </c>
      <c r="CE175" s="115"/>
    </row>
    <row r="176" spans="1:83" s="87" customFormat="1" ht="21.4" customHeight="1" x14ac:dyDescent="0.2">
      <c r="A176" s="111" t="s">
        <v>387</v>
      </c>
      <c r="B176" s="111" t="s">
        <v>231</v>
      </c>
      <c r="C176" s="111" t="s">
        <v>238</v>
      </c>
      <c r="D176" s="112">
        <v>3.6793334813333298</v>
      </c>
      <c r="E176" s="113"/>
      <c r="F176" s="114">
        <v>5.3249999999999999E-2</v>
      </c>
      <c r="G176" s="114">
        <v>4.5249999999999999E-2</v>
      </c>
      <c r="H176" s="115"/>
      <c r="I176" s="116">
        <v>6</v>
      </c>
      <c r="J176" s="116">
        <v>6</v>
      </c>
      <c r="K176" s="113"/>
      <c r="L176" s="138">
        <v>0.8</v>
      </c>
      <c r="M176" s="120">
        <v>0.61599999999999999</v>
      </c>
      <c r="N176" s="119">
        <v>0.7</v>
      </c>
      <c r="O176" s="120"/>
      <c r="P176" s="113"/>
      <c r="Q176" s="121">
        <v>157</v>
      </c>
      <c r="R176" s="122">
        <v>42.670771974468003</v>
      </c>
      <c r="S176" s="123">
        <v>36</v>
      </c>
      <c r="T176" s="124">
        <v>1.185299221513</v>
      </c>
      <c r="U176" s="125">
        <v>5.6822595132929301</v>
      </c>
      <c r="V176" s="126">
        <v>0.01</v>
      </c>
      <c r="W176" s="126">
        <v>9.4999999999999998E-3</v>
      </c>
      <c r="X176" s="127">
        <v>0</v>
      </c>
      <c r="Y176" s="127">
        <v>2</v>
      </c>
      <c r="Z176" s="113"/>
      <c r="AA176" s="128">
        <v>466</v>
      </c>
      <c r="AB176" s="112">
        <v>126.653374140777</v>
      </c>
      <c r="AC176" s="123">
        <v>200</v>
      </c>
      <c r="AD176" s="118">
        <v>0.63326687070388499</v>
      </c>
      <c r="AE176" s="129">
        <v>-374.65411381503901</v>
      </c>
      <c r="AF176" s="114"/>
      <c r="AG176" s="114"/>
      <c r="AH176" s="130">
        <v>270</v>
      </c>
      <c r="AI176" s="127">
        <v>418</v>
      </c>
      <c r="AJ176" s="113"/>
      <c r="AK176" s="122">
        <v>4241.6012199999996</v>
      </c>
      <c r="AL176" s="122">
        <v>1152.8178246194</v>
      </c>
      <c r="AM176" s="131">
        <v>738.1</v>
      </c>
      <c r="AN176" s="124">
        <v>1.56187213740604</v>
      </c>
      <c r="AO176" s="132">
        <v>1139.1672129655999</v>
      </c>
      <c r="AP176" s="126">
        <v>0.01</v>
      </c>
      <c r="AQ176" s="126">
        <v>0.01</v>
      </c>
      <c r="AR176" s="127">
        <v>0</v>
      </c>
      <c r="AS176" s="127">
        <v>0</v>
      </c>
      <c r="AT176" s="115"/>
      <c r="AU176" s="122">
        <v>2427.1919699999999</v>
      </c>
      <c r="AV176" s="112">
        <v>659.68251649764102</v>
      </c>
      <c r="AW176" s="133">
        <v>573</v>
      </c>
      <c r="AX176" s="124">
        <v>1.15127838830304</v>
      </c>
      <c r="AY176" s="132">
        <v>18.717933919912898</v>
      </c>
      <c r="AZ176" s="114">
        <v>1.4999999999999999E-2</v>
      </c>
      <c r="BA176" s="114">
        <v>1.125E-2</v>
      </c>
      <c r="BB176" s="127">
        <v>0</v>
      </c>
      <c r="BC176" s="127">
        <v>103</v>
      </c>
      <c r="BD176" s="113"/>
      <c r="BE176" s="122">
        <v>252.8</v>
      </c>
      <c r="BF176" s="112">
        <v>68.708096529589099</v>
      </c>
      <c r="BG176" s="134">
        <v>65</v>
      </c>
      <c r="BH176" s="135">
        <v>1.05704763891676</v>
      </c>
      <c r="BI176" s="136">
        <v>-20.412586989887799</v>
      </c>
      <c r="BJ176" s="114">
        <v>8.2500000000000004E-3</v>
      </c>
      <c r="BK176" s="114">
        <v>4.4999999999999997E-3</v>
      </c>
      <c r="BL176" s="127">
        <v>0</v>
      </c>
      <c r="BM176" s="127">
        <v>35</v>
      </c>
      <c r="BN176" s="113"/>
      <c r="BO176" s="121">
        <v>359</v>
      </c>
      <c r="BP176" s="122">
        <v>97.572019992573203</v>
      </c>
      <c r="BQ176" s="134">
        <v>78</v>
      </c>
      <c r="BR176" s="124">
        <v>1.25092333323812</v>
      </c>
      <c r="BS176" s="125">
        <v>31.1448956121347</v>
      </c>
      <c r="BT176" s="114">
        <v>7.4999999999999997E-3</v>
      </c>
      <c r="BU176" s="126">
        <v>7.4999999999999997E-3</v>
      </c>
      <c r="BV176" s="121">
        <v>0</v>
      </c>
      <c r="BW176" s="121">
        <v>0</v>
      </c>
      <c r="BX176" s="115"/>
      <c r="BY176" s="120">
        <v>0.99632521819016995</v>
      </c>
      <c r="BZ176" s="120">
        <v>1</v>
      </c>
      <c r="CA176" s="137">
        <v>0.99853008727606796</v>
      </c>
      <c r="CB176" s="119">
        <v>0.9</v>
      </c>
      <c r="CC176" s="126">
        <v>2.5000000000000001E-3</v>
      </c>
      <c r="CD176" s="207">
        <f t="shared" si="2"/>
        <v>2715.7160425721308</v>
      </c>
      <c r="CE176" s="115"/>
    </row>
    <row r="177" spans="1:83" s="87" customFormat="1" ht="21.4" customHeight="1" x14ac:dyDescent="0.2">
      <c r="A177" s="111" t="s">
        <v>387</v>
      </c>
      <c r="B177" s="111" t="s">
        <v>231</v>
      </c>
      <c r="C177" s="111" t="s">
        <v>239</v>
      </c>
      <c r="D177" s="112">
        <v>1.7548989418888901</v>
      </c>
      <c r="E177" s="113"/>
      <c r="F177" s="114">
        <v>5.1749999999999997E-2</v>
      </c>
      <c r="G177" s="114">
        <v>4.8000000000000001E-2</v>
      </c>
      <c r="H177" s="115"/>
      <c r="I177" s="116">
        <v>6</v>
      </c>
      <c r="J177" s="116">
        <v>6</v>
      </c>
      <c r="K177" s="113"/>
      <c r="L177" s="137">
        <v>0.9</v>
      </c>
      <c r="M177" s="118">
        <v>0.52800000000000002</v>
      </c>
      <c r="N177" s="119">
        <v>0.7</v>
      </c>
      <c r="O177" s="120"/>
      <c r="P177" s="113"/>
      <c r="Q177" s="121">
        <v>88</v>
      </c>
      <c r="R177" s="122">
        <v>50.145337659888803</v>
      </c>
      <c r="S177" s="123">
        <v>36</v>
      </c>
      <c r="T177" s="124">
        <v>1.39292604610802</v>
      </c>
      <c r="U177" s="125">
        <v>15.827324156300699</v>
      </c>
      <c r="V177" s="126">
        <v>0.01</v>
      </c>
      <c r="W177" s="126">
        <v>0.01</v>
      </c>
      <c r="X177" s="127">
        <v>0</v>
      </c>
      <c r="Y177" s="127">
        <v>0</v>
      </c>
      <c r="Z177" s="113"/>
      <c r="AA177" s="128">
        <v>259</v>
      </c>
      <c r="AB177" s="112">
        <v>147.58684606717301</v>
      </c>
      <c r="AC177" s="123">
        <v>200</v>
      </c>
      <c r="AD177" s="118">
        <v>0.73793423033586503</v>
      </c>
      <c r="AE177" s="129">
        <v>-141.959310242774</v>
      </c>
      <c r="AF177" s="114"/>
      <c r="AG177" s="114"/>
      <c r="AH177" s="130">
        <v>92</v>
      </c>
      <c r="AI177" s="127">
        <v>163</v>
      </c>
      <c r="AJ177" s="113"/>
      <c r="AK177" s="122">
        <v>1934.55783</v>
      </c>
      <c r="AL177" s="122">
        <v>1102.37563190832</v>
      </c>
      <c r="AM177" s="131">
        <v>694.2</v>
      </c>
      <c r="AN177" s="124">
        <v>1.5879798788653401</v>
      </c>
      <c r="AO177" s="132">
        <v>542.82806414733295</v>
      </c>
      <c r="AP177" s="126">
        <v>0.01</v>
      </c>
      <c r="AQ177" s="126">
        <v>0.01</v>
      </c>
      <c r="AR177" s="127">
        <v>0</v>
      </c>
      <c r="AS177" s="127">
        <v>0</v>
      </c>
      <c r="AT177" s="115"/>
      <c r="AU177" s="122">
        <v>1730.97847</v>
      </c>
      <c r="AV177" s="112">
        <v>986.36931659258801</v>
      </c>
      <c r="AW177" s="133">
        <v>573</v>
      </c>
      <c r="AX177" s="124">
        <v>1.7214124198823499</v>
      </c>
      <c r="AY177" s="132">
        <v>582.23004615445404</v>
      </c>
      <c r="AZ177" s="114">
        <v>1.4999999999999999E-2</v>
      </c>
      <c r="BA177" s="114">
        <v>1.4999999999999999E-2</v>
      </c>
      <c r="BB177" s="127">
        <v>0</v>
      </c>
      <c r="BC177" s="127">
        <v>0</v>
      </c>
      <c r="BD177" s="113"/>
      <c r="BE177" s="122">
        <v>118.3</v>
      </c>
      <c r="BF177" s="112">
        <v>67.411289149600606</v>
      </c>
      <c r="BG177" s="134">
        <v>65</v>
      </c>
      <c r="BH177" s="135">
        <v>1.0370967561477</v>
      </c>
      <c r="BI177" s="136">
        <v>-12.011775828901399</v>
      </c>
      <c r="BJ177" s="114">
        <v>6.7499999999999999E-3</v>
      </c>
      <c r="BK177" s="114">
        <v>3.0000000000000001E-3</v>
      </c>
      <c r="BL177" s="127">
        <v>0</v>
      </c>
      <c r="BM177" s="127">
        <v>19</v>
      </c>
      <c r="BN177" s="113"/>
      <c r="BO177" s="121">
        <v>174</v>
      </c>
      <c r="BP177" s="122">
        <v>99.151008554780205</v>
      </c>
      <c r="BQ177" s="134">
        <v>78</v>
      </c>
      <c r="BR177" s="124">
        <v>1.2711667763433401</v>
      </c>
      <c r="BS177" s="125">
        <v>17.6258690053183</v>
      </c>
      <c r="BT177" s="114">
        <v>7.4999999999999997E-3</v>
      </c>
      <c r="BU177" s="126">
        <v>7.4999999999999997E-3</v>
      </c>
      <c r="BV177" s="121">
        <v>0</v>
      </c>
      <c r="BW177" s="121">
        <v>0</v>
      </c>
      <c r="BX177" s="115"/>
      <c r="BY177" s="120">
        <v>0.98688750862663899</v>
      </c>
      <c r="BZ177" s="120">
        <v>1</v>
      </c>
      <c r="CA177" s="137">
        <v>0.99475500345065604</v>
      </c>
      <c r="CB177" s="119">
        <v>0.9</v>
      </c>
      <c r="CC177" s="126">
        <v>2.5000000000000001E-3</v>
      </c>
      <c r="CD177" s="207">
        <f t="shared" si="2"/>
        <v>1218.2508454592676</v>
      </c>
      <c r="CE177" s="115"/>
    </row>
    <row r="178" spans="1:83" s="87" customFormat="1" ht="21.4" customHeight="1" x14ac:dyDescent="0.2">
      <c r="A178" s="111" t="s">
        <v>387</v>
      </c>
      <c r="B178" s="111" t="s">
        <v>231</v>
      </c>
      <c r="C178" s="111" t="s">
        <v>240</v>
      </c>
      <c r="D178" s="112">
        <v>3.1835253849999998</v>
      </c>
      <c r="E178" s="113"/>
      <c r="F178" s="114">
        <v>1.7000000000000001E-2</v>
      </c>
      <c r="G178" s="114">
        <v>1.2749999999999999E-2</v>
      </c>
      <c r="H178" s="115"/>
      <c r="I178" s="116">
        <v>4</v>
      </c>
      <c r="J178" s="116">
        <v>3</v>
      </c>
      <c r="K178" s="113"/>
      <c r="L178" s="138">
        <v>0.75</v>
      </c>
      <c r="M178" s="135">
        <v>0.73899999999999999</v>
      </c>
      <c r="N178" s="119">
        <v>0.7</v>
      </c>
      <c r="O178" s="120">
        <v>5.0000000000000001E-3</v>
      </c>
      <c r="P178" s="113"/>
      <c r="Q178" s="121">
        <v>114</v>
      </c>
      <c r="R178" s="122">
        <v>35.809357932919397</v>
      </c>
      <c r="S178" s="123">
        <v>36</v>
      </c>
      <c r="T178" s="135">
        <v>0.99470438702553798</v>
      </c>
      <c r="U178" s="136">
        <v>-16.926938393663999</v>
      </c>
      <c r="V178" s="126">
        <v>2E-3</v>
      </c>
      <c r="W178" s="126"/>
      <c r="X178" s="127">
        <v>1</v>
      </c>
      <c r="Y178" s="127">
        <v>24</v>
      </c>
      <c r="Z178" s="113"/>
      <c r="AA178" s="128">
        <v>317</v>
      </c>
      <c r="AB178" s="112">
        <v>99.575144427503901</v>
      </c>
      <c r="AC178" s="123">
        <v>200</v>
      </c>
      <c r="AD178" s="118">
        <v>0.49787572213752002</v>
      </c>
      <c r="AE178" s="129">
        <v>-410.37187996479997</v>
      </c>
      <c r="AF178" s="114"/>
      <c r="AG178" s="114"/>
      <c r="AH178" s="130">
        <v>320</v>
      </c>
      <c r="AI178" s="127">
        <v>448</v>
      </c>
      <c r="AJ178" s="113"/>
      <c r="AK178" s="122">
        <v>1528.4229399999999</v>
      </c>
      <c r="AL178" s="122">
        <v>480.10389588899102</v>
      </c>
      <c r="AM178" s="131">
        <v>642.70000000000005</v>
      </c>
      <c r="AN178" s="118">
        <v>0.74701088515480196</v>
      </c>
      <c r="AO178" s="141">
        <v>-808.98659626688504</v>
      </c>
      <c r="AP178" s="126"/>
      <c r="AQ178" s="126"/>
      <c r="AR178" s="127">
        <v>518</v>
      </c>
      <c r="AS178" s="127">
        <v>927</v>
      </c>
      <c r="AT178" s="115"/>
      <c r="AU178" s="122">
        <v>1696.31402</v>
      </c>
      <c r="AV178" s="112">
        <v>532.84136762113496</v>
      </c>
      <c r="AW178" s="133">
        <v>573</v>
      </c>
      <c r="AX178" s="120">
        <v>0.929915126738455</v>
      </c>
      <c r="AY178" s="122">
        <v>-387.60641609915302</v>
      </c>
      <c r="AZ178" s="114"/>
      <c r="BA178" s="114"/>
      <c r="BB178" s="127">
        <v>128</v>
      </c>
      <c r="BC178" s="127">
        <v>493</v>
      </c>
      <c r="BD178" s="113"/>
      <c r="BE178" s="122">
        <v>174.4</v>
      </c>
      <c r="BF178" s="112">
        <v>54.782035293869697</v>
      </c>
      <c r="BG178" s="134">
        <v>65</v>
      </c>
      <c r="BH178" s="120">
        <v>0.84280054298260998</v>
      </c>
      <c r="BI178" s="128">
        <v>-61.995860988559997</v>
      </c>
      <c r="BJ178" s="114"/>
      <c r="BK178" s="114"/>
      <c r="BL178" s="127">
        <v>33</v>
      </c>
      <c r="BM178" s="127">
        <v>74</v>
      </c>
      <c r="BN178" s="113"/>
      <c r="BO178" s="121">
        <v>283</v>
      </c>
      <c r="BP178" s="122">
        <v>88.895160482598101</v>
      </c>
      <c r="BQ178" s="134">
        <v>78</v>
      </c>
      <c r="BR178" s="124">
        <v>1.1396815446486901</v>
      </c>
      <c r="BS178" s="125">
        <v>-0.67503318627205999</v>
      </c>
      <c r="BT178" s="114">
        <v>7.4999999999999997E-3</v>
      </c>
      <c r="BU178" s="126">
        <v>5.2500000000000003E-3</v>
      </c>
      <c r="BV178" s="121">
        <v>0</v>
      </c>
      <c r="BW178" s="121">
        <v>15</v>
      </c>
      <c r="BX178" s="115"/>
      <c r="BY178" s="120">
        <v>0.99529964747356103</v>
      </c>
      <c r="BZ178" s="120">
        <v>1</v>
      </c>
      <c r="CA178" s="137">
        <v>0.99811985898942401</v>
      </c>
      <c r="CB178" s="119">
        <v>0.9</v>
      </c>
      <c r="CC178" s="126">
        <v>2.5000000000000001E-3</v>
      </c>
      <c r="CD178" s="207">
        <f t="shared" si="2"/>
        <v>2046.0517649395001</v>
      </c>
      <c r="CE178" s="115"/>
    </row>
    <row r="179" spans="1:83" s="87" customFormat="1" ht="21.4" customHeight="1" x14ac:dyDescent="0.2">
      <c r="A179" s="111" t="s">
        <v>387</v>
      </c>
      <c r="B179" s="111" t="s">
        <v>231</v>
      </c>
      <c r="C179" s="111" t="s">
        <v>241</v>
      </c>
      <c r="D179" s="112">
        <v>2.8062222222222202</v>
      </c>
      <c r="E179" s="113"/>
      <c r="F179" s="114">
        <v>4.5999999999999999E-2</v>
      </c>
      <c r="G179" s="114">
        <v>4.4999999999999998E-2</v>
      </c>
      <c r="H179" s="115"/>
      <c r="I179" s="116">
        <v>6</v>
      </c>
      <c r="J179" s="116">
        <v>5</v>
      </c>
      <c r="K179" s="113"/>
      <c r="L179" s="138">
        <v>0.82</v>
      </c>
      <c r="M179" s="120">
        <v>0.63100000000000001</v>
      </c>
      <c r="N179" s="119">
        <v>0.7</v>
      </c>
      <c r="O179" s="120"/>
      <c r="P179" s="113"/>
      <c r="Q179" s="121">
        <v>152</v>
      </c>
      <c r="R179" s="122">
        <v>54.1653468482737</v>
      </c>
      <c r="S179" s="123">
        <v>36</v>
      </c>
      <c r="T179" s="124">
        <v>1.5045929680076</v>
      </c>
      <c r="U179" s="125">
        <v>36.590182400000103</v>
      </c>
      <c r="V179" s="126">
        <v>0.01</v>
      </c>
      <c r="W179" s="126">
        <v>0.01</v>
      </c>
      <c r="X179" s="127">
        <v>0</v>
      </c>
      <c r="Y179" s="127">
        <v>0</v>
      </c>
      <c r="Z179" s="113"/>
      <c r="AA179" s="128">
        <v>544</v>
      </c>
      <c r="AB179" s="112">
        <v>193.85492556224301</v>
      </c>
      <c r="AC179" s="123">
        <v>200</v>
      </c>
      <c r="AD179" s="135">
        <v>0.96927462781121498</v>
      </c>
      <c r="AE179" s="136">
        <v>-97.165653333332898</v>
      </c>
      <c r="AF179" s="114">
        <v>1E-3</v>
      </c>
      <c r="AG179" s="114"/>
      <c r="AH179" s="130">
        <v>18</v>
      </c>
      <c r="AI179" s="127">
        <v>130</v>
      </c>
      <c r="AJ179" s="113"/>
      <c r="AK179" s="122">
        <v>2794.2543099999998</v>
      </c>
      <c r="AL179" s="122">
        <v>995.73522291732604</v>
      </c>
      <c r="AM179" s="131">
        <v>622.6</v>
      </c>
      <c r="AN179" s="124">
        <v>1.59931773677695</v>
      </c>
      <c r="AO179" s="132">
        <v>798.30563117333497</v>
      </c>
      <c r="AP179" s="126">
        <v>0.01</v>
      </c>
      <c r="AQ179" s="126">
        <v>0.01</v>
      </c>
      <c r="AR179" s="127">
        <v>0</v>
      </c>
      <c r="AS179" s="127">
        <v>0</v>
      </c>
      <c r="AT179" s="115"/>
      <c r="AU179" s="122">
        <v>2046.84031</v>
      </c>
      <c r="AV179" s="112">
        <v>729.39352193538195</v>
      </c>
      <c r="AW179" s="133">
        <v>573</v>
      </c>
      <c r="AX179" s="124">
        <v>1.27293808365686</v>
      </c>
      <c r="AY179" s="132">
        <v>209.90071320000101</v>
      </c>
      <c r="AZ179" s="114">
        <v>1.4999999999999999E-2</v>
      </c>
      <c r="BA179" s="114">
        <v>1.4999999999999999E-2</v>
      </c>
      <c r="BB179" s="127">
        <v>0</v>
      </c>
      <c r="BC179" s="127">
        <v>0</v>
      </c>
      <c r="BD179" s="113"/>
      <c r="BE179" s="122">
        <v>165.8</v>
      </c>
      <c r="BF179" s="112">
        <v>59.0829901805511</v>
      </c>
      <c r="BG179" s="134">
        <v>65</v>
      </c>
      <c r="BH179" s="120">
        <v>0.908969079700787</v>
      </c>
      <c r="BI179" s="128">
        <v>-42.578837333333198</v>
      </c>
      <c r="BJ179" s="114"/>
      <c r="BK179" s="114"/>
      <c r="BL179" s="127">
        <v>17</v>
      </c>
      <c r="BM179" s="127">
        <v>54</v>
      </c>
      <c r="BN179" s="113"/>
      <c r="BO179" s="121">
        <v>337</v>
      </c>
      <c r="BP179" s="122">
        <v>120.09027557808</v>
      </c>
      <c r="BQ179" s="134">
        <v>78</v>
      </c>
      <c r="BR179" s="124">
        <v>1.53961891766769</v>
      </c>
      <c r="BS179" s="125">
        <v>86.945395200000206</v>
      </c>
      <c r="BT179" s="114">
        <v>7.4999999999999997E-3</v>
      </c>
      <c r="BU179" s="126">
        <v>7.4999999999999997E-3</v>
      </c>
      <c r="BV179" s="121">
        <v>0</v>
      </c>
      <c r="BW179" s="121">
        <v>0</v>
      </c>
      <c r="BX179" s="115"/>
      <c r="BY179" s="120">
        <v>0.996889140271493</v>
      </c>
      <c r="BZ179" s="120">
        <v>1</v>
      </c>
      <c r="CA179" s="137">
        <v>0.99875565610859696</v>
      </c>
      <c r="CB179" s="119">
        <v>0.9</v>
      </c>
      <c r="CC179" s="126">
        <v>2.5000000000000001E-3</v>
      </c>
      <c r="CD179" s="207">
        <f t="shared" si="2"/>
        <v>1747.1539555555544</v>
      </c>
      <c r="CE179" s="115"/>
    </row>
    <row r="180" spans="1:83" s="87" customFormat="1" ht="21.4" customHeight="1" x14ac:dyDescent="0.2">
      <c r="A180" s="111" t="s">
        <v>387</v>
      </c>
      <c r="B180" s="111" t="s">
        <v>231</v>
      </c>
      <c r="C180" s="111" t="s">
        <v>242</v>
      </c>
      <c r="D180" s="112">
        <v>1.7720298219999999</v>
      </c>
      <c r="E180" s="113"/>
      <c r="F180" s="114">
        <v>4.7E-2</v>
      </c>
      <c r="G180" s="114">
        <v>3.9625E-2</v>
      </c>
      <c r="H180" s="115"/>
      <c r="I180" s="116">
        <v>5</v>
      </c>
      <c r="J180" s="116">
        <v>5</v>
      </c>
      <c r="K180" s="113"/>
      <c r="L180" s="138">
        <v>0.72</v>
      </c>
      <c r="M180" s="118">
        <v>0.52400000000000002</v>
      </c>
      <c r="N180" s="119">
        <v>0.7</v>
      </c>
      <c r="O180" s="120"/>
      <c r="P180" s="113"/>
      <c r="Q180" s="121">
        <v>75</v>
      </c>
      <c r="R180" s="122">
        <v>42.324344132849497</v>
      </c>
      <c r="S180" s="123">
        <v>36</v>
      </c>
      <c r="T180" s="124">
        <v>1.17567622591249</v>
      </c>
      <c r="U180" s="125">
        <v>2.1227927284991899</v>
      </c>
      <c r="V180" s="126">
        <v>0.01</v>
      </c>
      <c r="W180" s="126">
        <v>8.9999999999999993E-3</v>
      </c>
      <c r="X180" s="127">
        <v>0</v>
      </c>
      <c r="Y180" s="127">
        <v>2</v>
      </c>
      <c r="Z180" s="113"/>
      <c r="AA180" s="128">
        <v>136</v>
      </c>
      <c r="AB180" s="112">
        <v>76.748144027566994</v>
      </c>
      <c r="AC180" s="123">
        <v>200</v>
      </c>
      <c r="AD180" s="118">
        <v>0.383740720137835</v>
      </c>
      <c r="AE180" s="129">
        <v>-268.87337373055999</v>
      </c>
      <c r="AF180" s="114"/>
      <c r="AG180" s="114"/>
      <c r="AH180" s="130">
        <v>219</v>
      </c>
      <c r="AI180" s="127">
        <v>290</v>
      </c>
      <c r="AJ180" s="113"/>
      <c r="AK180" s="122">
        <v>820.30136000000005</v>
      </c>
      <c r="AL180" s="122">
        <v>462.91622737712601</v>
      </c>
      <c r="AM180" s="131">
        <v>612</v>
      </c>
      <c r="AN180" s="118">
        <v>0.756399064341709</v>
      </c>
      <c r="AO180" s="141">
        <v>-418.61116361551399</v>
      </c>
      <c r="AP180" s="126"/>
      <c r="AQ180" s="126"/>
      <c r="AR180" s="127">
        <v>265</v>
      </c>
      <c r="AS180" s="127">
        <v>482</v>
      </c>
      <c r="AT180" s="115"/>
      <c r="AU180" s="122">
        <v>1148.65337</v>
      </c>
      <c r="AV180" s="112">
        <v>648.21334028316403</v>
      </c>
      <c r="AW180" s="133">
        <v>573</v>
      </c>
      <c r="AX180" s="135">
        <v>1.1312623739671299</v>
      </c>
      <c r="AY180" s="139">
        <v>-11.3088457380543</v>
      </c>
      <c r="AZ180" s="114">
        <v>1.4250000000000001E-2</v>
      </c>
      <c r="BA180" s="114">
        <v>9.75E-3</v>
      </c>
      <c r="BB180" s="127">
        <v>0</v>
      </c>
      <c r="BC180" s="127">
        <v>70</v>
      </c>
      <c r="BD180" s="113"/>
      <c r="BE180" s="122">
        <v>140.80000000000001</v>
      </c>
      <c r="BF180" s="112">
        <v>79.456902052069395</v>
      </c>
      <c r="BG180" s="134">
        <v>65</v>
      </c>
      <c r="BH180" s="124">
        <v>1.22241387772414</v>
      </c>
      <c r="BI180" s="125">
        <v>9.2161535375680099</v>
      </c>
      <c r="BJ180" s="114">
        <v>1.4999999999999999E-2</v>
      </c>
      <c r="BK180" s="114">
        <v>1.4999999999999999E-2</v>
      </c>
      <c r="BL180" s="127">
        <v>0</v>
      </c>
      <c r="BM180" s="127">
        <v>0</v>
      </c>
      <c r="BN180" s="113"/>
      <c r="BO180" s="121">
        <v>150</v>
      </c>
      <c r="BP180" s="122">
        <v>84.648688265698894</v>
      </c>
      <c r="BQ180" s="134">
        <v>78</v>
      </c>
      <c r="BR180" s="135">
        <v>1.0852395931499901</v>
      </c>
      <c r="BS180" s="136">
        <v>-7.9006157549183902</v>
      </c>
      <c r="BT180" s="114">
        <v>5.2500000000000003E-3</v>
      </c>
      <c r="BU180" s="126">
        <v>3.375E-3</v>
      </c>
      <c r="BV180" s="121">
        <v>0</v>
      </c>
      <c r="BW180" s="121">
        <v>16</v>
      </c>
      <c r="BX180" s="115"/>
      <c r="BY180" s="120">
        <v>0.99054054054054097</v>
      </c>
      <c r="BZ180" s="120">
        <v>1</v>
      </c>
      <c r="CA180" s="137">
        <v>0.99621621621621603</v>
      </c>
      <c r="CB180" s="119">
        <v>0.9</v>
      </c>
      <c r="CC180" s="126">
        <v>2.5000000000000001E-3</v>
      </c>
      <c r="CD180" s="207">
        <f t="shared" si="2"/>
        <v>1084.4822510639999</v>
      </c>
      <c r="CE180" s="115"/>
    </row>
    <row r="181" spans="1:83" s="87" customFormat="1" ht="21.4" customHeight="1" x14ac:dyDescent="0.2">
      <c r="A181" s="111" t="s">
        <v>387</v>
      </c>
      <c r="B181" s="111" t="s">
        <v>231</v>
      </c>
      <c r="C181" s="111" t="s">
        <v>243</v>
      </c>
      <c r="D181" s="112">
        <v>10.524578593888901</v>
      </c>
      <c r="E181" s="113"/>
      <c r="F181" s="114">
        <v>2.4875000000000001E-2</v>
      </c>
      <c r="G181" s="114">
        <v>2.0625000000000001E-2</v>
      </c>
      <c r="H181" s="115"/>
      <c r="I181" s="116">
        <v>5</v>
      </c>
      <c r="J181" s="116">
        <v>4</v>
      </c>
      <c r="K181" s="113"/>
      <c r="L181" s="140">
        <v>0.69382376937720902</v>
      </c>
      <c r="M181" s="135">
        <v>0.753</v>
      </c>
      <c r="N181" s="119">
        <v>0.7</v>
      </c>
      <c r="O181" s="120">
        <v>7.0000000000000001E-3</v>
      </c>
      <c r="P181" s="113"/>
      <c r="Q181" s="121">
        <v>493</v>
      </c>
      <c r="R181" s="122">
        <v>46.842730623557799</v>
      </c>
      <c r="S181" s="123">
        <v>36</v>
      </c>
      <c r="T181" s="124">
        <v>1.3011869617654901</v>
      </c>
      <c r="U181" s="125">
        <v>60.161970916288297</v>
      </c>
      <c r="V181" s="126">
        <v>0.01</v>
      </c>
      <c r="W181" s="126">
        <v>0.01</v>
      </c>
      <c r="X181" s="127">
        <v>0</v>
      </c>
      <c r="Y181" s="127">
        <v>0</v>
      </c>
      <c r="Z181" s="113"/>
      <c r="AA181" s="128">
        <v>874</v>
      </c>
      <c r="AB181" s="112">
        <v>83.043704999978701</v>
      </c>
      <c r="AC181" s="123">
        <v>200</v>
      </c>
      <c r="AD181" s="118">
        <v>0.41521852499989398</v>
      </c>
      <c r="AE181" s="129">
        <v>-1530.6557171317299</v>
      </c>
      <c r="AF181" s="114"/>
      <c r="AG181" s="114"/>
      <c r="AH181" s="130">
        <v>1231</v>
      </c>
      <c r="AI181" s="127">
        <v>1652</v>
      </c>
      <c r="AJ181" s="113"/>
      <c r="AK181" s="122">
        <v>6840.3195900000001</v>
      </c>
      <c r="AL181" s="122">
        <v>649.93762258299296</v>
      </c>
      <c r="AM181" s="131">
        <v>654.1</v>
      </c>
      <c r="AN181" s="135">
        <v>0.993636481551739</v>
      </c>
      <c r="AO181" s="139">
        <v>-1024.1069328793301</v>
      </c>
      <c r="AP181" s="126">
        <v>2E-3</v>
      </c>
      <c r="AQ181" s="126"/>
      <c r="AR181" s="127">
        <v>44</v>
      </c>
      <c r="AS181" s="127">
        <v>1421</v>
      </c>
      <c r="AT181" s="115"/>
      <c r="AU181" s="122">
        <v>5697.60556</v>
      </c>
      <c r="AV181" s="112">
        <v>541.36187108796196</v>
      </c>
      <c r="AW181" s="133">
        <v>573</v>
      </c>
      <c r="AX181" s="120">
        <v>0.94478511533675702</v>
      </c>
      <c r="AY181" s="122">
        <v>-1191.7330695824101</v>
      </c>
      <c r="AZ181" s="114"/>
      <c r="BA181" s="114"/>
      <c r="BB181" s="127">
        <v>333</v>
      </c>
      <c r="BC181" s="127">
        <v>1540</v>
      </c>
      <c r="BD181" s="113"/>
      <c r="BE181" s="122">
        <v>552</v>
      </c>
      <c r="BF181" s="112">
        <v>52.448655789460297</v>
      </c>
      <c r="BG181" s="134">
        <v>65</v>
      </c>
      <c r="BH181" s="120">
        <v>0.80690239676092701</v>
      </c>
      <c r="BI181" s="128">
        <v>-229.51310806781299</v>
      </c>
      <c r="BJ181" s="114"/>
      <c r="BK181" s="114"/>
      <c r="BL181" s="127">
        <v>133</v>
      </c>
      <c r="BM181" s="127">
        <v>269</v>
      </c>
      <c r="BN181" s="113"/>
      <c r="BO181" s="121">
        <v>848</v>
      </c>
      <c r="BP181" s="122">
        <v>80.573297299750493</v>
      </c>
      <c r="BQ181" s="134">
        <v>78</v>
      </c>
      <c r="BR181" s="135">
        <v>1.03299099102244</v>
      </c>
      <c r="BS181" s="136">
        <v>-89.815729681375302</v>
      </c>
      <c r="BT181" s="114">
        <v>3.375E-3</v>
      </c>
      <c r="BU181" s="126">
        <v>1.1249999999999999E-3</v>
      </c>
      <c r="BV181" s="121">
        <v>0</v>
      </c>
      <c r="BW181" s="121">
        <v>138</v>
      </c>
      <c r="BX181" s="115"/>
      <c r="BY181" s="120">
        <v>0.99311854863934901</v>
      </c>
      <c r="BZ181" s="120">
        <v>1</v>
      </c>
      <c r="CA181" s="137">
        <v>0.99724741945574003</v>
      </c>
      <c r="CB181" s="119">
        <v>0.9</v>
      </c>
      <c r="CC181" s="126">
        <v>2.5000000000000001E-3</v>
      </c>
      <c r="CD181" s="207">
        <f t="shared" si="2"/>
        <v>6884.1268582627299</v>
      </c>
      <c r="CE181" s="115"/>
    </row>
    <row r="182" spans="1:83" s="87" customFormat="1" ht="21.4" customHeight="1" x14ac:dyDescent="0.2">
      <c r="A182" s="111" t="s">
        <v>387</v>
      </c>
      <c r="B182" s="111" t="s">
        <v>231</v>
      </c>
      <c r="C182" s="111" t="s">
        <v>244</v>
      </c>
      <c r="D182" s="112">
        <v>3.87598566311111</v>
      </c>
      <c r="E182" s="113"/>
      <c r="F182" s="114">
        <v>5.6000000000000001E-2</v>
      </c>
      <c r="G182" s="114">
        <v>5.2624999999999998E-2</v>
      </c>
      <c r="H182" s="115"/>
      <c r="I182" s="116">
        <v>6</v>
      </c>
      <c r="J182" s="116">
        <v>6</v>
      </c>
      <c r="K182" s="113"/>
      <c r="L182" s="117">
        <v>0.62</v>
      </c>
      <c r="M182" s="135">
        <v>0.77800000000000002</v>
      </c>
      <c r="N182" s="119">
        <v>0.7</v>
      </c>
      <c r="O182" s="120">
        <v>1.0999999999999999E-2</v>
      </c>
      <c r="P182" s="113"/>
      <c r="Q182" s="121">
        <v>172</v>
      </c>
      <c r="R182" s="122">
        <v>44.375809135976503</v>
      </c>
      <c r="S182" s="123">
        <v>36</v>
      </c>
      <c r="T182" s="124">
        <v>1.2326613648882401</v>
      </c>
      <c r="U182" s="125">
        <v>12.594663224627199</v>
      </c>
      <c r="V182" s="126">
        <v>0.01</v>
      </c>
      <c r="W182" s="126">
        <v>0.01</v>
      </c>
      <c r="X182" s="127">
        <v>0</v>
      </c>
      <c r="Y182" s="127">
        <v>0</v>
      </c>
      <c r="Z182" s="113"/>
      <c r="AA182" s="128">
        <v>510</v>
      </c>
      <c r="AB182" s="112">
        <v>131.57943406597701</v>
      </c>
      <c r="AC182" s="123">
        <v>200</v>
      </c>
      <c r="AD182" s="118">
        <v>0.65789717032988504</v>
      </c>
      <c r="AE182" s="129">
        <v>-375.58520430762599</v>
      </c>
      <c r="AF182" s="114"/>
      <c r="AG182" s="114"/>
      <c r="AH182" s="130">
        <v>266</v>
      </c>
      <c r="AI182" s="127">
        <v>421</v>
      </c>
      <c r="AJ182" s="113"/>
      <c r="AK182" s="122">
        <v>3390.4848299999999</v>
      </c>
      <c r="AL182" s="122">
        <v>874.74132380525396</v>
      </c>
      <c r="AM182" s="131">
        <v>652.9</v>
      </c>
      <c r="AN182" s="124">
        <v>1.33977840987173</v>
      </c>
      <c r="AO182" s="132">
        <v>499.49193053775298</v>
      </c>
      <c r="AP182" s="126">
        <v>0.01</v>
      </c>
      <c r="AQ182" s="126">
        <v>0.01</v>
      </c>
      <c r="AR182" s="127">
        <v>0</v>
      </c>
      <c r="AS182" s="127">
        <v>0</v>
      </c>
      <c r="AT182" s="115"/>
      <c r="AU182" s="122">
        <v>2581.56765</v>
      </c>
      <c r="AV182" s="112">
        <v>666.04158900006598</v>
      </c>
      <c r="AW182" s="133">
        <v>573</v>
      </c>
      <c r="AX182" s="124">
        <v>1.1623762460734099</v>
      </c>
      <c r="AY182" s="132">
        <v>44.366039658649697</v>
      </c>
      <c r="AZ182" s="114">
        <v>1.4999999999999999E-2</v>
      </c>
      <c r="BA182" s="114">
        <v>1.2E-2</v>
      </c>
      <c r="BB182" s="127">
        <v>0</v>
      </c>
      <c r="BC182" s="127">
        <v>84</v>
      </c>
      <c r="BD182" s="113"/>
      <c r="BE182" s="122">
        <v>198.2</v>
      </c>
      <c r="BF182" s="112">
        <v>51.135380062503103</v>
      </c>
      <c r="BG182" s="134">
        <v>65</v>
      </c>
      <c r="BH182" s="120">
        <v>0.78669815480774097</v>
      </c>
      <c r="BI182" s="128">
        <v>-89.615191399978599</v>
      </c>
      <c r="BJ182" s="114"/>
      <c r="BK182" s="114"/>
      <c r="BL182" s="127">
        <v>54</v>
      </c>
      <c r="BM182" s="127">
        <v>105</v>
      </c>
      <c r="BN182" s="113"/>
      <c r="BO182" s="121">
        <v>360</v>
      </c>
      <c r="BP182" s="122">
        <v>92.8796005171601</v>
      </c>
      <c r="BQ182" s="134">
        <v>78</v>
      </c>
      <c r="BR182" s="124">
        <v>1.1907641091943599</v>
      </c>
      <c r="BS182" s="125">
        <v>14.6217703200257</v>
      </c>
      <c r="BT182" s="114">
        <v>7.4999999999999997E-3</v>
      </c>
      <c r="BU182" s="126">
        <v>7.1250000000000003E-3</v>
      </c>
      <c r="BV182" s="121">
        <v>0</v>
      </c>
      <c r="BW182" s="121">
        <v>3</v>
      </c>
      <c r="BX182" s="115"/>
      <c r="BY182" s="120">
        <v>0.99897802759325505</v>
      </c>
      <c r="BZ182" s="120">
        <v>1</v>
      </c>
      <c r="CA182" s="137">
        <v>0.99959121103730197</v>
      </c>
      <c r="CB182" s="119">
        <v>0.9</v>
      </c>
      <c r="CC182" s="126">
        <v>2.5000000000000001E-3</v>
      </c>
      <c r="CD182" s="207">
        <f t="shared" si="2"/>
        <v>2530.6310394452435</v>
      </c>
      <c r="CE182" s="115"/>
    </row>
    <row r="183" spans="1:83" s="87" customFormat="1" ht="21.4" customHeight="1" x14ac:dyDescent="0.2">
      <c r="A183" s="111" t="s">
        <v>387</v>
      </c>
      <c r="B183" s="111" t="s">
        <v>231</v>
      </c>
      <c r="C183" s="111" t="s">
        <v>245</v>
      </c>
      <c r="D183" s="112">
        <v>2.7972150207777799</v>
      </c>
      <c r="E183" s="113"/>
      <c r="F183" s="114">
        <v>3.1E-2</v>
      </c>
      <c r="G183" s="114">
        <v>2.4E-2</v>
      </c>
      <c r="H183" s="115"/>
      <c r="I183" s="116">
        <v>5</v>
      </c>
      <c r="J183" s="116">
        <v>5</v>
      </c>
      <c r="K183" s="113"/>
      <c r="L183" s="138">
        <v>0.83</v>
      </c>
      <c r="M183" s="135">
        <v>0.73</v>
      </c>
      <c r="N183" s="119">
        <v>0.7</v>
      </c>
      <c r="O183" s="120">
        <v>4.0000000000000001E-3</v>
      </c>
      <c r="P183" s="113"/>
      <c r="Q183" s="121">
        <v>103</v>
      </c>
      <c r="R183" s="122">
        <v>36.822339089027302</v>
      </c>
      <c r="S183" s="123">
        <v>36</v>
      </c>
      <c r="T183" s="135">
        <v>1.02284275247298</v>
      </c>
      <c r="U183" s="136">
        <v>-12.0393838305153</v>
      </c>
      <c r="V183" s="126">
        <v>3.5000000000000001E-3</v>
      </c>
      <c r="W183" s="126">
        <v>1E-3</v>
      </c>
      <c r="X183" s="127">
        <v>0</v>
      </c>
      <c r="Y183" s="127">
        <v>18</v>
      </c>
      <c r="Z183" s="113"/>
      <c r="AA183" s="128">
        <v>255</v>
      </c>
      <c r="AB183" s="112">
        <v>91.162101628174497</v>
      </c>
      <c r="AC183" s="123">
        <v>200</v>
      </c>
      <c r="AD183" s="118">
        <v>0.45581050814087198</v>
      </c>
      <c r="AE183" s="129">
        <v>-384.107687947307</v>
      </c>
      <c r="AF183" s="114"/>
      <c r="AG183" s="114"/>
      <c r="AH183" s="130">
        <v>305</v>
      </c>
      <c r="AI183" s="127">
        <v>417</v>
      </c>
      <c r="AJ183" s="113"/>
      <c r="AK183" s="122">
        <v>1610.95235</v>
      </c>
      <c r="AL183" s="122">
        <v>575.91294842684897</v>
      </c>
      <c r="AM183" s="131">
        <v>756.3</v>
      </c>
      <c r="AN183" s="120">
        <v>0.76148743676695696</v>
      </c>
      <c r="AO183" s="122">
        <v>-805.83337197274204</v>
      </c>
      <c r="AP183" s="126"/>
      <c r="AQ183" s="126"/>
      <c r="AR183" s="127">
        <v>505</v>
      </c>
      <c r="AS183" s="127">
        <v>928</v>
      </c>
      <c r="AT183" s="115"/>
      <c r="AU183" s="122">
        <v>1793.3727799999999</v>
      </c>
      <c r="AV183" s="112">
        <v>641.127967166909</v>
      </c>
      <c r="AW183" s="133">
        <v>573</v>
      </c>
      <c r="AX183" s="135">
        <v>1.1188969758584799</v>
      </c>
      <c r="AY183" s="139">
        <v>-37.6707459690356</v>
      </c>
      <c r="AZ183" s="114">
        <v>1.35E-2</v>
      </c>
      <c r="BA183" s="114">
        <v>8.9999999999999993E-3</v>
      </c>
      <c r="BB183" s="127">
        <v>0</v>
      </c>
      <c r="BC183" s="127">
        <v>130</v>
      </c>
      <c r="BD183" s="113"/>
      <c r="BE183" s="122">
        <v>147.9</v>
      </c>
      <c r="BF183" s="112">
        <v>52.874018944341202</v>
      </c>
      <c r="BG183" s="134">
        <v>65</v>
      </c>
      <c r="BH183" s="120">
        <v>0.81344644529755705</v>
      </c>
      <c r="BI183" s="128">
        <v>-59.809998582874897</v>
      </c>
      <c r="BJ183" s="114"/>
      <c r="BK183" s="114"/>
      <c r="BL183" s="127">
        <v>34</v>
      </c>
      <c r="BM183" s="127">
        <v>71</v>
      </c>
      <c r="BN183" s="113"/>
      <c r="BO183" s="121">
        <v>336</v>
      </c>
      <c r="BP183" s="122">
        <v>120.119475086536</v>
      </c>
      <c r="BQ183" s="134">
        <v>78</v>
      </c>
      <c r="BR183" s="124">
        <v>1.5399932703402099</v>
      </c>
      <c r="BS183" s="125">
        <v>86.748001700550205</v>
      </c>
      <c r="BT183" s="114">
        <v>7.4999999999999997E-3</v>
      </c>
      <c r="BU183" s="126">
        <v>7.4999999999999997E-3</v>
      </c>
      <c r="BV183" s="121">
        <v>0</v>
      </c>
      <c r="BW183" s="121">
        <v>0</v>
      </c>
      <c r="BX183" s="115"/>
      <c r="BY183" s="120">
        <v>0.99453551912568305</v>
      </c>
      <c r="BZ183" s="120">
        <v>1</v>
      </c>
      <c r="CA183" s="137">
        <v>0.99781420765027296</v>
      </c>
      <c r="CB183" s="119">
        <v>0.9</v>
      </c>
      <c r="CC183" s="126">
        <v>2.5000000000000001E-3</v>
      </c>
      <c r="CD183" s="207">
        <f t="shared" si="2"/>
        <v>2115.533720214235</v>
      </c>
      <c r="CE183" s="115"/>
    </row>
    <row r="184" spans="1:83" s="87" customFormat="1" ht="21.4" customHeight="1" x14ac:dyDescent="0.2">
      <c r="A184" s="111" t="s">
        <v>246</v>
      </c>
      <c r="B184" s="111" t="s">
        <v>247</v>
      </c>
      <c r="C184" s="111" t="s">
        <v>248</v>
      </c>
      <c r="D184" s="112">
        <v>3.4160287845555599</v>
      </c>
      <c r="E184" s="113"/>
      <c r="F184" s="114">
        <v>0.03</v>
      </c>
      <c r="G184" s="114">
        <v>2.9499999999999998E-2</v>
      </c>
      <c r="H184" s="115"/>
      <c r="I184" s="116">
        <v>4</v>
      </c>
      <c r="J184" s="116">
        <v>4</v>
      </c>
      <c r="K184" s="113"/>
      <c r="L184" s="117">
        <v>0.57999999999999996</v>
      </c>
      <c r="M184" s="118">
        <v>0.53300000000000003</v>
      </c>
      <c r="N184" s="119">
        <v>0.7</v>
      </c>
      <c r="O184" s="120"/>
      <c r="P184" s="113"/>
      <c r="Q184" s="121">
        <v>151</v>
      </c>
      <c r="R184" s="122">
        <v>44.203374597631203</v>
      </c>
      <c r="S184" s="123">
        <v>36</v>
      </c>
      <c r="T184" s="124">
        <v>1.22787151660087</v>
      </c>
      <c r="U184" s="125">
        <v>10.5110337948542</v>
      </c>
      <c r="V184" s="126">
        <v>0.01</v>
      </c>
      <c r="W184" s="126">
        <v>0.01</v>
      </c>
      <c r="X184" s="127">
        <v>0</v>
      </c>
      <c r="Y184" s="127">
        <v>0</v>
      </c>
      <c r="Z184" s="113"/>
      <c r="AA184" s="128">
        <v>274</v>
      </c>
      <c r="AB184" s="112">
        <v>80.210096951992995</v>
      </c>
      <c r="AC184" s="123">
        <v>200</v>
      </c>
      <c r="AD184" s="118">
        <v>0.40105048475996502</v>
      </c>
      <c r="AE184" s="129">
        <v>-506.49425669525402</v>
      </c>
      <c r="AF184" s="114"/>
      <c r="AG184" s="114"/>
      <c r="AH184" s="130">
        <v>410</v>
      </c>
      <c r="AI184" s="127">
        <v>546</v>
      </c>
      <c r="AJ184" s="113"/>
      <c r="AK184" s="122">
        <v>3361.08086</v>
      </c>
      <c r="AL184" s="122">
        <v>983.91467753316795</v>
      </c>
      <c r="AM184" s="131">
        <v>828</v>
      </c>
      <c r="AN184" s="124">
        <v>1.1883027506439201</v>
      </c>
      <c r="AO184" s="132">
        <v>129.83463728164699</v>
      </c>
      <c r="AP184" s="126">
        <v>0.01</v>
      </c>
      <c r="AQ184" s="126">
        <v>9.4999999999999998E-3</v>
      </c>
      <c r="AR184" s="127">
        <v>0</v>
      </c>
      <c r="AS184" s="127">
        <v>34</v>
      </c>
      <c r="AT184" s="115"/>
      <c r="AU184" s="122">
        <v>1841.51956</v>
      </c>
      <c r="AV184" s="112">
        <v>539.08197973208598</v>
      </c>
      <c r="AW184" s="133">
        <v>573</v>
      </c>
      <c r="AX184" s="120">
        <v>0.94080624735093499</v>
      </c>
      <c r="AY184" s="122">
        <v>-394.596485431904</v>
      </c>
      <c r="AZ184" s="114"/>
      <c r="BA184" s="114"/>
      <c r="BB184" s="127">
        <v>116</v>
      </c>
      <c r="BC184" s="127">
        <v>508</v>
      </c>
      <c r="BD184" s="113"/>
      <c r="BE184" s="122">
        <v>157.5</v>
      </c>
      <c r="BF184" s="112">
        <v>46.1061688683901</v>
      </c>
      <c r="BG184" s="134">
        <v>65</v>
      </c>
      <c r="BH184" s="118">
        <v>0.70932567489831</v>
      </c>
      <c r="BI184" s="129">
        <v>-96.160633425957698</v>
      </c>
      <c r="BJ184" s="114"/>
      <c r="BK184" s="114"/>
      <c r="BL184" s="127">
        <v>65</v>
      </c>
      <c r="BM184" s="127">
        <v>109</v>
      </c>
      <c r="BN184" s="113"/>
      <c r="BO184" s="121">
        <v>355</v>
      </c>
      <c r="BP184" s="122">
        <v>103.92184094145099</v>
      </c>
      <c r="BQ184" s="134">
        <v>78</v>
      </c>
      <c r="BR184" s="124">
        <v>1.33233129412117</v>
      </c>
      <c r="BS184" s="125">
        <v>50.607239888850799</v>
      </c>
      <c r="BT184" s="114">
        <v>7.4999999999999997E-3</v>
      </c>
      <c r="BU184" s="126">
        <v>7.4999999999999997E-3</v>
      </c>
      <c r="BV184" s="121">
        <v>0</v>
      </c>
      <c r="BW184" s="121">
        <v>0</v>
      </c>
      <c r="BX184" s="115"/>
      <c r="BY184" s="120">
        <v>0.99054820415878997</v>
      </c>
      <c r="BZ184" s="120">
        <v>1</v>
      </c>
      <c r="CA184" s="137">
        <v>0.99621928166351603</v>
      </c>
      <c r="CB184" s="119">
        <v>0.9</v>
      </c>
      <c r="CC184" s="126">
        <v>2.5000000000000001E-3</v>
      </c>
      <c r="CD184" s="207">
        <f t="shared" si="2"/>
        <v>2828.4718336120036</v>
      </c>
      <c r="CE184" s="115"/>
    </row>
    <row r="185" spans="1:83" s="87" customFormat="1" ht="21.4" customHeight="1" x14ac:dyDescent="0.2">
      <c r="A185" s="111" t="s">
        <v>246</v>
      </c>
      <c r="B185" s="111" t="s">
        <v>247</v>
      </c>
      <c r="C185" s="111" t="s">
        <v>249</v>
      </c>
      <c r="D185" s="112">
        <v>3.9896986036666702</v>
      </c>
      <c r="E185" s="113"/>
      <c r="F185" s="114">
        <v>2.1749999999999999E-2</v>
      </c>
      <c r="G185" s="114">
        <v>1.4999999999999999E-2</v>
      </c>
      <c r="H185" s="115"/>
      <c r="I185" s="116">
        <v>4</v>
      </c>
      <c r="J185" s="116">
        <v>4</v>
      </c>
      <c r="K185" s="113"/>
      <c r="L185" s="138">
        <v>0.71625649913344902</v>
      </c>
      <c r="M185" s="120">
        <v>0.68600000000000005</v>
      </c>
      <c r="N185" s="119">
        <v>0.7</v>
      </c>
      <c r="O185" s="120"/>
      <c r="P185" s="113"/>
      <c r="Q185" s="121">
        <v>150</v>
      </c>
      <c r="R185" s="122">
        <v>37.596824948667802</v>
      </c>
      <c r="S185" s="123">
        <v>36</v>
      </c>
      <c r="T185" s="135">
        <v>1.04435624857411</v>
      </c>
      <c r="U185" s="136">
        <v>-14.081940653837</v>
      </c>
      <c r="V185" s="126">
        <v>5.0000000000000001E-3</v>
      </c>
      <c r="W185" s="126">
        <v>2E-3</v>
      </c>
      <c r="X185" s="127">
        <v>0</v>
      </c>
      <c r="Y185" s="127">
        <v>23</v>
      </c>
      <c r="Z185" s="113"/>
      <c r="AA185" s="128">
        <v>256</v>
      </c>
      <c r="AB185" s="112">
        <v>64.165247912392999</v>
      </c>
      <c r="AC185" s="123">
        <v>200</v>
      </c>
      <c r="AD185" s="118">
        <v>0.32082623956196499</v>
      </c>
      <c r="AE185" s="129">
        <v>-655.56633696576102</v>
      </c>
      <c r="AF185" s="114"/>
      <c r="AG185" s="114"/>
      <c r="AH185" s="130">
        <v>542</v>
      </c>
      <c r="AI185" s="127">
        <v>702</v>
      </c>
      <c r="AJ185" s="113"/>
      <c r="AK185" s="122">
        <v>1124.46298</v>
      </c>
      <c r="AL185" s="122">
        <v>281.841585468782</v>
      </c>
      <c r="AM185" s="131">
        <v>643.70000000000005</v>
      </c>
      <c r="AN185" s="118">
        <v>0.43784617907221102</v>
      </c>
      <c r="AO185" s="141">
        <v>-1809.4132755242999</v>
      </c>
      <c r="AP185" s="126"/>
      <c r="AQ185" s="126"/>
      <c r="AR185" s="127">
        <v>1444</v>
      </c>
      <c r="AS185" s="127">
        <v>1958</v>
      </c>
      <c r="AT185" s="115"/>
      <c r="AU185" s="122">
        <v>2373.69256</v>
      </c>
      <c r="AV185" s="112">
        <v>594.95535773516804</v>
      </c>
      <c r="AW185" s="133">
        <v>573</v>
      </c>
      <c r="AX185" s="135">
        <v>1.03831650564602</v>
      </c>
      <c r="AY185" s="139">
        <v>-237.94499540690501</v>
      </c>
      <c r="AZ185" s="114">
        <v>6.7499999999999999E-3</v>
      </c>
      <c r="BA185" s="114">
        <v>3.0000000000000001E-3</v>
      </c>
      <c r="BB185" s="127">
        <v>0</v>
      </c>
      <c r="BC185" s="127">
        <v>370</v>
      </c>
      <c r="BD185" s="113"/>
      <c r="BE185" s="122">
        <v>167.8</v>
      </c>
      <c r="BF185" s="112">
        <v>42.058314842576401</v>
      </c>
      <c r="BG185" s="134">
        <v>65</v>
      </c>
      <c r="BH185" s="118">
        <v>0.64705099757809803</v>
      </c>
      <c r="BI185" s="129">
        <v>-128.45905951387201</v>
      </c>
      <c r="BJ185" s="114"/>
      <c r="BK185" s="114"/>
      <c r="BL185" s="127">
        <v>92</v>
      </c>
      <c r="BM185" s="127">
        <v>144</v>
      </c>
      <c r="BN185" s="113"/>
      <c r="BO185" s="121">
        <v>372</v>
      </c>
      <c r="BP185" s="122">
        <v>93.240125872696098</v>
      </c>
      <c r="BQ185" s="134">
        <v>78</v>
      </c>
      <c r="BR185" s="124">
        <v>1.19538622913713</v>
      </c>
      <c r="BS185" s="125">
        <v>16.4891285833532</v>
      </c>
      <c r="BT185" s="114">
        <v>7.4999999999999997E-3</v>
      </c>
      <c r="BU185" s="126">
        <v>7.4999999999999997E-3</v>
      </c>
      <c r="BV185" s="121">
        <v>0</v>
      </c>
      <c r="BW185" s="121">
        <v>2</v>
      </c>
      <c r="BX185" s="115"/>
      <c r="BY185" s="120">
        <v>0.99682926829268304</v>
      </c>
      <c r="BZ185" s="120">
        <v>1</v>
      </c>
      <c r="CA185" s="137">
        <v>0.99873170731707295</v>
      </c>
      <c r="CB185" s="119">
        <v>0.9</v>
      </c>
      <c r="CC185" s="126">
        <v>2.5000000000000001E-3</v>
      </c>
      <c r="CD185" s="207">
        <f t="shared" si="2"/>
        <v>2568.1689911802359</v>
      </c>
      <c r="CE185" s="115"/>
    </row>
    <row r="186" spans="1:83" s="87" customFormat="1" ht="21.4" customHeight="1" x14ac:dyDescent="0.2">
      <c r="A186" s="111" t="s">
        <v>246</v>
      </c>
      <c r="B186" s="111" t="s">
        <v>247</v>
      </c>
      <c r="C186" s="111" t="s">
        <v>250</v>
      </c>
      <c r="D186" s="112">
        <v>2.6611608256666699</v>
      </c>
      <c r="E186" s="113"/>
      <c r="F186" s="114">
        <v>2.5000000000000001E-2</v>
      </c>
      <c r="G186" s="114">
        <v>2.5000000000000001E-2</v>
      </c>
      <c r="H186" s="115"/>
      <c r="I186" s="116">
        <v>3</v>
      </c>
      <c r="J186" s="116">
        <v>3</v>
      </c>
      <c r="K186" s="113"/>
      <c r="L186" s="117">
        <v>0.22</v>
      </c>
      <c r="M186" s="118">
        <v>0.56499999999999995</v>
      </c>
      <c r="N186" s="119">
        <v>0.7</v>
      </c>
      <c r="O186" s="120"/>
      <c r="P186" s="113"/>
      <c r="Q186" s="121">
        <v>86</v>
      </c>
      <c r="R186" s="122">
        <v>32.316724029054299</v>
      </c>
      <c r="S186" s="123">
        <v>36</v>
      </c>
      <c r="T186" s="120">
        <v>0.89768677858484203</v>
      </c>
      <c r="U186" s="128">
        <v>-23.443964580697699</v>
      </c>
      <c r="V186" s="126"/>
      <c r="W186" s="126"/>
      <c r="X186" s="127">
        <v>10</v>
      </c>
      <c r="Y186" s="127">
        <v>29</v>
      </c>
      <c r="Z186" s="113"/>
      <c r="AA186" s="128">
        <v>171</v>
      </c>
      <c r="AB186" s="112">
        <v>64.257672197305695</v>
      </c>
      <c r="AC186" s="123">
        <v>200</v>
      </c>
      <c r="AD186" s="118">
        <v>0.32128836098652802</v>
      </c>
      <c r="AE186" s="129">
        <v>-437.02202544832102</v>
      </c>
      <c r="AF186" s="114"/>
      <c r="AG186" s="114"/>
      <c r="AH186" s="130">
        <v>362</v>
      </c>
      <c r="AI186" s="127">
        <v>468</v>
      </c>
      <c r="AJ186" s="113"/>
      <c r="AK186" s="122">
        <v>871.76914999999997</v>
      </c>
      <c r="AL186" s="122">
        <v>327.589802762712</v>
      </c>
      <c r="AM186" s="131">
        <v>675.5</v>
      </c>
      <c r="AN186" s="118">
        <v>0.48495899742814602</v>
      </c>
      <c r="AO186" s="141">
        <v>-1181.8252409516999</v>
      </c>
      <c r="AP186" s="126"/>
      <c r="AQ186" s="126"/>
      <c r="AR186" s="127">
        <v>926</v>
      </c>
      <c r="AS186" s="127">
        <v>1286</v>
      </c>
      <c r="AT186" s="115"/>
      <c r="AU186" s="122">
        <v>2377.1918000000001</v>
      </c>
      <c r="AV186" s="112">
        <v>893.29129493873097</v>
      </c>
      <c r="AW186" s="133">
        <v>573</v>
      </c>
      <c r="AX186" s="124">
        <v>1.5589725915161099</v>
      </c>
      <c r="AY186" s="132">
        <v>635.20869709056001</v>
      </c>
      <c r="AZ186" s="114">
        <v>1.4999999999999999E-2</v>
      </c>
      <c r="BA186" s="114">
        <v>1.4999999999999999E-2</v>
      </c>
      <c r="BB186" s="127">
        <v>0</v>
      </c>
      <c r="BC186" s="127">
        <v>0</v>
      </c>
      <c r="BD186" s="113"/>
      <c r="BE186" s="122">
        <v>161.30000000000001</v>
      </c>
      <c r="BF186" s="112">
        <v>60.612646347517</v>
      </c>
      <c r="BG186" s="134">
        <v>65</v>
      </c>
      <c r="BH186" s="120">
        <v>0.932502251500261</v>
      </c>
      <c r="BI186" s="128">
        <v>-36.3071582707042</v>
      </c>
      <c r="BJ186" s="114"/>
      <c r="BK186" s="114"/>
      <c r="BL186" s="127">
        <v>12</v>
      </c>
      <c r="BM186" s="127">
        <v>47</v>
      </c>
      <c r="BN186" s="113"/>
      <c r="BO186" s="121">
        <v>281</v>
      </c>
      <c r="BP186" s="122">
        <v>105.593016885631</v>
      </c>
      <c r="BQ186" s="134">
        <v>78</v>
      </c>
      <c r="BR186" s="124">
        <v>1.3537566267388601</v>
      </c>
      <c r="BS186" s="125">
        <v>43.871410075154898</v>
      </c>
      <c r="BT186" s="114">
        <v>7.4999999999999997E-3</v>
      </c>
      <c r="BU186" s="126">
        <v>7.4999999999999997E-3</v>
      </c>
      <c r="BV186" s="121">
        <v>0</v>
      </c>
      <c r="BW186" s="121">
        <v>0</v>
      </c>
      <c r="BX186" s="115"/>
      <c r="BY186" s="120">
        <v>0.998490793842439</v>
      </c>
      <c r="BZ186" s="120">
        <v>1</v>
      </c>
      <c r="CA186" s="137">
        <v>0.999396317536975</v>
      </c>
      <c r="CB186" s="119">
        <v>0.9</v>
      </c>
      <c r="CC186" s="126">
        <v>2.5000000000000001E-3</v>
      </c>
      <c r="CD186" s="207">
        <f t="shared" si="2"/>
        <v>1797.6141377378356</v>
      </c>
      <c r="CE186" s="115"/>
    </row>
    <row r="187" spans="1:83" s="87" customFormat="1" ht="21.4" customHeight="1" x14ac:dyDescent="0.2">
      <c r="A187" s="111" t="s">
        <v>246</v>
      </c>
      <c r="B187" s="111" t="s">
        <v>247</v>
      </c>
      <c r="C187" s="111" t="s">
        <v>251</v>
      </c>
      <c r="D187" s="112">
        <v>3.7347956884444402</v>
      </c>
      <c r="E187" s="113"/>
      <c r="F187" s="114">
        <v>2.4E-2</v>
      </c>
      <c r="G187" s="114">
        <v>1.7999999999999999E-2</v>
      </c>
      <c r="H187" s="115"/>
      <c r="I187" s="116">
        <v>4</v>
      </c>
      <c r="J187" s="116">
        <v>4</v>
      </c>
      <c r="K187" s="113"/>
      <c r="L187" s="117">
        <v>0.63</v>
      </c>
      <c r="M187" s="118">
        <v>0.52700000000000002</v>
      </c>
      <c r="N187" s="119">
        <v>0.7</v>
      </c>
      <c r="O187" s="120"/>
      <c r="P187" s="113"/>
      <c r="Q187" s="121">
        <v>152</v>
      </c>
      <c r="R187" s="122">
        <v>40.698344080853502</v>
      </c>
      <c r="S187" s="123">
        <v>36</v>
      </c>
      <c r="T187" s="135">
        <v>1.1305095578014801</v>
      </c>
      <c r="U187" s="136">
        <v>-1.59870140124141</v>
      </c>
      <c r="V187" s="126">
        <v>9.4999999999999998E-3</v>
      </c>
      <c r="W187" s="126">
        <v>6.4999999999999997E-3</v>
      </c>
      <c r="X187" s="127">
        <v>0</v>
      </c>
      <c r="Y187" s="127">
        <v>10</v>
      </c>
      <c r="Z187" s="113"/>
      <c r="AA187" s="128">
        <v>420</v>
      </c>
      <c r="AB187" s="112">
        <v>112.45595074972699</v>
      </c>
      <c r="AC187" s="123">
        <v>200</v>
      </c>
      <c r="AD187" s="118">
        <v>0.56227975374863504</v>
      </c>
      <c r="AE187" s="129">
        <v>-433.32611889578601</v>
      </c>
      <c r="AF187" s="114"/>
      <c r="AG187" s="114"/>
      <c r="AH187" s="130">
        <v>327</v>
      </c>
      <c r="AI187" s="127">
        <v>477</v>
      </c>
      <c r="AJ187" s="113"/>
      <c r="AK187" s="122">
        <v>2940.9288299999998</v>
      </c>
      <c r="AL187" s="122">
        <v>787.44035158317001</v>
      </c>
      <c r="AM187" s="131">
        <v>761.4</v>
      </c>
      <c r="AN187" s="135">
        <v>1.03420061936324</v>
      </c>
      <c r="AO187" s="139">
        <v>-307.68370463625598</v>
      </c>
      <c r="AP187" s="126">
        <v>4.4999999999999997E-3</v>
      </c>
      <c r="AQ187" s="126">
        <v>1.5E-3</v>
      </c>
      <c r="AR187" s="127">
        <v>0</v>
      </c>
      <c r="AS187" s="127">
        <v>472</v>
      </c>
      <c r="AT187" s="115"/>
      <c r="AU187" s="122">
        <v>1510.20499</v>
      </c>
      <c r="AV187" s="112">
        <v>404.36080470817001</v>
      </c>
      <c r="AW187" s="133">
        <v>573</v>
      </c>
      <c r="AX187" s="118">
        <v>0.70569075865300201</v>
      </c>
      <c r="AY187" s="141">
        <v>-934.57434063642597</v>
      </c>
      <c r="AZ187" s="114"/>
      <c r="BA187" s="114"/>
      <c r="BB187" s="127">
        <v>630</v>
      </c>
      <c r="BC187" s="127">
        <v>1058</v>
      </c>
      <c r="BD187" s="113"/>
      <c r="BE187" s="122">
        <v>174.2</v>
      </c>
      <c r="BF187" s="112">
        <v>46.642444334767603</v>
      </c>
      <c r="BG187" s="134">
        <v>65</v>
      </c>
      <c r="BH187" s="118">
        <v>0.71757606668873197</v>
      </c>
      <c r="BI187" s="129">
        <v>-103.13098864113</v>
      </c>
      <c r="BJ187" s="114"/>
      <c r="BK187" s="114"/>
      <c r="BL187" s="127">
        <v>69</v>
      </c>
      <c r="BM187" s="127">
        <v>118</v>
      </c>
      <c r="BN187" s="113"/>
      <c r="BO187" s="121">
        <v>427</v>
      </c>
      <c r="BP187" s="122">
        <v>114.330216595555</v>
      </c>
      <c r="BQ187" s="134">
        <v>78</v>
      </c>
      <c r="BR187" s="124">
        <v>1.46577200763532</v>
      </c>
      <c r="BS187" s="125">
        <v>94.202813630643604</v>
      </c>
      <c r="BT187" s="114">
        <v>7.4999999999999997E-3</v>
      </c>
      <c r="BU187" s="126">
        <v>7.4999999999999997E-3</v>
      </c>
      <c r="BV187" s="121">
        <v>0</v>
      </c>
      <c r="BW187" s="121">
        <v>0</v>
      </c>
      <c r="BX187" s="115"/>
      <c r="BY187" s="120">
        <v>0.99526813880126197</v>
      </c>
      <c r="BZ187" s="120">
        <v>1</v>
      </c>
      <c r="CA187" s="137">
        <v>0.99810725552050505</v>
      </c>
      <c r="CB187" s="119">
        <v>0.9</v>
      </c>
      <c r="CC187" s="126">
        <v>2.5000000000000001E-3</v>
      </c>
      <c r="CD187" s="207">
        <f t="shared" si="2"/>
        <v>2843.6734371815969</v>
      </c>
      <c r="CE187" s="115"/>
    </row>
    <row r="188" spans="1:83" s="87" customFormat="1" ht="21.4" customHeight="1" x14ac:dyDescent="0.2">
      <c r="A188" s="111" t="s">
        <v>246</v>
      </c>
      <c r="B188" s="111" t="s">
        <v>247</v>
      </c>
      <c r="C188" s="111" t="s">
        <v>252</v>
      </c>
      <c r="D188" s="112">
        <v>2.75387745788889</v>
      </c>
      <c r="E188" s="113"/>
      <c r="F188" s="114">
        <v>2.2499999999999999E-2</v>
      </c>
      <c r="G188" s="114">
        <v>0.02</v>
      </c>
      <c r="H188" s="115"/>
      <c r="I188" s="116">
        <v>3</v>
      </c>
      <c r="J188" s="116">
        <v>3</v>
      </c>
      <c r="K188" s="113"/>
      <c r="L188" s="117">
        <v>0.55000000000000004</v>
      </c>
      <c r="M188" s="118">
        <v>0.41899999999999998</v>
      </c>
      <c r="N188" s="119">
        <v>0.7</v>
      </c>
      <c r="O188" s="120"/>
      <c r="P188" s="113"/>
      <c r="Q188" s="121">
        <v>104</v>
      </c>
      <c r="R188" s="122">
        <v>37.764933839767103</v>
      </c>
      <c r="S188" s="123">
        <v>36</v>
      </c>
      <c r="T188" s="135">
        <v>1.04902593999353</v>
      </c>
      <c r="U188" s="136">
        <v>-9.2570658841216602</v>
      </c>
      <c r="V188" s="126">
        <v>5.0000000000000001E-3</v>
      </c>
      <c r="W188" s="126">
        <v>2.5000000000000001E-3</v>
      </c>
      <c r="X188" s="127">
        <v>0</v>
      </c>
      <c r="Y188" s="127">
        <v>15</v>
      </c>
      <c r="Z188" s="113"/>
      <c r="AA188" s="128">
        <v>276</v>
      </c>
      <c r="AB188" s="112">
        <v>100.22232442092</v>
      </c>
      <c r="AC188" s="123">
        <v>200</v>
      </c>
      <c r="AD188" s="118">
        <v>0.50111162210460003</v>
      </c>
      <c r="AE188" s="129">
        <v>-353.20592157845402</v>
      </c>
      <c r="AF188" s="114"/>
      <c r="AG188" s="114"/>
      <c r="AH188" s="130">
        <v>275</v>
      </c>
      <c r="AI188" s="127">
        <v>385</v>
      </c>
      <c r="AJ188" s="113"/>
      <c r="AK188" s="122">
        <v>1052.2983999999999</v>
      </c>
      <c r="AL188" s="122">
        <v>382.11518707396903</v>
      </c>
      <c r="AM188" s="131">
        <v>711.2</v>
      </c>
      <c r="AN188" s="118">
        <v>0.53728232153257804</v>
      </c>
      <c r="AO188" s="141">
        <v>-1185.1578571329801</v>
      </c>
      <c r="AP188" s="126"/>
      <c r="AQ188" s="126"/>
      <c r="AR188" s="127">
        <v>907</v>
      </c>
      <c r="AS188" s="127">
        <v>1298</v>
      </c>
      <c r="AT188" s="115"/>
      <c r="AU188" s="122">
        <v>2170.0055200000002</v>
      </c>
      <c r="AV188" s="112">
        <v>787.98187398778305</v>
      </c>
      <c r="AW188" s="133">
        <v>573</v>
      </c>
      <c r="AX188" s="124">
        <v>1.3751865165580901</v>
      </c>
      <c r="AY188" s="132">
        <v>367.33055467772999</v>
      </c>
      <c r="AZ188" s="114">
        <v>1.4999999999999999E-2</v>
      </c>
      <c r="BA188" s="114">
        <v>1.4999999999999999E-2</v>
      </c>
      <c r="BB188" s="127">
        <v>0</v>
      </c>
      <c r="BC188" s="127">
        <v>0</v>
      </c>
      <c r="BD188" s="113"/>
      <c r="BE188" s="122">
        <v>139</v>
      </c>
      <c r="BF188" s="112">
        <v>50.474286574304202</v>
      </c>
      <c r="BG188" s="134">
        <v>65</v>
      </c>
      <c r="BH188" s="120">
        <v>0.77652748575852504</v>
      </c>
      <c r="BI188" s="128">
        <v>-65.4919245129974</v>
      </c>
      <c r="BJ188" s="114"/>
      <c r="BK188" s="114"/>
      <c r="BL188" s="127">
        <v>41</v>
      </c>
      <c r="BM188" s="127">
        <v>76</v>
      </c>
      <c r="BN188" s="113"/>
      <c r="BO188" s="121">
        <v>65</v>
      </c>
      <c r="BP188" s="122">
        <v>23.603083649854501</v>
      </c>
      <c r="BQ188" s="134">
        <v>78</v>
      </c>
      <c r="BR188" s="118">
        <v>0.302603636536596</v>
      </c>
      <c r="BS188" s="129">
        <v>-180.39030941559699</v>
      </c>
      <c r="BT188" s="114"/>
      <c r="BU188" s="126"/>
      <c r="BV188" s="121">
        <v>150</v>
      </c>
      <c r="BW188" s="121">
        <v>193</v>
      </c>
      <c r="BX188" s="115"/>
      <c r="BY188" s="120">
        <v>0.994098955969133</v>
      </c>
      <c r="BZ188" s="120">
        <v>1</v>
      </c>
      <c r="CA188" s="137">
        <v>0.99763958238765305</v>
      </c>
      <c r="CB188" s="119">
        <v>0.9</v>
      </c>
      <c r="CC188" s="126">
        <v>2.5000000000000001E-3</v>
      </c>
      <c r="CD188" s="207">
        <f t="shared" si="2"/>
        <v>1958.5576480505788</v>
      </c>
      <c r="CE188" s="115"/>
    </row>
    <row r="189" spans="1:83" s="87" customFormat="1" ht="21.4" customHeight="1" x14ac:dyDescent="0.2">
      <c r="A189" s="111" t="s">
        <v>246</v>
      </c>
      <c r="B189" s="111" t="s">
        <v>247</v>
      </c>
      <c r="C189" s="111" t="s">
        <v>253</v>
      </c>
      <c r="D189" s="112">
        <v>3.6626016123333298</v>
      </c>
      <c r="E189" s="113"/>
      <c r="F189" s="114">
        <v>2.2624999999999999E-2</v>
      </c>
      <c r="G189" s="114">
        <v>1.7250000000000001E-2</v>
      </c>
      <c r="H189" s="115"/>
      <c r="I189" s="116">
        <v>5</v>
      </c>
      <c r="J189" s="116">
        <v>3</v>
      </c>
      <c r="K189" s="113"/>
      <c r="L189" s="138">
        <v>0.79</v>
      </c>
      <c r="M189" s="135">
        <v>0.78200000000000003</v>
      </c>
      <c r="N189" s="119">
        <v>0.7</v>
      </c>
      <c r="O189" s="120">
        <v>1.0999999999999999E-2</v>
      </c>
      <c r="P189" s="113"/>
      <c r="Q189" s="121">
        <v>131</v>
      </c>
      <c r="R189" s="122">
        <v>35.766925771799599</v>
      </c>
      <c r="S189" s="123">
        <v>36</v>
      </c>
      <c r="T189" s="135">
        <v>0.99352571588332295</v>
      </c>
      <c r="U189" s="136">
        <v>-19.629618949465499</v>
      </c>
      <c r="V189" s="126">
        <v>2E-3</v>
      </c>
      <c r="W189" s="126"/>
      <c r="X189" s="127">
        <v>1</v>
      </c>
      <c r="Y189" s="127">
        <v>28</v>
      </c>
      <c r="Z189" s="113"/>
      <c r="AA189" s="128">
        <v>416</v>
      </c>
      <c r="AB189" s="112">
        <v>113.580466573043</v>
      </c>
      <c r="AC189" s="123">
        <v>200</v>
      </c>
      <c r="AD189" s="118">
        <v>0.56790233286521496</v>
      </c>
      <c r="AE189" s="129">
        <v>-420.83121638591899</v>
      </c>
      <c r="AF189" s="114"/>
      <c r="AG189" s="114"/>
      <c r="AH189" s="130">
        <v>317</v>
      </c>
      <c r="AI189" s="127">
        <v>464</v>
      </c>
      <c r="AJ189" s="113"/>
      <c r="AK189" s="122">
        <v>2797.10563</v>
      </c>
      <c r="AL189" s="122">
        <v>763.693659878571</v>
      </c>
      <c r="AM189" s="131">
        <v>828</v>
      </c>
      <c r="AN189" s="120">
        <v>0.92233533801759804</v>
      </c>
      <c r="AO189" s="122">
        <v>-667.37560583770596</v>
      </c>
      <c r="AP189" s="126"/>
      <c r="AQ189" s="126"/>
      <c r="AR189" s="127">
        <v>236</v>
      </c>
      <c r="AS189" s="127">
        <v>843</v>
      </c>
      <c r="AT189" s="115"/>
      <c r="AU189" s="122">
        <v>2041.81215</v>
      </c>
      <c r="AV189" s="112">
        <v>557.47590541227999</v>
      </c>
      <c r="AW189" s="133">
        <v>573</v>
      </c>
      <c r="AX189" s="135">
        <v>0.97290733928844597</v>
      </c>
      <c r="AY189" s="139">
        <v>-355.70928494565902</v>
      </c>
      <c r="AZ189" s="114">
        <v>1.5E-3</v>
      </c>
      <c r="BA189" s="114"/>
      <c r="BB189" s="127">
        <v>57</v>
      </c>
      <c r="BC189" s="127">
        <v>477</v>
      </c>
      <c r="BD189" s="113"/>
      <c r="BE189" s="122">
        <v>129.6</v>
      </c>
      <c r="BF189" s="112">
        <v>35.384683816986502</v>
      </c>
      <c r="BG189" s="134">
        <v>65</v>
      </c>
      <c r="BH189" s="118">
        <v>0.54437975103056202</v>
      </c>
      <c r="BI189" s="129">
        <v>-142.37014532542401</v>
      </c>
      <c r="BJ189" s="114"/>
      <c r="BK189" s="114"/>
      <c r="BL189" s="127">
        <v>109</v>
      </c>
      <c r="BM189" s="127">
        <v>157</v>
      </c>
      <c r="BN189" s="113"/>
      <c r="BO189" s="121">
        <v>313</v>
      </c>
      <c r="BP189" s="122">
        <v>85.458379897506006</v>
      </c>
      <c r="BQ189" s="134">
        <v>78</v>
      </c>
      <c r="BR189" s="135">
        <v>1.09562025509623</v>
      </c>
      <c r="BS189" s="136">
        <v>-13.3641743905085</v>
      </c>
      <c r="BT189" s="114">
        <v>5.6249999999999998E-3</v>
      </c>
      <c r="BU189" s="126">
        <v>3.7499999999999999E-3</v>
      </c>
      <c r="BV189" s="121">
        <v>0</v>
      </c>
      <c r="BW189" s="121">
        <v>30</v>
      </c>
      <c r="BX189" s="115"/>
      <c r="BY189" s="120">
        <v>0.98099415204678397</v>
      </c>
      <c r="BZ189" s="120">
        <v>1</v>
      </c>
      <c r="CA189" s="137">
        <v>0.99239766081871295</v>
      </c>
      <c r="CB189" s="119">
        <v>0.9</v>
      </c>
      <c r="CC189" s="126">
        <v>2.5000000000000001E-3</v>
      </c>
      <c r="CD189" s="207">
        <f t="shared" si="2"/>
        <v>3032.6341350119969</v>
      </c>
      <c r="CE189" s="115"/>
    </row>
    <row r="190" spans="1:83" s="87" customFormat="1" ht="21.4" customHeight="1" x14ac:dyDescent="0.2">
      <c r="A190" s="111" t="s">
        <v>246</v>
      </c>
      <c r="B190" s="111" t="s">
        <v>247</v>
      </c>
      <c r="C190" s="111" t="s">
        <v>254</v>
      </c>
      <c r="D190" s="112">
        <v>4.74698357744444</v>
      </c>
      <c r="E190" s="113"/>
      <c r="F190" s="114">
        <v>2.5000000000000001E-3</v>
      </c>
      <c r="G190" s="114">
        <v>2.5000000000000001E-3</v>
      </c>
      <c r="H190" s="115"/>
      <c r="I190" s="116">
        <v>1</v>
      </c>
      <c r="J190" s="116">
        <v>1</v>
      </c>
      <c r="K190" s="113"/>
      <c r="L190" s="117">
        <v>0.5</v>
      </c>
      <c r="M190" s="118">
        <v>0.48099999999999998</v>
      </c>
      <c r="N190" s="119">
        <v>0.7</v>
      </c>
      <c r="O190" s="120"/>
      <c r="P190" s="113"/>
      <c r="Q190" s="121">
        <v>136</v>
      </c>
      <c r="R190" s="122">
        <v>28.649772593739598</v>
      </c>
      <c r="S190" s="123">
        <v>36</v>
      </c>
      <c r="T190" s="120">
        <v>0.79582701649276799</v>
      </c>
      <c r="U190" s="128">
        <v>-59.226345399411002</v>
      </c>
      <c r="V190" s="126"/>
      <c r="W190" s="126"/>
      <c r="X190" s="127">
        <v>35</v>
      </c>
      <c r="Y190" s="127">
        <v>70</v>
      </c>
      <c r="Z190" s="113"/>
      <c r="AA190" s="128">
        <v>416</v>
      </c>
      <c r="AB190" s="112">
        <v>87.634598522027105</v>
      </c>
      <c r="AC190" s="123">
        <v>200</v>
      </c>
      <c r="AD190" s="118">
        <v>0.43817299261013598</v>
      </c>
      <c r="AE190" s="129">
        <v>-668.59080777450595</v>
      </c>
      <c r="AF190" s="114"/>
      <c r="AG190" s="114"/>
      <c r="AH190" s="130">
        <v>534</v>
      </c>
      <c r="AI190" s="127">
        <v>724</v>
      </c>
      <c r="AJ190" s="113"/>
      <c r="AK190" s="122">
        <v>2732.1509599999999</v>
      </c>
      <c r="AL190" s="122">
        <v>575.55517423358401</v>
      </c>
      <c r="AM190" s="131">
        <v>828</v>
      </c>
      <c r="AN190" s="118">
        <v>0.695114944726551</v>
      </c>
      <c r="AO190" s="141">
        <v>-1758.0549841864499</v>
      </c>
      <c r="AP190" s="126"/>
      <c r="AQ190" s="126"/>
      <c r="AR190" s="127">
        <v>1199</v>
      </c>
      <c r="AS190" s="127">
        <v>1985</v>
      </c>
      <c r="AT190" s="115"/>
      <c r="AU190" s="122">
        <v>2359.20973</v>
      </c>
      <c r="AV190" s="112">
        <v>496.99134018704302</v>
      </c>
      <c r="AW190" s="133">
        <v>573</v>
      </c>
      <c r="AX190" s="120">
        <v>0.86734963383428199</v>
      </c>
      <c r="AY190" s="122">
        <v>-748.14293427395899</v>
      </c>
      <c r="AZ190" s="114"/>
      <c r="BA190" s="114"/>
      <c r="BB190" s="127">
        <v>361</v>
      </c>
      <c r="BC190" s="127">
        <v>905</v>
      </c>
      <c r="BD190" s="113"/>
      <c r="BE190" s="122">
        <v>164.8</v>
      </c>
      <c r="BF190" s="112">
        <v>34.716783260649201</v>
      </c>
      <c r="BG190" s="134">
        <v>65</v>
      </c>
      <c r="BH190" s="118">
        <v>0.53410435785614196</v>
      </c>
      <c r="BI190" s="129">
        <v>-187.692012526714</v>
      </c>
      <c r="BJ190" s="114"/>
      <c r="BK190" s="114"/>
      <c r="BL190" s="127">
        <v>144</v>
      </c>
      <c r="BM190" s="127">
        <v>206</v>
      </c>
      <c r="BN190" s="113"/>
      <c r="BO190" s="121">
        <v>350</v>
      </c>
      <c r="BP190" s="122">
        <v>73.731032410359404</v>
      </c>
      <c r="BQ190" s="134">
        <v>78</v>
      </c>
      <c r="BR190" s="120">
        <v>0.94526964628665799</v>
      </c>
      <c r="BS190" s="128">
        <v>-72.9904150320572</v>
      </c>
      <c r="BT190" s="114"/>
      <c r="BU190" s="126"/>
      <c r="BV190" s="121">
        <v>21</v>
      </c>
      <c r="BW190" s="121">
        <v>95</v>
      </c>
      <c r="BX190" s="115"/>
      <c r="BY190" s="120">
        <v>0.99258774798343097</v>
      </c>
      <c r="BZ190" s="120">
        <v>1</v>
      </c>
      <c r="CA190" s="137">
        <v>0.99703509919337296</v>
      </c>
      <c r="CB190" s="119">
        <v>0.9</v>
      </c>
      <c r="CC190" s="126">
        <v>2.5000000000000001E-3</v>
      </c>
      <c r="CD190" s="207">
        <f t="shared" si="2"/>
        <v>3930.5024021239965</v>
      </c>
      <c r="CE190" s="115"/>
    </row>
    <row r="191" spans="1:83" s="87" customFormat="1" ht="21.4" customHeight="1" x14ac:dyDescent="0.2">
      <c r="A191" s="111" t="s">
        <v>246</v>
      </c>
      <c r="B191" s="111" t="s">
        <v>247</v>
      </c>
      <c r="C191" s="111" t="s">
        <v>255</v>
      </c>
      <c r="D191" s="112">
        <v>2.8603574068888902</v>
      </c>
      <c r="E191" s="113"/>
      <c r="F191" s="114">
        <v>1.2E-2</v>
      </c>
      <c r="G191" s="114">
        <v>0.01</v>
      </c>
      <c r="H191" s="115"/>
      <c r="I191" s="116">
        <v>3</v>
      </c>
      <c r="J191" s="116">
        <v>2</v>
      </c>
      <c r="K191" s="113"/>
      <c r="L191" s="138">
        <v>0.76</v>
      </c>
      <c r="M191" s="118">
        <v>0.58099999999999996</v>
      </c>
      <c r="N191" s="119">
        <v>0.7</v>
      </c>
      <c r="O191" s="120"/>
      <c r="P191" s="113"/>
      <c r="Q191" s="121">
        <v>69</v>
      </c>
      <c r="R191" s="122">
        <v>24.122859553781701</v>
      </c>
      <c r="S191" s="123">
        <v>36</v>
      </c>
      <c r="T191" s="118">
        <v>0.67007943204949305</v>
      </c>
      <c r="U191" s="129">
        <v>-48.636202858675297</v>
      </c>
      <c r="V191" s="126"/>
      <c r="W191" s="126"/>
      <c r="X191" s="127">
        <v>34</v>
      </c>
      <c r="Y191" s="127">
        <v>55</v>
      </c>
      <c r="Z191" s="113"/>
      <c r="AA191" s="128">
        <v>204</v>
      </c>
      <c r="AB191" s="112">
        <v>71.319758680746006</v>
      </c>
      <c r="AC191" s="123">
        <v>200</v>
      </c>
      <c r="AD191" s="118">
        <v>0.35659879340373002</v>
      </c>
      <c r="AE191" s="129">
        <v>-449.53446032597401</v>
      </c>
      <c r="AF191" s="114"/>
      <c r="AG191" s="114"/>
      <c r="AH191" s="130">
        <v>369</v>
      </c>
      <c r="AI191" s="127">
        <v>483</v>
      </c>
      <c r="AJ191" s="113"/>
      <c r="AK191" s="122">
        <v>2347.3980700000002</v>
      </c>
      <c r="AL191" s="122">
        <v>820.66599941200502</v>
      </c>
      <c r="AM191" s="131">
        <v>828</v>
      </c>
      <c r="AN191" s="135">
        <v>0.99114251136715503</v>
      </c>
      <c r="AO191" s="139">
        <v>-358.23459574953102</v>
      </c>
      <c r="AP191" s="126">
        <v>2E-3</v>
      </c>
      <c r="AQ191" s="126"/>
      <c r="AR191" s="127">
        <v>21</v>
      </c>
      <c r="AS191" s="127">
        <v>495</v>
      </c>
      <c r="AT191" s="115"/>
      <c r="AU191" s="122">
        <v>1491.41696</v>
      </c>
      <c r="AV191" s="112">
        <v>521.40930235084204</v>
      </c>
      <c r="AW191" s="133">
        <v>573</v>
      </c>
      <c r="AX191" s="120">
        <v>0.909963878448241</v>
      </c>
      <c r="AY191" s="122">
        <v>-380.95926883391502</v>
      </c>
      <c r="AZ191" s="114"/>
      <c r="BA191" s="114"/>
      <c r="BB191" s="127">
        <v>148</v>
      </c>
      <c r="BC191" s="127">
        <v>476</v>
      </c>
      <c r="BD191" s="113"/>
      <c r="BE191" s="122">
        <v>91</v>
      </c>
      <c r="BF191" s="112">
        <v>31.8142060781759</v>
      </c>
      <c r="BG191" s="134">
        <v>65</v>
      </c>
      <c r="BH191" s="118">
        <v>0.48944932427962901</v>
      </c>
      <c r="BI191" s="129">
        <v>-121.398699605941</v>
      </c>
      <c r="BJ191" s="114"/>
      <c r="BK191" s="114"/>
      <c r="BL191" s="127">
        <v>95</v>
      </c>
      <c r="BM191" s="127">
        <v>133</v>
      </c>
      <c r="BN191" s="113"/>
      <c r="BO191" s="121">
        <v>322</v>
      </c>
      <c r="BP191" s="122">
        <v>112.573344584315</v>
      </c>
      <c r="BQ191" s="134">
        <v>78</v>
      </c>
      <c r="BR191" s="124">
        <v>1.44324800749122</v>
      </c>
      <c r="BS191" s="125">
        <v>67.1215604728703</v>
      </c>
      <c r="BT191" s="114">
        <v>7.4999999999999997E-3</v>
      </c>
      <c r="BU191" s="126">
        <v>7.4999999999999997E-3</v>
      </c>
      <c r="BV191" s="121">
        <v>0</v>
      </c>
      <c r="BW191" s="121">
        <v>0</v>
      </c>
      <c r="BX191" s="115"/>
      <c r="BY191" s="120">
        <v>0.99556868537666199</v>
      </c>
      <c r="BZ191" s="120">
        <v>1</v>
      </c>
      <c r="CA191" s="137">
        <v>0.99822747415066504</v>
      </c>
      <c r="CB191" s="119">
        <v>0.9</v>
      </c>
      <c r="CC191" s="126">
        <v>2.5000000000000001E-3</v>
      </c>
      <c r="CD191" s="207">
        <f t="shared" si="2"/>
        <v>2368.3759329040013</v>
      </c>
      <c r="CE191" s="115"/>
    </row>
    <row r="192" spans="1:83" s="87" customFormat="1" ht="21.4" customHeight="1" x14ac:dyDescent="0.2">
      <c r="A192" s="111" t="s">
        <v>246</v>
      </c>
      <c r="B192" s="111" t="s">
        <v>247</v>
      </c>
      <c r="C192" s="111" t="s">
        <v>256</v>
      </c>
      <c r="D192" s="112">
        <v>3.0854458153333302</v>
      </c>
      <c r="E192" s="113"/>
      <c r="F192" s="114">
        <v>2.5000000000000001E-2</v>
      </c>
      <c r="G192" s="114">
        <v>2.4250000000000001E-2</v>
      </c>
      <c r="H192" s="115"/>
      <c r="I192" s="116">
        <v>3</v>
      </c>
      <c r="J192" s="116">
        <v>3</v>
      </c>
      <c r="K192" s="113"/>
      <c r="L192" s="138">
        <v>0.81</v>
      </c>
      <c r="M192" s="118">
        <v>0.50700000000000001</v>
      </c>
      <c r="N192" s="119">
        <v>0.7</v>
      </c>
      <c r="O192" s="120"/>
      <c r="P192" s="113"/>
      <c r="Q192" s="121">
        <v>91</v>
      </c>
      <c r="R192" s="122">
        <v>29.4933067849609</v>
      </c>
      <c r="S192" s="123">
        <v>36</v>
      </c>
      <c r="T192" s="120">
        <v>0.81925852180447101</v>
      </c>
      <c r="U192" s="128">
        <v>-35.893278779724703</v>
      </c>
      <c r="V192" s="126"/>
      <c r="W192" s="126"/>
      <c r="X192" s="127">
        <v>21</v>
      </c>
      <c r="Y192" s="127">
        <v>43</v>
      </c>
      <c r="Z192" s="113"/>
      <c r="AA192" s="128">
        <v>291</v>
      </c>
      <c r="AB192" s="112">
        <v>94.313761257402604</v>
      </c>
      <c r="AC192" s="123">
        <v>200</v>
      </c>
      <c r="AD192" s="118">
        <v>0.47156880628701298</v>
      </c>
      <c r="AE192" s="129">
        <v>-413.962659887359</v>
      </c>
      <c r="AF192" s="114"/>
      <c r="AG192" s="114"/>
      <c r="AH192" s="130">
        <v>327</v>
      </c>
      <c r="AI192" s="127">
        <v>450</v>
      </c>
      <c r="AJ192" s="113"/>
      <c r="AK192" s="122">
        <v>2105.5379899999998</v>
      </c>
      <c r="AL192" s="122">
        <v>682.40964710395701</v>
      </c>
      <c r="AM192" s="131">
        <v>817.8</v>
      </c>
      <c r="AN192" s="120">
        <v>0.834445643316161</v>
      </c>
      <c r="AO192" s="122">
        <v>-777.05432627941195</v>
      </c>
      <c r="AP192" s="126"/>
      <c r="AQ192" s="126"/>
      <c r="AR192" s="127">
        <v>418</v>
      </c>
      <c r="AS192" s="127">
        <v>923</v>
      </c>
      <c r="AT192" s="115"/>
      <c r="AU192" s="122">
        <v>2106.15355</v>
      </c>
      <c r="AV192" s="112">
        <v>682.60915149873199</v>
      </c>
      <c r="AW192" s="133">
        <v>573</v>
      </c>
      <c r="AX192" s="124">
        <v>1.19128996771157</v>
      </c>
      <c r="AY192" s="132">
        <v>86.435529422715504</v>
      </c>
      <c r="AZ192" s="114">
        <v>1.4999999999999999E-2</v>
      </c>
      <c r="BA192" s="114">
        <v>1.4250000000000001E-2</v>
      </c>
      <c r="BB192" s="127">
        <v>0</v>
      </c>
      <c r="BC192" s="127">
        <v>16</v>
      </c>
      <c r="BD192" s="113"/>
      <c r="BE192" s="122">
        <v>162</v>
      </c>
      <c r="BF192" s="112">
        <v>52.504568122677703</v>
      </c>
      <c r="BG192" s="134">
        <v>65</v>
      </c>
      <c r="BH192" s="120">
        <v>0.80776258650273502</v>
      </c>
      <c r="BI192" s="128">
        <v>-67.112864463391801</v>
      </c>
      <c r="BJ192" s="114"/>
      <c r="BK192" s="114"/>
      <c r="BL192" s="127">
        <v>39</v>
      </c>
      <c r="BM192" s="127">
        <v>79</v>
      </c>
      <c r="BN192" s="113"/>
      <c r="BO192" s="121">
        <v>321</v>
      </c>
      <c r="BP192" s="122">
        <v>104.036829428269</v>
      </c>
      <c r="BQ192" s="134">
        <v>78</v>
      </c>
      <c r="BR192" s="124">
        <v>1.3338055054906299</v>
      </c>
      <c r="BS192" s="125">
        <v>46.064562643929897</v>
      </c>
      <c r="BT192" s="114">
        <v>7.4999999999999997E-3</v>
      </c>
      <c r="BU192" s="126">
        <v>7.4999999999999997E-3</v>
      </c>
      <c r="BV192" s="121">
        <v>0</v>
      </c>
      <c r="BW192" s="121">
        <v>0</v>
      </c>
      <c r="BX192" s="115"/>
      <c r="BY192" s="120">
        <v>0.99634308510638303</v>
      </c>
      <c r="BZ192" s="120">
        <v>1</v>
      </c>
      <c r="CA192" s="137">
        <v>0.99853723404255301</v>
      </c>
      <c r="CB192" s="119">
        <v>0.9</v>
      </c>
      <c r="CC192" s="126">
        <v>2.5000000000000001E-3</v>
      </c>
      <c r="CD192" s="207">
        <f t="shared" si="2"/>
        <v>2523.2775877795971</v>
      </c>
      <c r="CE192" s="115"/>
    </row>
    <row r="193" spans="1:83" s="87" customFormat="1" ht="21.4" customHeight="1" x14ac:dyDescent="0.2">
      <c r="A193" s="111" t="s">
        <v>246</v>
      </c>
      <c r="B193" s="111" t="s">
        <v>247</v>
      </c>
      <c r="C193" s="111" t="s">
        <v>257</v>
      </c>
      <c r="D193" s="112">
        <v>3.8887596261111099</v>
      </c>
      <c r="E193" s="113"/>
      <c r="F193" s="114">
        <v>0.02</v>
      </c>
      <c r="G193" s="114">
        <v>1.95E-2</v>
      </c>
      <c r="H193" s="115"/>
      <c r="I193" s="116">
        <v>3</v>
      </c>
      <c r="J193" s="116">
        <v>3</v>
      </c>
      <c r="K193" s="113"/>
      <c r="L193" s="138">
        <v>0.7</v>
      </c>
      <c r="M193" s="120">
        <v>0.63800000000000001</v>
      </c>
      <c r="N193" s="119">
        <v>0.7</v>
      </c>
      <c r="O193" s="120"/>
      <c r="P193" s="113"/>
      <c r="Q193" s="121">
        <v>166</v>
      </c>
      <c r="R193" s="122">
        <v>42.687133163333499</v>
      </c>
      <c r="S193" s="123">
        <v>36</v>
      </c>
      <c r="T193" s="124">
        <v>1.1857536989814901</v>
      </c>
      <c r="U193" s="125">
        <v>6.0693161127040298</v>
      </c>
      <c r="V193" s="126">
        <v>0.01</v>
      </c>
      <c r="W193" s="126">
        <v>9.4999999999999998E-3</v>
      </c>
      <c r="X193" s="127">
        <v>0</v>
      </c>
      <c r="Y193" s="127">
        <v>2</v>
      </c>
      <c r="Z193" s="113"/>
      <c r="AA193" s="128">
        <v>479</v>
      </c>
      <c r="AB193" s="112">
        <v>123.17552280263099</v>
      </c>
      <c r="AC193" s="123">
        <v>200</v>
      </c>
      <c r="AD193" s="118">
        <v>0.61587761401315499</v>
      </c>
      <c r="AE193" s="129">
        <v>-409.50379937386703</v>
      </c>
      <c r="AF193" s="114"/>
      <c r="AG193" s="114"/>
      <c r="AH193" s="130">
        <v>299</v>
      </c>
      <c r="AI193" s="127">
        <v>455</v>
      </c>
      <c r="AJ193" s="113"/>
      <c r="AK193" s="122">
        <v>2965.3939</v>
      </c>
      <c r="AL193" s="122">
        <v>762.555206572511</v>
      </c>
      <c r="AM193" s="131">
        <v>814.9</v>
      </c>
      <c r="AN193" s="120">
        <v>0.93576537804946802</v>
      </c>
      <c r="AO193" s="122">
        <v>-654.81483054881903</v>
      </c>
      <c r="AP193" s="126"/>
      <c r="AQ193" s="126"/>
      <c r="AR193" s="127">
        <v>204</v>
      </c>
      <c r="AS193" s="127">
        <v>838</v>
      </c>
      <c r="AT193" s="115"/>
      <c r="AU193" s="122">
        <v>2000.7036499999999</v>
      </c>
      <c r="AV193" s="112">
        <v>514.48375378263495</v>
      </c>
      <c r="AW193" s="133">
        <v>573</v>
      </c>
      <c r="AX193" s="120">
        <v>0.89787740625241697</v>
      </c>
      <c r="AY193" s="122">
        <v>-544.85973520612697</v>
      </c>
      <c r="AZ193" s="114"/>
      <c r="BA193" s="114"/>
      <c r="BB193" s="127">
        <v>228</v>
      </c>
      <c r="BC193" s="127">
        <v>674</v>
      </c>
      <c r="BD193" s="113"/>
      <c r="BE193" s="122">
        <v>200.4</v>
      </c>
      <c r="BF193" s="112">
        <v>51.5331414815183</v>
      </c>
      <c r="BG193" s="134">
        <v>65</v>
      </c>
      <c r="BH193" s="120">
        <v>0.79281756125412695</v>
      </c>
      <c r="BI193" s="128">
        <v>-88.363734796506606</v>
      </c>
      <c r="BJ193" s="114"/>
      <c r="BK193" s="114"/>
      <c r="BL193" s="127">
        <v>53</v>
      </c>
      <c r="BM193" s="127">
        <v>103</v>
      </c>
      <c r="BN193" s="113"/>
      <c r="BO193" s="121">
        <v>379</v>
      </c>
      <c r="BP193" s="122">
        <v>97.460382342791505</v>
      </c>
      <c r="BQ193" s="134">
        <v>78</v>
      </c>
      <c r="BR193" s="124">
        <v>1.2494920813178401</v>
      </c>
      <c r="BS193" s="125">
        <v>32.483518244192098</v>
      </c>
      <c r="BT193" s="114">
        <v>7.4999999999999997E-3</v>
      </c>
      <c r="BU193" s="126">
        <v>7.4999999999999997E-3</v>
      </c>
      <c r="BV193" s="121">
        <v>0</v>
      </c>
      <c r="BW193" s="121">
        <v>0</v>
      </c>
      <c r="BX193" s="115"/>
      <c r="BY193" s="120">
        <v>0.99648609077598804</v>
      </c>
      <c r="BZ193" s="120">
        <v>1</v>
      </c>
      <c r="CA193" s="137">
        <v>0.99859443631039502</v>
      </c>
      <c r="CB193" s="119">
        <v>0.9</v>
      </c>
      <c r="CC193" s="126">
        <v>2.5000000000000001E-3</v>
      </c>
      <c r="CD193" s="207">
        <f t="shared" si="2"/>
        <v>3168.9502193179433</v>
      </c>
      <c r="CE193" s="115"/>
    </row>
    <row r="194" spans="1:83" s="87" customFormat="1" ht="21.4" customHeight="1" x14ac:dyDescent="0.2">
      <c r="A194" s="111" t="s">
        <v>246</v>
      </c>
      <c r="B194" s="111" t="s">
        <v>247</v>
      </c>
      <c r="C194" s="111" t="s">
        <v>258</v>
      </c>
      <c r="D194" s="112">
        <v>4.0950951938888904</v>
      </c>
      <c r="E194" s="113"/>
      <c r="F194" s="114">
        <v>3.075E-2</v>
      </c>
      <c r="G194" s="114">
        <v>2.8000000000000001E-2</v>
      </c>
      <c r="H194" s="115"/>
      <c r="I194" s="116">
        <v>5</v>
      </c>
      <c r="J194" s="116">
        <v>3</v>
      </c>
      <c r="K194" s="113"/>
      <c r="L194" s="137">
        <v>0.88</v>
      </c>
      <c r="M194" s="135">
        <v>0.82899999999999996</v>
      </c>
      <c r="N194" s="119">
        <v>0.7</v>
      </c>
      <c r="O194" s="120">
        <v>1.7999999999999999E-2</v>
      </c>
      <c r="P194" s="113"/>
      <c r="Q194" s="121">
        <v>142</v>
      </c>
      <c r="R194" s="122">
        <v>34.675628593910702</v>
      </c>
      <c r="S194" s="123">
        <v>36</v>
      </c>
      <c r="T194" s="135">
        <v>0.963211905386409</v>
      </c>
      <c r="U194" s="136">
        <v>-26.416522981952099</v>
      </c>
      <c r="V194" s="126">
        <v>5.0000000000000001E-4</v>
      </c>
      <c r="W194" s="126"/>
      <c r="X194" s="127">
        <v>6</v>
      </c>
      <c r="Y194" s="127">
        <v>35</v>
      </c>
      <c r="Z194" s="113"/>
      <c r="AA194" s="128">
        <v>286</v>
      </c>
      <c r="AB194" s="112">
        <v>69.839646322947004</v>
      </c>
      <c r="AC194" s="123">
        <v>200</v>
      </c>
      <c r="AD194" s="118">
        <v>0.34919823161473501</v>
      </c>
      <c r="AE194" s="129">
        <v>-649.64734989973397</v>
      </c>
      <c r="AF194" s="114"/>
      <c r="AG194" s="114"/>
      <c r="AH194" s="130">
        <v>534</v>
      </c>
      <c r="AI194" s="127">
        <v>697</v>
      </c>
      <c r="AJ194" s="113"/>
      <c r="AK194" s="122">
        <v>2070.7598899999998</v>
      </c>
      <c r="AL194" s="122">
        <v>505.66831586484102</v>
      </c>
      <c r="AM194" s="131">
        <v>828</v>
      </c>
      <c r="AN194" s="118">
        <v>0.610710526406813</v>
      </c>
      <c r="AO194" s="141">
        <v>-1802.8201385849</v>
      </c>
      <c r="AP194" s="126"/>
      <c r="AQ194" s="126"/>
      <c r="AR194" s="127">
        <v>1320</v>
      </c>
      <c r="AS194" s="127">
        <v>1999</v>
      </c>
      <c r="AT194" s="115"/>
      <c r="AU194" s="122">
        <v>2291.0595600000001</v>
      </c>
      <c r="AV194" s="112">
        <v>559.46429851470805</v>
      </c>
      <c r="AW194" s="133">
        <v>573</v>
      </c>
      <c r="AX194" s="135">
        <v>0.97637748431886195</v>
      </c>
      <c r="AY194" s="139">
        <v>-389.57009746273701</v>
      </c>
      <c r="AZ194" s="114">
        <v>2.2499999999999998E-3</v>
      </c>
      <c r="BA194" s="114"/>
      <c r="BB194" s="127">
        <v>56</v>
      </c>
      <c r="BC194" s="127">
        <v>525</v>
      </c>
      <c r="BD194" s="113"/>
      <c r="BE194" s="122">
        <v>149.4</v>
      </c>
      <c r="BF194" s="112">
        <v>36.482668393875102</v>
      </c>
      <c r="BG194" s="134">
        <v>65</v>
      </c>
      <c r="BH194" s="118">
        <v>0.56127182144423204</v>
      </c>
      <c r="BI194" s="129">
        <v>-154.68538871741299</v>
      </c>
      <c r="BJ194" s="114"/>
      <c r="BK194" s="114"/>
      <c r="BL194" s="127">
        <v>117</v>
      </c>
      <c r="BM194" s="127">
        <v>171</v>
      </c>
      <c r="BN194" s="113"/>
      <c r="BO194" s="121">
        <v>406</v>
      </c>
      <c r="BP194" s="122">
        <v>99.142994430477202</v>
      </c>
      <c r="BQ194" s="134">
        <v>78</v>
      </c>
      <c r="BR194" s="124">
        <v>1.2710640311599599</v>
      </c>
      <c r="BS194" s="125">
        <v>41.0975335391039</v>
      </c>
      <c r="BT194" s="114">
        <v>7.4999999999999997E-3</v>
      </c>
      <c r="BU194" s="126">
        <v>7.4999999999999997E-3</v>
      </c>
      <c r="BV194" s="121">
        <v>0</v>
      </c>
      <c r="BW194" s="121">
        <v>0</v>
      </c>
      <c r="BX194" s="115"/>
      <c r="BY194" s="120">
        <v>0.99175301332205501</v>
      </c>
      <c r="BZ194" s="120">
        <v>1</v>
      </c>
      <c r="CA194" s="137">
        <v>0.996701205328822</v>
      </c>
      <c r="CB194" s="119">
        <v>0.9</v>
      </c>
      <c r="CC194" s="126">
        <v>2.5000000000000001E-3</v>
      </c>
      <c r="CD194" s="207">
        <f t="shared" si="2"/>
        <v>3390.7388205400011</v>
      </c>
      <c r="CE194" s="115"/>
    </row>
    <row r="195" spans="1:83" s="87" customFormat="1" ht="21.4" customHeight="1" x14ac:dyDescent="0.2">
      <c r="A195" s="111" t="s">
        <v>246</v>
      </c>
      <c r="B195" s="111" t="s">
        <v>247</v>
      </c>
      <c r="C195" s="111" t="s">
        <v>259</v>
      </c>
      <c r="D195" s="112">
        <v>2.8735632856666702</v>
      </c>
      <c r="E195" s="113"/>
      <c r="F195" s="114">
        <v>7.6249999999999998E-3</v>
      </c>
      <c r="G195" s="114">
        <v>5.7499999999999999E-3</v>
      </c>
      <c r="H195" s="115"/>
      <c r="I195" s="116">
        <v>3</v>
      </c>
      <c r="J195" s="116">
        <v>3</v>
      </c>
      <c r="K195" s="113"/>
      <c r="L195" s="137">
        <v>0.89</v>
      </c>
      <c r="M195" s="135">
        <v>0.70599999999999996</v>
      </c>
      <c r="N195" s="119">
        <v>0.7</v>
      </c>
      <c r="O195" s="120">
        <v>1E-3</v>
      </c>
      <c r="P195" s="113"/>
      <c r="Q195" s="121">
        <v>74</v>
      </c>
      <c r="R195" s="122">
        <v>25.751999397094199</v>
      </c>
      <c r="S195" s="123">
        <v>36</v>
      </c>
      <c r="T195" s="118">
        <v>0.71533331658595001</v>
      </c>
      <c r="U195" s="129">
        <v>-44.179313111641797</v>
      </c>
      <c r="V195" s="126"/>
      <c r="W195" s="126"/>
      <c r="X195" s="127">
        <v>30</v>
      </c>
      <c r="Y195" s="127">
        <v>51</v>
      </c>
      <c r="Z195" s="113"/>
      <c r="AA195" s="128">
        <v>194</v>
      </c>
      <c r="AB195" s="112">
        <v>67.511998419409096</v>
      </c>
      <c r="AC195" s="123">
        <v>200</v>
      </c>
      <c r="AD195" s="118">
        <v>0.33755999209704501</v>
      </c>
      <c r="AE195" s="129">
        <v>-462.55173950912098</v>
      </c>
      <c r="AF195" s="114"/>
      <c r="AG195" s="114"/>
      <c r="AH195" s="130">
        <v>381</v>
      </c>
      <c r="AI195" s="127">
        <v>496</v>
      </c>
      <c r="AJ195" s="113"/>
      <c r="AK195" s="122">
        <v>1216.51053</v>
      </c>
      <c r="AL195" s="122">
        <v>423.345654528632</v>
      </c>
      <c r="AM195" s="131">
        <v>792.6</v>
      </c>
      <c r="AN195" s="118">
        <v>0.53412270316506605</v>
      </c>
      <c r="AO195" s="141">
        <v>-1385.4040136746501</v>
      </c>
      <c r="AP195" s="126"/>
      <c r="AQ195" s="126"/>
      <c r="AR195" s="127">
        <v>1062</v>
      </c>
      <c r="AS195" s="127">
        <v>1517</v>
      </c>
      <c r="AT195" s="115"/>
      <c r="AU195" s="122">
        <v>994.37719000000004</v>
      </c>
      <c r="AV195" s="112">
        <v>346.04325401843499</v>
      </c>
      <c r="AW195" s="133">
        <v>573</v>
      </c>
      <c r="AX195" s="118">
        <v>0.60391492847894501</v>
      </c>
      <c r="AY195" s="141">
        <v>-886.64354369363105</v>
      </c>
      <c r="AZ195" s="114"/>
      <c r="BA195" s="114"/>
      <c r="BB195" s="127">
        <v>653</v>
      </c>
      <c r="BC195" s="127">
        <v>982</v>
      </c>
      <c r="BD195" s="113"/>
      <c r="BE195" s="122">
        <v>109.2</v>
      </c>
      <c r="BF195" s="112">
        <v>38.0015991103066</v>
      </c>
      <c r="BG195" s="134">
        <v>65</v>
      </c>
      <c r="BH195" s="118">
        <v>0.58463998631240899</v>
      </c>
      <c r="BI195" s="129">
        <v>-104.179315340464</v>
      </c>
      <c r="BJ195" s="114"/>
      <c r="BK195" s="114"/>
      <c r="BL195" s="127">
        <v>78</v>
      </c>
      <c r="BM195" s="127">
        <v>115</v>
      </c>
      <c r="BN195" s="113"/>
      <c r="BO195" s="121">
        <v>237</v>
      </c>
      <c r="BP195" s="122">
        <v>82.475998069071906</v>
      </c>
      <c r="BQ195" s="134">
        <v>78</v>
      </c>
      <c r="BR195" s="135">
        <v>1.0573845906291299</v>
      </c>
      <c r="BS195" s="136">
        <v>-19.055178408557101</v>
      </c>
      <c r="BT195" s="114">
        <v>4.1250000000000002E-3</v>
      </c>
      <c r="BU195" s="126">
        <v>2.2499999999999998E-3</v>
      </c>
      <c r="BV195" s="121">
        <v>0</v>
      </c>
      <c r="BW195" s="121">
        <v>32</v>
      </c>
      <c r="BX195" s="115"/>
      <c r="BY195" s="120">
        <v>0.98361998361998404</v>
      </c>
      <c r="BZ195" s="120">
        <v>1</v>
      </c>
      <c r="CA195" s="137">
        <v>0.99344799344799295</v>
      </c>
      <c r="CB195" s="119">
        <v>0.9</v>
      </c>
      <c r="CC195" s="126">
        <v>2.5000000000000001E-3</v>
      </c>
      <c r="CD195" s="207">
        <f t="shared" si="2"/>
        <v>2277.5862602194029</v>
      </c>
      <c r="CE195" s="115"/>
    </row>
    <row r="196" spans="1:83" s="87" customFormat="1" ht="21.4" customHeight="1" x14ac:dyDescent="0.2">
      <c r="A196" s="111" t="s">
        <v>246</v>
      </c>
      <c r="B196" s="111" t="s">
        <v>247</v>
      </c>
      <c r="C196" s="111" t="s">
        <v>260</v>
      </c>
      <c r="D196" s="112">
        <v>6.7691988437777804</v>
      </c>
      <c r="E196" s="113"/>
      <c r="F196" s="114">
        <v>2.9250000000000002E-2</v>
      </c>
      <c r="G196" s="114">
        <v>2.4E-2</v>
      </c>
      <c r="H196" s="115"/>
      <c r="I196" s="116">
        <v>5</v>
      </c>
      <c r="J196" s="116">
        <v>4</v>
      </c>
      <c r="K196" s="113"/>
      <c r="L196" s="138">
        <v>0.8</v>
      </c>
      <c r="M196" s="118">
        <v>0.54100000000000004</v>
      </c>
      <c r="N196" s="119">
        <v>0.7</v>
      </c>
      <c r="O196" s="120"/>
      <c r="P196" s="113"/>
      <c r="Q196" s="121">
        <v>264</v>
      </c>
      <c r="R196" s="122">
        <v>39.0001839350114</v>
      </c>
      <c r="S196" s="123">
        <v>36</v>
      </c>
      <c r="T196" s="135">
        <v>1.0833384426392101</v>
      </c>
      <c r="U196" s="136">
        <v>-14.392779328742501</v>
      </c>
      <c r="V196" s="126">
        <v>7.0000000000000001E-3</v>
      </c>
      <c r="W196" s="126">
        <v>4.0000000000000001E-3</v>
      </c>
      <c r="X196" s="127">
        <v>0</v>
      </c>
      <c r="Y196" s="127">
        <v>29</v>
      </c>
      <c r="Z196" s="113"/>
      <c r="AA196" s="128">
        <v>613</v>
      </c>
      <c r="AB196" s="112">
        <v>90.557245273340897</v>
      </c>
      <c r="AC196" s="123">
        <v>200</v>
      </c>
      <c r="AD196" s="118">
        <v>0.45278622636670501</v>
      </c>
      <c r="AE196" s="129">
        <v>-933.62655182634705</v>
      </c>
      <c r="AF196" s="114"/>
      <c r="AG196" s="114"/>
      <c r="AH196" s="130">
        <v>741</v>
      </c>
      <c r="AI196" s="127">
        <v>1012</v>
      </c>
      <c r="AJ196" s="113"/>
      <c r="AK196" s="122">
        <v>6707.66543</v>
      </c>
      <c r="AL196" s="122">
        <v>990.909793729233</v>
      </c>
      <c r="AM196" s="131">
        <v>828</v>
      </c>
      <c r="AN196" s="124">
        <v>1.1967509586101801</v>
      </c>
      <c r="AO196" s="132">
        <v>304.63150543892198</v>
      </c>
      <c r="AP196" s="126">
        <v>0.01</v>
      </c>
      <c r="AQ196" s="126">
        <v>0.01</v>
      </c>
      <c r="AR196" s="127">
        <v>0</v>
      </c>
      <c r="AS196" s="127">
        <v>19</v>
      </c>
      <c r="AT196" s="115"/>
      <c r="AU196" s="122">
        <v>3792.6717100000001</v>
      </c>
      <c r="AV196" s="112">
        <v>560.28369051179698</v>
      </c>
      <c r="AW196" s="133">
        <v>573</v>
      </c>
      <c r="AX196" s="135">
        <v>0.97780748780418303</v>
      </c>
      <c r="AY196" s="139">
        <v>-638.41336098248496</v>
      </c>
      <c r="AZ196" s="114">
        <v>2.2499999999999998E-3</v>
      </c>
      <c r="BA196" s="114"/>
      <c r="BB196" s="127">
        <v>87</v>
      </c>
      <c r="BC196" s="127">
        <v>862</v>
      </c>
      <c r="BD196" s="113"/>
      <c r="BE196" s="122">
        <v>238</v>
      </c>
      <c r="BF196" s="112">
        <v>35.159256729290597</v>
      </c>
      <c r="BG196" s="134">
        <v>65</v>
      </c>
      <c r="BH196" s="118">
        <v>0.54091164198908603</v>
      </c>
      <c r="BI196" s="129">
        <v>-264.65362934356301</v>
      </c>
      <c r="BJ196" s="114"/>
      <c r="BK196" s="114"/>
      <c r="BL196" s="127">
        <v>202</v>
      </c>
      <c r="BM196" s="127">
        <v>290</v>
      </c>
      <c r="BN196" s="113"/>
      <c r="BO196" s="121">
        <v>913</v>
      </c>
      <c r="BP196" s="122">
        <v>134.87563610858101</v>
      </c>
      <c r="BQ196" s="134">
        <v>78</v>
      </c>
      <c r="BR196" s="124">
        <v>1.7291748219048899</v>
      </c>
      <c r="BS196" s="125">
        <v>309.81564478772498</v>
      </c>
      <c r="BT196" s="114">
        <v>7.4999999999999997E-3</v>
      </c>
      <c r="BU196" s="126">
        <v>7.4999999999999997E-3</v>
      </c>
      <c r="BV196" s="121">
        <v>0</v>
      </c>
      <c r="BW196" s="121">
        <v>0</v>
      </c>
      <c r="BX196" s="115"/>
      <c r="BY196" s="120">
        <v>0.98522696749932803</v>
      </c>
      <c r="BZ196" s="120">
        <v>1</v>
      </c>
      <c r="CA196" s="137">
        <v>0.99409078699973097</v>
      </c>
      <c r="CB196" s="119">
        <v>0.9</v>
      </c>
      <c r="CC196" s="126">
        <v>2.5000000000000001E-3</v>
      </c>
      <c r="CD196" s="207">
        <f t="shared" si="2"/>
        <v>5604.8966426480019</v>
      </c>
      <c r="CE196" s="115"/>
    </row>
    <row r="197" spans="1:83" s="87" customFormat="1" ht="21.4" customHeight="1" x14ac:dyDescent="0.2">
      <c r="A197" s="111" t="s">
        <v>246</v>
      </c>
      <c r="B197" s="111" t="s">
        <v>247</v>
      </c>
      <c r="C197" s="111" t="s">
        <v>261</v>
      </c>
      <c r="D197" s="112">
        <v>2.9682927161111099</v>
      </c>
      <c r="E197" s="113"/>
      <c r="F197" s="114">
        <v>1.925E-2</v>
      </c>
      <c r="G197" s="114">
        <v>1.4749999999999999E-2</v>
      </c>
      <c r="H197" s="115"/>
      <c r="I197" s="116">
        <v>3</v>
      </c>
      <c r="J197" s="116">
        <v>3</v>
      </c>
      <c r="K197" s="113"/>
      <c r="L197" s="140">
        <v>0.69</v>
      </c>
      <c r="M197" s="120">
        <v>0.68799999999999994</v>
      </c>
      <c r="N197" s="119">
        <v>0.7</v>
      </c>
      <c r="O197" s="120"/>
      <c r="P197" s="113"/>
      <c r="Q197" s="121">
        <v>257</v>
      </c>
      <c r="R197" s="122">
        <v>86.581757454401895</v>
      </c>
      <c r="S197" s="123">
        <v>36</v>
      </c>
      <c r="T197" s="124">
        <v>2.4050488181778298</v>
      </c>
      <c r="U197" s="125">
        <v>134.92480644012801</v>
      </c>
      <c r="V197" s="126">
        <v>0.01</v>
      </c>
      <c r="W197" s="126">
        <v>0.01</v>
      </c>
      <c r="X197" s="127">
        <v>0</v>
      </c>
      <c r="Y197" s="127">
        <v>0</v>
      </c>
      <c r="Z197" s="113"/>
      <c r="AA197" s="128">
        <v>249</v>
      </c>
      <c r="AB197" s="112">
        <v>83.886605471385494</v>
      </c>
      <c r="AC197" s="123">
        <v>200</v>
      </c>
      <c r="AD197" s="118">
        <v>0.419433027356927</v>
      </c>
      <c r="AE197" s="129">
        <v>-429.19551977706601</v>
      </c>
      <c r="AF197" s="114"/>
      <c r="AG197" s="114"/>
      <c r="AH197" s="130">
        <v>345</v>
      </c>
      <c r="AI197" s="127">
        <v>464</v>
      </c>
      <c r="AJ197" s="113"/>
      <c r="AK197" s="122">
        <v>1477.37853</v>
      </c>
      <c r="AL197" s="122">
        <v>497.71995934941901</v>
      </c>
      <c r="AM197" s="131">
        <v>806.1</v>
      </c>
      <c r="AN197" s="118">
        <v>0.61744195428534798</v>
      </c>
      <c r="AO197" s="141">
        <v>-1256.0885124614699</v>
      </c>
      <c r="AP197" s="126"/>
      <c r="AQ197" s="126"/>
      <c r="AR197" s="127">
        <v>916</v>
      </c>
      <c r="AS197" s="127">
        <v>1394</v>
      </c>
      <c r="AT197" s="115"/>
      <c r="AU197" s="122">
        <v>1760.13122</v>
      </c>
      <c r="AV197" s="112">
        <v>592.97764349400995</v>
      </c>
      <c r="AW197" s="133">
        <v>573</v>
      </c>
      <c r="AX197" s="135">
        <v>1.0348649973717401</v>
      </c>
      <c r="AY197" s="139">
        <v>-182.89894416129499</v>
      </c>
      <c r="AZ197" s="114">
        <v>6.7499999999999999E-3</v>
      </c>
      <c r="BA197" s="114">
        <v>2.2499999999999998E-3</v>
      </c>
      <c r="BB197" s="127">
        <v>0</v>
      </c>
      <c r="BC197" s="127">
        <v>281</v>
      </c>
      <c r="BD197" s="113"/>
      <c r="BE197" s="122">
        <v>150.80000000000001</v>
      </c>
      <c r="BF197" s="112">
        <v>50.803614879859197</v>
      </c>
      <c r="BG197" s="134">
        <v>65</v>
      </c>
      <c r="BH197" s="120">
        <v>0.78159407507475598</v>
      </c>
      <c r="BI197" s="128">
        <v>-69.613543927546601</v>
      </c>
      <c r="BJ197" s="114"/>
      <c r="BK197" s="114"/>
      <c r="BL197" s="127">
        <v>43</v>
      </c>
      <c r="BM197" s="127">
        <v>81</v>
      </c>
      <c r="BN197" s="113"/>
      <c r="BO197" s="121">
        <v>220</v>
      </c>
      <c r="BP197" s="122">
        <v>74.116679532950997</v>
      </c>
      <c r="BQ197" s="134">
        <v>78</v>
      </c>
      <c r="BR197" s="120">
        <v>0.95021384016603905</v>
      </c>
      <c r="BS197" s="128">
        <v>-44.496252713055902</v>
      </c>
      <c r="BT197" s="114">
        <v>0</v>
      </c>
      <c r="BU197" s="126"/>
      <c r="BV197" s="121">
        <v>12</v>
      </c>
      <c r="BW197" s="121">
        <v>58</v>
      </c>
      <c r="BX197" s="115"/>
      <c r="BY197" s="120">
        <v>0.99326275264677599</v>
      </c>
      <c r="BZ197" s="120">
        <v>1</v>
      </c>
      <c r="CA197" s="137">
        <v>0.99730510105870995</v>
      </c>
      <c r="CB197" s="119">
        <v>0.9</v>
      </c>
      <c r="CC197" s="126">
        <v>2.5000000000000001E-3</v>
      </c>
      <c r="CD197" s="207">
        <f t="shared" si="2"/>
        <v>2392.7407584571656</v>
      </c>
      <c r="CE197" s="115"/>
    </row>
    <row r="198" spans="1:83" s="87" customFormat="1" ht="21.4" customHeight="1" x14ac:dyDescent="0.2">
      <c r="A198" s="111" t="s">
        <v>246</v>
      </c>
      <c r="B198" s="111" t="s">
        <v>247</v>
      </c>
      <c r="C198" s="111" t="s">
        <v>262</v>
      </c>
      <c r="D198" s="112">
        <v>3.91358108133333</v>
      </c>
      <c r="E198" s="113"/>
      <c r="F198" s="114">
        <v>0.02</v>
      </c>
      <c r="G198" s="114">
        <v>0.02</v>
      </c>
      <c r="H198" s="115"/>
      <c r="I198" s="116">
        <v>3</v>
      </c>
      <c r="J198" s="116">
        <v>3</v>
      </c>
      <c r="K198" s="113"/>
      <c r="L198" s="117">
        <v>0.22</v>
      </c>
      <c r="M198" s="118">
        <v>0.42299999999999999</v>
      </c>
      <c r="N198" s="119">
        <v>0.7</v>
      </c>
      <c r="O198" s="120"/>
      <c r="P198" s="113"/>
      <c r="Q198" s="121">
        <v>172</v>
      </c>
      <c r="R198" s="122">
        <v>43.9495174433439</v>
      </c>
      <c r="S198" s="123">
        <v>36</v>
      </c>
      <c r="T198" s="124">
        <v>1.2208199289817701</v>
      </c>
      <c r="U198" s="125">
        <v>11.048499016652899</v>
      </c>
      <c r="V198" s="126">
        <v>0.01</v>
      </c>
      <c r="W198" s="126">
        <v>0.01</v>
      </c>
      <c r="X198" s="127">
        <v>0</v>
      </c>
      <c r="Y198" s="127">
        <v>0</v>
      </c>
      <c r="Z198" s="113"/>
      <c r="AA198" s="128">
        <v>295</v>
      </c>
      <c r="AB198" s="112">
        <v>75.3785328243398</v>
      </c>
      <c r="AC198" s="123">
        <v>200</v>
      </c>
      <c r="AD198" s="118">
        <v>0.37689266412169897</v>
      </c>
      <c r="AE198" s="129">
        <v>-599.17500546303904</v>
      </c>
      <c r="AF198" s="114"/>
      <c r="AG198" s="114"/>
      <c r="AH198" s="130">
        <v>488</v>
      </c>
      <c r="AI198" s="127">
        <v>645</v>
      </c>
      <c r="AJ198" s="113"/>
      <c r="AK198" s="122">
        <v>1437.3779500000001</v>
      </c>
      <c r="AL198" s="122">
        <v>367.27946096629603</v>
      </c>
      <c r="AM198" s="131">
        <v>646.5</v>
      </c>
      <c r="AN198" s="118">
        <v>0.56810434797570897</v>
      </c>
      <c r="AO198" s="141">
        <v>-1453.04275515927</v>
      </c>
      <c r="AP198" s="126"/>
      <c r="AQ198" s="126"/>
      <c r="AR198" s="127">
        <v>1093</v>
      </c>
      <c r="AS198" s="127">
        <v>1599</v>
      </c>
      <c r="AT198" s="115"/>
      <c r="AU198" s="122">
        <v>2095.3067299999998</v>
      </c>
      <c r="AV198" s="112">
        <v>535.39371906564395</v>
      </c>
      <c r="AW198" s="133">
        <v>573</v>
      </c>
      <c r="AX198" s="120">
        <v>0.93436949226115895</v>
      </c>
      <c r="AY198" s="122">
        <v>-466.50466065160799</v>
      </c>
      <c r="AZ198" s="114"/>
      <c r="BA198" s="114"/>
      <c r="BB198" s="127">
        <v>148</v>
      </c>
      <c r="BC198" s="127">
        <v>596</v>
      </c>
      <c r="BD198" s="113"/>
      <c r="BE198" s="122">
        <v>238.8</v>
      </c>
      <c r="BF198" s="112">
        <v>61.018283520177398</v>
      </c>
      <c r="BG198" s="134">
        <v>65</v>
      </c>
      <c r="BH198" s="120">
        <v>0.93874282338734505</v>
      </c>
      <c r="BI198" s="128">
        <v>-51.806876775487702</v>
      </c>
      <c r="BJ198" s="114"/>
      <c r="BK198" s="114"/>
      <c r="BL198" s="127">
        <v>16</v>
      </c>
      <c r="BM198" s="127">
        <v>67</v>
      </c>
      <c r="BN198" s="113"/>
      <c r="BO198" s="121">
        <v>411</v>
      </c>
      <c r="BP198" s="122">
        <v>105.018905053572</v>
      </c>
      <c r="BQ198" s="134">
        <v>78</v>
      </c>
      <c r="BR198" s="124">
        <v>1.34639621863554</v>
      </c>
      <c r="BS198" s="125">
        <v>62.271747869414703</v>
      </c>
      <c r="BT198" s="114">
        <v>7.4999999999999997E-3</v>
      </c>
      <c r="BU198" s="126">
        <v>7.4999999999999997E-3</v>
      </c>
      <c r="BV198" s="121">
        <v>0</v>
      </c>
      <c r="BW198" s="121">
        <v>0</v>
      </c>
      <c r="BX198" s="115"/>
      <c r="BY198" s="120">
        <v>0.99774901519414805</v>
      </c>
      <c r="BZ198" s="120">
        <v>1</v>
      </c>
      <c r="CA198" s="137">
        <v>0.99909960607765902</v>
      </c>
      <c r="CB198" s="119">
        <v>0.9</v>
      </c>
      <c r="CC198" s="126">
        <v>2.5000000000000001E-3</v>
      </c>
      <c r="CD198" s="207">
        <f t="shared" si="2"/>
        <v>2530.1301690819978</v>
      </c>
      <c r="CE198" s="115"/>
    </row>
    <row r="199" spans="1:83" s="87" customFormat="1" ht="21.4" customHeight="1" x14ac:dyDescent="0.2">
      <c r="A199" s="111" t="s">
        <v>246</v>
      </c>
      <c r="B199" s="111" t="s">
        <v>247</v>
      </c>
      <c r="C199" s="111" t="s">
        <v>263</v>
      </c>
      <c r="D199" s="112">
        <v>7.7894218750000004</v>
      </c>
      <c r="E199" s="113"/>
      <c r="F199" s="114">
        <v>4.4999999999999998E-2</v>
      </c>
      <c r="G199" s="114">
        <v>4.2500000000000003E-2</v>
      </c>
      <c r="H199" s="115"/>
      <c r="I199" s="116">
        <v>5</v>
      </c>
      <c r="J199" s="116">
        <v>5</v>
      </c>
      <c r="K199" s="113"/>
      <c r="L199" s="137">
        <v>0.94</v>
      </c>
      <c r="M199" s="135">
        <v>0.77800000000000002</v>
      </c>
      <c r="N199" s="119">
        <v>0.7</v>
      </c>
      <c r="O199" s="120">
        <v>1.0999999999999999E-2</v>
      </c>
      <c r="P199" s="113"/>
      <c r="Q199" s="121">
        <v>316</v>
      </c>
      <c r="R199" s="122">
        <v>40.567837391654898</v>
      </c>
      <c r="S199" s="123">
        <v>36</v>
      </c>
      <c r="T199" s="135">
        <v>1.12688437199041</v>
      </c>
      <c r="U199" s="136">
        <v>-4.3508798000000297</v>
      </c>
      <c r="V199" s="126">
        <v>8.9999999999999993E-3</v>
      </c>
      <c r="W199" s="126">
        <v>6.4999999999999997E-3</v>
      </c>
      <c r="X199" s="127">
        <v>0</v>
      </c>
      <c r="Y199" s="127">
        <v>21</v>
      </c>
      <c r="Z199" s="113"/>
      <c r="AA199" s="128">
        <v>903</v>
      </c>
      <c r="AB199" s="112">
        <v>115.92644672362201</v>
      </c>
      <c r="AC199" s="123">
        <v>200</v>
      </c>
      <c r="AD199" s="118">
        <v>0.57963223361811</v>
      </c>
      <c r="AE199" s="129">
        <v>-876.72711000000004</v>
      </c>
      <c r="AF199" s="114"/>
      <c r="AG199" s="114"/>
      <c r="AH199" s="130">
        <v>655</v>
      </c>
      <c r="AI199" s="127">
        <v>967</v>
      </c>
      <c r="AJ199" s="113"/>
      <c r="AK199" s="122">
        <v>5771.3466099999996</v>
      </c>
      <c r="AL199" s="122">
        <v>740.92104685240201</v>
      </c>
      <c r="AM199" s="131">
        <v>828</v>
      </c>
      <c r="AN199" s="120">
        <v>0.89483218218889105</v>
      </c>
      <c r="AO199" s="122">
        <v>-1596.7236253999999</v>
      </c>
      <c r="AP199" s="126"/>
      <c r="AQ199" s="126"/>
      <c r="AR199" s="127">
        <v>679</v>
      </c>
      <c r="AS199" s="127">
        <v>1969</v>
      </c>
      <c r="AT199" s="115"/>
      <c r="AU199" s="122">
        <v>5583.7259800000002</v>
      </c>
      <c r="AV199" s="112">
        <v>716.83445441835204</v>
      </c>
      <c r="AW199" s="133">
        <v>573</v>
      </c>
      <c r="AX199" s="124">
        <v>1.2510199902589001</v>
      </c>
      <c r="AY199" s="132">
        <v>484.80780984999899</v>
      </c>
      <c r="AZ199" s="114">
        <v>1.4999999999999999E-2</v>
      </c>
      <c r="BA199" s="114">
        <v>1.4999999999999999E-2</v>
      </c>
      <c r="BB199" s="127">
        <v>0</v>
      </c>
      <c r="BC199" s="127">
        <v>0</v>
      </c>
      <c r="BD199" s="113"/>
      <c r="BE199" s="122">
        <v>255.7</v>
      </c>
      <c r="BF199" s="112">
        <v>32.826569686855002</v>
      </c>
      <c r="BG199" s="134">
        <v>65</v>
      </c>
      <c r="BH199" s="118">
        <v>0.50502414902853798</v>
      </c>
      <c r="BI199" s="129">
        <v>-322.71131075</v>
      </c>
      <c r="BJ199" s="114"/>
      <c r="BK199" s="114"/>
      <c r="BL199" s="127">
        <v>251</v>
      </c>
      <c r="BM199" s="127">
        <v>352</v>
      </c>
      <c r="BN199" s="113"/>
      <c r="BO199" s="121">
        <v>820</v>
      </c>
      <c r="BP199" s="122">
        <v>105.27097044670001</v>
      </c>
      <c r="BQ199" s="134">
        <v>78</v>
      </c>
      <c r="BR199" s="124">
        <v>1.3496278262397401</v>
      </c>
      <c r="BS199" s="125">
        <v>125.9064271</v>
      </c>
      <c r="BT199" s="114">
        <v>7.4999999999999997E-3</v>
      </c>
      <c r="BU199" s="126">
        <v>7.4999999999999997E-3</v>
      </c>
      <c r="BV199" s="121">
        <v>0</v>
      </c>
      <c r="BW199" s="121">
        <v>0</v>
      </c>
      <c r="BX199" s="115"/>
      <c r="BY199" s="120">
        <v>0.99175395587252102</v>
      </c>
      <c r="BZ199" s="120">
        <v>1</v>
      </c>
      <c r="CA199" s="137">
        <v>0.99670158234900796</v>
      </c>
      <c r="CB199" s="119">
        <v>0.9</v>
      </c>
      <c r="CC199" s="126">
        <v>2.5000000000000001E-3</v>
      </c>
      <c r="CD199" s="207">
        <f t="shared" ref="CD199:CD262" si="3">D199*AM199</f>
        <v>6449.6413124999999</v>
      </c>
      <c r="CE199" s="115"/>
    </row>
    <row r="200" spans="1:83" s="87" customFormat="1" ht="21.4" customHeight="1" x14ac:dyDescent="0.2">
      <c r="A200" s="111" t="s">
        <v>246</v>
      </c>
      <c r="B200" s="111" t="s">
        <v>247</v>
      </c>
      <c r="C200" s="111" t="s">
        <v>264</v>
      </c>
      <c r="D200" s="112">
        <v>2.62664236911111</v>
      </c>
      <c r="E200" s="113"/>
      <c r="F200" s="114">
        <v>2.5000000000000001E-3</v>
      </c>
      <c r="G200" s="114">
        <v>2.5000000000000001E-3</v>
      </c>
      <c r="H200" s="115"/>
      <c r="I200" s="116">
        <v>1</v>
      </c>
      <c r="J200" s="116">
        <v>1</v>
      </c>
      <c r="K200" s="113"/>
      <c r="L200" s="117">
        <v>0.57999999999999996</v>
      </c>
      <c r="M200" s="120">
        <v>0.60599999999999998</v>
      </c>
      <c r="N200" s="119">
        <v>0.7</v>
      </c>
      <c r="O200" s="120"/>
      <c r="P200" s="113"/>
      <c r="Q200" s="121">
        <v>87</v>
      </c>
      <c r="R200" s="122">
        <v>33.122133802114</v>
      </c>
      <c r="S200" s="123">
        <v>36</v>
      </c>
      <c r="T200" s="120">
        <v>0.92005927228094497</v>
      </c>
      <c r="U200" s="128">
        <v>-21.024344729011201</v>
      </c>
      <c r="V200" s="126"/>
      <c r="W200" s="126"/>
      <c r="X200" s="127">
        <v>8</v>
      </c>
      <c r="Y200" s="127">
        <v>27</v>
      </c>
      <c r="Z200" s="113"/>
      <c r="AA200" s="128">
        <v>237</v>
      </c>
      <c r="AB200" s="112">
        <v>90.229261047138195</v>
      </c>
      <c r="AC200" s="123">
        <v>200</v>
      </c>
      <c r="AD200" s="118">
        <v>0.45114630523569099</v>
      </c>
      <c r="AE200" s="129">
        <v>-363.13524849450698</v>
      </c>
      <c r="AF200" s="114"/>
      <c r="AG200" s="114"/>
      <c r="AH200" s="130">
        <v>289</v>
      </c>
      <c r="AI200" s="127">
        <v>394</v>
      </c>
      <c r="AJ200" s="113"/>
      <c r="AK200" s="122">
        <v>973.06269999999995</v>
      </c>
      <c r="AL200" s="122">
        <v>370.458769508579</v>
      </c>
      <c r="AM200" s="131">
        <v>828</v>
      </c>
      <c r="AN200" s="118">
        <v>0.44741397283644802</v>
      </c>
      <c r="AO200" s="141">
        <v>-1511.4972287672599</v>
      </c>
      <c r="AP200" s="126"/>
      <c r="AQ200" s="126"/>
      <c r="AR200" s="127">
        <v>1202</v>
      </c>
      <c r="AS200" s="127">
        <v>1637</v>
      </c>
      <c r="AT200" s="115"/>
      <c r="AU200" s="122">
        <v>1407.78008</v>
      </c>
      <c r="AV200" s="112">
        <v>535.96184107713498</v>
      </c>
      <c r="AW200" s="133">
        <v>573</v>
      </c>
      <c r="AX200" s="120">
        <v>0.93536097919220795</v>
      </c>
      <c r="AY200" s="122">
        <v>-311.60740693676098</v>
      </c>
      <c r="AZ200" s="114"/>
      <c r="BA200" s="114"/>
      <c r="BB200" s="127">
        <v>98</v>
      </c>
      <c r="BC200" s="127">
        <v>399</v>
      </c>
      <c r="BD200" s="113"/>
      <c r="BE200" s="122">
        <v>109.4</v>
      </c>
      <c r="BF200" s="112">
        <v>41.650131470704302</v>
      </c>
      <c r="BG200" s="134">
        <v>65</v>
      </c>
      <c r="BH200" s="118">
        <v>0.64077125339545105</v>
      </c>
      <c r="BI200" s="129">
        <v>-85.643955760714604</v>
      </c>
      <c r="BJ200" s="114"/>
      <c r="BK200" s="114"/>
      <c r="BL200" s="127">
        <v>62</v>
      </c>
      <c r="BM200" s="127">
        <v>96</v>
      </c>
      <c r="BN200" s="113"/>
      <c r="BO200" s="121">
        <v>159</v>
      </c>
      <c r="BP200" s="122">
        <v>60.5335548797256</v>
      </c>
      <c r="BQ200" s="134">
        <v>78</v>
      </c>
      <c r="BR200" s="120">
        <v>0.77607121640673904</v>
      </c>
      <c r="BS200" s="128">
        <v>-75.052746912857501</v>
      </c>
      <c r="BT200" s="114"/>
      <c r="BU200" s="126"/>
      <c r="BV200" s="121">
        <v>46</v>
      </c>
      <c r="BW200" s="121">
        <v>87</v>
      </c>
      <c r="BX200" s="115"/>
      <c r="BY200" s="120">
        <v>0.98968105065666001</v>
      </c>
      <c r="BZ200" s="120">
        <v>1</v>
      </c>
      <c r="CA200" s="137">
        <v>0.99587242026266398</v>
      </c>
      <c r="CB200" s="119">
        <v>0.9</v>
      </c>
      <c r="CC200" s="126">
        <v>2.5000000000000001E-3</v>
      </c>
      <c r="CD200" s="207">
        <f t="shared" si="3"/>
        <v>2174.8598816239992</v>
      </c>
      <c r="CE200" s="115"/>
    </row>
    <row r="201" spans="1:83" s="87" customFormat="1" ht="21.4" customHeight="1" x14ac:dyDescent="0.2">
      <c r="A201" s="111" t="s">
        <v>246</v>
      </c>
      <c r="B201" s="111" t="s">
        <v>247</v>
      </c>
      <c r="C201" s="111" t="s">
        <v>265</v>
      </c>
      <c r="D201" s="112">
        <v>4.0835714029999997</v>
      </c>
      <c r="E201" s="113"/>
      <c r="F201" s="114">
        <v>2.5000000000000001E-2</v>
      </c>
      <c r="G201" s="114">
        <v>2.5000000000000001E-2</v>
      </c>
      <c r="H201" s="115"/>
      <c r="I201" s="116">
        <v>3</v>
      </c>
      <c r="J201" s="116">
        <v>3</v>
      </c>
      <c r="K201" s="113"/>
      <c r="L201" s="117">
        <v>0.5</v>
      </c>
      <c r="M201" s="118">
        <v>0.56999999999999995</v>
      </c>
      <c r="N201" s="119">
        <v>0.7</v>
      </c>
      <c r="O201" s="120"/>
      <c r="P201" s="113"/>
      <c r="Q201" s="121">
        <v>132</v>
      </c>
      <c r="R201" s="122">
        <v>32.324645995666003</v>
      </c>
      <c r="S201" s="123">
        <v>36</v>
      </c>
      <c r="T201" s="120">
        <v>0.89790683321294296</v>
      </c>
      <c r="U201" s="128">
        <v>-35.942590948339202</v>
      </c>
      <c r="V201" s="126"/>
      <c r="W201" s="126"/>
      <c r="X201" s="127">
        <v>16</v>
      </c>
      <c r="Y201" s="127">
        <v>45</v>
      </c>
      <c r="Z201" s="113"/>
      <c r="AA201" s="128">
        <v>342</v>
      </c>
      <c r="AB201" s="112">
        <v>83.750219170589105</v>
      </c>
      <c r="AC201" s="123">
        <v>200</v>
      </c>
      <c r="AD201" s="118">
        <v>0.41875109585294501</v>
      </c>
      <c r="AE201" s="129">
        <v>-591.01439415744005</v>
      </c>
      <c r="AF201" s="114"/>
      <c r="AG201" s="114"/>
      <c r="AH201" s="130">
        <v>475</v>
      </c>
      <c r="AI201" s="127">
        <v>639</v>
      </c>
      <c r="AJ201" s="113"/>
      <c r="AK201" s="122">
        <v>1524.58404</v>
      </c>
      <c r="AL201" s="122">
        <v>373.34575290638099</v>
      </c>
      <c r="AM201" s="131">
        <v>762.4</v>
      </c>
      <c r="AN201" s="118">
        <v>0.48969799699158001</v>
      </c>
      <c r="AO201" s="141">
        <v>-2032.0668305281599</v>
      </c>
      <c r="AP201" s="126"/>
      <c r="AQ201" s="126"/>
      <c r="AR201" s="127">
        <v>1589</v>
      </c>
      <c r="AS201" s="127">
        <v>2212</v>
      </c>
      <c r="AT201" s="115"/>
      <c r="AU201" s="122">
        <v>2836.2989699999998</v>
      </c>
      <c r="AV201" s="112">
        <v>694.56333441759102</v>
      </c>
      <c r="AW201" s="133">
        <v>573</v>
      </c>
      <c r="AX201" s="124">
        <v>1.21215241608655</v>
      </c>
      <c r="AY201" s="132">
        <v>163.21273073893499</v>
      </c>
      <c r="AZ201" s="114">
        <v>1.4999999999999999E-2</v>
      </c>
      <c r="BA201" s="114">
        <v>1.4999999999999999E-2</v>
      </c>
      <c r="BB201" s="127">
        <v>0</v>
      </c>
      <c r="BC201" s="127">
        <v>0</v>
      </c>
      <c r="BD201" s="113"/>
      <c r="BE201" s="122">
        <v>209.4</v>
      </c>
      <c r="BF201" s="112">
        <v>51.278642965851901</v>
      </c>
      <c r="BG201" s="134">
        <v>65</v>
      </c>
      <c r="BH201" s="120">
        <v>0.78890219947464502</v>
      </c>
      <c r="BI201" s="128">
        <v>-93.8296781011679</v>
      </c>
      <c r="BJ201" s="114"/>
      <c r="BK201" s="114"/>
      <c r="BL201" s="127">
        <v>57</v>
      </c>
      <c r="BM201" s="127">
        <v>110</v>
      </c>
      <c r="BN201" s="113"/>
      <c r="BO201" s="121">
        <v>441</v>
      </c>
      <c r="BP201" s="122">
        <v>107.99370366733901</v>
      </c>
      <c r="BQ201" s="134">
        <v>78</v>
      </c>
      <c r="BR201" s="124">
        <v>1.38453466240178</v>
      </c>
      <c r="BS201" s="125">
        <v>77.124386278598394</v>
      </c>
      <c r="BT201" s="114">
        <v>7.4999999999999997E-3</v>
      </c>
      <c r="BU201" s="126">
        <v>7.4999999999999997E-3</v>
      </c>
      <c r="BV201" s="121">
        <v>0</v>
      </c>
      <c r="BW201" s="121">
        <v>0</v>
      </c>
      <c r="BX201" s="115"/>
      <c r="BY201" s="120">
        <v>0.99791666666666701</v>
      </c>
      <c r="BZ201" s="120">
        <v>1</v>
      </c>
      <c r="CA201" s="137">
        <v>0.99916666666666698</v>
      </c>
      <c r="CB201" s="119">
        <v>0.9</v>
      </c>
      <c r="CC201" s="126">
        <v>2.5000000000000001E-3</v>
      </c>
      <c r="CD201" s="207">
        <f t="shared" si="3"/>
        <v>3113.3148376471995</v>
      </c>
      <c r="CE201" s="115"/>
    </row>
    <row r="202" spans="1:83" s="87" customFormat="1" ht="21.4" customHeight="1" x14ac:dyDescent="0.2">
      <c r="A202" s="111" t="s">
        <v>246</v>
      </c>
      <c r="B202" s="111" t="s">
        <v>247</v>
      </c>
      <c r="C202" s="111" t="s">
        <v>266</v>
      </c>
      <c r="D202" s="112">
        <v>3.29356989955556</v>
      </c>
      <c r="E202" s="113"/>
      <c r="F202" s="114">
        <v>2.8500000000000001E-2</v>
      </c>
      <c r="G202" s="114">
        <v>2.2499999999999999E-2</v>
      </c>
      <c r="H202" s="115"/>
      <c r="I202" s="116">
        <v>4</v>
      </c>
      <c r="J202" s="116">
        <v>4</v>
      </c>
      <c r="K202" s="113"/>
      <c r="L202" s="138">
        <v>0.75</v>
      </c>
      <c r="M202" s="120">
        <v>0.68899999999999995</v>
      </c>
      <c r="N202" s="119">
        <v>0.7</v>
      </c>
      <c r="O202" s="120"/>
      <c r="P202" s="113"/>
      <c r="Q202" s="121">
        <v>133</v>
      </c>
      <c r="R202" s="122">
        <v>40.381714691389199</v>
      </c>
      <c r="S202" s="123">
        <v>36</v>
      </c>
      <c r="T202" s="135">
        <v>1.12171429698303</v>
      </c>
      <c r="U202" s="136">
        <v>-2.4526731170817899</v>
      </c>
      <c r="V202" s="126">
        <v>8.9999999999999993E-3</v>
      </c>
      <c r="W202" s="126">
        <v>6.0000000000000001E-3</v>
      </c>
      <c r="X202" s="127">
        <v>0</v>
      </c>
      <c r="Y202" s="127">
        <v>10</v>
      </c>
      <c r="Z202" s="113"/>
      <c r="AA202" s="128">
        <v>545</v>
      </c>
      <c r="AB202" s="112">
        <v>165.47394366020399</v>
      </c>
      <c r="AC202" s="123">
        <v>200</v>
      </c>
      <c r="AD202" s="120">
        <v>0.82736971830102002</v>
      </c>
      <c r="AE202" s="128">
        <v>-207.51485065045401</v>
      </c>
      <c r="AF202" s="114"/>
      <c r="AG202" s="114"/>
      <c r="AH202" s="130">
        <v>114</v>
      </c>
      <c r="AI202" s="127">
        <v>246</v>
      </c>
      <c r="AJ202" s="113"/>
      <c r="AK202" s="122">
        <v>2916.3375700000001</v>
      </c>
      <c r="AL202" s="122">
        <v>885.46399771067195</v>
      </c>
      <c r="AM202" s="131">
        <v>783.4</v>
      </c>
      <c r="AN202" s="135">
        <v>1.13028337721556</v>
      </c>
      <c r="AO202" s="139">
        <v>-31.2630999978301</v>
      </c>
      <c r="AP202" s="126">
        <v>9.4999999999999998E-3</v>
      </c>
      <c r="AQ202" s="126">
        <v>6.4999999999999997E-3</v>
      </c>
      <c r="AR202" s="127">
        <v>0</v>
      </c>
      <c r="AS202" s="127">
        <v>180</v>
      </c>
      <c r="AT202" s="115"/>
      <c r="AU202" s="122">
        <v>1407.06295</v>
      </c>
      <c r="AV202" s="112">
        <v>427.21514736634998</v>
      </c>
      <c r="AW202" s="133">
        <v>573</v>
      </c>
      <c r="AX202" s="118">
        <v>0.745576173414223</v>
      </c>
      <c r="AY202" s="141">
        <v>-748.89209711355204</v>
      </c>
      <c r="AZ202" s="114"/>
      <c r="BA202" s="114"/>
      <c r="BB202" s="127">
        <v>481</v>
      </c>
      <c r="BC202" s="127">
        <v>858</v>
      </c>
      <c r="BD202" s="113"/>
      <c r="BE202" s="122">
        <v>185.1</v>
      </c>
      <c r="BF202" s="112">
        <v>56.200416461474802</v>
      </c>
      <c r="BG202" s="134">
        <v>65</v>
      </c>
      <c r="BH202" s="120">
        <v>0.86462179171499698</v>
      </c>
      <c r="BI202" s="128">
        <v>-59.467326461397697</v>
      </c>
      <c r="BJ202" s="114"/>
      <c r="BK202" s="114"/>
      <c r="BL202" s="127">
        <v>29</v>
      </c>
      <c r="BM202" s="127">
        <v>72</v>
      </c>
      <c r="BN202" s="113"/>
      <c r="BO202" s="121">
        <v>329</v>
      </c>
      <c r="BP202" s="122">
        <v>99.891610026068093</v>
      </c>
      <c r="BQ202" s="134">
        <v>78</v>
      </c>
      <c r="BR202" s="124">
        <v>1.2806616670008699</v>
      </c>
      <c r="BS202" s="125">
        <v>35.519208246322798</v>
      </c>
      <c r="BT202" s="114">
        <v>7.4999999999999997E-3</v>
      </c>
      <c r="BU202" s="126">
        <v>7.4999999999999997E-3</v>
      </c>
      <c r="BV202" s="121">
        <v>0</v>
      </c>
      <c r="BW202" s="121">
        <v>0</v>
      </c>
      <c r="BX202" s="115"/>
      <c r="BY202" s="120">
        <v>1</v>
      </c>
      <c r="BZ202" s="120">
        <v>1</v>
      </c>
      <c r="CA202" s="137">
        <v>1</v>
      </c>
      <c r="CB202" s="119">
        <v>0.9</v>
      </c>
      <c r="CC202" s="126">
        <v>2.5000000000000001E-3</v>
      </c>
      <c r="CD202" s="207">
        <f t="shared" si="3"/>
        <v>2580.1826593118258</v>
      </c>
      <c r="CE202" s="115"/>
    </row>
    <row r="203" spans="1:83" s="87" customFormat="1" ht="21.4" customHeight="1" x14ac:dyDescent="0.2">
      <c r="A203" s="111" t="s">
        <v>246</v>
      </c>
      <c r="B203" s="111" t="s">
        <v>247</v>
      </c>
      <c r="C203" s="111" t="s">
        <v>267</v>
      </c>
      <c r="D203" s="112">
        <v>3.99435921433333</v>
      </c>
      <c r="E203" s="113"/>
      <c r="F203" s="114">
        <v>0.01</v>
      </c>
      <c r="G203" s="114">
        <v>0.01</v>
      </c>
      <c r="H203" s="115"/>
      <c r="I203" s="116">
        <v>2</v>
      </c>
      <c r="J203" s="116">
        <v>2</v>
      </c>
      <c r="K203" s="113"/>
      <c r="L203" s="138">
        <v>0.79</v>
      </c>
      <c r="M203" s="120">
        <v>0.66200000000000003</v>
      </c>
      <c r="N203" s="119">
        <v>0.7</v>
      </c>
      <c r="O203" s="120"/>
      <c r="P203" s="113"/>
      <c r="Q203" s="121">
        <v>95</v>
      </c>
      <c r="R203" s="122">
        <v>23.783539462125098</v>
      </c>
      <c r="S203" s="123">
        <v>36</v>
      </c>
      <c r="T203" s="118">
        <v>0.66065387394791997</v>
      </c>
      <c r="U203" s="129">
        <v>-69.273614792358302</v>
      </c>
      <c r="V203" s="126"/>
      <c r="W203" s="126"/>
      <c r="X203" s="127">
        <v>49</v>
      </c>
      <c r="Y203" s="127">
        <v>78</v>
      </c>
      <c r="Z203" s="113"/>
      <c r="AA203" s="128">
        <v>359</v>
      </c>
      <c r="AB203" s="112">
        <v>89.876743862135996</v>
      </c>
      <c r="AC203" s="123">
        <v>200</v>
      </c>
      <c r="AD203" s="118">
        <v>0.44938371931068</v>
      </c>
      <c r="AE203" s="129">
        <v>-553.63119329087897</v>
      </c>
      <c r="AF203" s="114"/>
      <c r="AG203" s="114"/>
      <c r="AH203" s="130">
        <v>440</v>
      </c>
      <c r="AI203" s="127">
        <v>600</v>
      </c>
      <c r="AJ203" s="113"/>
      <c r="AK203" s="122">
        <v>1424.3631</v>
      </c>
      <c r="AL203" s="122">
        <v>356.59364207626197</v>
      </c>
      <c r="AM203" s="131">
        <v>765.9</v>
      </c>
      <c r="AN203" s="118">
        <v>0.46558772956817102</v>
      </c>
      <c r="AO203" s="141">
        <v>-2070.5580547074201</v>
      </c>
      <c r="AP203" s="126"/>
      <c r="AQ203" s="126"/>
      <c r="AR203" s="127">
        <v>1635</v>
      </c>
      <c r="AS203" s="127">
        <v>2247</v>
      </c>
      <c r="AT203" s="115"/>
      <c r="AU203" s="122">
        <v>1904.4281599999999</v>
      </c>
      <c r="AV203" s="112">
        <v>476.77939259097201</v>
      </c>
      <c r="AW203" s="133">
        <v>573</v>
      </c>
      <c r="AX203" s="120">
        <v>0.83207572878005598</v>
      </c>
      <c r="AY203" s="122">
        <v>-710.26020877836902</v>
      </c>
      <c r="AZ203" s="114"/>
      <c r="BA203" s="114"/>
      <c r="BB203" s="127">
        <v>385</v>
      </c>
      <c r="BC203" s="127">
        <v>843</v>
      </c>
      <c r="BD203" s="113"/>
      <c r="BE203" s="122">
        <v>177.4</v>
      </c>
      <c r="BF203" s="112">
        <v>44.412630532431599</v>
      </c>
      <c r="BG203" s="134">
        <v>65</v>
      </c>
      <c r="BH203" s="118">
        <v>0.68327123896048603</v>
      </c>
      <c r="BI203" s="129">
        <v>-119.20513781953601</v>
      </c>
      <c r="BJ203" s="114"/>
      <c r="BK203" s="114"/>
      <c r="BL203" s="127">
        <v>83</v>
      </c>
      <c r="BM203" s="127">
        <v>135</v>
      </c>
      <c r="BN203" s="113"/>
      <c r="BO203" s="121">
        <v>374</v>
      </c>
      <c r="BP203" s="122">
        <v>93.632039566682096</v>
      </c>
      <c r="BQ203" s="134">
        <v>78</v>
      </c>
      <c r="BR203" s="124">
        <v>1.20041076367541</v>
      </c>
      <c r="BS203" s="125">
        <v>18.0738346165571</v>
      </c>
      <c r="BT203" s="114">
        <v>7.4999999999999997E-3</v>
      </c>
      <c r="BU203" s="126">
        <v>7.4999999999999997E-3</v>
      </c>
      <c r="BV203" s="121">
        <v>0</v>
      </c>
      <c r="BW203" s="121">
        <v>0</v>
      </c>
      <c r="BX203" s="115"/>
      <c r="BY203" s="120">
        <v>0.99518161601186095</v>
      </c>
      <c r="BZ203" s="120">
        <v>1</v>
      </c>
      <c r="CA203" s="137">
        <v>0.99807264640474402</v>
      </c>
      <c r="CB203" s="119">
        <v>0.9</v>
      </c>
      <c r="CC203" s="126">
        <v>2.5000000000000001E-3</v>
      </c>
      <c r="CD203" s="207">
        <f t="shared" si="3"/>
        <v>3059.2797222578974</v>
      </c>
      <c r="CE203" s="115"/>
    </row>
    <row r="204" spans="1:83" s="87" customFormat="1" ht="21.4" customHeight="1" x14ac:dyDescent="0.2">
      <c r="A204" s="111" t="s">
        <v>246</v>
      </c>
      <c r="B204" s="111" t="s">
        <v>247</v>
      </c>
      <c r="C204" s="111" t="s">
        <v>268</v>
      </c>
      <c r="D204" s="112">
        <v>4.8516961247777797</v>
      </c>
      <c r="E204" s="113"/>
      <c r="F204" s="114">
        <v>0.06</v>
      </c>
      <c r="G204" s="114">
        <v>5.7750000000000003E-2</v>
      </c>
      <c r="H204" s="115"/>
      <c r="I204" s="116">
        <v>6</v>
      </c>
      <c r="J204" s="116">
        <v>6</v>
      </c>
      <c r="K204" s="113"/>
      <c r="L204" s="117">
        <v>0.55000000000000004</v>
      </c>
      <c r="M204" s="120">
        <v>0.61599999999999999</v>
      </c>
      <c r="N204" s="119">
        <v>0.7</v>
      </c>
      <c r="O204" s="120"/>
      <c r="P204" s="113"/>
      <c r="Q204" s="121">
        <v>217</v>
      </c>
      <c r="R204" s="122">
        <v>44.7266264042741</v>
      </c>
      <c r="S204" s="123">
        <v>36</v>
      </c>
      <c r="T204" s="124">
        <v>1.24240628900761</v>
      </c>
      <c r="U204" s="125">
        <v>17.4672044939391</v>
      </c>
      <c r="V204" s="126">
        <v>0.01</v>
      </c>
      <c r="W204" s="126">
        <v>0.01</v>
      </c>
      <c r="X204" s="127">
        <v>0</v>
      </c>
      <c r="Y204" s="127">
        <v>0</v>
      </c>
      <c r="Z204" s="113"/>
      <c r="AA204" s="128">
        <v>755</v>
      </c>
      <c r="AB204" s="112">
        <v>155.61568172915599</v>
      </c>
      <c r="AC204" s="123">
        <v>200</v>
      </c>
      <c r="AD204" s="120">
        <v>0.77807840864578004</v>
      </c>
      <c r="AE204" s="128">
        <v>-353.51553058922701</v>
      </c>
      <c r="AF204" s="114"/>
      <c r="AG204" s="114"/>
      <c r="AH204" s="130">
        <v>216</v>
      </c>
      <c r="AI204" s="127">
        <v>410</v>
      </c>
      <c r="AJ204" s="113"/>
      <c r="AK204" s="122">
        <v>5140.5582800000002</v>
      </c>
      <c r="AL204" s="122">
        <v>1059.5383857094801</v>
      </c>
      <c r="AM204" s="131">
        <v>828</v>
      </c>
      <c r="AN204" s="124">
        <v>1.2796357315331901</v>
      </c>
      <c r="AO204" s="132">
        <v>551.3039833606</v>
      </c>
      <c r="AP204" s="126">
        <v>0.01</v>
      </c>
      <c r="AQ204" s="126">
        <v>0.01</v>
      </c>
      <c r="AR204" s="127">
        <v>0</v>
      </c>
      <c r="AS204" s="127">
        <v>0</v>
      </c>
      <c r="AT204" s="115"/>
      <c r="AU204" s="122">
        <v>3853.18507</v>
      </c>
      <c r="AV204" s="112">
        <v>794.19340595583697</v>
      </c>
      <c r="AW204" s="133">
        <v>573</v>
      </c>
      <c r="AX204" s="124">
        <v>1.3860268864848799</v>
      </c>
      <c r="AY204" s="132">
        <v>677.28807486186395</v>
      </c>
      <c r="AZ204" s="114">
        <v>1.4999999999999999E-2</v>
      </c>
      <c r="BA204" s="114">
        <v>1.4999999999999999E-2</v>
      </c>
      <c r="BB204" s="127">
        <v>0</v>
      </c>
      <c r="BC204" s="127">
        <v>0</v>
      </c>
      <c r="BD204" s="113"/>
      <c r="BE204" s="122">
        <v>407.4</v>
      </c>
      <c r="BF204" s="112">
        <v>83.970634088024198</v>
      </c>
      <c r="BG204" s="134">
        <v>65</v>
      </c>
      <c r="BH204" s="124">
        <v>1.29185590904653</v>
      </c>
      <c r="BI204" s="125">
        <v>47.1324525585012</v>
      </c>
      <c r="BJ204" s="114">
        <v>1.4999999999999999E-2</v>
      </c>
      <c r="BK204" s="114">
        <v>1.4999999999999999E-2</v>
      </c>
      <c r="BL204" s="127">
        <v>0</v>
      </c>
      <c r="BM204" s="127">
        <v>0</v>
      </c>
      <c r="BN204" s="113"/>
      <c r="BO204" s="121">
        <v>432</v>
      </c>
      <c r="BP204" s="122">
        <v>89.041025837080198</v>
      </c>
      <c r="BQ204" s="134">
        <v>78</v>
      </c>
      <c r="BR204" s="124">
        <v>1.1415516132959</v>
      </c>
      <c r="BS204" s="125">
        <v>-0.32105692979860101</v>
      </c>
      <c r="BT204" s="114">
        <v>7.4999999999999997E-3</v>
      </c>
      <c r="BU204" s="126">
        <v>5.2500000000000003E-3</v>
      </c>
      <c r="BV204" s="121">
        <v>0</v>
      </c>
      <c r="BW204" s="121">
        <v>23</v>
      </c>
      <c r="BX204" s="115"/>
      <c r="BY204" s="120">
        <v>0.99228928476469003</v>
      </c>
      <c r="BZ204" s="120">
        <v>1</v>
      </c>
      <c r="CA204" s="137">
        <v>0.99691571390587597</v>
      </c>
      <c r="CB204" s="119">
        <v>0.9</v>
      </c>
      <c r="CC204" s="126">
        <v>2.5000000000000001E-3</v>
      </c>
      <c r="CD204" s="207">
        <f t="shared" si="3"/>
        <v>4017.2043913160014</v>
      </c>
      <c r="CE204" s="115"/>
    </row>
    <row r="205" spans="1:83" s="87" customFormat="1" ht="21.4" customHeight="1" x14ac:dyDescent="0.2">
      <c r="A205" s="111" t="s">
        <v>246</v>
      </c>
      <c r="B205" s="111" t="s">
        <v>247</v>
      </c>
      <c r="C205" s="111" t="s">
        <v>269</v>
      </c>
      <c r="D205" s="112">
        <v>5.0354185194444403</v>
      </c>
      <c r="E205" s="113"/>
      <c r="F205" s="114">
        <v>0.02</v>
      </c>
      <c r="G205" s="114">
        <v>0.02</v>
      </c>
      <c r="H205" s="115"/>
      <c r="I205" s="116">
        <v>3</v>
      </c>
      <c r="J205" s="116">
        <v>3</v>
      </c>
      <c r="K205" s="113"/>
      <c r="L205" s="117">
        <v>0.5</v>
      </c>
      <c r="M205" s="118">
        <v>0.57599999999999996</v>
      </c>
      <c r="N205" s="119">
        <v>0.7</v>
      </c>
      <c r="O205" s="120"/>
      <c r="P205" s="113"/>
      <c r="Q205" s="121">
        <v>245</v>
      </c>
      <c r="R205" s="122">
        <v>48.655339978975697</v>
      </c>
      <c r="S205" s="123">
        <v>36</v>
      </c>
      <c r="T205" s="124">
        <v>1.35153722163821</v>
      </c>
      <c r="U205" s="125">
        <v>37.911363801920103</v>
      </c>
      <c r="V205" s="126">
        <v>0.01</v>
      </c>
      <c r="W205" s="126">
        <v>0.01</v>
      </c>
      <c r="X205" s="127">
        <v>0</v>
      </c>
      <c r="Y205" s="127">
        <v>0</v>
      </c>
      <c r="Z205" s="113"/>
      <c r="AA205" s="128">
        <v>225</v>
      </c>
      <c r="AB205" s="112">
        <v>44.6834754908961</v>
      </c>
      <c r="AC205" s="123">
        <v>200</v>
      </c>
      <c r="AD205" s="118">
        <v>0.22341737745448001</v>
      </c>
      <c r="AE205" s="129">
        <v>-925.49242332266601</v>
      </c>
      <c r="AF205" s="114"/>
      <c r="AG205" s="114"/>
      <c r="AH205" s="130">
        <v>783</v>
      </c>
      <c r="AI205" s="127">
        <v>984</v>
      </c>
      <c r="AJ205" s="113"/>
      <c r="AK205" s="122">
        <v>1883.9593600000001</v>
      </c>
      <c r="AL205" s="122">
        <v>374.14156394846299</v>
      </c>
      <c r="AM205" s="131">
        <v>662</v>
      </c>
      <c r="AN205" s="118">
        <v>0.565168525601908</v>
      </c>
      <c r="AO205" s="141">
        <v>-1924.1705611980201</v>
      </c>
      <c r="AP205" s="126"/>
      <c r="AQ205" s="126"/>
      <c r="AR205" s="127">
        <v>1450</v>
      </c>
      <c r="AS205" s="127">
        <v>2117</v>
      </c>
      <c r="AT205" s="115"/>
      <c r="AU205" s="122">
        <v>2113.8611299999998</v>
      </c>
      <c r="AV205" s="112">
        <v>419.79849774894598</v>
      </c>
      <c r="AW205" s="133">
        <v>573</v>
      </c>
      <c r="AX205" s="118">
        <v>0.73263263132451295</v>
      </c>
      <c r="AY205" s="141">
        <v>-1182.2996628194401</v>
      </c>
      <c r="AZ205" s="114"/>
      <c r="BA205" s="114"/>
      <c r="BB205" s="127">
        <v>772</v>
      </c>
      <c r="BC205" s="127">
        <v>1349</v>
      </c>
      <c r="BD205" s="113"/>
      <c r="BE205" s="122">
        <v>252.4</v>
      </c>
      <c r="BF205" s="112">
        <v>50.124929839565198</v>
      </c>
      <c r="BG205" s="134">
        <v>65</v>
      </c>
      <c r="BH205" s="120">
        <v>0.77115276676254096</v>
      </c>
      <c r="BI205" s="128">
        <v>-121.51003757986599</v>
      </c>
      <c r="BJ205" s="114"/>
      <c r="BK205" s="114"/>
      <c r="BL205" s="127">
        <v>75</v>
      </c>
      <c r="BM205" s="127">
        <v>141</v>
      </c>
      <c r="BN205" s="113"/>
      <c r="BO205" s="121">
        <v>490</v>
      </c>
      <c r="BP205" s="122">
        <v>97.310679957951393</v>
      </c>
      <c r="BQ205" s="134">
        <v>78</v>
      </c>
      <c r="BR205" s="124">
        <v>1.2475728199737399</v>
      </c>
      <c r="BS205" s="125">
        <v>41.307954904160297</v>
      </c>
      <c r="BT205" s="114">
        <v>7.4999999999999997E-3</v>
      </c>
      <c r="BU205" s="126">
        <v>7.4999999999999997E-3</v>
      </c>
      <c r="BV205" s="121">
        <v>0</v>
      </c>
      <c r="BW205" s="121">
        <v>0</v>
      </c>
      <c r="BX205" s="115"/>
      <c r="BY205" s="120">
        <v>0.99848438920885096</v>
      </c>
      <c r="BZ205" s="120">
        <v>1</v>
      </c>
      <c r="CA205" s="137">
        <v>0.99939375568354005</v>
      </c>
      <c r="CB205" s="119">
        <v>0.9</v>
      </c>
      <c r="CC205" s="126">
        <v>2.5000000000000001E-3</v>
      </c>
      <c r="CD205" s="207">
        <f t="shared" si="3"/>
        <v>3333.4470598722196</v>
      </c>
      <c r="CE205" s="115"/>
    </row>
    <row r="206" spans="1:83" s="87" customFormat="1" ht="21.4" customHeight="1" x14ac:dyDescent="0.2">
      <c r="A206" s="111" t="s">
        <v>246</v>
      </c>
      <c r="B206" s="111" t="s">
        <v>375</v>
      </c>
      <c r="C206" s="111" t="s">
        <v>270</v>
      </c>
      <c r="D206" s="112">
        <v>2.2172783671111098</v>
      </c>
      <c r="E206" s="113"/>
      <c r="F206" s="114">
        <v>5.3249999999999999E-2</v>
      </c>
      <c r="G206" s="114">
        <v>4.9500000000000002E-2</v>
      </c>
      <c r="H206" s="115"/>
      <c r="I206" s="116">
        <v>6</v>
      </c>
      <c r="J206" s="116">
        <v>6</v>
      </c>
      <c r="K206" s="113"/>
      <c r="L206" s="137">
        <v>0.88</v>
      </c>
      <c r="M206" s="135">
        <v>0.73199999999999998</v>
      </c>
      <c r="N206" s="119">
        <v>0.7</v>
      </c>
      <c r="O206" s="120">
        <v>4.0000000000000001E-3</v>
      </c>
      <c r="P206" s="113"/>
      <c r="Q206" s="121">
        <v>136</v>
      </c>
      <c r="R206" s="122">
        <v>61.336457351177899</v>
      </c>
      <c r="S206" s="123">
        <v>36</v>
      </c>
      <c r="T206" s="124">
        <v>1.7037904819771601</v>
      </c>
      <c r="U206" s="125">
        <v>44.811322962841601</v>
      </c>
      <c r="V206" s="126">
        <v>0.01</v>
      </c>
      <c r="W206" s="126">
        <v>0.01</v>
      </c>
      <c r="X206" s="127">
        <v>0</v>
      </c>
      <c r="Y206" s="127">
        <v>0</v>
      </c>
      <c r="Z206" s="113"/>
      <c r="AA206" s="128">
        <v>192</v>
      </c>
      <c r="AB206" s="112">
        <v>86.592645672251095</v>
      </c>
      <c r="AC206" s="123">
        <v>200</v>
      </c>
      <c r="AD206" s="118">
        <v>0.432963228361256</v>
      </c>
      <c r="AE206" s="129">
        <v>-314.603761317546</v>
      </c>
      <c r="AF206" s="114"/>
      <c r="AG206" s="114"/>
      <c r="AH206" s="130">
        <v>252</v>
      </c>
      <c r="AI206" s="127">
        <v>341</v>
      </c>
      <c r="AJ206" s="113"/>
      <c r="AK206" s="122">
        <v>410.28816</v>
      </c>
      <c r="AL206" s="122">
        <v>185.04133990833299</v>
      </c>
      <c r="AM206" s="131">
        <v>612</v>
      </c>
      <c r="AN206" s="118">
        <v>0.30235513056917102</v>
      </c>
      <c r="AO206" s="141">
        <v>-1139.91934963169</v>
      </c>
      <c r="AP206" s="126"/>
      <c r="AQ206" s="126"/>
      <c r="AR206" s="127">
        <v>947</v>
      </c>
      <c r="AS206" s="127">
        <v>1219</v>
      </c>
      <c r="AT206" s="115"/>
      <c r="AU206" s="122">
        <v>2066.62662</v>
      </c>
      <c r="AV206" s="112">
        <v>932.05555542969796</v>
      </c>
      <c r="AW206" s="133">
        <v>573</v>
      </c>
      <c r="AX206" s="124">
        <v>1.6266240059855099</v>
      </c>
      <c r="AY206" s="132">
        <v>615.20684382522904</v>
      </c>
      <c r="AZ206" s="114">
        <v>1.4999999999999999E-2</v>
      </c>
      <c r="BA206" s="114">
        <v>1.4999999999999999E-2</v>
      </c>
      <c r="BB206" s="127">
        <v>0</v>
      </c>
      <c r="BC206" s="127">
        <v>0</v>
      </c>
      <c r="BD206" s="113"/>
      <c r="BE206" s="122">
        <v>169.9</v>
      </c>
      <c r="BF206" s="112">
        <v>76.625471352684698</v>
      </c>
      <c r="BG206" s="134">
        <v>65</v>
      </c>
      <c r="BH206" s="124">
        <v>1.1788534054259201</v>
      </c>
      <c r="BI206" s="125">
        <v>5.2537775717974302</v>
      </c>
      <c r="BJ206" s="114">
        <v>1.4999999999999999E-2</v>
      </c>
      <c r="BK206" s="114">
        <v>1.35E-2</v>
      </c>
      <c r="BL206" s="127">
        <v>0</v>
      </c>
      <c r="BM206" s="127">
        <v>4</v>
      </c>
      <c r="BN206" s="113"/>
      <c r="BO206" s="121">
        <v>194</v>
      </c>
      <c r="BP206" s="122">
        <v>87.494652398003694</v>
      </c>
      <c r="BQ206" s="134">
        <v>78</v>
      </c>
      <c r="BR206" s="135">
        <v>1.12172631279492</v>
      </c>
      <c r="BS206" s="136">
        <v>-3.5754669138430901</v>
      </c>
      <c r="BT206" s="114">
        <v>6.7499999999999999E-3</v>
      </c>
      <c r="BU206" s="126">
        <v>4.4999999999999997E-3</v>
      </c>
      <c r="BV206" s="121">
        <v>0</v>
      </c>
      <c r="BW206" s="121">
        <v>14</v>
      </c>
      <c r="BX206" s="115"/>
      <c r="BY206" s="120">
        <v>0.98975409836065598</v>
      </c>
      <c r="BZ206" s="120">
        <v>1</v>
      </c>
      <c r="CA206" s="137">
        <v>0.99590163934426201</v>
      </c>
      <c r="CB206" s="119">
        <v>0.9</v>
      </c>
      <c r="CC206" s="126">
        <v>2.5000000000000001E-3</v>
      </c>
      <c r="CD206" s="207">
        <f t="shared" si="3"/>
        <v>1356.9743606719992</v>
      </c>
      <c r="CE206" s="115"/>
    </row>
    <row r="207" spans="1:83" s="87" customFormat="1" ht="21.4" customHeight="1" x14ac:dyDescent="0.2">
      <c r="A207" s="111" t="s">
        <v>246</v>
      </c>
      <c r="B207" s="111" t="s">
        <v>375</v>
      </c>
      <c r="C207" s="111" t="s">
        <v>271</v>
      </c>
      <c r="D207" s="112">
        <v>2.2554520251111101</v>
      </c>
      <c r="E207" s="113"/>
      <c r="F207" s="114">
        <v>0.06</v>
      </c>
      <c r="G207" s="114">
        <v>0.06</v>
      </c>
      <c r="H207" s="115"/>
      <c r="I207" s="116">
        <v>6</v>
      </c>
      <c r="J207" s="116">
        <v>6</v>
      </c>
      <c r="K207" s="113"/>
      <c r="L207" s="137">
        <v>0.89</v>
      </c>
      <c r="M207" s="120">
        <v>0.64400000000000002</v>
      </c>
      <c r="N207" s="119">
        <v>0.7</v>
      </c>
      <c r="O207" s="120"/>
      <c r="P207" s="113"/>
      <c r="Q207" s="121">
        <v>128</v>
      </c>
      <c r="R207" s="122">
        <v>56.7513733721267</v>
      </c>
      <c r="S207" s="123">
        <v>36</v>
      </c>
      <c r="T207" s="124">
        <v>1.5764270381146299</v>
      </c>
      <c r="U207" s="125">
        <v>35.241377834470399</v>
      </c>
      <c r="V207" s="126">
        <v>0.01</v>
      </c>
      <c r="W207" s="126">
        <v>0.01</v>
      </c>
      <c r="X207" s="127">
        <v>0</v>
      </c>
      <c r="Y207" s="127">
        <v>0</v>
      </c>
      <c r="Z207" s="113"/>
      <c r="AA207" s="128">
        <v>379</v>
      </c>
      <c r="AB207" s="112">
        <v>168.03726959403099</v>
      </c>
      <c r="AC207" s="123">
        <v>200</v>
      </c>
      <c r="AD207" s="120">
        <v>0.84018634797015501</v>
      </c>
      <c r="AE207" s="128">
        <v>-136.325678697386</v>
      </c>
      <c r="AF207" s="114"/>
      <c r="AG207" s="114"/>
      <c r="AH207" s="130">
        <v>73</v>
      </c>
      <c r="AI207" s="127">
        <v>163</v>
      </c>
      <c r="AJ207" s="113"/>
      <c r="AK207" s="122">
        <v>1838.37609</v>
      </c>
      <c r="AL207" s="122">
        <v>815.08099907797202</v>
      </c>
      <c r="AM207" s="131">
        <v>642.79999999999995</v>
      </c>
      <c r="AN207" s="124">
        <v>1.26801648892031</v>
      </c>
      <c r="AO207" s="132">
        <v>182.11935866659999</v>
      </c>
      <c r="AP207" s="126">
        <v>0.01</v>
      </c>
      <c r="AQ207" s="126">
        <v>0.01</v>
      </c>
      <c r="AR207" s="127">
        <v>0</v>
      </c>
      <c r="AS207" s="127">
        <v>0</v>
      </c>
      <c r="AT207" s="115"/>
      <c r="AU207" s="122">
        <v>2096.5132100000001</v>
      </c>
      <c r="AV207" s="112">
        <v>929.53128093989005</v>
      </c>
      <c r="AW207" s="133">
        <v>573</v>
      </c>
      <c r="AX207" s="124">
        <v>1.62221864038375</v>
      </c>
      <c r="AY207" s="132">
        <v>620.10514053198801</v>
      </c>
      <c r="AZ207" s="114">
        <v>1.4999999999999999E-2</v>
      </c>
      <c r="BA207" s="114">
        <v>1.4999999999999999E-2</v>
      </c>
      <c r="BB207" s="127">
        <v>0</v>
      </c>
      <c r="BC207" s="127">
        <v>0</v>
      </c>
      <c r="BD207" s="113"/>
      <c r="BE207" s="122">
        <v>200.1</v>
      </c>
      <c r="BF207" s="112">
        <v>88.718357904395006</v>
      </c>
      <c r="BG207" s="134">
        <v>65</v>
      </c>
      <c r="BH207" s="124">
        <v>1.36489781391377</v>
      </c>
      <c r="BI207" s="125">
        <v>32.6191544233494</v>
      </c>
      <c r="BJ207" s="114">
        <v>1.4999999999999999E-2</v>
      </c>
      <c r="BK207" s="114">
        <v>1.4999999999999999E-2</v>
      </c>
      <c r="BL207" s="127">
        <v>0</v>
      </c>
      <c r="BM207" s="127">
        <v>0</v>
      </c>
      <c r="BN207" s="113"/>
      <c r="BO207" s="121">
        <v>364</v>
      </c>
      <c r="BP207" s="122">
        <v>161.38671802698499</v>
      </c>
      <c r="BQ207" s="134">
        <v>78</v>
      </c>
      <c r="BR207" s="124">
        <v>2.0690604875254501</v>
      </c>
      <c r="BS207" s="125">
        <v>163.022985308019</v>
      </c>
      <c r="BT207" s="114">
        <v>7.4999999999999997E-3</v>
      </c>
      <c r="BU207" s="126">
        <v>7.4999999999999997E-3</v>
      </c>
      <c r="BV207" s="121">
        <v>0</v>
      </c>
      <c r="BW207" s="121">
        <v>0</v>
      </c>
      <c r="BX207" s="115"/>
      <c r="BY207" s="120">
        <v>0.99559322033898301</v>
      </c>
      <c r="BZ207" s="120">
        <v>1</v>
      </c>
      <c r="CA207" s="137">
        <v>0.99823728813559298</v>
      </c>
      <c r="CB207" s="119">
        <v>0.9</v>
      </c>
      <c r="CC207" s="126">
        <v>2.5000000000000001E-3</v>
      </c>
      <c r="CD207" s="207">
        <f t="shared" si="3"/>
        <v>1449.8045617414214</v>
      </c>
      <c r="CE207" s="115"/>
    </row>
    <row r="208" spans="1:83" s="87" customFormat="1" ht="21.4" customHeight="1" x14ac:dyDescent="0.2">
      <c r="A208" s="111" t="s">
        <v>246</v>
      </c>
      <c r="B208" s="111" t="s">
        <v>375</v>
      </c>
      <c r="C208" s="111" t="s">
        <v>272</v>
      </c>
      <c r="D208" s="112">
        <v>2.6658372894444402</v>
      </c>
      <c r="E208" s="113"/>
      <c r="F208" s="114">
        <v>5.475E-2</v>
      </c>
      <c r="G208" s="114">
        <v>4.5874999999999999E-2</v>
      </c>
      <c r="H208" s="115"/>
      <c r="I208" s="116">
        <v>6</v>
      </c>
      <c r="J208" s="116">
        <v>6</v>
      </c>
      <c r="K208" s="113"/>
      <c r="L208" s="138">
        <v>0.78</v>
      </c>
      <c r="M208" s="120">
        <v>0.65900000000000003</v>
      </c>
      <c r="N208" s="119">
        <v>0.7</v>
      </c>
      <c r="O208" s="120"/>
      <c r="P208" s="113"/>
      <c r="Q208" s="121">
        <v>149</v>
      </c>
      <c r="R208" s="122">
        <v>55.892383451148802</v>
      </c>
      <c r="S208" s="123">
        <v>36</v>
      </c>
      <c r="T208" s="124">
        <v>1.5525662069763499</v>
      </c>
      <c r="U208" s="125">
        <v>39.363709299392198</v>
      </c>
      <c r="V208" s="126">
        <v>0.01</v>
      </c>
      <c r="W208" s="126">
        <v>0.01</v>
      </c>
      <c r="X208" s="127">
        <v>0</v>
      </c>
      <c r="Y208" s="127">
        <v>0</v>
      </c>
      <c r="Z208" s="113"/>
      <c r="AA208" s="128">
        <v>314</v>
      </c>
      <c r="AB208" s="112">
        <v>117.786633581616</v>
      </c>
      <c r="AC208" s="123">
        <v>200</v>
      </c>
      <c r="AD208" s="118">
        <v>0.58893316790808004</v>
      </c>
      <c r="AE208" s="129">
        <v>-295.09050389226599</v>
      </c>
      <c r="AF208" s="114"/>
      <c r="AG208" s="114"/>
      <c r="AH208" s="130">
        <v>220</v>
      </c>
      <c r="AI208" s="127">
        <v>326</v>
      </c>
      <c r="AJ208" s="113"/>
      <c r="AK208" s="122">
        <v>1819.6537599999999</v>
      </c>
      <c r="AL208" s="122">
        <v>682.58245437748099</v>
      </c>
      <c r="AM208" s="131">
        <v>612</v>
      </c>
      <c r="AN208" s="135">
        <v>1.11533080780634</v>
      </c>
      <c r="AO208" s="139">
        <v>-44.163181910332902</v>
      </c>
      <c r="AP208" s="126">
        <v>8.5000000000000006E-3</v>
      </c>
      <c r="AQ208" s="126">
        <v>6.0000000000000001E-3</v>
      </c>
      <c r="AR208" s="127">
        <v>0</v>
      </c>
      <c r="AS208" s="127">
        <v>139</v>
      </c>
      <c r="AT208" s="115"/>
      <c r="AU208" s="122">
        <v>1891.1440399999999</v>
      </c>
      <c r="AV208" s="112">
        <v>709.39964996667595</v>
      </c>
      <c r="AW208" s="133">
        <v>573</v>
      </c>
      <c r="AX208" s="124">
        <v>1.2380447643397501</v>
      </c>
      <c r="AY208" s="132">
        <v>146.09974634865901</v>
      </c>
      <c r="AZ208" s="114">
        <v>1.4999999999999999E-2</v>
      </c>
      <c r="BA208" s="114">
        <v>1.4999999999999999E-2</v>
      </c>
      <c r="BB208" s="127">
        <v>0</v>
      </c>
      <c r="BC208" s="127">
        <v>0</v>
      </c>
      <c r="BD208" s="113"/>
      <c r="BE208" s="122">
        <v>195.9</v>
      </c>
      <c r="BF208" s="112">
        <v>73.485355154899594</v>
      </c>
      <c r="BG208" s="134">
        <v>65</v>
      </c>
      <c r="BH208" s="135">
        <v>1.1305439254599901</v>
      </c>
      <c r="BI208" s="136">
        <v>-2.0544137649863199</v>
      </c>
      <c r="BJ208" s="114">
        <v>1.4250000000000001E-2</v>
      </c>
      <c r="BK208" s="114">
        <v>9.75E-3</v>
      </c>
      <c r="BL208" s="127">
        <v>0</v>
      </c>
      <c r="BM208" s="127">
        <v>13</v>
      </c>
      <c r="BN208" s="113"/>
      <c r="BO208" s="121">
        <v>222</v>
      </c>
      <c r="BP208" s="122">
        <v>83.275900175537103</v>
      </c>
      <c r="BQ208" s="134">
        <v>78</v>
      </c>
      <c r="BR208" s="135">
        <v>1.06763974584022</v>
      </c>
      <c r="BS208" s="136">
        <v>-15.5452965179836</v>
      </c>
      <c r="BT208" s="114">
        <v>4.4999999999999997E-3</v>
      </c>
      <c r="BU208" s="126">
        <v>2.6250000000000002E-3</v>
      </c>
      <c r="BV208" s="121">
        <v>0</v>
      </c>
      <c r="BW208" s="121">
        <v>28</v>
      </c>
      <c r="BX208" s="115"/>
      <c r="BY208" s="120">
        <v>0.99044776119403</v>
      </c>
      <c r="BZ208" s="120">
        <v>1</v>
      </c>
      <c r="CA208" s="137">
        <v>0.99617910447761204</v>
      </c>
      <c r="CB208" s="119">
        <v>0.9</v>
      </c>
      <c r="CC208" s="126">
        <v>2.5000000000000001E-3</v>
      </c>
      <c r="CD208" s="207">
        <f t="shared" si="3"/>
        <v>1631.4924211399973</v>
      </c>
      <c r="CE208" s="115"/>
    </row>
    <row r="209" spans="1:83" s="87" customFormat="1" ht="21.4" customHeight="1" x14ac:dyDescent="0.2">
      <c r="A209" s="111" t="s">
        <v>246</v>
      </c>
      <c r="B209" s="111" t="s">
        <v>375</v>
      </c>
      <c r="C209" s="111" t="s">
        <v>273</v>
      </c>
      <c r="D209" s="112">
        <v>2.6442969814444401</v>
      </c>
      <c r="E209" s="113"/>
      <c r="F209" s="114">
        <v>7.2999999999999995E-2</v>
      </c>
      <c r="G209" s="114">
        <v>7.2999999999999995E-2</v>
      </c>
      <c r="H209" s="115"/>
      <c r="I209" s="116">
        <v>7</v>
      </c>
      <c r="J209" s="116">
        <v>7</v>
      </c>
      <c r="K209" s="113"/>
      <c r="L209" s="140">
        <v>0.69</v>
      </c>
      <c r="M209" s="135">
        <v>0.79100000000000004</v>
      </c>
      <c r="N209" s="119">
        <v>0.7</v>
      </c>
      <c r="O209" s="120">
        <v>1.2999999999999999E-2</v>
      </c>
      <c r="P209" s="113"/>
      <c r="Q209" s="121">
        <v>115</v>
      </c>
      <c r="R209" s="122">
        <v>43.489820094708598</v>
      </c>
      <c r="S209" s="123">
        <v>36</v>
      </c>
      <c r="T209" s="124">
        <v>1.2080505581863501</v>
      </c>
      <c r="U209" s="125">
        <v>6.24958462232338</v>
      </c>
      <c r="V209" s="126">
        <v>0.01</v>
      </c>
      <c r="W209" s="126">
        <v>0.01</v>
      </c>
      <c r="X209" s="127">
        <v>0</v>
      </c>
      <c r="Y209" s="127">
        <v>0</v>
      </c>
      <c r="Z209" s="113"/>
      <c r="AA209" s="128">
        <v>423</v>
      </c>
      <c r="AB209" s="112">
        <v>159.966903478798</v>
      </c>
      <c r="AC209" s="123">
        <v>200</v>
      </c>
      <c r="AD209" s="120">
        <v>0.79983451739399003</v>
      </c>
      <c r="AE209" s="128">
        <v>-181.168974320426</v>
      </c>
      <c r="AF209" s="114"/>
      <c r="AG209" s="114"/>
      <c r="AH209" s="130">
        <v>106</v>
      </c>
      <c r="AI209" s="127">
        <v>212</v>
      </c>
      <c r="AJ209" s="113"/>
      <c r="AK209" s="122">
        <v>2144.8965499999999</v>
      </c>
      <c r="AL209" s="122">
        <v>811.14056592401096</v>
      </c>
      <c r="AM209" s="131">
        <v>673.3</v>
      </c>
      <c r="AN209" s="124">
        <v>1.2047238466122201</v>
      </c>
      <c r="AO209" s="132">
        <v>110.961697950287</v>
      </c>
      <c r="AP209" s="126">
        <v>0.01</v>
      </c>
      <c r="AQ209" s="126">
        <v>0.01</v>
      </c>
      <c r="AR209" s="127">
        <v>0</v>
      </c>
      <c r="AS209" s="127">
        <v>0</v>
      </c>
      <c r="AT209" s="115"/>
      <c r="AU209" s="122">
        <v>2154.54475</v>
      </c>
      <c r="AV209" s="112">
        <v>814.78924837825195</v>
      </c>
      <c r="AW209" s="133">
        <v>573</v>
      </c>
      <c r="AX209" s="124">
        <v>1.42197076505803</v>
      </c>
      <c r="AY209" s="132">
        <v>423.60063857198003</v>
      </c>
      <c r="AZ209" s="114">
        <v>1.4999999999999999E-2</v>
      </c>
      <c r="BA209" s="114">
        <v>1.4999999999999999E-2</v>
      </c>
      <c r="BB209" s="127">
        <v>0</v>
      </c>
      <c r="BC209" s="127">
        <v>0</v>
      </c>
      <c r="BD209" s="113"/>
      <c r="BE209" s="122">
        <v>212.6</v>
      </c>
      <c r="BF209" s="112">
        <v>80.399441322913503</v>
      </c>
      <c r="BG209" s="134">
        <v>65</v>
      </c>
      <c r="BH209" s="124">
        <v>1.2369144818909801</v>
      </c>
      <c r="BI209" s="125">
        <v>16.245083345861701</v>
      </c>
      <c r="BJ209" s="114">
        <v>1.4999999999999999E-2</v>
      </c>
      <c r="BK209" s="114">
        <v>1.4999999999999999E-2</v>
      </c>
      <c r="BL209" s="127">
        <v>0</v>
      </c>
      <c r="BM209" s="127">
        <v>0</v>
      </c>
      <c r="BN209" s="113"/>
      <c r="BO209" s="121">
        <v>301</v>
      </c>
      <c r="BP209" s="122">
        <v>113.829876943542</v>
      </c>
      <c r="BQ209" s="134">
        <v>78</v>
      </c>
      <c r="BR209" s="124">
        <v>1.4593573967120801</v>
      </c>
      <c r="BS209" s="125">
        <v>65.374100015034003</v>
      </c>
      <c r="BT209" s="114">
        <v>7.4999999999999997E-3</v>
      </c>
      <c r="BU209" s="126">
        <v>7.4999999999999997E-3</v>
      </c>
      <c r="BV209" s="121">
        <v>0</v>
      </c>
      <c r="BW209" s="121">
        <v>0</v>
      </c>
      <c r="BX209" s="115"/>
      <c r="BY209" s="120">
        <v>0.99371069182389904</v>
      </c>
      <c r="BZ209" s="120">
        <v>1</v>
      </c>
      <c r="CA209" s="137">
        <v>0.99748427672955997</v>
      </c>
      <c r="CB209" s="119">
        <v>0.9</v>
      </c>
      <c r="CC209" s="126">
        <v>2.5000000000000001E-3</v>
      </c>
      <c r="CD209" s="207">
        <f t="shared" si="3"/>
        <v>1780.4051576065415</v>
      </c>
      <c r="CE209" s="115"/>
    </row>
    <row r="210" spans="1:83" s="87" customFormat="1" ht="21.4" customHeight="1" x14ac:dyDescent="0.2">
      <c r="A210" s="111" t="s">
        <v>246</v>
      </c>
      <c r="B210" s="111" t="s">
        <v>375</v>
      </c>
      <c r="C210" s="111" t="s">
        <v>274</v>
      </c>
      <c r="D210" s="112">
        <v>3.3041643273333299</v>
      </c>
      <c r="E210" s="113"/>
      <c r="F210" s="114">
        <v>0.02</v>
      </c>
      <c r="G210" s="114">
        <v>0.02</v>
      </c>
      <c r="H210" s="115"/>
      <c r="I210" s="116">
        <v>3</v>
      </c>
      <c r="J210" s="116">
        <v>3</v>
      </c>
      <c r="K210" s="113"/>
      <c r="L210" s="117">
        <v>0.63</v>
      </c>
      <c r="M210" s="135">
        <v>0.77600000000000002</v>
      </c>
      <c r="N210" s="119">
        <v>0.7</v>
      </c>
      <c r="O210" s="120">
        <v>0.01</v>
      </c>
      <c r="P210" s="113"/>
      <c r="Q210" s="121">
        <v>112</v>
      </c>
      <c r="R210" s="122">
        <v>33.896619206705999</v>
      </c>
      <c r="S210" s="123">
        <v>36</v>
      </c>
      <c r="T210" s="120">
        <v>0.94157275574183397</v>
      </c>
      <c r="U210" s="128">
        <v>-23.888383791641498</v>
      </c>
      <c r="V210" s="126"/>
      <c r="W210" s="126"/>
      <c r="X210" s="127">
        <v>7</v>
      </c>
      <c r="Y210" s="127">
        <v>31</v>
      </c>
      <c r="Z210" s="113"/>
      <c r="AA210" s="128">
        <v>286</v>
      </c>
      <c r="AB210" s="112">
        <v>86.557438331409998</v>
      </c>
      <c r="AC210" s="123">
        <v>200</v>
      </c>
      <c r="AD210" s="118">
        <v>0.43278719165704999</v>
      </c>
      <c r="AE210" s="129">
        <v>-468.93546550911901</v>
      </c>
      <c r="AF210" s="114"/>
      <c r="AG210" s="114"/>
      <c r="AH210" s="130">
        <v>375</v>
      </c>
      <c r="AI210" s="127">
        <v>507</v>
      </c>
      <c r="AJ210" s="113"/>
      <c r="AK210" s="122">
        <v>1790.7847200000001</v>
      </c>
      <c r="AL210" s="122">
        <v>541.97810477703297</v>
      </c>
      <c r="AM210" s="131">
        <v>722.4</v>
      </c>
      <c r="AN210" s="118">
        <v>0.75024654592612505</v>
      </c>
      <c r="AO210" s="141">
        <v>-936.04218141893898</v>
      </c>
      <c r="AP210" s="126"/>
      <c r="AQ210" s="126"/>
      <c r="AR210" s="127">
        <v>597</v>
      </c>
      <c r="AS210" s="127">
        <v>1074</v>
      </c>
      <c r="AT210" s="115"/>
      <c r="AU210" s="122">
        <v>1773.36464</v>
      </c>
      <c r="AV210" s="112">
        <v>536.70594568497597</v>
      </c>
      <c r="AW210" s="133">
        <v>573</v>
      </c>
      <c r="AX210" s="120">
        <v>0.93665959107325703</v>
      </c>
      <c r="AY210" s="122">
        <v>-389.52546868362703</v>
      </c>
      <c r="AZ210" s="114"/>
      <c r="BA210" s="114"/>
      <c r="BB210" s="127">
        <v>120</v>
      </c>
      <c r="BC210" s="127">
        <v>499</v>
      </c>
      <c r="BD210" s="113"/>
      <c r="BE210" s="122">
        <v>180.9</v>
      </c>
      <c r="BF210" s="112">
        <v>54.749092986545698</v>
      </c>
      <c r="BG210" s="134">
        <v>65</v>
      </c>
      <c r="BH210" s="120">
        <v>0.84229373825455001</v>
      </c>
      <c r="BI210" s="128">
        <v>-64.454026290463702</v>
      </c>
      <c r="BJ210" s="114"/>
      <c r="BK210" s="114"/>
      <c r="BL210" s="127">
        <v>34</v>
      </c>
      <c r="BM210" s="127">
        <v>77</v>
      </c>
      <c r="BN210" s="113"/>
      <c r="BO210" s="121">
        <v>351</v>
      </c>
      <c r="BP210" s="122">
        <v>106.229583406731</v>
      </c>
      <c r="BQ210" s="134">
        <v>78</v>
      </c>
      <c r="BR210" s="124">
        <v>1.36191773598373</v>
      </c>
      <c r="BS210" s="125">
        <v>56.575168451443503</v>
      </c>
      <c r="BT210" s="114">
        <v>7.4999999999999997E-3</v>
      </c>
      <c r="BU210" s="126">
        <v>7.4999999999999997E-3</v>
      </c>
      <c r="BV210" s="121">
        <v>0</v>
      </c>
      <c r="BW210" s="121">
        <v>0</v>
      </c>
      <c r="BX210" s="115"/>
      <c r="BY210" s="120">
        <v>0.99760191846522805</v>
      </c>
      <c r="BZ210" s="120">
        <v>1</v>
      </c>
      <c r="CA210" s="137">
        <v>0.99904076738609104</v>
      </c>
      <c r="CB210" s="119">
        <v>0.9</v>
      </c>
      <c r="CC210" s="126">
        <v>2.5000000000000001E-3</v>
      </c>
      <c r="CD210" s="207">
        <f t="shared" si="3"/>
        <v>2386.9283100655975</v>
      </c>
      <c r="CE210" s="115"/>
    </row>
    <row r="211" spans="1:83" s="87" customFormat="1" ht="21.4" customHeight="1" x14ac:dyDescent="0.2">
      <c r="A211" s="111" t="s">
        <v>246</v>
      </c>
      <c r="B211" s="111" t="s">
        <v>375</v>
      </c>
      <c r="C211" s="111" t="s">
        <v>275</v>
      </c>
      <c r="D211" s="112">
        <v>4.6618358364444399</v>
      </c>
      <c r="E211" s="113"/>
      <c r="F211" s="114">
        <v>3.6499999999999998E-2</v>
      </c>
      <c r="G211" s="114">
        <v>3.3500000000000002E-2</v>
      </c>
      <c r="H211" s="115"/>
      <c r="I211" s="116">
        <v>5</v>
      </c>
      <c r="J211" s="116">
        <v>4</v>
      </c>
      <c r="K211" s="113"/>
      <c r="L211" s="117">
        <v>0.27683945284377198</v>
      </c>
      <c r="M211" s="118">
        <v>0.58099999999999996</v>
      </c>
      <c r="N211" s="119">
        <v>0.7</v>
      </c>
      <c r="O211" s="120"/>
      <c r="P211" s="113"/>
      <c r="Q211" s="121">
        <v>215</v>
      </c>
      <c r="R211" s="122">
        <v>46.119170117320003</v>
      </c>
      <c r="S211" s="123">
        <v>36</v>
      </c>
      <c r="T211" s="124">
        <v>1.28108805881444</v>
      </c>
      <c r="U211" s="125">
        <v>23.275474656051401</v>
      </c>
      <c r="V211" s="126">
        <v>0.01</v>
      </c>
      <c r="W211" s="126">
        <v>0.01</v>
      </c>
      <c r="X211" s="127">
        <v>0</v>
      </c>
      <c r="Y211" s="127">
        <v>0</v>
      </c>
      <c r="Z211" s="113"/>
      <c r="AA211" s="128">
        <v>336</v>
      </c>
      <c r="AB211" s="112">
        <v>72.074610043811703</v>
      </c>
      <c r="AC211" s="123">
        <v>200</v>
      </c>
      <c r="AD211" s="118">
        <v>0.36037305021905802</v>
      </c>
      <c r="AE211" s="129">
        <v>-729.13625191082599</v>
      </c>
      <c r="AF211" s="114"/>
      <c r="AG211" s="114"/>
      <c r="AH211" s="130">
        <v>597</v>
      </c>
      <c r="AI211" s="127">
        <v>783</v>
      </c>
      <c r="AJ211" s="113"/>
      <c r="AK211" s="122">
        <v>1179.165</v>
      </c>
      <c r="AL211" s="122">
        <v>252.94005223902101</v>
      </c>
      <c r="AM211" s="131">
        <v>631.29999999999995</v>
      </c>
      <c r="AN211" s="118">
        <v>0.40066537658644302</v>
      </c>
      <c r="AO211" s="141">
        <v>-2182.9375791565199</v>
      </c>
      <c r="AP211" s="126"/>
      <c r="AQ211" s="126"/>
      <c r="AR211" s="127">
        <v>1764</v>
      </c>
      <c r="AS211" s="127">
        <v>2353</v>
      </c>
      <c r="AT211" s="115"/>
      <c r="AU211" s="122">
        <v>3139.21992</v>
      </c>
      <c r="AV211" s="112">
        <v>673.38705826120804</v>
      </c>
      <c r="AW211" s="133">
        <v>573</v>
      </c>
      <c r="AX211" s="124">
        <v>1.1751955641556799</v>
      </c>
      <c r="AY211" s="132">
        <v>87.604558275484095</v>
      </c>
      <c r="AZ211" s="114">
        <v>1.4999999999999999E-2</v>
      </c>
      <c r="BA211" s="114">
        <v>1.35E-2</v>
      </c>
      <c r="BB211" s="127">
        <v>0</v>
      </c>
      <c r="BC211" s="127">
        <v>67</v>
      </c>
      <c r="BD211" s="113"/>
      <c r="BE211" s="122">
        <v>295.60000000000002</v>
      </c>
      <c r="BF211" s="112">
        <v>63.408496217115299</v>
      </c>
      <c r="BG211" s="134">
        <v>65</v>
      </c>
      <c r="BH211" s="135">
        <v>0.97551532641715799</v>
      </c>
      <c r="BI211" s="136">
        <v>-50.569281871018298</v>
      </c>
      <c r="BJ211" s="114">
        <v>1.5E-3</v>
      </c>
      <c r="BK211" s="114"/>
      <c r="BL211" s="127">
        <v>8</v>
      </c>
      <c r="BM211" s="127">
        <v>69</v>
      </c>
      <c r="BN211" s="113"/>
      <c r="BO211" s="121">
        <v>539</v>
      </c>
      <c r="BP211" s="122">
        <v>115.619686945281</v>
      </c>
      <c r="BQ211" s="134">
        <v>78</v>
      </c>
      <c r="BR211" s="124">
        <v>1.4823036787856501</v>
      </c>
      <c r="BS211" s="125">
        <v>123.596861754778</v>
      </c>
      <c r="BT211" s="114">
        <v>7.4999999999999997E-3</v>
      </c>
      <c r="BU211" s="126">
        <v>7.4999999999999997E-3</v>
      </c>
      <c r="BV211" s="121">
        <v>0</v>
      </c>
      <c r="BW211" s="121">
        <v>0</v>
      </c>
      <c r="BX211" s="115"/>
      <c r="BY211" s="120">
        <v>0.996595233326657</v>
      </c>
      <c r="BZ211" s="120">
        <v>1</v>
      </c>
      <c r="CA211" s="137">
        <v>0.998638093330663</v>
      </c>
      <c r="CB211" s="119">
        <v>0.9</v>
      </c>
      <c r="CC211" s="126">
        <v>2.5000000000000001E-3</v>
      </c>
      <c r="CD211" s="207">
        <f t="shared" si="3"/>
        <v>2943.0169635473749</v>
      </c>
      <c r="CE211" s="115"/>
    </row>
    <row r="212" spans="1:83" s="87" customFormat="1" ht="21.4" customHeight="1" x14ac:dyDescent="0.2">
      <c r="A212" s="111" t="s">
        <v>246</v>
      </c>
      <c r="B212" s="111" t="s">
        <v>375</v>
      </c>
      <c r="C212" s="111" t="s">
        <v>276</v>
      </c>
      <c r="D212" s="112">
        <v>11.0702866436667</v>
      </c>
      <c r="E212" s="113"/>
      <c r="F212" s="114">
        <v>4.3499999999999997E-2</v>
      </c>
      <c r="G212" s="114">
        <v>3.4250000000000003E-2</v>
      </c>
      <c r="H212" s="115"/>
      <c r="I212" s="116">
        <v>5</v>
      </c>
      <c r="J212" s="116">
        <v>5</v>
      </c>
      <c r="K212" s="113"/>
      <c r="L212" s="138">
        <v>0.798028298984928</v>
      </c>
      <c r="M212" s="120">
        <v>0.66500000000000004</v>
      </c>
      <c r="N212" s="119">
        <v>0.7</v>
      </c>
      <c r="O212" s="120"/>
      <c r="P212" s="113"/>
      <c r="Q212" s="121">
        <v>460</v>
      </c>
      <c r="R212" s="122">
        <v>41.552672916845097</v>
      </c>
      <c r="S212" s="123">
        <v>36</v>
      </c>
      <c r="T212" s="124">
        <v>1.15424091435681</v>
      </c>
      <c r="U212" s="125">
        <v>4.7189633779074702</v>
      </c>
      <c r="V212" s="126">
        <v>0.01</v>
      </c>
      <c r="W212" s="126">
        <v>7.4999999999999997E-3</v>
      </c>
      <c r="X212" s="127">
        <v>0</v>
      </c>
      <c r="Y212" s="127">
        <v>19</v>
      </c>
      <c r="Z212" s="113"/>
      <c r="AA212" s="128">
        <v>1423</v>
      </c>
      <c r="AB212" s="112">
        <v>128.542290349284</v>
      </c>
      <c r="AC212" s="123">
        <v>200</v>
      </c>
      <c r="AD212" s="118">
        <v>0.64271145174641997</v>
      </c>
      <c r="AE212" s="129">
        <v>-1106.3390923449599</v>
      </c>
      <c r="AF212" s="114"/>
      <c r="AG212" s="114"/>
      <c r="AH212" s="130">
        <v>792</v>
      </c>
      <c r="AI212" s="127">
        <v>1234</v>
      </c>
      <c r="AJ212" s="113"/>
      <c r="AK212" s="122">
        <v>9282.9852900000005</v>
      </c>
      <c r="AL212" s="122">
        <v>838.54967705924901</v>
      </c>
      <c r="AM212" s="131">
        <v>664.5</v>
      </c>
      <c r="AN212" s="124">
        <v>1.2619257743555301</v>
      </c>
      <c r="AO212" s="132">
        <v>879.256155683874</v>
      </c>
      <c r="AP212" s="126">
        <v>0.01</v>
      </c>
      <c r="AQ212" s="126">
        <v>0.01</v>
      </c>
      <c r="AR212" s="127">
        <v>0</v>
      </c>
      <c r="AS212" s="127">
        <v>0</v>
      </c>
      <c r="AT212" s="115"/>
      <c r="AU212" s="122">
        <v>7333.6416900000004</v>
      </c>
      <c r="AV212" s="112">
        <v>662.46177050849803</v>
      </c>
      <c r="AW212" s="133">
        <v>573</v>
      </c>
      <c r="AX212" s="124">
        <v>1.15612874434293</v>
      </c>
      <c r="AY212" s="132">
        <v>87.085190431694201</v>
      </c>
      <c r="AZ212" s="114">
        <v>1.4999999999999999E-2</v>
      </c>
      <c r="BA212" s="114">
        <v>1.2E-2</v>
      </c>
      <c r="BB212" s="127">
        <v>0</v>
      </c>
      <c r="BC212" s="127">
        <v>279</v>
      </c>
      <c r="BD212" s="113"/>
      <c r="BE212" s="122">
        <v>742.1</v>
      </c>
      <c r="BF212" s="112">
        <v>67.035301242588602</v>
      </c>
      <c r="BG212" s="134">
        <v>65</v>
      </c>
      <c r="BH212" s="135">
        <v>1.03131232680906</v>
      </c>
      <c r="BI212" s="136">
        <v>-79.935205012111396</v>
      </c>
      <c r="BJ212" s="114">
        <v>6.0000000000000001E-3</v>
      </c>
      <c r="BK212" s="114">
        <v>2.2499999999999998E-3</v>
      </c>
      <c r="BL212" s="127">
        <v>0</v>
      </c>
      <c r="BM212" s="127">
        <v>122</v>
      </c>
      <c r="BN212" s="113"/>
      <c r="BO212" s="121">
        <v>693</v>
      </c>
      <c r="BP212" s="122">
        <v>62.6000050682036</v>
      </c>
      <c r="BQ212" s="134">
        <v>78</v>
      </c>
      <c r="BR212" s="120">
        <v>0.80256416754107196</v>
      </c>
      <c r="BS212" s="128">
        <v>-293.44224601453402</v>
      </c>
      <c r="BT212" s="114"/>
      <c r="BU212" s="126"/>
      <c r="BV212" s="121">
        <v>171</v>
      </c>
      <c r="BW212" s="121">
        <v>344</v>
      </c>
      <c r="BX212" s="115"/>
      <c r="BY212" s="120">
        <v>0.99152798789712504</v>
      </c>
      <c r="BZ212" s="120">
        <v>1</v>
      </c>
      <c r="CA212" s="137">
        <v>0.99661119515884999</v>
      </c>
      <c r="CB212" s="119">
        <v>0.9</v>
      </c>
      <c r="CC212" s="126">
        <v>2.5000000000000001E-3</v>
      </c>
      <c r="CD212" s="207">
        <f t="shared" si="3"/>
        <v>7356.2054747165221</v>
      </c>
      <c r="CE212" s="115"/>
    </row>
    <row r="213" spans="1:83" s="87" customFormat="1" ht="21.4" customHeight="1" x14ac:dyDescent="0.2">
      <c r="A213" s="111" t="s">
        <v>246</v>
      </c>
      <c r="B213" s="111" t="s">
        <v>375</v>
      </c>
      <c r="C213" s="111" t="s">
        <v>279</v>
      </c>
      <c r="D213" s="112">
        <v>3.9202090812222199</v>
      </c>
      <c r="E213" s="113"/>
      <c r="F213" s="114">
        <v>3.1E-2</v>
      </c>
      <c r="G213" s="114">
        <v>1.4625000000000001E-2</v>
      </c>
      <c r="H213" s="115"/>
      <c r="I213" s="116">
        <v>6</v>
      </c>
      <c r="J213" s="116">
        <v>6</v>
      </c>
      <c r="K213" s="113"/>
      <c r="L213" s="140">
        <v>0.68</v>
      </c>
      <c r="M213" s="118">
        <v>0.4</v>
      </c>
      <c r="N213" s="119">
        <v>0.7</v>
      </c>
      <c r="O213" s="120"/>
      <c r="P213" s="113"/>
      <c r="Q213" s="121">
        <v>154</v>
      </c>
      <c r="R213" s="122">
        <v>39.283619013500903</v>
      </c>
      <c r="S213" s="123">
        <v>36</v>
      </c>
      <c r="T213" s="135">
        <v>1.09121163926391</v>
      </c>
      <c r="U213" s="136">
        <v>-7.2240867579775196</v>
      </c>
      <c r="V213" s="126">
        <v>7.4999999999999997E-3</v>
      </c>
      <c r="W213" s="126">
        <v>4.4999999999999997E-3</v>
      </c>
      <c r="X213" s="127">
        <v>0</v>
      </c>
      <c r="Y213" s="127">
        <v>16</v>
      </c>
      <c r="Z213" s="113"/>
      <c r="AA213" s="128">
        <v>439</v>
      </c>
      <c r="AB213" s="112">
        <v>111.983823031993</v>
      </c>
      <c r="AC213" s="123">
        <v>200</v>
      </c>
      <c r="AD213" s="118">
        <v>0.55991911515996495</v>
      </c>
      <c r="AE213" s="129">
        <v>-456.689370877653</v>
      </c>
      <c r="AF213" s="114"/>
      <c r="AG213" s="114"/>
      <c r="AH213" s="130">
        <v>346</v>
      </c>
      <c r="AI213" s="127">
        <v>502</v>
      </c>
      <c r="AJ213" s="113"/>
      <c r="AK213" s="122">
        <v>2488.5081300000002</v>
      </c>
      <c r="AL213" s="122">
        <v>634.78964474623001</v>
      </c>
      <c r="AM213" s="131">
        <v>626.6</v>
      </c>
      <c r="AN213" s="135">
        <v>1.0130699724644601</v>
      </c>
      <c r="AO213" s="139">
        <v>-317.68666895968698</v>
      </c>
      <c r="AP213" s="126">
        <v>3.0000000000000001E-3</v>
      </c>
      <c r="AQ213" s="126">
        <v>5.0000000000000001E-4</v>
      </c>
      <c r="AR213" s="127">
        <v>0</v>
      </c>
      <c r="AS213" s="127">
        <v>460</v>
      </c>
      <c r="AT213" s="115"/>
      <c r="AU213" s="122">
        <v>2346.91408</v>
      </c>
      <c r="AV213" s="112">
        <v>598.67064010481101</v>
      </c>
      <c r="AW213" s="133">
        <v>573</v>
      </c>
      <c r="AX213" s="135">
        <v>1.04480041903108</v>
      </c>
      <c r="AY213" s="139">
        <v>-219.235967564476</v>
      </c>
      <c r="AZ213" s="114">
        <v>7.4999999999999997E-3</v>
      </c>
      <c r="BA213" s="114">
        <v>3.0000000000000001E-3</v>
      </c>
      <c r="BB213" s="127">
        <v>0</v>
      </c>
      <c r="BC213" s="127">
        <v>349</v>
      </c>
      <c r="BD213" s="113"/>
      <c r="BE213" s="122">
        <v>268.8</v>
      </c>
      <c r="BF213" s="112">
        <v>68.567771369019695</v>
      </c>
      <c r="BG213" s="134">
        <v>65</v>
      </c>
      <c r="BH213" s="135">
        <v>1.0548887902926101</v>
      </c>
      <c r="BI213" s="136">
        <v>-22.299045535237202</v>
      </c>
      <c r="BJ213" s="114">
        <v>8.2500000000000004E-3</v>
      </c>
      <c r="BK213" s="114">
        <v>3.7499999999999999E-3</v>
      </c>
      <c r="BL213" s="127">
        <v>0</v>
      </c>
      <c r="BM213" s="127">
        <v>37</v>
      </c>
      <c r="BN213" s="113"/>
      <c r="BO213" s="121">
        <v>308</v>
      </c>
      <c r="BP213" s="122">
        <v>78.567238027001693</v>
      </c>
      <c r="BQ213" s="134">
        <v>78</v>
      </c>
      <c r="BR213" s="135">
        <v>1.00727228239746</v>
      </c>
      <c r="BS213" s="136">
        <v>-41.318854642284599</v>
      </c>
      <c r="BT213" s="114">
        <v>2.2499999999999998E-3</v>
      </c>
      <c r="BU213" s="126">
        <v>3.7500000000000001E-4</v>
      </c>
      <c r="BV213" s="121">
        <v>0</v>
      </c>
      <c r="BW213" s="121">
        <v>59</v>
      </c>
      <c r="BX213" s="115"/>
      <c r="BY213" s="120">
        <v>0.99576587795765903</v>
      </c>
      <c r="BZ213" s="120">
        <v>1</v>
      </c>
      <c r="CA213" s="137">
        <v>0.99830635118306299</v>
      </c>
      <c r="CB213" s="119">
        <v>0.9</v>
      </c>
      <c r="CC213" s="126">
        <v>2.5000000000000001E-3</v>
      </c>
      <c r="CD213" s="207">
        <f t="shared" si="3"/>
        <v>2456.4030102938432</v>
      </c>
      <c r="CE213" s="115"/>
    </row>
    <row r="214" spans="1:83" s="87" customFormat="1" ht="21.4" customHeight="1" x14ac:dyDescent="0.2">
      <c r="A214" s="111" t="s">
        <v>246</v>
      </c>
      <c r="B214" s="111" t="s">
        <v>375</v>
      </c>
      <c r="C214" s="111" t="s">
        <v>281</v>
      </c>
      <c r="D214" s="112">
        <v>3.8409492223333301</v>
      </c>
      <c r="E214" s="113"/>
      <c r="F214" s="114">
        <v>2.9499999999999998E-2</v>
      </c>
      <c r="G214" s="114">
        <v>2.5000000000000001E-2</v>
      </c>
      <c r="H214" s="115"/>
      <c r="I214" s="116">
        <v>4</v>
      </c>
      <c r="J214" s="116">
        <v>4</v>
      </c>
      <c r="K214" s="113"/>
      <c r="L214" s="137">
        <v>0.93</v>
      </c>
      <c r="M214" s="135">
        <v>0.78200000000000003</v>
      </c>
      <c r="N214" s="119">
        <v>0.7</v>
      </c>
      <c r="O214" s="120">
        <v>1.0999999999999999E-2</v>
      </c>
      <c r="P214" s="113"/>
      <c r="Q214" s="121">
        <v>116</v>
      </c>
      <c r="R214" s="122">
        <v>30.200867880656698</v>
      </c>
      <c r="S214" s="123">
        <v>36</v>
      </c>
      <c r="T214" s="120">
        <v>0.83891299668490804</v>
      </c>
      <c r="U214" s="128">
        <v>-41.964414097369499</v>
      </c>
      <c r="V214" s="126"/>
      <c r="W214" s="126"/>
      <c r="X214" s="127">
        <v>23</v>
      </c>
      <c r="Y214" s="127">
        <v>50</v>
      </c>
      <c r="Z214" s="113"/>
      <c r="AA214" s="128">
        <v>243</v>
      </c>
      <c r="AB214" s="112">
        <v>63.265611163789401</v>
      </c>
      <c r="AC214" s="123">
        <v>200</v>
      </c>
      <c r="AD214" s="118">
        <v>0.31632805581894702</v>
      </c>
      <c r="AE214" s="129">
        <v>-634.58007831871896</v>
      </c>
      <c r="AF214" s="114"/>
      <c r="AG214" s="114"/>
      <c r="AH214" s="130">
        <v>526</v>
      </c>
      <c r="AI214" s="127">
        <v>679</v>
      </c>
      <c r="AJ214" s="113"/>
      <c r="AK214" s="122">
        <v>3527.07267</v>
      </c>
      <c r="AL214" s="122">
        <v>918.28151475986999</v>
      </c>
      <c r="AM214" s="131">
        <v>709.1</v>
      </c>
      <c r="AN214" s="124">
        <v>1.29499579009994</v>
      </c>
      <c r="AO214" s="132">
        <v>415.61250232098098</v>
      </c>
      <c r="AP214" s="126">
        <v>0.01</v>
      </c>
      <c r="AQ214" s="126">
        <v>0.01</v>
      </c>
      <c r="AR214" s="127">
        <v>0</v>
      </c>
      <c r="AS214" s="127">
        <v>0</v>
      </c>
      <c r="AT214" s="115"/>
      <c r="AU214" s="122">
        <v>2254.1550000000002</v>
      </c>
      <c r="AV214" s="112">
        <v>586.87445980622101</v>
      </c>
      <c r="AW214" s="133">
        <v>573</v>
      </c>
      <c r="AX214" s="135">
        <v>1.0242137169393</v>
      </c>
      <c r="AY214" s="139">
        <v>-260.11192438312997</v>
      </c>
      <c r="AZ214" s="114">
        <v>6.0000000000000001E-3</v>
      </c>
      <c r="BA214" s="114">
        <v>1.5E-3</v>
      </c>
      <c r="BB214" s="127">
        <v>0</v>
      </c>
      <c r="BC214" s="127">
        <v>387</v>
      </c>
      <c r="BD214" s="113"/>
      <c r="BE214" s="122">
        <v>138</v>
      </c>
      <c r="BF214" s="112">
        <v>35.928618685608797</v>
      </c>
      <c r="BG214" s="134">
        <v>65</v>
      </c>
      <c r="BH214" s="118">
        <v>0.55274797977859702</v>
      </c>
      <c r="BI214" s="129">
        <v>-147.213525453584</v>
      </c>
      <c r="BJ214" s="114"/>
      <c r="BK214" s="114"/>
      <c r="BL214" s="127">
        <v>112</v>
      </c>
      <c r="BM214" s="127">
        <v>162</v>
      </c>
      <c r="BN214" s="113"/>
      <c r="BO214" s="121">
        <v>257</v>
      </c>
      <c r="BP214" s="122">
        <v>66.910543494213499</v>
      </c>
      <c r="BQ214" s="134">
        <v>78</v>
      </c>
      <c r="BR214" s="120">
        <v>0.857827480695045</v>
      </c>
      <c r="BS214" s="128">
        <v>-85.256230544300493</v>
      </c>
      <c r="BT214" s="114"/>
      <c r="BU214" s="126"/>
      <c r="BV214" s="121">
        <v>43</v>
      </c>
      <c r="BW214" s="121">
        <v>103</v>
      </c>
      <c r="BX214" s="115"/>
      <c r="BY214" s="120">
        <v>0.996174445294568</v>
      </c>
      <c r="BZ214" s="120">
        <v>1</v>
      </c>
      <c r="CA214" s="137">
        <v>0.998469778117827</v>
      </c>
      <c r="CB214" s="119">
        <v>0.9</v>
      </c>
      <c r="CC214" s="126">
        <v>2.5000000000000001E-3</v>
      </c>
      <c r="CD214" s="207">
        <f t="shared" si="3"/>
        <v>2723.6170935565647</v>
      </c>
      <c r="CE214" s="115"/>
    </row>
    <row r="215" spans="1:83" s="87" customFormat="1" ht="21.4" customHeight="1" x14ac:dyDescent="0.2">
      <c r="A215" s="111" t="s">
        <v>246</v>
      </c>
      <c r="B215" s="111" t="s">
        <v>375</v>
      </c>
      <c r="C215" s="111" t="s">
        <v>282</v>
      </c>
      <c r="D215" s="112">
        <v>2.2414874615555598</v>
      </c>
      <c r="E215" s="113"/>
      <c r="F215" s="114">
        <v>4.7500000000000001E-2</v>
      </c>
      <c r="G215" s="114">
        <v>3.7749999999999999E-2</v>
      </c>
      <c r="H215" s="115"/>
      <c r="I215" s="116">
        <v>6</v>
      </c>
      <c r="J215" s="116">
        <v>6</v>
      </c>
      <c r="K215" s="113"/>
      <c r="L215" s="117">
        <v>0.39</v>
      </c>
      <c r="M215" s="118">
        <v>0.44</v>
      </c>
      <c r="N215" s="119">
        <v>0.7</v>
      </c>
      <c r="O215" s="120"/>
      <c r="P215" s="113"/>
      <c r="Q215" s="121">
        <v>89</v>
      </c>
      <c r="R215" s="122">
        <v>39.705776421446302</v>
      </c>
      <c r="S215" s="123">
        <v>36</v>
      </c>
      <c r="T215" s="135">
        <v>1.1029382339290601</v>
      </c>
      <c r="U215" s="136">
        <v>-3.1843099389185898</v>
      </c>
      <c r="V215" s="126">
        <v>8.0000000000000002E-3</v>
      </c>
      <c r="W215" s="126">
        <v>5.0000000000000001E-3</v>
      </c>
      <c r="X215" s="127">
        <v>0</v>
      </c>
      <c r="Y215" s="127">
        <v>8</v>
      </c>
      <c r="Z215" s="113"/>
      <c r="AA215" s="128">
        <v>194</v>
      </c>
      <c r="AB215" s="112">
        <v>86.549669952366003</v>
      </c>
      <c r="AC215" s="123">
        <v>200</v>
      </c>
      <c r="AD215" s="118">
        <v>0.43274834976183002</v>
      </c>
      <c r="AE215" s="129">
        <v>-318.13505521621403</v>
      </c>
      <c r="AF215" s="114"/>
      <c r="AG215" s="114"/>
      <c r="AH215" s="130">
        <v>255</v>
      </c>
      <c r="AI215" s="127">
        <v>344</v>
      </c>
      <c r="AJ215" s="113"/>
      <c r="AK215" s="122">
        <v>1622.16858</v>
      </c>
      <c r="AL215" s="122">
        <v>723.70183095926905</v>
      </c>
      <c r="AM215" s="131">
        <v>634.4</v>
      </c>
      <c r="AN215" s="124">
        <v>1.1407658117264601</v>
      </c>
      <c r="AO215" s="132">
        <v>-2.3238151458317602</v>
      </c>
      <c r="AP215" s="126">
        <v>0.01</v>
      </c>
      <c r="AQ215" s="126">
        <v>7.0000000000000001E-3</v>
      </c>
      <c r="AR215" s="127">
        <v>0</v>
      </c>
      <c r="AS215" s="127">
        <v>85</v>
      </c>
      <c r="AT215" s="115"/>
      <c r="AU215" s="122">
        <v>2216.25036</v>
      </c>
      <c r="AV215" s="112">
        <v>988.74091334954801</v>
      </c>
      <c r="AW215" s="133">
        <v>573</v>
      </c>
      <c r="AX215" s="124">
        <v>1.7255513321981599</v>
      </c>
      <c r="AY215" s="132">
        <v>748.98342680554595</v>
      </c>
      <c r="AZ215" s="114">
        <v>1.4999999999999999E-2</v>
      </c>
      <c r="BA215" s="114">
        <v>1.4999999999999999E-2</v>
      </c>
      <c r="BB215" s="127">
        <v>0</v>
      </c>
      <c r="BC215" s="127">
        <v>0</v>
      </c>
      <c r="BD215" s="113"/>
      <c r="BE215" s="122">
        <v>147.30000000000001</v>
      </c>
      <c r="BF215" s="112">
        <v>65.715290639090298</v>
      </c>
      <c r="BG215" s="134">
        <v>65</v>
      </c>
      <c r="BH215" s="135">
        <v>1.0110044713706201</v>
      </c>
      <c r="BI215" s="136">
        <v>-19.143892945269599</v>
      </c>
      <c r="BJ215" s="114">
        <v>4.4999999999999997E-3</v>
      </c>
      <c r="BK215" s="114">
        <v>7.5000000000000002E-4</v>
      </c>
      <c r="BL215" s="127">
        <v>0</v>
      </c>
      <c r="BM215" s="127">
        <v>28</v>
      </c>
      <c r="BN215" s="113"/>
      <c r="BO215" s="121">
        <v>226</v>
      </c>
      <c r="BP215" s="122">
        <v>100.825904171313</v>
      </c>
      <c r="BQ215" s="134">
        <v>78</v>
      </c>
      <c r="BR215" s="124">
        <v>1.29263979706812</v>
      </c>
      <c r="BS215" s="125">
        <v>26.2673284656764</v>
      </c>
      <c r="BT215" s="114">
        <v>7.4999999999999997E-3</v>
      </c>
      <c r="BU215" s="126">
        <v>7.4999999999999997E-3</v>
      </c>
      <c r="BV215" s="121">
        <v>0</v>
      </c>
      <c r="BW215" s="121">
        <v>0</v>
      </c>
      <c r="BX215" s="115"/>
      <c r="BY215" s="120">
        <v>0.99432809773123898</v>
      </c>
      <c r="BZ215" s="120">
        <v>1</v>
      </c>
      <c r="CA215" s="137">
        <v>0.99773123909249595</v>
      </c>
      <c r="CB215" s="119">
        <v>0.9</v>
      </c>
      <c r="CC215" s="126">
        <v>2.5000000000000001E-3</v>
      </c>
      <c r="CD215" s="207">
        <f t="shared" si="3"/>
        <v>1421.999645610847</v>
      </c>
      <c r="CE215" s="115"/>
    </row>
    <row r="216" spans="1:83" s="87" customFormat="1" ht="21.4" customHeight="1" x14ac:dyDescent="0.2">
      <c r="A216" s="111" t="s">
        <v>246</v>
      </c>
      <c r="B216" s="111" t="s">
        <v>375</v>
      </c>
      <c r="C216" s="111" t="s">
        <v>283</v>
      </c>
      <c r="D216" s="112">
        <v>2.6404830146666698</v>
      </c>
      <c r="E216" s="113"/>
      <c r="F216" s="114">
        <v>0.01</v>
      </c>
      <c r="G216" s="114">
        <v>0.01</v>
      </c>
      <c r="H216" s="115"/>
      <c r="I216" s="116">
        <v>2</v>
      </c>
      <c r="J216" s="116">
        <v>2</v>
      </c>
      <c r="K216" s="113"/>
      <c r="L216" s="138">
        <v>0.72</v>
      </c>
      <c r="M216" s="118">
        <v>0.57199999999999995</v>
      </c>
      <c r="N216" s="119">
        <v>0.7</v>
      </c>
      <c r="O216" s="120"/>
      <c r="P216" s="113"/>
      <c r="Q216" s="121">
        <v>71</v>
      </c>
      <c r="R216" s="122">
        <v>26.8890197761651</v>
      </c>
      <c r="S216" s="123">
        <v>36</v>
      </c>
      <c r="T216" s="118">
        <v>0.74691721600458505</v>
      </c>
      <c r="U216" s="129">
        <v>-37.593560654387304</v>
      </c>
      <c r="V216" s="126"/>
      <c r="W216" s="126"/>
      <c r="X216" s="127">
        <v>25</v>
      </c>
      <c r="Y216" s="127">
        <v>44</v>
      </c>
      <c r="Z216" s="113"/>
      <c r="AA216" s="128">
        <v>216</v>
      </c>
      <c r="AB216" s="112">
        <v>81.803215093685296</v>
      </c>
      <c r="AC216" s="123">
        <v>200</v>
      </c>
      <c r="AD216" s="118">
        <v>0.409016075468427</v>
      </c>
      <c r="AE216" s="129">
        <v>-387.29755919104099</v>
      </c>
      <c r="AF216" s="114"/>
      <c r="AG216" s="114"/>
      <c r="AH216" s="130">
        <v>313</v>
      </c>
      <c r="AI216" s="127">
        <v>418</v>
      </c>
      <c r="AJ216" s="113"/>
      <c r="AK216" s="122">
        <v>1622.7522799999999</v>
      </c>
      <c r="AL216" s="122">
        <v>614.56645279911197</v>
      </c>
      <c r="AM216" s="131">
        <v>751.6</v>
      </c>
      <c r="AN216" s="120">
        <v>0.81767755827449795</v>
      </c>
      <c r="AO216" s="122">
        <v>-644.43994743993096</v>
      </c>
      <c r="AP216" s="126"/>
      <c r="AQ216" s="126"/>
      <c r="AR216" s="127">
        <v>362</v>
      </c>
      <c r="AS216" s="127">
        <v>759</v>
      </c>
      <c r="AT216" s="115"/>
      <c r="AU216" s="122">
        <v>1187.5481600000001</v>
      </c>
      <c r="AV216" s="112">
        <v>449.74656280828799</v>
      </c>
      <c r="AW216" s="133">
        <v>573</v>
      </c>
      <c r="AX216" s="120">
        <v>0.78489801537223003</v>
      </c>
      <c r="AY216" s="122">
        <v>-540.89934708233204</v>
      </c>
      <c r="AZ216" s="114"/>
      <c r="BA216" s="114"/>
      <c r="BB216" s="127">
        <v>326</v>
      </c>
      <c r="BC216" s="127">
        <v>629</v>
      </c>
      <c r="BD216" s="113"/>
      <c r="BE216" s="122">
        <v>103.4</v>
      </c>
      <c r="BF216" s="112">
        <v>39.159502040217902</v>
      </c>
      <c r="BG216" s="134">
        <v>65</v>
      </c>
      <c r="BH216" s="118">
        <v>0.60245387754181301</v>
      </c>
      <c r="BI216" s="129">
        <v>-92.671706737088201</v>
      </c>
      <c r="BJ216" s="114"/>
      <c r="BK216" s="114"/>
      <c r="BL216" s="127">
        <v>69</v>
      </c>
      <c r="BM216" s="127">
        <v>103</v>
      </c>
      <c r="BN216" s="113"/>
      <c r="BO216" s="121">
        <v>269</v>
      </c>
      <c r="BP216" s="122">
        <v>101.87530027871</v>
      </c>
      <c r="BQ216" s="134">
        <v>78</v>
      </c>
      <c r="BR216" s="124">
        <v>1.3060935933167901</v>
      </c>
      <c r="BS216" s="125">
        <v>33.7139519154941</v>
      </c>
      <c r="BT216" s="114">
        <v>7.4999999999999997E-3</v>
      </c>
      <c r="BU216" s="126">
        <v>7.4999999999999997E-3</v>
      </c>
      <c r="BV216" s="121">
        <v>0</v>
      </c>
      <c r="BW216" s="121">
        <v>0</v>
      </c>
      <c r="BX216" s="115"/>
      <c r="BY216" s="120">
        <v>1</v>
      </c>
      <c r="BZ216" s="120">
        <v>1</v>
      </c>
      <c r="CA216" s="137">
        <v>1</v>
      </c>
      <c r="CB216" s="119">
        <v>0.9</v>
      </c>
      <c r="CC216" s="126">
        <v>2.5000000000000001E-3</v>
      </c>
      <c r="CD216" s="207">
        <f t="shared" si="3"/>
        <v>1984.587033823469</v>
      </c>
      <c r="CE216" s="115"/>
    </row>
    <row r="217" spans="1:83" s="87" customFormat="1" ht="21.4" customHeight="1" x14ac:dyDescent="0.2">
      <c r="A217" s="111" t="s">
        <v>246</v>
      </c>
      <c r="B217" s="111" t="s">
        <v>375</v>
      </c>
      <c r="C217" s="111" t="s">
        <v>284</v>
      </c>
      <c r="D217" s="112">
        <v>7.5859845611111103</v>
      </c>
      <c r="E217" s="113"/>
      <c r="F217" s="114">
        <v>2.1125000000000001E-2</v>
      </c>
      <c r="G217" s="114">
        <v>1.7375000000000002E-2</v>
      </c>
      <c r="H217" s="115"/>
      <c r="I217" s="116">
        <v>4</v>
      </c>
      <c r="J217" s="116">
        <v>3</v>
      </c>
      <c r="K217" s="113"/>
      <c r="L217" s="117">
        <v>0.45</v>
      </c>
      <c r="M217" s="118">
        <v>0.55000000000000004</v>
      </c>
      <c r="N217" s="119">
        <v>0.7</v>
      </c>
      <c r="O217" s="120"/>
      <c r="P217" s="113"/>
      <c r="Q217" s="121">
        <v>327</v>
      </c>
      <c r="R217" s="122">
        <v>43.105808793276097</v>
      </c>
      <c r="S217" s="123">
        <v>36</v>
      </c>
      <c r="T217" s="124">
        <v>1.197383577591</v>
      </c>
      <c r="U217" s="125">
        <v>15.01576454592</v>
      </c>
      <c r="V217" s="126">
        <v>0.01</v>
      </c>
      <c r="W217" s="126">
        <v>0.01</v>
      </c>
      <c r="X217" s="127">
        <v>0</v>
      </c>
      <c r="Y217" s="127">
        <v>1</v>
      </c>
      <c r="Z217" s="113"/>
      <c r="AA217" s="128">
        <v>454</v>
      </c>
      <c r="AB217" s="112">
        <v>59.847208538676902</v>
      </c>
      <c r="AC217" s="123">
        <v>200</v>
      </c>
      <c r="AD217" s="118">
        <v>0.299236042693384</v>
      </c>
      <c r="AE217" s="129">
        <v>-1279.24575252267</v>
      </c>
      <c r="AF217" s="114"/>
      <c r="AG217" s="114"/>
      <c r="AH217" s="130">
        <v>1064</v>
      </c>
      <c r="AI217" s="127">
        <v>1367</v>
      </c>
      <c r="AJ217" s="113"/>
      <c r="AK217" s="122">
        <v>3661.4827799999998</v>
      </c>
      <c r="AL217" s="122">
        <v>482.664148668358</v>
      </c>
      <c r="AM217" s="131">
        <v>649.79999999999995</v>
      </c>
      <c r="AN217" s="118">
        <v>0.742788779114124</v>
      </c>
      <c r="AO217" s="141">
        <v>-1969.83266994614</v>
      </c>
      <c r="AP217" s="126"/>
      <c r="AQ217" s="126"/>
      <c r="AR217" s="127">
        <v>1268</v>
      </c>
      <c r="AS217" s="127">
        <v>2254</v>
      </c>
      <c r="AT217" s="115"/>
      <c r="AU217" s="122">
        <v>4201.72091</v>
      </c>
      <c r="AV217" s="112">
        <v>553.87944388125402</v>
      </c>
      <c r="AW217" s="133">
        <v>573</v>
      </c>
      <c r="AX217" s="135">
        <v>0.96663079211388103</v>
      </c>
      <c r="AY217" s="139">
        <v>-764.02817097744003</v>
      </c>
      <c r="AZ217" s="114">
        <v>1.5E-3</v>
      </c>
      <c r="BA217" s="114"/>
      <c r="BB217" s="127">
        <v>146</v>
      </c>
      <c r="BC217" s="127">
        <v>1015</v>
      </c>
      <c r="BD217" s="113"/>
      <c r="BE217" s="122">
        <v>444.7</v>
      </c>
      <c r="BF217" s="112">
        <v>58.621263517950702</v>
      </c>
      <c r="BG217" s="134">
        <v>65</v>
      </c>
      <c r="BH217" s="120">
        <v>0.90186559258385701</v>
      </c>
      <c r="BI217" s="128">
        <v>-118.60486956986701</v>
      </c>
      <c r="BJ217" s="114"/>
      <c r="BK217" s="114"/>
      <c r="BL217" s="127">
        <v>49</v>
      </c>
      <c r="BM217" s="127">
        <v>148</v>
      </c>
      <c r="BN217" s="113"/>
      <c r="BO217" s="121">
        <v>670</v>
      </c>
      <c r="BP217" s="122">
        <v>88.320770310382201</v>
      </c>
      <c r="BQ217" s="134">
        <v>78</v>
      </c>
      <c r="BR217" s="135">
        <v>1.13231756808182</v>
      </c>
      <c r="BS217" s="136">
        <v>-5.9658434838398797</v>
      </c>
      <c r="BT217" s="114">
        <v>7.1250000000000003E-3</v>
      </c>
      <c r="BU217" s="126">
        <v>4.875E-3</v>
      </c>
      <c r="BV217" s="121">
        <v>0</v>
      </c>
      <c r="BW217" s="121">
        <v>41</v>
      </c>
      <c r="BX217" s="115"/>
      <c r="BY217" s="120">
        <v>0.99364870784056103</v>
      </c>
      <c r="BZ217" s="120">
        <v>1</v>
      </c>
      <c r="CA217" s="137">
        <v>0.99745948313622401</v>
      </c>
      <c r="CB217" s="119">
        <v>0.9</v>
      </c>
      <c r="CC217" s="126">
        <v>2.5000000000000001E-3</v>
      </c>
      <c r="CD217" s="207">
        <f t="shared" si="3"/>
        <v>4929.3727678099995</v>
      </c>
      <c r="CE217" s="115"/>
    </row>
    <row r="218" spans="1:83" s="87" customFormat="1" ht="21.4" customHeight="1" x14ac:dyDescent="0.2">
      <c r="A218" s="111" t="s">
        <v>246</v>
      </c>
      <c r="B218" s="111" t="s">
        <v>375</v>
      </c>
      <c r="C218" s="111" t="s">
        <v>285</v>
      </c>
      <c r="D218" s="112">
        <v>8.959468266</v>
      </c>
      <c r="E218" s="113"/>
      <c r="F218" s="114">
        <v>3.6999999999999998E-2</v>
      </c>
      <c r="G218" s="114">
        <v>3.2000000000000001E-2</v>
      </c>
      <c r="H218" s="115"/>
      <c r="I218" s="116">
        <v>5</v>
      </c>
      <c r="J218" s="116">
        <v>4</v>
      </c>
      <c r="K218" s="113"/>
      <c r="L218" s="117">
        <v>0.63</v>
      </c>
      <c r="M218" s="118">
        <v>0.498</v>
      </c>
      <c r="N218" s="119">
        <v>0.7</v>
      </c>
      <c r="O218" s="120"/>
      <c r="P218" s="113"/>
      <c r="Q218" s="121">
        <v>319</v>
      </c>
      <c r="R218" s="122">
        <v>35.604791548909503</v>
      </c>
      <c r="S218" s="123">
        <v>36</v>
      </c>
      <c r="T218" s="135">
        <v>0.98902198746970904</v>
      </c>
      <c r="U218" s="136">
        <v>-49.470675694822503</v>
      </c>
      <c r="V218" s="126">
        <v>2E-3</v>
      </c>
      <c r="W218" s="126"/>
      <c r="X218" s="127">
        <v>4</v>
      </c>
      <c r="Y218" s="127">
        <v>69</v>
      </c>
      <c r="Z218" s="113"/>
      <c r="AA218" s="128">
        <v>1016</v>
      </c>
      <c r="AB218" s="112">
        <v>113.399586876778</v>
      </c>
      <c r="AC218" s="123">
        <v>200</v>
      </c>
      <c r="AD218" s="118">
        <v>0.56699793438389001</v>
      </c>
      <c r="AE218" s="129">
        <v>-1031.05930941568</v>
      </c>
      <c r="AF218" s="114"/>
      <c r="AG218" s="114"/>
      <c r="AH218" s="130">
        <v>776</v>
      </c>
      <c r="AI218" s="127">
        <v>1135</v>
      </c>
      <c r="AJ218" s="113"/>
      <c r="AK218" s="122">
        <v>7291.6850599999998</v>
      </c>
      <c r="AL218" s="122">
        <v>813.85243448776805</v>
      </c>
      <c r="AM218" s="131">
        <v>636.9</v>
      </c>
      <c r="AN218" s="124">
        <v>1.2778339370195799</v>
      </c>
      <c r="AO218" s="132">
        <v>772.82468916576499</v>
      </c>
      <c r="AP218" s="126">
        <v>0.01</v>
      </c>
      <c r="AQ218" s="126">
        <v>0.01</v>
      </c>
      <c r="AR218" s="127">
        <v>0</v>
      </c>
      <c r="AS218" s="127">
        <v>0</v>
      </c>
      <c r="AT218" s="115"/>
      <c r="AU218" s="122">
        <v>5942.4509799999996</v>
      </c>
      <c r="AV218" s="112">
        <v>663.25933677903799</v>
      </c>
      <c r="AW218" s="133">
        <v>573</v>
      </c>
      <c r="AX218" s="124">
        <v>1.1575206575550401</v>
      </c>
      <c r="AY218" s="132">
        <v>77.626058524075205</v>
      </c>
      <c r="AZ218" s="114">
        <v>1.4999999999999999E-2</v>
      </c>
      <c r="BA218" s="114">
        <v>1.2E-2</v>
      </c>
      <c r="BB218" s="127">
        <v>0</v>
      </c>
      <c r="BC218" s="127">
        <v>219</v>
      </c>
      <c r="BD218" s="113"/>
      <c r="BE218" s="122">
        <v>510.6</v>
      </c>
      <c r="BF218" s="112">
        <v>56.989989231577503</v>
      </c>
      <c r="BG218" s="134">
        <v>65</v>
      </c>
      <c r="BH218" s="120">
        <v>0.87676906510119201</v>
      </c>
      <c r="BI218" s="128">
        <v>-154.694275560096</v>
      </c>
      <c r="BJ218" s="114"/>
      <c r="BK218" s="114"/>
      <c r="BL218" s="127">
        <v>72</v>
      </c>
      <c r="BM218" s="127">
        <v>189</v>
      </c>
      <c r="BN218" s="113"/>
      <c r="BO218" s="121">
        <v>945</v>
      </c>
      <c r="BP218" s="122">
        <v>105.475009447397</v>
      </c>
      <c r="BQ218" s="134">
        <v>78</v>
      </c>
      <c r="BR218" s="124">
        <v>1.3522437108640599</v>
      </c>
      <c r="BS218" s="125">
        <v>146.64686932788501</v>
      </c>
      <c r="BT218" s="114">
        <v>7.4999999999999997E-3</v>
      </c>
      <c r="BU218" s="126">
        <v>7.4999999999999997E-3</v>
      </c>
      <c r="BV218" s="121">
        <v>0</v>
      </c>
      <c r="BW218" s="121">
        <v>0</v>
      </c>
      <c r="BX218" s="115"/>
      <c r="BY218" s="120">
        <v>0.99116375258507206</v>
      </c>
      <c r="BZ218" s="120">
        <v>1</v>
      </c>
      <c r="CA218" s="137">
        <v>0.99646550103402898</v>
      </c>
      <c r="CB218" s="119">
        <v>0.9</v>
      </c>
      <c r="CC218" s="126">
        <v>2.5000000000000001E-3</v>
      </c>
      <c r="CD218" s="207">
        <f t="shared" si="3"/>
        <v>5706.2853386154002</v>
      </c>
      <c r="CE218" s="115"/>
    </row>
    <row r="219" spans="1:83" s="87" customFormat="1" ht="21.4" customHeight="1" x14ac:dyDescent="0.2">
      <c r="A219" s="111" t="s">
        <v>246</v>
      </c>
      <c r="B219" s="111" t="s">
        <v>375</v>
      </c>
      <c r="C219" s="111" t="s">
        <v>286</v>
      </c>
      <c r="D219" s="112">
        <v>8.0775934538888894</v>
      </c>
      <c r="E219" s="113"/>
      <c r="F219" s="114">
        <v>8.6250000000000007E-3</v>
      </c>
      <c r="G219" s="114">
        <v>5.875E-3</v>
      </c>
      <c r="H219" s="115"/>
      <c r="I219" s="116">
        <v>3</v>
      </c>
      <c r="J219" s="116">
        <v>2</v>
      </c>
      <c r="K219" s="113"/>
      <c r="L219" s="117">
        <v>0.41</v>
      </c>
      <c r="M219" s="120">
        <v>0.64200000000000002</v>
      </c>
      <c r="N219" s="119">
        <v>0.7</v>
      </c>
      <c r="O219" s="120"/>
      <c r="P219" s="113"/>
      <c r="Q219" s="121">
        <v>277</v>
      </c>
      <c r="R219" s="122">
        <v>34.292391859191802</v>
      </c>
      <c r="S219" s="123">
        <v>36</v>
      </c>
      <c r="T219" s="135">
        <v>0.95256644053310402</v>
      </c>
      <c r="U219" s="136">
        <v>-55.202339422016102</v>
      </c>
      <c r="V219" s="126">
        <v>5.0000000000000001E-4</v>
      </c>
      <c r="W219" s="126"/>
      <c r="X219" s="127">
        <v>14</v>
      </c>
      <c r="Y219" s="127">
        <v>72</v>
      </c>
      <c r="Z219" s="113"/>
      <c r="AA219" s="128">
        <v>816</v>
      </c>
      <c r="AB219" s="112">
        <v>101.02018684873801</v>
      </c>
      <c r="AC219" s="123">
        <v>200</v>
      </c>
      <c r="AD219" s="118">
        <v>0.50510093424368996</v>
      </c>
      <c r="AE219" s="129">
        <v>-1029.56855234453</v>
      </c>
      <c r="AF219" s="114"/>
      <c r="AG219" s="114"/>
      <c r="AH219" s="130">
        <v>800</v>
      </c>
      <c r="AI219" s="127">
        <v>1123</v>
      </c>
      <c r="AJ219" s="113"/>
      <c r="AK219" s="122">
        <v>4503.3222699999997</v>
      </c>
      <c r="AL219" s="122">
        <v>557.50791318074005</v>
      </c>
      <c r="AM219" s="131">
        <v>735.7</v>
      </c>
      <c r="AN219" s="120">
        <v>0.75779246048761695</v>
      </c>
      <c r="AO219" s="122">
        <v>-2285.6016497993701</v>
      </c>
      <c r="AP219" s="126"/>
      <c r="AQ219" s="126"/>
      <c r="AR219" s="127">
        <v>1440</v>
      </c>
      <c r="AS219" s="127">
        <v>2628</v>
      </c>
      <c r="AT219" s="115"/>
      <c r="AU219" s="122">
        <v>4155.2823799999996</v>
      </c>
      <c r="AV219" s="112">
        <v>514.42083631969297</v>
      </c>
      <c r="AW219" s="133">
        <v>573</v>
      </c>
      <c r="AX219" s="120">
        <v>0.89776760265216904</v>
      </c>
      <c r="AY219" s="122">
        <v>-1132.2715224670901</v>
      </c>
      <c r="AZ219" s="114"/>
      <c r="BA219" s="114"/>
      <c r="BB219" s="127">
        <v>474</v>
      </c>
      <c r="BC219" s="127">
        <v>1399</v>
      </c>
      <c r="BD219" s="113"/>
      <c r="BE219" s="122">
        <v>381.1</v>
      </c>
      <c r="BF219" s="112">
        <v>47.1798936373212</v>
      </c>
      <c r="BG219" s="134">
        <v>65</v>
      </c>
      <c r="BH219" s="118">
        <v>0.72584451749724999</v>
      </c>
      <c r="BI219" s="129">
        <v>-218.70977951197301</v>
      </c>
      <c r="BJ219" s="114"/>
      <c r="BK219" s="114"/>
      <c r="BL219" s="127">
        <v>144</v>
      </c>
      <c r="BM219" s="127">
        <v>249</v>
      </c>
      <c r="BN219" s="113"/>
      <c r="BO219" s="121">
        <v>687</v>
      </c>
      <c r="BP219" s="122">
        <v>85.050083780739101</v>
      </c>
      <c r="BQ219" s="134">
        <v>78</v>
      </c>
      <c r="BR219" s="135">
        <v>1.0903856894966599</v>
      </c>
      <c r="BS219" s="136">
        <v>-32.771735414368202</v>
      </c>
      <c r="BT219" s="114">
        <v>5.6249999999999998E-3</v>
      </c>
      <c r="BU219" s="126">
        <v>3.375E-3</v>
      </c>
      <c r="BV219" s="121">
        <v>0</v>
      </c>
      <c r="BW219" s="121">
        <v>70</v>
      </c>
      <c r="BX219" s="115"/>
      <c r="BY219" s="120">
        <v>0.99690402476780204</v>
      </c>
      <c r="BZ219" s="120">
        <v>1</v>
      </c>
      <c r="CA219" s="137">
        <v>0.99876160990712104</v>
      </c>
      <c r="CB219" s="119">
        <v>0.9</v>
      </c>
      <c r="CC219" s="126">
        <v>2.5000000000000001E-3</v>
      </c>
      <c r="CD219" s="207">
        <f t="shared" si="3"/>
        <v>5942.6855040260562</v>
      </c>
      <c r="CE219" s="115"/>
    </row>
    <row r="220" spans="1:83" s="87" customFormat="1" ht="21.4" customHeight="1" x14ac:dyDescent="0.2">
      <c r="A220" s="111" t="s">
        <v>246</v>
      </c>
      <c r="B220" s="111" t="s">
        <v>375</v>
      </c>
      <c r="C220" s="111" t="s">
        <v>287</v>
      </c>
      <c r="D220" s="112">
        <v>4.4826516391111104</v>
      </c>
      <c r="E220" s="113"/>
      <c r="F220" s="114">
        <v>1.35E-2</v>
      </c>
      <c r="G220" s="114">
        <v>1.35E-2</v>
      </c>
      <c r="H220" s="115"/>
      <c r="I220" s="116">
        <v>2</v>
      </c>
      <c r="J220" s="116">
        <v>2</v>
      </c>
      <c r="K220" s="113"/>
      <c r="L220" s="138">
        <v>0.79</v>
      </c>
      <c r="M220" s="135">
        <v>0.78</v>
      </c>
      <c r="N220" s="119">
        <v>0.7</v>
      </c>
      <c r="O220" s="120">
        <v>1.0999999999999999E-2</v>
      </c>
      <c r="P220" s="113"/>
      <c r="Q220" s="121">
        <v>103</v>
      </c>
      <c r="R220" s="122">
        <v>22.977471437067599</v>
      </c>
      <c r="S220" s="123">
        <v>36</v>
      </c>
      <c r="T220" s="118">
        <v>0.63826309547410098</v>
      </c>
      <c r="U220" s="129">
        <v>-81.355324370739098</v>
      </c>
      <c r="V220" s="126"/>
      <c r="W220" s="126"/>
      <c r="X220" s="127">
        <v>59</v>
      </c>
      <c r="Y220" s="127">
        <v>91</v>
      </c>
      <c r="Z220" s="113"/>
      <c r="AA220" s="128">
        <v>381</v>
      </c>
      <c r="AB220" s="112">
        <v>84.994336092454105</v>
      </c>
      <c r="AC220" s="123">
        <v>200</v>
      </c>
      <c r="AD220" s="118">
        <v>0.42497168046227002</v>
      </c>
      <c r="AE220" s="129">
        <v>-643.19624650410606</v>
      </c>
      <c r="AF220" s="114"/>
      <c r="AG220" s="114"/>
      <c r="AH220" s="130">
        <v>516</v>
      </c>
      <c r="AI220" s="127">
        <v>695</v>
      </c>
      <c r="AJ220" s="113"/>
      <c r="AK220" s="122">
        <v>2095.1107200000001</v>
      </c>
      <c r="AL220" s="122">
        <v>467.38200705140002</v>
      </c>
      <c r="AM220" s="131">
        <v>684.4</v>
      </c>
      <c r="AN220" s="118">
        <v>0.68290766664435998</v>
      </c>
      <c r="AO220" s="141">
        <v>-1409.68883553705</v>
      </c>
      <c r="AP220" s="126"/>
      <c r="AQ220" s="126"/>
      <c r="AR220" s="127">
        <v>973</v>
      </c>
      <c r="AS220" s="127">
        <v>1587</v>
      </c>
      <c r="AT220" s="115"/>
      <c r="AU220" s="122">
        <v>2103.9182799999999</v>
      </c>
      <c r="AV220" s="112">
        <v>469.346817326451</v>
      </c>
      <c r="AW220" s="133">
        <v>573</v>
      </c>
      <c r="AX220" s="120">
        <v>0.81910439323988005</v>
      </c>
      <c r="AY220" s="122">
        <v>-830.403966234265</v>
      </c>
      <c r="AZ220" s="114"/>
      <c r="BA220" s="114"/>
      <c r="BB220" s="127">
        <v>465</v>
      </c>
      <c r="BC220" s="127">
        <v>979</v>
      </c>
      <c r="BD220" s="113"/>
      <c r="BE220" s="122">
        <v>210.2</v>
      </c>
      <c r="BF220" s="112">
        <v>46.891888311374899</v>
      </c>
      <c r="BG220" s="134">
        <v>65</v>
      </c>
      <c r="BH220" s="118">
        <v>0.72141366632884496</v>
      </c>
      <c r="BI220" s="129">
        <v>-122.663780113835</v>
      </c>
      <c r="BJ220" s="114"/>
      <c r="BK220" s="114"/>
      <c r="BL220" s="127">
        <v>82</v>
      </c>
      <c r="BM220" s="127">
        <v>140</v>
      </c>
      <c r="BN220" s="113"/>
      <c r="BO220" s="121">
        <v>295</v>
      </c>
      <c r="BP220" s="122">
        <v>65.809262853737394</v>
      </c>
      <c r="BQ220" s="134">
        <v>78</v>
      </c>
      <c r="BR220" s="120">
        <v>0.84370849812483895</v>
      </c>
      <c r="BS220" s="128">
        <v>-104.43653613660101</v>
      </c>
      <c r="BT220" s="114"/>
      <c r="BU220" s="126"/>
      <c r="BV220" s="121">
        <v>55</v>
      </c>
      <c r="BW220" s="121">
        <v>125</v>
      </c>
      <c r="BX220" s="115"/>
      <c r="BY220" s="120">
        <v>0.99344827586206896</v>
      </c>
      <c r="BZ220" s="120">
        <v>1</v>
      </c>
      <c r="CA220" s="137">
        <v>0.99737931034482796</v>
      </c>
      <c r="CB220" s="119">
        <v>0.9</v>
      </c>
      <c r="CC220" s="126">
        <v>2.5000000000000001E-3</v>
      </c>
      <c r="CD220" s="207">
        <f t="shared" si="3"/>
        <v>3067.9267818076437</v>
      </c>
      <c r="CE220" s="115"/>
    </row>
    <row r="221" spans="1:83" s="87" customFormat="1" ht="21.4" customHeight="1" x14ac:dyDescent="0.2">
      <c r="A221" s="111" t="s">
        <v>246</v>
      </c>
      <c r="B221" s="111" t="s">
        <v>376</v>
      </c>
      <c r="C221" s="111" t="s">
        <v>288</v>
      </c>
      <c r="D221" s="112">
        <v>1.9638519855555601</v>
      </c>
      <c r="E221" s="113"/>
      <c r="F221" s="114">
        <v>0.05</v>
      </c>
      <c r="G221" s="114">
        <v>0.05</v>
      </c>
      <c r="H221" s="115"/>
      <c r="I221" s="116">
        <v>5</v>
      </c>
      <c r="J221" s="116">
        <v>5</v>
      </c>
      <c r="K221" s="113"/>
      <c r="L221" s="137">
        <v>0.89</v>
      </c>
      <c r="M221" s="120">
        <v>0.67800000000000005</v>
      </c>
      <c r="N221" s="119">
        <v>0.7</v>
      </c>
      <c r="O221" s="120"/>
      <c r="P221" s="113"/>
      <c r="Q221" s="121">
        <v>142</v>
      </c>
      <c r="R221" s="122">
        <v>72.306874980616001</v>
      </c>
      <c r="S221" s="123">
        <v>36</v>
      </c>
      <c r="T221" s="124">
        <v>2.0085243050171102</v>
      </c>
      <c r="U221" s="125">
        <v>61.233837701247801</v>
      </c>
      <c r="V221" s="126">
        <v>0.01</v>
      </c>
      <c r="W221" s="126">
        <v>0.01</v>
      </c>
      <c r="X221" s="127">
        <v>0</v>
      </c>
      <c r="Y221" s="127">
        <v>0</v>
      </c>
      <c r="Z221" s="113"/>
      <c r="AA221" s="128">
        <v>171</v>
      </c>
      <c r="AB221" s="112">
        <v>87.073771983699501</v>
      </c>
      <c r="AC221" s="123">
        <v>200</v>
      </c>
      <c r="AD221" s="118">
        <v>0.435368859918497</v>
      </c>
      <c r="AE221" s="129">
        <v>-277.70090165973397</v>
      </c>
      <c r="AF221" s="114"/>
      <c r="AG221" s="114"/>
      <c r="AH221" s="130">
        <v>222</v>
      </c>
      <c r="AI221" s="127">
        <v>301</v>
      </c>
      <c r="AJ221" s="113"/>
      <c r="AK221" s="122">
        <v>850.64383999999995</v>
      </c>
      <c r="AL221" s="122">
        <v>433.15068867542999</v>
      </c>
      <c r="AM221" s="131">
        <v>691.5</v>
      </c>
      <c r="AN221" s="118">
        <v>0.62639289757835204</v>
      </c>
      <c r="AO221" s="141">
        <v>-700.73952748853196</v>
      </c>
      <c r="AP221" s="126"/>
      <c r="AQ221" s="126"/>
      <c r="AR221" s="127">
        <v>508</v>
      </c>
      <c r="AS221" s="127">
        <v>779</v>
      </c>
      <c r="AT221" s="115"/>
      <c r="AU221" s="122">
        <v>1593.3193000000001</v>
      </c>
      <c r="AV221" s="112">
        <v>811.32351710776402</v>
      </c>
      <c r="AW221" s="133">
        <v>573</v>
      </c>
      <c r="AX221" s="124">
        <v>1.4159223684254201</v>
      </c>
      <c r="AY221" s="132">
        <v>307.791216744861</v>
      </c>
      <c r="AZ221" s="114">
        <v>1.4999999999999999E-2</v>
      </c>
      <c r="BA221" s="114">
        <v>1.4999999999999999E-2</v>
      </c>
      <c r="BB221" s="127">
        <v>0</v>
      </c>
      <c r="BC221" s="127">
        <v>0</v>
      </c>
      <c r="BD221" s="113"/>
      <c r="BE221" s="122">
        <v>176.4</v>
      </c>
      <c r="BF221" s="112">
        <v>89.823470046342607</v>
      </c>
      <c r="BG221" s="134">
        <v>65</v>
      </c>
      <c r="BH221" s="124">
        <v>1.3818995391744999</v>
      </c>
      <c r="BI221" s="125">
        <v>30.5722069605863</v>
      </c>
      <c r="BJ221" s="114">
        <v>1.4999999999999999E-2</v>
      </c>
      <c r="BK221" s="114">
        <v>1.4999999999999999E-2</v>
      </c>
      <c r="BL221" s="127">
        <v>0</v>
      </c>
      <c r="BM221" s="127">
        <v>0</v>
      </c>
      <c r="BN221" s="113"/>
      <c r="BO221" s="121">
        <v>246</v>
      </c>
      <c r="BP221" s="122">
        <v>125.264022853743</v>
      </c>
      <c r="BQ221" s="134">
        <v>78</v>
      </c>
      <c r="BR221" s="124">
        <v>1.60594901094542</v>
      </c>
      <c r="BS221" s="125">
        <v>71.006648352703607</v>
      </c>
      <c r="BT221" s="114">
        <v>7.4999999999999997E-3</v>
      </c>
      <c r="BU221" s="126">
        <v>7.4999999999999997E-3</v>
      </c>
      <c r="BV221" s="121">
        <v>0</v>
      </c>
      <c r="BW221" s="121">
        <v>0</v>
      </c>
      <c r="BX221" s="115"/>
      <c r="BY221" s="120">
        <v>0.99719258843346403</v>
      </c>
      <c r="BZ221" s="120">
        <v>1</v>
      </c>
      <c r="CA221" s="137">
        <v>0.99887703537338601</v>
      </c>
      <c r="CB221" s="119">
        <v>0.9</v>
      </c>
      <c r="CC221" s="126">
        <v>2.5000000000000001E-3</v>
      </c>
      <c r="CD221" s="207">
        <f t="shared" si="3"/>
        <v>1358.0036480116698</v>
      </c>
      <c r="CE221" s="115"/>
    </row>
    <row r="222" spans="1:83" s="87" customFormat="1" ht="21.4" customHeight="1" x14ac:dyDescent="0.2">
      <c r="A222" s="111" t="s">
        <v>246</v>
      </c>
      <c r="B222" s="111" t="s">
        <v>376</v>
      </c>
      <c r="C222" s="111" t="s">
        <v>289</v>
      </c>
      <c r="D222" s="112">
        <v>2.5157127223333302</v>
      </c>
      <c r="E222" s="113"/>
      <c r="F222" s="114">
        <v>1.0500000000000001E-2</v>
      </c>
      <c r="G222" s="114">
        <v>1.0500000000000001E-2</v>
      </c>
      <c r="H222" s="115"/>
      <c r="I222" s="116">
        <v>2</v>
      </c>
      <c r="J222" s="116">
        <v>2</v>
      </c>
      <c r="K222" s="113"/>
      <c r="L222" s="138">
        <v>0.71</v>
      </c>
      <c r="M222" s="135">
        <v>0.75900000000000001</v>
      </c>
      <c r="N222" s="119">
        <v>0.7</v>
      </c>
      <c r="O222" s="120">
        <v>8.0000000000000002E-3</v>
      </c>
      <c r="P222" s="113"/>
      <c r="Q222" s="121">
        <v>51</v>
      </c>
      <c r="R222" s="122">
        <v>20.272585000364099</v>
      </c>
      <c r="S222" s="123">
        <v>36</v>
      </c>
      <c r="T222" s="118">
        <v>0.56312736112122597</v>
      </c>
      <c r="U222" s="129">
        <v>-52.462207703769501</v>
      </c>
      <c r="V222" s="126"/>
      <c r="W222" s="126"/>
      <c r="X222" s="127">
        <v>40</v>
      </c>
      <c r="Y222" s="127">
        <v>58</v>
      </c>
      <c r="Z222" s="113"/>
      <c r="AA222" s="128">
        <v>228</v>
      </c>
      <c r="AB222" s="112">
        <v>90.630380001627998</v>
      </c>
      <c r="AC222" s="123">
        <v>200</v>
      </c>
      <c r="AD222" s="118">
        <v>0.45315190000813999</v>
      </c>
      <c r="AE222" s="129">
        <v>-346.79004279871901</v>
      </c>
      <c r="AF222" s="114"/>
      <c r="AG222" s="114"/>
      <c r="AH222" s="130">
        <v>276</v>
      </c>
      <c r="AI222" s="127">
        <v>376</v>
      </c>
      <c r="AJ222" s="113"/>
      <c r="AK222" s="122">
        <v>655.03250000000003</v>
      </c>
      <c r="AL222" s="122">
        <v>260.37651047550997</v>
      </c>
      <c r="AM222" s="131">
        <v>772.1</v>
      </c>
      <c r="AN222" s="118">
        <v>0.33723158978825302</v>
      </c>
      <c r="AO222" s="141">
        <v>-1563.94446022446</v>
      </c>
      <c r="AP222" s="126"/>
      <c r="AQ222" s="126"/>
      <c r="AR222" s="127">
        <v>1288</v>
      </c>
      <c r="AS222" s="127">
        <v>1676</v>
      </c>
      <c r="AT222" s="115"/>
      <c r="AU222" s="122">
        <v>1094.02225</v>
      </c>
      <c r="AV222" s="112">
        <v>434.87566775322802</v>
      </c>
      <c r="AW222" s="133">
        <v>573</v>
      </c>
      <c r="AX222" s="120">
        <v>0.75894531894106099</v>
      </c>
      <c r="AY222" s="122">
        <v>-552.75122261833098</v>
      </c>
      <c r="AZ222" s="114"/>
      <c r="BA222" s="114"/>
      <c r="BB222" s="127">
        <v>348</v>
      </c>
      <c r="BC222" s="127">
        <v>636</v>
      </c>
      <c r="BD222" s="113"/>
      <c r="BE222" s="122">
        <v>65.8</v>
      </c>
      <c r="BF222" s="112">
        <v>26.155609667136499</v>
      </c>
      <c r="BG222" s="134">
        <v>65</v>
      </c>
      <c r="BH222" s="118">
        <v>0.402393994879023</v>
      </c>
      <c r="BI222" s="129">
        <v>-121.006763909584</v>
      </c>
      <c r="BJ222" s="114"/>
      <c r="BK222" s="114"/>
      <c r="BL222" s="127">
        <v>98</v>
      </c>
      <c r="BM222" s="127">
        <v>131</v>
      </c>
      <c r="BN222" s="113"/>
      <c r="BO222" s="121">
        <v>125</v>
      </c>
      <c r="BP222" s="122">
        <v>49.687708334225903</v>
      </c>
      <c r="BQ222" s="134">
        <v>78</v>
      </c>
      <c r="BR222" s="118">
        <v>0.63702190172084405</v>
      </c>
      <c r="BS222" s="129">
        <v>-99.168116691500501</v>
      </c>
      <c r="BT222" s="114"/>
      <c r="BU222" s="126"/>
      <c r="BV222" s="121">
        <v>72</v>
      </c>
      <c r="BW222" s="121">
        <v>111</v>
      </c>
      <c r="BX222" s="115"/>
      <c r="BY222" s="120">
        <v>0.99771167048054898</v>
      </c>
      <c r="BZ222" s="120">
        <v>1</v>
      </c>
      <c r="CA222" s="137">
        <v>0.99908466819221997</v>
      </c>
      <c r="CB222" s="119">
        <v>0.9</v>
      </c>
      <c r="CC222" s="126">
        <v>2.5000000000000001E-3</v>
      </c>
      <c r="CD222" s="207">
        <f t="shared" si="3"/>
        <v>1942.3817929135644</v>
      </c>
      <c r="CE222" s="115"/>
    </row>
    <row r="223" spans="1:83" s="87" customFormat="1" ht="21.4" customHeight="1" x14ac:dyDescent="0.2">
      <c r="A223" s="111" t="s">
        <v>246</v>
      </c>
      <c r="B223" s="111" t="s">
        <v>376</v>
      </c>
      <c r="C223" s="111" t="s">
        <v>291</v>
      </c>
      <c r="D223" s="112">
        <v>2.8477018405555601</v>
      </c>
      <c r="E223" s="113"/>
      <c r="F223" s="114">
        <v>0.02</v>
      </c>
      <c r="G223" s="114">
        <v>1.375E-2</v>
      </c>
      <c r="H223" s="115"/>
      <c r="I223" s="116">
        <v>3</v>
      </c>
      <c r="J223" s="116">
        <v>3</v>
      </c>
      <c r="K223" s="113"/>
      <c r="L223" s="117">
        <v>0.62</v>
      </c>
      <c r="M223" s="118">
        <v>0.48399999999999999</v>
      </c>
      <c r="N223" s="119">
        <v>0.7</v>
      </c>
      <c r="O223" s="120"/>
      <c r="P223" s="113"/>
      <c r="Q223" s="121">
        <v>65</v>
      </c>
      <c r="R223" s="122">
        <v>22.825423320061901</v>
      </c>
      <c r="S223" s="123">
        <v>36</v>
      </c>
      <c r="T223" s="118">
        <v>0.63403953666838597</v>
      </c>
      <c r="U223" s="129">
        <v>-52.1157249754242</v>
      </c>
      <c r="V223" s="126"/>
      <c r="W223" s="126"/>
      <c r="X223" s="127">
        <v>38</v>
      </c>
      <c r="Y223" s="127">
        <v>59</v>
      </c>
      <c r="Z223" s="113"/>
      <c r="AA223" s="128">
        <v>221</v>
      </c>
      <c r="AB223" s="112">
        <v>77.606439288210495</v>
      </c>
      <c r="AC223" s="123">
        <v>200</v>
      </c>
      <c r="AD223" s="118">
        <v>0.38803219644105202</v>
      </c>
      <c r="AE223" s="129">
        <v>-429.64291653013402</v>
      </c>
      <c r="AF223" s="114"/>
      <c r="AG223" s="114"/>
      <c r="AH223" s="130">
        <v>349</v>
      </c>
      <c r="AI223" s="127">
        <v>463</v>
      </c>
      <c r="AJ223" s="113"/>
      <c r="AK223" s="122">
        <v>2490.9009500000002</v>
      </c>
      <c r="AL223" s="122">
        <v>874.70567126298999</v>
      </c>
      <c r="AM223" s="131">
        <v>828</v>
      </c>
      <c r="AN223" s="135">
        <v>1.0564078155350101</v>
      </c>
      <c r="AO223" s="139">
        <v>-202.76072443475601</v>
      </c>
      <c r="AP223" s="126">
        <v>5.4999999999999997E-3</v>
      </c>
      <c r="AQ223" s="126">
        <v>3.0000000000000001E-3</v>
      </c>
      <c r="AR223" s="127">
        <v>0</v>
      </c>
      <c r="AS223" s="127">
        <v>339</v>
      </c>
      <c r="AT223" s="115"/>
      <c r="AU223" s="122">
        <v>1807.6434300000001</v>
      </c>
      <c r="AV223" s="112">
        <v>634.77271540736399</v>
      </c>
      <c r="AW223" s="133">
        <v>573</v>
      </c>
      <c r="AX223" s="135">
        <v>1.10780578605125</v>
      </c>
      <c r="AY223" s="139">
        <v>-56.448525858835403</v>
      </c>
      <c r="AZ223" s="114">
        <v>1.2E-2</v>
      </c>
      <c r="BA223" s="114">
        <v>8.2500000000000004E-3</v>
      </c>
      <c r="BB223" s="127">
        <v>0</v>
      </c>
      <c r="BC223" s="127">
        <v>151</v>
      </c>
      <c r="BD223" s="113"/>
      <c r="BE223" s="122">
        <v>150.9</v>
      </c>
      <c r="BF223" s="112">
        <v>52.990098138420599</v>
      </c>
      <c r="BG223" s="134">
        <v>65</v>
      </c>
      <c r="BH223" s="120">
        <v>0.81523227905262496</v>
      </c>
      <c r="BI223" s="128">
        <v>-60.5589478722937</v>
      </c>
      <c r="BJ223" s="114"/>
      <c r="BK223" s="114"/>
      <c r="BL223" s="127">
        <v>35</v>
      </c>
      <c r="BM223" s="127">
        <v>72</v>
      </c>
      <c r="BN223" s="113"/>
      <c r="BO223" s="121">
        <v>110</v>
      </c>
      <c r="BP223" s="122">
        <v>38.627639464720097</v>
      </c>
      <c r="BQ223" s="134">
        <v>78</v>
      </c>
      <c r="BR223" s="118">
        <v>0.49522614698359202</v>
      </c>
      <c r="BS223" s="129">
        <v>-143.750737446752</v>
      </c>
      <c r="BT223" s="114"/>
      <c r="BU223" s="126"/>
      <c r="BV223" s="121">
        <v>113</v>
      </c>
      <c r="BW223" s="121">
        <v>157</v>
      </c>
      <c r="BX223" s="115"/>
      <c r="BY223" s="120">
        <v>0.99490662139218999</v>
      </c>
      <c r="BZ223" s="120">
        <v>1</v>
      </c>
      <c r="CA223" s="137">
        <v>0.997962648556876</v>
      </c>
      <c r="CB223" s="119">
        <v>0.9</v>
      </c>
      <c r="CC223" s="126">
        <v>2.5000000000000001E-3</v>
      </c>
      <c r="CD223" s="207">
        <f t="shared" si="3"/>
        <v>2357.8971239800039</v>
      </c>
      <c r="CE223" s="115"/>
    </row>
    <row r="224" spans="1:83" s="87" customFormat="1" ht="21.4" customHeight="1" x14ac:dyDescent="0.2">
      <c r="A224" s="111" t="s">
        <v>246</v>
      </c>
      <c r="B224" s="111" t="s">
        <v>376</v>
      </c>
      <c r="C224" s="111" t="s">
        <v>292</v>
      </c>
      <c r="D224" s="112">
        <v>2.89440753444444</v>
      </c>
      <c r="E224" s="113"/>
      <c r="F224" s="114">
        <v>3.5000000000000003E-2</v>
      </c>
      <c r="G224" s="114">
        <v>3.5000000000000003E-2</v>
      </c>
      <c r="H224" s="115"/>
      <c r="I224" s="116">
        <v>4</v>
      </c>
      <c r="J224" s="116">
        <v>4</v>
      </c>
      <c r="K224" s="113"/>
      <c r="L224" s="137">
        <v>0.84</v>
      </c>
      <c r="M224" s="120">
        <v>0.628</v>
      </c>
      <c r="N224" s="119">
        <v>0.7</v>
      </c>
      <c r="O224" s="120"/>
      <c r="P224" s="113"/>
      <c r="Q224" s="121">
        <v>153</v>
      </c>
      <c r="R224" s="122">
        <v>52.860558915511199</v>
      </c>
      <c r="S224" s="123">
        <v>36</v>
      </c>
      <c r="T224" s="124">
        <v>1.4683488587642</v>
      </c>
      <c r="U224" s="125">
        <v>33.963437975424199</v>
      </c>
      <c r="V224" s="126">
        <v>0.01</v>
      </c>
      <c r="W224" s="126">
        <v>0.01</v>
      </c>
      <c r="X224" s="127">
        <v>0</v>
      </c>
      <c r="Y224" s="127">
        <v>0</v>
      </c>
      <c r="Z224" s="113"/>
      <c r="AA224" s="128">
        <v>312</v>
      </c>
      <c r="AB224" s="112">
        <v>107.79408092574801</v>
      </c>
      <c r="AC224" s="123">
        <v>200</v>
      </c>
      <c r="AD224" s="118">
        <v>0.53897040462874002</v>
      </c>
      <c r="AE224" s="129">
        <v>-349.314233469866</v>
      </c>
      <c r="AF224" s="114"/>
      <c r="AG224" s="114"/>
      <c r="AH224" s="130">
        <v>267</v>
      </c>
      <c r="AI224" s="127">
        <v>383</v>
      </c>
      <c r="AJ224" s="113"/>
      <c r="AK224" s="122">
        <v>1149.57024</v>
      </c>
      <c r="AL224" s="122">
        <v>397.16944705253798</v>
      </c>
      <c r="AM224" s="131">
        <v>691.9</v>
      </c>
      <c r="AN224" s="118">
        <v>0.574027239561408</v>
      </c>
      <c r="AO224" s="141">
        <v>-1138.2463506890001</v>
      </c>
      <c r="AP224" s="126"/>
      <c r="AQ224" s="126"/>
      <c r="AR224" s="127">
        <v>854</v>
      </c>
      <c r="AS224" s="127">
        <v>1254</v>
      </c>
      <c r="AT224" s="115"/>
      <c r="AU224" s="122">
        <v>2255.5049199999999</v>
      </c>
      <c r="AV224" s="112">
        <v>779.26307652212597</v>
      </c>
      <c r="AW224" s="133">
        <v>573</v>
      </c>
      <c r="AX224" s="124">
        <v>1.3599704651346001</v>
      </c>
      <c r="AY224" s="132">
        <v>360.839641108835</v>
      </c>
      <c r="AZ224" s="114">
        <v>1.4999999999999999E-2</v>
      </c>
      <c r="BA224" s="114">
        <v>1.4999999999999999E-2</v>
      </c>
      <c r="BB224" s="127">
        <v>0</v>
      </c>
      <c r="BC224" s="127">
        <v>0</v>
      </c>
      <c r="BD224" s="113"/>
      <c r="BE224" s="122">
        <v>105.7</v>
      </c>
      <c r="BF224" s="112">
        <v>36.518699852088403</v>
      </c>
      <c r="BG224" s="134">
        <v>65</v>
      </c>
      <c r="BH224" s="118">
        <v>0.56182615157059101</v>
      </c>
      <c r="BI224" s="129">
        <v>-109.227125877706</v>
      </c>
      <c r="BJ224" s="114"/>
      <c r="BK224" s="114"/>
      <c r="BL224" s="127">
        <v>83</v>
      </c>
      <c r="BM224" s="127">
        <v>121</v>
      </c>
      <c r="BN224" s="113"/>
      <c r="BO224" s="121">
        <v>298</v>
      </c>
      <c r="BP224" s="122">
        <v>102.957167038054</v>
      </c>
      <c r="BQ224" s="134">
        <v>78</v>
      </c>
      <c r="BR224" s="124">
        <v>1.31996367997505</v>
      </c>
      <c r="BS224" s="125">
        <v>40.087448946752403</v>
      </c>
      <c r="BT224" s="114">
        <v>7.4999999999999997E-3</v>
      </c>
      <c r="BU224" s="126">
        <v>7.4999999999999997E-3</v>
      </c>
      <c r="BV224" s="121">
        <v>0</v>
      </c>
      <c r="BW224" s="121">
        <v>0</v>
      </c>
      <c r="BX224" s="115"/>
      <c r="BY224" s="120">
        <v>0.99809188316453801</v>
      </c>
      <c r="BZ224" s="120">
        <v>1</v>
      </c>
      <c r="CA224" s="137">
        <v>0.99923675326581496</v>
      </c>
      <c r="CB224" s="119">
        <v>0.9</v>
      </c>
      <c r="CC224" s="126">
        <v>2.5000000000000001E-3</v>
      </c>
      <c r="CD224" s="207">
        <f t="shared" si="3"/>
        <v>2002.6405730821079</v>
      </c>
      <c r="CE224" s="115"/>
    </row>
    <row r="225" spans="1:83" s="87" customFormat="1" ht="21.4" customHeight="1" x14ac:dyDescent="0.2">
      <c r="A225" s="111" t="s">
        <v>246</v>
      </c>
      <c r="B225" s="111" t="s">
        <v>376</v>
      </c>
      <c r="C225" s="111" t="s">
        <v>293</v>
      </c>
      <c r="D225" s="112">
        <v>5.5079016496666702</v>
      </c>
      <c r="E225" s="113"/>
      <c r="F225" s="114">
        <v>1.9625E-2</v>
      </c>
      <c r="G225" s="114">
        <v>1.4749999999999999E-2</v>
      </c>
      <c r="H225" s="115"/>
      <c r="I225" s="116">
        <v>4</v>
      </c>
      <c r="J225" s="116">
        <v>3</v>
      </c>
      <c r="K225" s="113"/>
      <c r="L225" s="117">
        <v>0.46896061269146599</v>
      </c>
      <c r="M225" s="118">
        <v>0.40600000000000003</v>
      </c>
      <c r="N225" s="119">
        <v>0.7</v>
      </c>
      <c r="O225" s="120"/>
      <c r="P225" s="113"/>
      <c r="Q225" s="121">
        <v>252</v>
      </c>
      <c r="R225" s="122">
        <v>45.752450938416899</v>
      </c>
      <c r="S225" s="123">
        <v>36</v>
      </c>
      <c r="T225" s="124">
        <v>1.27090141495603</v>
      </c>
      <c r="U225" s="125">
        <v>25.479833595148701</v>
      </c>
      <c r="V225" s="126">
        <v>0.01</v>
      </c>
      <c r="W225" s="126">
        <v>0.01</v>
      </c>
      <c r="X225" s="127">
        <v>0</v>
      </c>
      <c r="Y225" s="127">
        <v>0</v>
      </c>
      <c r="Z225" s="113"/>
      <c r="AA225" s="128">
        <v>521</v>
      </c>
      <c r="AB225" s="112">
        <v>94.591376741727103</v>
      </c>
      <c r="AC225" s="123">
        <v>200</v>
      </c>
      <c r="AD225" s="118">
        <v>0.47295688370863598</v>
      </c>
      <c r="AE225" s="129">
        <v>-737.44536891584096</v>
      </c>
      <c r="AF225" s="114"/>
      <c r="AG225" s="114"/>
      <c r="AH225" s="130">
        <v>581</v>
      </c>
      <c r="AI225" s="127">
        <v>801</v>
      </c>
      <c r="AJ225" s="113"/>
      <c r="AK225" s="122">
        <v>3486.2170700000001</v>
      </c>
      <c r="AL225" s="122">
        <v>632.94831530097895</v>
      </c>
      <c r="AM225" s="131">
        <v>782.6</v>
      </c>
      <c r="AN225" s="120">
        <v>0.80877627817656395</v>
      </c>
      <c r="AO225" s="122">
        <v>-1438.0796585676901</v>
      </c>
      <c r="AP225" s="126"/>
      <c r="AQ225" s="126"/>
      <c r="AR225" s="127">
        <v>825</v>
      </c>
      <c r="AS225" s="127">
        <v>1687</v>
      </c>
      <c r="AT225" s="115"/>
      <c r="AU225" s="122">
        <v>3249.3262399999999</v>
      </c>
      <c r="AV225" s="112">
        <v>589.939045152821</v>
      </c>
      <c r="AW225" s="133">
        <v>573</v>
      </c>
      <c r="AX225" s="135">
        <v>1.02956203342552</v>
      </c>
      <c r="AY225" s="139">
        <v>-356.11974194388398</v>
      </c>
      <c r="AZ225" s="114">
        <v>6.0000000000000001E-3</v>
      </c>
      <c r="BA225" s="114">
        <v>2.2499999999999998E-3</v>
      </c>
      <c r="BB225" s="127">
        <v>0</v>
      </c>
      <c r="BC225" s="127">
        <v>538</v>
      </c>
      <c r="BD225" s="113"/>
      <c r="BE225" s="122">
        <v>296.7</v>
      </c>
      <c r="BF225" s="112">
        <v>53.8680642596361</v>
      </c>
      <c r="BG225" s="134">
        <v>65</v>
      </c>
      <c r="BH225" s="120">
        <v>0.82873945014824901</v>
      </c>
      <c r="BI225" s="128">
        <v>-112.294744897648</v>
      </c>
      <c r="BJ225" s="114"/>
      <c r="BK225" s="114"/>
      <c r="BL225" s="127">
        <v>62</v>
      </c>
      <c r="BM225" s="127">
        <v>133</v>
      </c>
      <c r="BN225" s="113"/>
      <c r="BO225" s="121">
        <v>422</v>
      </c>
      <c r="BP225" s="122">
        <v>76.617199587349006</v>
      </c>
      <c r="BQ225" s="134">
        <v>78</v>
      </c>
      <c r="BR225" s="135">
        <v>0.98227178958139805</v>
      </c>
      <c r="BS225" s="136">
        <v>-68.793693877177901</v>
      </c>
      <c r="BT225" s="114">
        <v>1.1249999999999999E-3</v>
      </c>
      <c r="BU225" s="126"/>
      <c r="BV225" s="121">
        <v>8</v>
      </c>
      <c r="BW225" s="121">
        <v>94</v>
      </c>
      <c r="BX225" s="115"/>
      <c r="BY225" s="120">
        <v>0.99666454891994904</v>
      </c>
      <c r="BZ225" s="120">
        <v>1</v>
      </c>
      <c r="CA225" s="137">
        <v>0.99866581956797995</v>
      </c>
      <c r="CB225" s="119">
        <v>0.9</v>
      </c>
      <c r="CC225" s="126">
        <v>2.5000000000000001E-3</v>
      </c>
      <c r="CD225" s="207">
        <f t="shared" si="3"/>
        <v>4310.4838310291361</v>
      </c>
      <c r="CE225" s="115"/>
    </row>
    <row r="226" spans="1:83" s="87" customFormat="1" ht="21.4" customHeight="1" x14ac:dyDescent="0.2">
      <c r="A226" s="111" t="s">
        <v>246</v>
      </c>
      <c r="B226" s="111" t="s">
        <v>376</v>
      </c>
      <c r="C226" s="111" t="s">
        <v>294</v>
      </c>
      <c r="D226" s="112">
        <v>1.95916375911111</v>
      </c>
      <c r="E226" s="113"/>
      <c r="F226" s="114">
        <v>3.4250000000000003E-2</v>
      </c>
      <c r="G226" s="114">
        <v>2.7875E-2</v>
      </c>
      <c r="H226" s="115"/>
      <c r="I226" s="116">
        <v>4</v>
      </c>
      <c r="J226" s="116">
        <v>4</v>
      </c>
      <c r="K226" s="113"/>
      <c r="L226" s="140">
        <v>0.67</v>
      </c>
      <c r="M226" s="118">
        <v>0.58799999999999997</v>
      </c>
      <c r="N226" s="119">
        <v>0.7</v>
      </c>
      <c r="O226" s="120"/>
      <c r="P226" s="113"/>
      <c r="Q226" s="121">
        <v>57</v>
      </c>
      <c r="R226" s="122">
        <v>29.094045729929899</v>
      </c>
      <c r="S226" s="123">
        <v>36</v>
      </c>
      <c r="T226" s="120">
        <v>0.808167936942497</v>
      </c>
      <c r="U226" s="128">
        <v>-23.573352422707199</v>
      </c>
      <c r="V226" s="126"/>
      <c r="W226" s="126"/>
      <c r="X226" s="127">
        <v>14</v>
      </c>
      <c r="Y226" s="127">
        <v>28</v>
      </c>
      <c r="Z226" s="113"/>
      <c r="AA226" s="128">
        <v>253</v>
      </c>
      <c r="AB226" s="112">
        <v>129.136729292496</v>
      </c>
      <c r="AC226" s="123">
        <v>200</v>
      </c>
      <c r="AD226" s="118">
        <v>0.64568364646248</v>
      </c>
      <c r="AE226" s="129">
        <v>-194.62973568170599</v>
      </c>
      <c r="AF226" s="114"/>
      <c r="AG226" s="114"/>
      <c r="AH226" s="130">
        <v>139</v>
      </c>
      <c r="AI226" s="127">
        <v>218</v>
      </c>
      <c r="AJ226" s="113"/>
      <c r="AK226" s="122">
        <v>2026.2058400000001</v>
      </c>
      <c r="AL226" s="122">
        <v>1034.2197432844</v>
      </c>
      <c r="AM226" s="131">
        <v>693.2</v>
      </c>
      <c r="AN226" s="124">
        <v>1.4919500047380301</v>
      </c>
      <c r="AO226" s="132">
        <v>474.72117612720598</v>
      </c>
      <c r="AP226" s="126">
        <v>0.01</v>
      </c>
      <c r="AQ226" s="126">
        <v>0.01</v>
      </c>
      <c r="AR226" s="127">
        <v>0</v>
      </c>
      <c r="AS226" s="127">
        <v>0</v>
      </c>
      <c r="AT226" s="115"/>
      <c r="AU226" s="122">
        <v>1277.6472000000001</v>
      </c>
      <c r="AV226" s="112">
        <v>652.13905374591002</v>
      </c>
      <c r="AW226" s="133">
        <v>573</v>
      </c>
      <c r="AX226" s="124">
        <v>1.13811353184278</v>
      </c>
      <c r="AY226" s="132">
        <v>-4.8119927280890797</v>
      </c>
      <c r="AZ226" s="114">
        <v>1.4999999999999999E-2</v>
      </c>
      <c r="BA226" s="114">
        <v>1.0500000000000001E-2</v>
      </c>
      <c r="BB226" s="127">
        <v>0</v>
      </c>
      <c r="BC226" s="127">
        <v>70</v>
      </c>
      <c r="BD226" s="113"/>
      <c r="BE226" s="122">
        <v>104</v>
      </c>
      <c r="BF226" s="112">
        <v>53.083872910749299</v>
      </c>
      <c r="BG226" s="134">
        <v>65</v>
      </c>
      <c r="BH226" s="120">
        <v>0.81667496785768101</v>
      </c>
      <c r="BI226" s="128">
        <v>-41.4796640965546</v>
      </c>
      <c r="BJ226" s="114"/>
      <c r="BK226" s="114"/>
      <c r="BL226" s="127">
        <v>24</v>
      </c>
      <c r="BM226" s="127">
        <v>49</v>
      </c>
      <c r="BN226" s="113"/>
      <c r="BO226" s="121">
        <v>172</v>
      </c>
      <c r="BP226" s="122">
        <v>87.792559044700695</v>
      </c>
      <c r="BQ226" s="134">
        <v>78</v>
      </c>
      <c r="BR226" s="135">
        <v>1.12554562877821</v>
      </c>
      <c r="BS226" s="136">
        <v>-2.5755969158654999</v>
      </c>
      <c r="BT226" s="114">
        <v>6.7499999999999999E-3</v>
      </c>
      <c r="BU226" s="126">
        <v>4.875E-3</v>
      </c>
      <c r="BV226" s="121">
        <v>0</v>
      </c>
      <c r="BW226" s="121">
        <v>12</v>
      </c>
      <c r="BX226" s="115"/>
      <c r="BY226" s="120">
        <v>0.984267453294002</v>
      </c>
      <c r="BZ226" s="120">
        <v>1</v>
      </c>
      <c r="CA226" s="137">
        <v>0.99370698131760105</v>
      </c>
      <c r="CB226" s="119">
        <v>0.9</v>
      </c>
      <c r="CC226" s="126">
        <v>2.5000000000000001E-3</v>
      </c>
      <c r="CD226" s="207">
        <f t="shared" si="3"/>
        <v>1358.0923178158216</v>
      </c>
      <c r="CE226" s="115"/>
    </row>
    <row r="227" spans="1:83" s="87" customFormat="1" ht="21.4" customHeight="1" x14ac:dyDescent="0.2">
      <c r="A227" s="111" t="s">
        <v>246</v>
      </c>
      <c r="B227" s="111" t="s">
        <v>376</v>
      </c>
      <c r="C227" s="111" t="s">
        <v>295</v>
      </c>
      <c r="D227" s="112">
        <v>5.3822129794444402</v>
      </c>
      <c r="E227" s="113"/>
      <c r="F227" s="114">
        <v>2.4750000000000001E-2</v>
      </c>
      <c r="G227" s="114">
        <v>1.8499999999999999E-2</v>
      </c>
      <c r="H227" s="115"/>
      <c r="I227" s="116">
        <v>3</v>
      </c>
      <c r="J227" s="116">
        <v>3</v>
      </c>
      <c r="K227" s="113"/>
      <c r="L227" s="117">
        <v>0.41496602195504401</v>
      </c>
      <c r="M227" s="118">
        <v>0.44900000000000001</v>
      </c>
      <c r="N227" s="119">
        <v>0.7</v>
      </c>
      <c r="O227" s="120"/>
      <c r="P227" s="113"/>
      <c r="Q227" s="121">
        <v>220</v>
      </c>
      <c r="R227" s="122">
        <v>40.875379855872701</v>
      </c>
      <c r="S227" s="123">
        <v>36</v>
      </c>
      <c r="T227" s="135">
        <v>1.13542721821869</v>
      </c>
      <c r="U227" s="136">
        <v>-1.35104387782386</v>
      </c>
      <c r="V227" s="126">
        <v>9.4999999999999998E-3</v>
      </c>
      <c r="W227" s="126">
        <v>7.0000000000000001E-3</v>
      </c>
      <c r="X227" s="127">
        <v>0</v>
      </c>
      <c r="Y227" s="127">
        <v>13</v>
      </c>
      <c r="Z227" s="113"/>
      <c r="AA227" s="128">
        <v>523</v>
      </c>
      <c r="AB227" s="112">
        <v>97.171925748279193</v>
      </c>
      <c r="AC227" s="123">
        <v>200</v>
      </c>
      <c r="AD227" s="118">
        <v>0.48585962874139599</v>
      </c>
      <c r="AE227" s="129">
        <v>-706.72802154346596</v>
      </c>
      <c r="AF227" s="114"/>
      <c r="AG227" s="114"/>
      <c r="AH227" s="130">
        <v>554</v>
      </c>
      <c r="AI227" s="127">
        <v>769</v>
      </c>
      <c r="AJ227" s="113"/>
      <c r="AK227" s="122">
        <v>3671.2483400000001</v>
      </c>
      <c r="AL227" s="122">
        <v>682.10759292155501</v>
      </c>
      <c r="AM227" s="131">
        <v>725.1</v>
      </c>
      <c r="AN227" s="120">
        <v>0.94070830633230595</v>
      </c>
      <c r="AO227" s="122">
        <v>-787.13060210583603</v>
      </c>
      <c r="AP227" s="126"/>
      <c r="AQ227" s="126"/>
      <c r="AR227" s="127">
        <v>232</v>
      </c>
      <c r="AS227" s="127">
        <v>1012</v>
      </c>
      <c r="AT227" s="115"/>
      <c r="AU227" s="122">
        <v>3442.8675499999999</v>
      </c>
      <c r="AV227" s="112">
        <v>639.67508590776299</v>
      </c>
      <c r="AW227" s="133">
        <v>573</v>
      </c>
      <c r="AX227" s="135">
        <v>1.1163614064707901</v>
      </c>
      <c r="AY227" s="139">
        <v>-80.303231722030006</v>
      </c>
      <c r="AZ227" s="114">
        <v>1.2749999999999999E-2</v>
      </c>
      <c r="BA227" s="114">
        <v>8.9999999999999993E-3</v>
      </c>
      <c r="BB227" s="127">
        <v>0</v>
      </c>
      <c r="BC227" s="127">
        <v>258</v>
      </c>
      <c r="BD227" s="113"/>
      <c r="BE227" s="122">
        <v>321.3</v>
      </c>
      <c r="BF227" s="112">
        <v>59.696634307690402</v>
      </c>
      <c r="BG227" s="134">
        <v>65</v>
      </c>
      <c r="BH227" s="120">
        <v>0.91840975857985296</v>
      </c>
      <c r="BI227" s="128">
        <v>-78.361607001626297</v>
      </c>
      <c r="BJ227" s="114"/>
      <c r="BK227" s="114"/>
      <c r="BL227" s="127">
        <v>29</v>
      </c>
      <c r="BM227" s="127">
        <v>99</v>
      </c>
      <c r="BN227" s="113"/>
      <c r="BO227" s="121">
        <v>385</v>
      </c>
      <c r="BP227" s="122">
        <v>71.531914747777193</v>
      </c>
      <c r="BQ227" s="134">
        <v>78</v>
      </c>
      <c r="BR227" s="120">
        <v>0.91707583009970794</v>
      </c>
      <c r="BS227" s="128">
        <v>-94.593928401951601</v>
      </c>
      <c r="BT227" s="114"/>
      <c r="BU227" s="126"/>
      <c r="BV227" s="121">
        <v>35</v>
      </c>
      <c r="BW227" s="121">
        <v>119</v>
      </c>
      <c r="BX227" s="115"/>
      <c r="BY227" s="120">
        <v>0.99394258625230503</v>
      </c>
      <c r="BZ227" s="120">
        <v>1</v>
      </c>
      <c r="CA227" s="137">
        <v>0.99757703450092206</v>
      </c>
      <c r="CB227" s="119">
        <v>0.9</v>
      </c>
      <c r="CC227" s="126">
        <v>2.5000000000000001E-3</v>
      </c>
      <c r="CD227" s="207">
        <f t="shared" si="3"/>
        <v>3902.6426313951638</v>
      </c>
      <c r="CE227" s="115"/>
    </row>
    <row r="228" spans="1:83" s="87" customFormat="1" ht="21.4" customHeight="1" x14ac:dyDescent="0.2">
      <c r="A228" s="111" t="s">
        <v>246</v>
      </c>
      <c r="B228" s="111" t="s">
        <v>376</v>
      </c>
      <c r="C228" s="111" t="s">
        <v>296</v>
      </c>
      <c r="D228" s="112">
        <v>9.1209091180000001</v>
      </c>
      <c r="E228" s="113"/>
      <c r="F228" s="114">
        <v>3.85E-2</v>
      </c>
      <c r="G228" s="114">
        <v>2.8875000000000001E-2</v>
      </c>
      <c r="H228" s="115"/>
      <c r="I228" s="116">
        <v>6</v>
      </c>
      <c r="J228" s="116">
        <v>5</v>
      </c>
      <c r="K228" s="113"/>
      <c r="L228" s="117">
        <v>0.33</v>
      </c>
      <c r="M228" s="120">
        <v>0.68700000000000006</v>
      </c>
      <c r="N228" s="119">
        <v>0.7</v>
      </c>
      <c r="O228" s="120"/>
      <c r="P228" s="113"/>
      <c r="Q228" s="121">
        <v>316</v>
      </c>
      <c r="R228" s="122">
        <v>34.645669188434098</v>
      </c>
      <c r="S228" s="123">
        <v>36</v>
      </c>
      <c r="T228" s="135">
        <v>0.96237969967872405</v>
      </c>
      <c r="U228" s="136">
        <v>-59.110156750515202</v>
      </c>
      <c r="V228" s="126">
        <v>5.0000000000000001E-4</v>
      </c>
      <c r="W228" s="126"/>
      <c r="X228" s="127">
        <v>13</v>
      </c>
      <c r="Y228" s="127">
        <v>79</v>
      </c>
      <c r="Z228" s="113"/>
      <c r="AA228" s="128">
        <v>1059</v>
      </c>
      <c r="AB228" s="112">
        <v>116.106847058708</v>
      </c>
      <c r="AC228" s="123">
        <v>200</v>
      </c>
      <c r="AD228" s="118">
        <v>0.58053423529353998</v>
      </c>
      <c r="AE228" s="129">
        <v>-1024.94531528064</v>
      </c>
      <c r="AF228" s="114"/>
      <c r="AG228" s="114"/>
      <c r="AH228" s="130">
        <v>766</v>
      </c>
      <c r="AI228" s="127">
        <v>1131</v>
      </c>
      <c r="AJ228" s="113"/>
      <c r="AK228" s="122">
        <v>8544.6805000000004</v>
      </c>
      <c r="AL228" s="122">
        <v>936.8233352021</v>
      </c>
      <c r="AM228" s="131">
        <v>785.6</v>
      </c>
      <c r="AN228" s="124">
        <v>1.1924940621208</v>
      </c>
      <c r="AO228" s="132">
        <v>358.94330157764603</v>
      </c>
      <c r="AP228" s="126">
        <v>0.01</v>
      </c>
      <c r="AQ228" s="126">
        <v>9.4999999999999998E-3</v>
      </c>
      <c r="AR228" s="127">
        <v>0</v>
      </c>
      <c r="AS228" s="127">
        <v>54</v>
      </c>
      <c r="AT228" s="115"/>
      <c r="AU228" s="122">
        <v>5864.84076</v>
      </c>
      <c r="AV228" s="112">
        <v>643.01054687912699</v>
      </c>
      <c r="AW228" s="133">
        <v>573</v>
      </c>
      <c r="AX228" s="135">
        <v>1.1221824552864399</v>
      </c>
      <c r="AY228" s="139">
        <v>-105.662568279035</v>
      </c>
      <c r="AZ228" s="114">
        <v>1.35E-2</v>
      </c>
      <c r="BA228" s="114">
        <v>8.9999999999999993E-3</v>
      </c>
      <c r="BB228" s="127">
        <v>0</v>
      </c>
      <c r="BC228" s="127">
        <v>407</v>
      </c>
      <c r="BD228" s="113"/>
      <c r="BE228" s="122">
        <v>596</v>
      </c>
      <c r="BF228" s="112">
        <v>65.344363406033906</v>
      </c>
      <c r="BG228" s="134">
        <v>65</v>
      </c>
      <c r="BH228" s="135">
        <v>1.0052978985543699</v>
      </c>
      <c r="BI228" s="136">
        <v>-81.282227466207999</v>
      </c>
      <c r="BJ228" s="114">
        <v>4.4999999999999997E-3</v>
      </c>
      <c r="BK228" s="114">
        <v>7.5000000000000002E-4</v>
      </c>
      <c r="BL228" s="127">
        <v>0</v>
      </c>
      <c r="BM228" s="127">
        <v>116</v>
      </c>
      <c r="BN228" s="113"/>
      <c r="BO228" s="121">
        <v>850</v>
      </c>
      <c r="BP228" s="122">
        <v>93.192464589142304</v>
      </c>
      <c r="BQ228" s="134">
        <v>78</v>
      </c>
      <c r="BR228" s="124">
        <v>1.1947751870402901</v>
      </c>
      <c r="BS228" s="125">
        <v>37.261327040550299</v>
      </c>
      <c r="BT228" s="114">
        <v>7.4999999999999997E-3</v>
      </c>
      <c r="BU228" s="126">
        <v>7.1250000000000003E-3</v>
      </c>
      <c r="BV228" s="121">
        <v>0</v>
      </c>
      <c r="BW228" s="121">
        <v>4</v>
      </c>
      <c r="BX228" s="115"/>
      <c r="BY228" s="120">
        <v>0.99325626204238904</v>
      </c>
      <c r="BZ228" s="120">
        <v>1</v>
      </c>
      <c r="CA228" s="137">
        <v>0.99730250481695604</v>
      </c>
      <c r="CB228" s="119">
        <v>0.9</v>
      </c>
      <c r="CC228" s="126">
        <v>2.5000000000000001E-3</v>
      </c>
      <c r="CD228" s="207">
        <f t="shared" si="3"/>
        <v>7165.3862031008002</v>
      </c>
      <c r="CE228" s="115"/>
    </row>
    <row r="229" spans="1:83" s="87" customFormat="1" ht="21.4" customHeight="1" x14ac:dyDescent="0.2">
      <c r="A229" s="111" t="s">
        <v>246</v>
      </c>
      <c r="B229" s="111" t="s">
        <v>376</v>
      </c>
      <c r="C229" s="111" t="s">
        <v>297</v>
      </c>
      <c r="D229" s="112">
        <v>7.4452407462222201</v>
      </c>
      <c r="E229" s="113"/>
      <c r="F229" s="114">
        <v>2.375E-2</v>
      </c>
      <c r="G229" s="114">
        <v>1.6250000000000001E-2</v>
      </c>
      <c r="H229" s="115"/>
      <c r="I229" s="116">
        <v>5</v>
      </c>
      <c r="J229" s="116">
        <v>4</v>
      </c>
      <c r="K229" s="113"/>
      <c r="L229" s="117">
        <v>0.6</v>
      </c>
      <c r="M229" s="118">
        <v>0.50900000000000001</v>
      </c>
      <c r="N229" s="119">
        <v>0.7</v>
      </c>
      <c r="O229" s="120"/>
      <c r="P229" s="113"/>
      <c r="Q229" s="121">
        <v>264</v>
      </c>
      <c r="R229" s="122">
        <v>35.458893674318801</v>
      </c>
      <c r="S229" s="123">
        <v>36</v>
      </c>
      <c r="T229" s="135">
        <v>0.98496926873107804</v>
      </c>
      <c r="U229" s="136">
        <v>-42.195949025433599</v>
      </c>
      <c r="V229" s="126">
        <v>1.5E-3</v>
      </c>
      <c r="W229" s="126"/>
      <c r="X229" s="127">
        <v>5</v>
      </c>
      <c r="Y229" s="127">
        <v>58</v>
      </c>
      <c r="Z229" s="113"/>
      <c r="AA229" s="128">
        <v>1089</v>
      </c>
      <c r="AB229" s="112">
        <v>146.26793640656501</v>
      </c>
      <c r="AC229" s="123">
        <v>200</v>
      </c>
      <c r="AD229" s="118">
        <v>0.73133968203282496</v>
      </c>
      <c r="AE229" s="129">
        <v>-612.08860569685305</v>
      </c>
      <c r="AF229" s="114"/>
      <c r="AG229" s="114"/>
      <c r="AH229" s="130">
        <v>401</v>
      </c>
      <c r="AI229" s="127">
        <v>698</v>
      </c>
      <c r="AJ229" s="113"/>
      <c r="AK229" s="122">
        <v>7772.2417999999998</v>
      </c>
      <c r="AL229" s="122">
        <v>1043.9208166564299</v>
      </c>
      <c r="AM229" s="131">
        <v>828</v>
      </c>
      <c r="AN229" s="124">
        <v>1.2607739331599399</v>
      </c>
      <c r="AO229" s="132">
        <v>729.73497241502798</v>
      </c>
      <c r="AP229" s="126">
        <v>0.01</v>
      </c>
      <c r="AQ229" s="126">
        <v>0.01</v>
      </c>
      <c r="AR229" s="127">
        <v>0</v>
      </c>
      <c r="AS229" s="127">
        <v>0</v>
      </c>
      <c r="AT229" s="115"/>
      <c r="AU229" s="122">
        <v>4300.6049300000004</v>
      </c>
      <c r="AV229" s="112">
        <v>577.63141268227798</v>
      </c>
      <c r="AW229" s="133">
        <v>573</v>
      </c>
      <c r="AX229" s="135">
        <v>1.0080827446462099</v>
      </c>
      <c r="AY229" s="139">
        <v>-573.01392532148498</v>
      </c>
      <c r="AZ229" s="114">
        <v>4.4999999999999997E-3</v>
      </c>
      <c r="BA229" s="114">
        <v>7.5000000000000002E-4</v>
      </c>
      <c r="BB229" s="127">
        <v>0</v>
      </c>
      <c r="BC229" s="127">
        <v>819</v>
      </c>
      <c r="BD229" s="113"/>
      <c r="BE229" s="122">
        <v>398.9</v>
      </c>
      <c r="BF229" s="112">
        <v>53.577851085931002</v>
      </c>
      <c r="BG229" s="134">
        <v>65</v>
      </c>
      <c r="BH229" s="120">
        <v>0.82427463209124596</v>
      </c>
      <c r="BI229" s="128">
        <v>-153.95379685147699</v>
      </c>
      <c r="BJ229" s="114"/>
      <c r="BK229" s="114"/>
      <c r="BL229" s="127">
        <v>86</v>
      </c>
      <c r="BM229" s="127">
        <v>182</v>
      </c>
      <c r="BN229" s="113"/>
      <c r="BO229" s="121">
        <v>630</v>
      </c>
      <c r="BP229" s="122">
        <v>84.617814450078995</v>
      </c>
      <c r="BQ229" s="134">
        <v>78</v>
      </c>
      <c r="BR229" s="135">
        <v>1.08484377500101</v>
      </c>
      <c r="BS229" s="136">
        <v>-33.424556221772598</v>
      </c>
      <c r="BT229" s="114">
        <v>5.2500000000000003E-3</v>
      </c>
      <c r="BU229" s="126">
        <v>3.0000000000000001E-3</v>
      </c>
      <c r="BV229" s="121">
        <v>0</v>
      </c>
      <c r="BW229" s="121">
        <v>67</v>
      </c>
      <c r="BX229" s="115"/>
      <c r="BY229" s="120">
        <v>0.99746881214970196</v>
      </c>
      <c r="BZ229" s="120">
        <v>1</v>
      </c>
      <c r="CA229" s="137">
        <v>0.99898752485988096</v>
      </c>
      <c r="CB229" s="119">
        <v>0.9</v>
      </c>
      <c r="CC229" s="126">
        <v>2.5000000000000001E-3</v>
      </c>
      <c r="CD229" s="207">
        <f t="shared" si="3"/>
        <v>6164.6593378719981</v>
      </c>
      <c r="CE229" s="115"/>
    </row>
    <row r="230" spans="1:83" s="87" customFormat="1" ht="21.4" customHeight="1" x14ac:dyDescent="0.2">
      <c r="A230" s="111" t="s">
        <v>246</v>
      </c>
      <c r="B230" s="111" t="s">
        <v>376</v>
      </c>
      <c r="C230" s="111" t="s">
        <v>298</v>
      </c>
      <c r="D230" s="112">
        <v>4.0678803209999996</v>
      </c>
      <c r="E230" s="113"/>
      <c r="F230" s="114">
        <v>5.2999999999999999E-2</v>
      </c>
      <c r="G230" s="114">
        <v>4.3249999999999997E-2</v>
      </c>
      <c r="H230" s="115"/>
      <c r="I230" s="116">
        <v>6</v>
      </c>
      <c r="J230" s="116">
        <v>6</v>
      </c>
      <c r="K230" s="113"/>
      <c r="L230" s="140">
        <v>0.67</v>
      </c>
      <c r="M230" s="118">
        <v>0.43</v>
      </c>
      <c r="N230" s="119">
        <v>0.7</v>
      </c>
      <c r="O230" s="120"/>
      <c r="P230" s="113"/>
      <c r="Q230" s="121">
        <v>185</v>
      </c>
      <c r="R230" s="122">
        <v>45.4782307741349</v>
      </c>
      <c r="S230" s="123">
        <v>36</v>
      </c>
      <c r="T230" s="124">
        <v>1.26328418817041</v>
      </c>
      <c r="U230" s="125">
        <v>17.702726766425599</v>
      </c>
      <c r="V230" s="126">
        <v>0.01</v>
      </c>
      <c r="W230" s="126">
        <v>0.01</v>
      </c>
      <c r="X230" s="127">
        <v>0</v>
      </c>
      <c r="Y230" s="127">
        <v>0</v>
      </c>
      <c r="Z230" s="113"/>
      <c r="AA230" s="128">
        <v>585</v>
      </c>
      <c r="AB230" s="112">
        <v>143.80954055604801</v>
      </c>
      <c r="AC230" s="123">
        <v>200</v>
      </c>
      <c r="AD230" s="118">
        <v>0.71904770278023999</v>
      </c>
      <c r="AE230" s="129">
        <v>-344.42929574208</v>
      </c>
      <c r="AF230" s="114"/>
      <c r="AG230" s="114"/>
      <c r="AH230" s="130">
        <v>229</v>
      </c>
      <c r="AI230" s="127">
        <v>392</v>
      </c>
      <c r="AJ230" s="113"/>
      <c r="AK230" s="122">
        <v>3680.8130900000001</v>
      </c>
      <c r="AL230" s="122">
        <v>904.84793050527901</v>
      </c>
      <c r="AM230" s="131">
        <v>828</v>
      </c>
      <c r="AN230" s="135">
        <v>1.0928115102720799</v>
      </c>
      <c r="AO230" s="139">
        <v>-167.024194372213</v>
      </c>
      <c r="AP230" s="126">
        <v>7.4999999999999997E-3</v>
      </c>
      <c r="AQ230" s="126">
        <v>4.4999999999999997E-3</v>
      </c>
      <c r="AR230" s="127">
        <v>0</v>
      </c>
      <c r="AS230" s="127">
        <v>362</v>
      </c>
      <c r="AT230" s="115"/>
      <c r="AU230" s="122">
        <v>3117.9378200000001</v>
      </c>
      <c r="AV230" s="112">
        <v>766.47727414790904</v>
      </c>
      <c r="AW230" s="133">
        <v>573</v>
      </c>
      <c r="AX230" s="124">
        <v>1.3376566739055999</v>
      </c>
      <c r="AY230" s="132">
        <v>455.12288769894002</v>
      </c>
      <c r="AZ230" s="114">
        <v>1.4999999999999999E-2</v>
      </c>
      <c r="BA230" s="114">
        <v>1.4999999999999999E-2</v>
      </c>
      <c r="BB230" s="127">
        <v>0</v>
      </c>
      <c r="BC230" s="127">
        <v>0</v>
      </c>
      <c r="BD230" s="113"/>
      <c r="BE230" s="122">
        <v>288.39999999999998</v>
      </c>
      <c r="BF230" s="112">
        <v>70.896874352759497</v>
      </c>
      <c r="BG230" s="134">
        <v>65</v>
      </c>
      <c r="BH230" s="135">
        <v>1.09072114388861</v>
      </c>
      <c r="BI230" s="136">
        <v>-13.664521116175999</v>
      </c>
      <c r="BJ230" s="114">
        <v>1.125E-2</v>
      </c>
      <c r="BK230" s="114">
        <v>6.7499999999999999E-3</v>
      </c>
      <c r="BL230" s="127">
        <v>0</v>
      </c>
      <c r="BM230" s="127">
        <v>29</v>
      </c>
      <c r="BN230" s="113"/>
      <c r="BO230" s="121">
        <v>356</v>
      </c>
      <c r="BP230" s="122">
        <v>87.514865705902807</v>
      </c>
      <c r="BQ230" s="134">
        <v>78</v>
      </c>
      <c r="BR230" s="135">
        <v>1.12198545776799</v>
      </c>
      <c r="BS230" s="136">
        <v>-6.4774253394113002</v>
      </c>
      <c r="BT230" s="114">
        <v>6.7499999999999999E-3</v>
      </c>
      <c r="BU230" s="126">
        <v>4.4999999999999997E-3</v>
      </c>
      <c r="BV230" s="121">
        <v>0</v>
      </c>
      <c r="BW230" s="121">
        <v>25</v>
      </c>
      <c r="BX230" s="115"/>
      <c r="BY230" s="120">
        <v>0.99335418295543398</v>
      </c>
      <c r="BZ230" s="120">
        <v>1</v>
      </c>
      <c r="CA230" s="137">
        <v>0.99734167318217404</v>
      </c>
      <c r="CB230" s="119">
        <v>0.9</v>
      </c>
      <c r="CC230" s="126">
        <v>2.5000000000000001E-3</v>
      </c>
      <c r="CD230" s="207">
        <f t="shared" si="3"/>
        <v>3368.2049057879999</v>
      </c>
      <c r="CE230" s="115"/>
    </row>
    <row r="231" spans="1:83" s="87" customFormat="1" ht="21.4" customHeight="1" x14ac:dyDescent="0.2">
      <c r="A231" s="111" t="s">
        <v>246</v>
      </c>
      <c r="B231" s="111" t="s">
        <v>376</v>
      </c>
      <c r="C231" s="111" t="s">
        <v>300</v>
      </c>
      <c r="D231" s="112">
        <v>2.6246019177777802</v>
      </c>
      <c r="E231" s="113"/>
      <c r="F231" s="114">
        <v>6.3E-2</v>
      </c>
      <c r="G231" s="114">
        <v>5.7500000000000002E-2</v>
      </c>
      <c r="H231" s="115"/>
      <c r="I231" s="116">
        <v>7</v>
      </c>
      <c r="J231" s="116">
        <v>7</v>
      </c>
      <c r="K231" s="113"/>
      <c r="L231" s="138">
        <v>0.8</v>
      </c>
      <c r="M231" s="135">
        <v>0.73899999999999999</v>
      </c>
      <c r="N231" s="119">
        <v>0.7</v>
      </c>
      <c r="O231" s="120">
        <v>5.0000000000000001E-3</v>
      </c>
      <c r="P231" s="113"/>
      <c r="Q231" s="121">
        <v>135</v>
      </c>
      <c r="R231" s="122">
        <v>51.436371773401397</v>
      </c>
      <c r="S231" s="123">
        <v>36</v>
      </c>
      <c r="T231" s="124">
        <v>1.4287881048166999</v>
      </c>
      <c r="U231" s="125">
        <v>27.059571688703901</v>
      </c>
      <c r="V231" s="126">
        <v>0.01</v>
      </c>
      <c r="W231" s="126">
        <v>0.01</v>
      </c>
      <c r="X231" s="127">
        <v>0</v>
      </c>
      <c r="Y231" s="127">
        <v>0</v>
      </c>
      <c r="Z231" s="113"/>
      <c r="AA231" s="128">
        <v>600</v>
      </c>
      <c r="AB231" s="112">
        <v>228.60609677067299</v>
      </c>
      <c r="AC231" s="123">
        <v>200</v>
      </c>
      <c r="AD231" s="124">
        <v>1.14303048385337</v>
      </c>
      <c r="AE231" s="125">
        <v>0.33095382613282698</v>
      </c>
      <c r="AF231" s="114">
        <v>0.01</v>
      </c>
      <c r="AG231" s="114">
        <v>7.0000000000000001E-3</v>
      </c>
      <c r="AH231" s="130">
        <v>0</v>
      </c>
      <c r="AI231" s="127">
        <v>30</v>
      </c>
      <c r="AJ231" s="113"/>
      <c r="AK231" s="122">
        <v>1788.3825400000001</v>
      </c>
      <c r="AL231" s="122">
        <v>681.39192000370304</v>
      </c>
      <c r="AM231" s="131">
        <v>643.4</v>
      </c>
      <c r="AN231" s="135">
        <v>1.05904867889913</v>
      </c>
      <c r="AO231" s="139">
        <v>-140.75278154132999</v>
      </c>
      <c r="AP231" s="126">
        <v>5.4999999999999997E-3</v>
      </c>
      <c r="AQ231" s="126">
        <v>3.0000000000000001E-3</v>
      </c>
      <c r="AR231" s="127">
        <v>0</v>
      </c>
      <c r="AS231" s="127">
        <v>239</v>
      </c>
      <c r="AT231" s="115"/>
      <c r="AU231" s="122">
        <v>1827.9882700000001</v>
      </c>
      <c r="AV231" s="112">
        <v>696.48210557879099</v>
      </c>
      <c r="AW231" s="133">
        <v>573</v>
      </c>
      <c r="AX231" s="124">
        <v>1.2155010568565301</v>
      </c>
      <c r="AY231" s="132">
        <v>109.936452711871</v>
      </c>
      <c r="AZ231" s="114">
        <v>1.4999999999999999E-2</v>
      </c>
      <c r="BA231" s="114">
        <v>1.4999999999999999E-2</v>
      </c>
      <c r="BB231" s="127">
        <v>0</v>
      </c>
      <c r="BC231" s="127">
        <v>0</v>
      </c>
      <c r="BD231" s="113"/>
      <c r="BE231" s="122">
        <v>262.89999999999998</v>
      </c>
      <c r="BF231" s="112">
        <v>100.16757140168301</v>
      </c>
      <c r="BG231" s="134">
        <v>65</v>
      </c>
      <c r="BH231" s="124">
        <v>1.5410395600258899</v>
      </c>
      <c r="BI231" s="125">
        <v>68.007559993493203</v>
      </c>
      <c r="BJ231" s="114">
        <v>1.4999999999999999E-2</v>
      </c>
      <c r="BK231" s="114">
        <v>1.4999999999999999E-2</v>
      </c>
      <c r="BL231" s="127">
        <v>0</v>
      </c>
      <c r="BM231" s="127">
        <v>0</v>
      </c>
      <c r="BN231" s="113"/>
      <c r="BO231" s="121">
        <v>189</v>
      </c>
      <c r="BP231" s="122">
        <v>72.010920482761904</v>
      </c>
      <c r="BQ231" s="134">
        <v>78</v>
      </c>
      <c r="BR231" s="120">
        <v>0.92321692926617804</v>
      </c>
      <c r="BS231" s="128">
        <v>-44.870928007808203</v>
      </c>
      <c r="BT231" s="114"/>
      <c r="BU231" s="126"/>
      <c r="BV231" s="121">
        <v>16</v>
      </c>
      <c r="BW231" s="121">
        <v>57</v>
      </c>
      <c r="BX231" s="115"/>
      <c r="BY231" s="120">
        <v>0.99652777777777801</v>
      </c>
      <c r="BZ231" s="120">
        <v>1</v>
      </c>
      <c r="CA231" s="137">
        <v>0.99861111111111101</v>
      </c>
      <c r="CB231" s="119">
        <v>0.9</v>
      </c>
      <c r="CC231" s="126">
        <v>2.5000000000000001E-3</v>
      </c>
      <c r="CD231" s="207">
        <f t="shared" si="3"/>
        <v>1688.6688738982236</v>
      </c>
      <c r="CE231" s="115"/>
    </row>
    <row r="232" spans="1:83" s="87" customFormat="1" ht="21.4" customHeight="1" x14ac:dyDescent="0.2">
      <c r="A232" s="111" t="s">
        <v>246</v>
      </c>
      <c r="B232" s="111" t="s">
        <v>376</v>
      </c>
      <c r="C232" s="111" t="s">
        <v>301</v>
      </c>
      <c r="D232" s="112">
        <v>1.17641003311111</v>
      </c>
      <c r="E232" s="113"/>
      <c r="F232" s="114">
        <v>2.725E-2</v>
      </c>
      <c r="G232" s="114">
        <v>2.0750000000000001E-2</v>
      </c>
      <c r="H232" s="115"/>
      <c r="I232" s="116">
        <v>6</v>
      </c>
      <c r="J232" s="116">
        <v>4</v>
      </c>
      <c r="K232" s="113"/>
      <c r="L232" s="117">
        <v>0.26</v>
      </c>
      <c r="M232" s="120">
        <v>0.60899999999999999</v>
      </c>
      <c r="N232" s="119">
        <v>0.7</v>
      </c>
      <c r="O232" s="120"/>
      <c r="P232" s="113"/>
      <c r="Q232" s="121">
        <v>51</v>
      </c>
      <c r="R232" s="122">
        <v>43.352231419793597</v>
      </c>
      <c r="S232" s="123">
        <v>36</v>
      </c>
      <c r="T232" s="124">
        <v>1.2042286505498201</v>
      </c>
      <c r="U232" s="125">
        <v>2.6184904142592398</v>
      </c>
      <c r="V232" s="126">
        <v>0.01</v>
      </c>
      <c r="W232" s="126">
        <v>0.01</v>
      </c>
      <c r="X232" s="127">
        <v>0</v>
      </c>
      <c r="Y232" s="127">
        <v>0</v>
      </c>
      <c r="Z232" s="113"/>
      <c r="AA232" s="128">
        <v>101</v>
      </c>
      <c r="AB232" s="112">
        <v>85.854419086258005</v>
      </c>
      <c r="AC232" s="123">
        <v>200</v>
      </c>
      <c r="AD232" s="118">
        <v>0.42927209543129002</v>
      </c>
      <c r="AE232" s="129">
        <v>-167.786164365226</v>
      </c>
      <c r="AF232" s="114"/>
      <c r="AG232" s="114"/>
      <c r="AH232" s="130">
        <v>135</v>
      </c>
      <c r="AI232" s="127">
        <v>182</v>
      </c>
      <c r="AJ232" s="113"/>
      <c r="AK232" s="122">
        <v>962.62130000000002</v>
      </c>
      <c r="AL232" s="122">
        <v>818.27022288671799</v>
      </c>
      <c r="AM232" s="131">
        <v>828</v>
      </c>
      <c r="AN232" s="135">
        <v>0.988249061457389</v>
      </c>
      <c r="AO232" s="139">
        <v>-150.153420472037</v>
      </c>
      <c r="AP232" s="126">
        <v>2E-3</v>
      </c>
      <c r="AQ232" s="126"/>
      <c r="AR232" s="127">
        <v>12</v>
      </c>
      <c r="AS232" s="127">
        <v>207</v>
      </c>
      <c r="AT232" s="115"/>
      <c r="AU232" s="122">
        <v>644.25570000000005</v>
      </c>
      <c r="AV232" s="112">
        <v>547.64553333178696</v>
      </c>
      <c r="AW232" s="133">
        <v>573</v>
      </c>
      <c r="AX232" s="135">
        <v>0.95575136707118202</v>
      </c>
      <c r="AY232" s="139">
        <v>-125.816660906374</v>
      </c>
      <c r="AZ232" s="114">
        <v>7.5000000000000002E-4</v>
      </c>
      <c r="BA232" s="114"/>
      <c r="BB232" s="127">
        <v>30</v>
      </c>
      <c r="BC232" s="127">
        <v>165</v>
      </c>
      <c r="BD232" s="113"/>
      <c r="BE232" s="122">
        <v>77.099999999999994</v>
      </c>
      <c r="BF232" s="112">
        <v>65.538373381688004</v>
      </c>
      <c r="BG232" s="134">
        <v>65</v>
      </c>
      <c r="BH232" s="135">
        <v>1.00828266741059</v>
      </c>
      <c r="BI232" s="136">
        <v>-10.2555034186986</v>
      </c>
      <c r="BJ232" s="114">
        <v>4.4999999999999997E-3</v>
      </c>
      <c r="BK232" s="114">
        <v>7.5000000000000002E-4</v>
      </c>
      <c r="BL232" s="127">
        <v>0</v>
      </c>
      <c r="BM232" s="127">
        <v>15</v>
      </c>
      <c r="BN232" s="113"/>
      <c r="BO232" s="121">
        <v>136</v>
      </c>
      <c r="BP232" s="122">
        <v>115.60595045278301</v>
      </c>
      <c r="BQ232" s="134">
        <v>78</v>
      </c>
      <c r="BR232" s="124">
        <v>1.4821275699074701</v>
      </c>
      <c r="BS232" s="125">
        <v>31.173395897561701</v>
      </c>
      <c r="BT232" s="114">
        <v>7.4999999999999997E-3</v>
      </c>
      <c r="BU232" s="126">
        <v>7.4999999999999997E-3</v>
      </c>
      <c r="BV232" s="121">
        <v>0</v>
      </c>
      <c r="BW232" s="121">
        <v>0</v>
      </c>
      <c r="BX232" s="115"/>
      <c r="BY232" s="120">
        <v>0.99813432835820903</v>
      </c>
      <c r="BZ232" s="120">
        <v>1</v>
      </c>
      <c r="CA232" s="137">
        <v>0.99925373134328399</v>
      </c>
      <c r="CB232" s="119">
        <v>0.9</v>
      </c>
      <c r="CC232" s="126">
        <v>2.5000000000000001E-3</v>
      </c>
      <c r="CD232" s="207">
        <f t="shared" si="3"/>
        <v>974.0675074159991</v>
      </c>
      <c r="CE232" s="115"/>
    </row>
    <row r="233" spans="1:83" s="87" customFormat="1" ht="21.4" customHeight="1" x14ac:dyDescent="0.2">
      <c r="A233" s="111" t="s">
        <v>246</v>
      </c>
      <c r="B233" s="111" t="s">
        <v>376</v>
      </c>
      <c r="C233" s="111" t="s">
        <v>303</v>
      </c>
      <c r="D233" s="112">
        <v>11.829808936333301</v>
      </c>
      <c r="E233" s="113"/>
      <c r="F233" s="114">
        <v>2.3E-2</v>
      </c>
      <c r="G233" s="114">
        <v>1.7500000000000002E-2</v>
      </c>
      <c r="H233" s="115"/>
      <c r="I233" s="116">
        <v>4</v>
      </c>
      <c r="J233" s="116">
        <v>3</v>
      </c>
      <c r="K233" s="113"/>
      <c r="L233" s="137">
        <v>0.86312586445366501</v>
      </c>
      <c r="M233" s="120">
        <v>0.60699999999999998</v>
      </c>
      <c r="N233" s="119">
        <v>0.7</v>
      </c>
      <c r="O233" s="120"/>
      <c r="P233" s="113"/>
      <c r="Q233" s="121">
        <v>491</v>
      </c>
      <c r="R233" s="122">
        <v>41.505319540028502</v>
      </c>
      <c r="S233" s="123">
        <v>36</v>
      </c>
      <c r="T233" s="124">
        <v>1.1529255427785701</v>
      </c>
      <c r="U233" s="125">
        <v>4.4825457607808499</v>
      </c>
      <c r="V233" s="126">
        <v>0.01</v>
      </c>
      <c r="W233" s="126">
        <v>7.4999999999999997E-3</v>
      </c>
      <c r="X233" s="127">
        <v>0</v>
      </c>
      <c r="Y233" s="127">
        <v>21</v>
      </c>
      <c r="Z233" s="113"/>
      <c r="AA233" s="128">
        <v>1239</v>
      </c>
      <c r="AB233" s="112">
        <v>104.73541936882999</v>
      </c>
      <c r="AC233" s="123">
        <v>200</v>
      </c>
      <c r="AD233" s="118">
        <v>0.52367709684414998</v>
      </c>
      <c r="AE233" s="129">
        <v>-1463.8747457734401</v>
      </c>
      <c r="AF233" s="114"/>
      <c r="AG233" s="114"/>
      <c r="AH233" s="130">
        <v>1127</v>
      </c>
      <c r="AI233" s="127">
        <v>1601</v>
      </c>
      <c r="AJ233" s="113"/>
      <c r="AK233" s="122">
        <v>8098.0056999999997</v>
      </c>
      <c r="AL233" s="122">
        <v>684.54239147754004</v>
      </c>
      <c r="AM233" s="131">
        <v>801.7</v>
      </c>
      <c r="AN233" s="120">
        <v>0.853863529347063</v>
      </c>
      <c r="AO233" s="122">
        <v>-2736.4677184328302</v>
      </c>
      <c r="AP233" s="126"/>
      <c r="AQ233" s="126"/>
      <c r="AR233" s="127">
        <v>1386</v>
      </c>
      <c r="AS233" s="127">
        <v>3283</v>
      </c>
      <c r="AT233" s="115"/>
      <c r="AU233" s="122">
        <v>6708.75702</v>
      </c>
      <c r="AV233" s="112">
        <v>567.106117783115</v>
      </c>
      <c r="AW233" s="133">
        <v>573</v>
      </c>
      <c r="AX233" s="135">
        <v>0.98971399264069004</v>
      </c>
      <c r="AY233" s="139">
        <v>-1034.97912664091</v>
      </c>
      <c r="AZ233" s="114">
        <v>3.0000000000000001E-3</v>
      </c>
      <c r="BA233" s="114"/>
      <c r="BB233" s="127">
        <v>70</v>
      </c>
      <c r="BC233" s="127">
        <v>1426</v>
      </c>
      <c r="BD233" s="113"/>
      <c r="BE233" s="122">
        <v>697.7</v>
      </c>
      <c r="BF233" s="112">
        <v>58.9781292119713</v>
      </c>
      <c r="BG233" s="134">
        <v>65</v>
      </c>
      <c r="BH233" s="120">
        <v>0.90735583403032805</v>
      </c>
      <c r="BI233" s="128">
        <v>-180.73429237636799</v>
      </c>
      <c r="BJ233" s="114"/>
      <c r="BK233" s="114"/>
      <c r="BL233" s="127">
        <v>72</v>
      </c>
      <c r="BM233" s="127">
        <v>226</v>
      </c>
      <c r="BN233" s="113"/>
      <c r="BO233" s="121">
        <v>1206</v>
      </c>
      <c r="BP233" s="122">
        <v>101.945856141088</v>
      </c>
      <c r="BQ233" s="134">
        <v>78</v>
      </c>
      <c r="BR233" s="124">
        <v>1.3069981556549699</v>
      </c>
      <c r="BS233" s="125">
        <v>151.878849148359</v>
      </c>
      <c r="BT233" s="114">
        <v>7.4999999999999997E-3</v>
      </c>
      <c r="BU233" s="126">
        <v>7.4999999999999997E-3</v>
      </c>
      <c r="BV233" s="121">
        <v>0</v>
      </c>
      <c r="BW233" s="121">
        <v>0</v>
      </c>
      <c r="BX233" s="115"/>
      <c r="BY233" s="120">
        <v>0.99708748739778197</v>
      </c>
      <c r="BZ233" s="120">
        <v>1</v>
      </c>
      <c r="CA233" s="137">
        <v>0.99883499495911299</v>
      </c>
      <c r="CB233" s="119">
        <v>0.9</v>
      </c>
      <c r="CC233" s="126">
        <v>2.5000000000000001E-3</v>
      </c>
      <c r="CD233" s="207">
        <f t="shared" si="3"/>
        <v>9483.9578242584084</v>
      </c>
      <c r="CE233" s="115"/>
    </row>
    <row r="234" spans="1:83" s="87" customFormat="1" ht="21.4" customHeight="1" x14ac:dyDescent="0.2">
      <c r="A234" s="111" t="s">
        <v>246</v>
      </c>
      <c r="B234" s="111" t="s">
        <v>376</v>
      </c>
      <c r="C234" s="111" t="s">
        <v>306</v>
      </c>
      <c r="D234" s="112">
        <v>1.8786092248888899</v>
      </c>
      <c r="E234" s="113"/>
      <c r="F234" s="114">
        <v>0.05</v>
      </c>
      <c r="G234" s="114">
        <v>0.05</v>
      </c>
      <c r="H234" s="115"/>
      <c r="I234" s="116">
        <v>5</v>
      </c>
      <c r="J234" s="116">
        <v>5</v>
      </c>
      <c r="K234" s="113"/>
      <c r="L234" s="117">
        <v>0.39</v>
      </c>
      <c r="M234" s="118">
        <v>0.186</v>
      </c>
      <c r="N234" s="119">
        <v>0.7</v>
      </c>
      <c r="O234" s="120"/>
      <c r="P234" s="113"/>
      <c r="Q234" s="121">
        <v>95</v>
      </c>
      <c r="R234" s="122">
        <v>50.569324765036598</v>
      </c>
      <c r="S234" s="123">
        <v>36</v>
      </c>
      <c r="T234" s="124">
        <v>1.40470346569546</v>
      </c>
      <c r="U234" s="125">
        <v>17.7395655735295</v>
      </c>
      <c r="V234" s="126">
        <v>0.01</v>
      </c>
      <c r="W234" s="126">
        <v>0.01</v>
      </c>
      <c r="X234" s="127">
        <v>0</v>
      </c>
      <c r="Y234" s="127">
        <v>0</v>
      </c>
      <c r="Z234" s="113"/>
      <c r="AA234" s="128">
        <v>184</v>
      </c>
      <c r="AB234" s="112">
        <v>97.944797439649903</v>
      </c>
      <c r="AC234" s="123">
        <v>200</v>
      </c>
      <c r="AD234" s="118">
        <v>0.48972398719825</v>
      </c>
      <c r="AE234" s="129">
        <v>-245.22463570261399</v>
      </c>
      <c r="AF234" s="114"/>
      <c r="AG234" s="114"/>
      <c r="AH234" s="130">
        <v>192</v>
      </c>
      <c r="AI234" s="127">
        <v>267</v>
      </c>
      <c r="AJ234" s="113"/>
      <c r="AK234" s="122">
        <v>884.22983999999997</v>
      </c>
      <c r="AL234" s="122">
        <v>470.68322048312001</v>
      </c>
      <c r="AM234" s="131">
        <v>710.4</v>
      </c>
      <c r="AN234" s="118">
        <v>0.66256083964403101</v>
      </c>
      <c r="AO234" s="141">
        <v>-640.37606601568405</v>
      </c>
      <c r="AP234" s="126"/>
      <c r="AQ234" s="126"/>
      <c r="AR234" s="127">
        <v>451</v>
      </c>
      <c r="AS234" s="127">
        <v>718</v>
      </c>
      <c r="AT234" s="115"/>
      <c r="AU234" s="122">
        <v>1330.22532</v>
      </c>
      <c r="AV234" s="112">
        <v>708.09048650268198</v>
      </c>
      <c r="AW234" s="133">
        <v>573</v>
      </c>
      <c r="AX234" s="124">
        <v>1.2357600113484899</v>
      </c>
      <c r="AY234" s="132">
        <v>100.496738712012</v>
      </c>
      <c r="AZ234" s="114">
        <v>1.4999999999999999E-2</v>
      </c>
      <c r="BA234" s="114">
        <v>1.4999999999999999E-2</v>
      </c>
      <c r="BB234" s="127">
        <v>0</v>
      </c>
      <c r="BC234" s="127">
        <v>0</v>
      </c>
      <c r="BD234" s="113"/>
      <c r="BE234" s="122">
        <v>148.9</v>
      </c>
      <c r="BF234" s="112">
        <v>79.260762710673205</v>
      </c>
      <c r="BG234" s="134">
        <v>65</v>
      </c>
      <c r="BH234" s="124">
        <v>1.21939634939497</v>
      </c>
      <c r="BI234" s="125">
        <v>9.4019933966505995</v>
      </c>
      <c r="BJ234" s="114">
        <v>1.4999999999999999E-2</v>
      </c>
      <c r="BK234" s="114">
        <v>1.4999999999999999E-2</v>
      </c>
      <c r="BL234" s="127">
        <v>0</v>
      </c>
      <c r="BM234" s="127">
        <v>0</v>
      </c>
      <c r="BN234" s="113"/>
      <c r="BO234" s="121">
        <v>186</v>
      </c>
      <c r="BP234" s="122">
        <v>99.0094148031244</v>
      </c>
      <c r="BQ234" s="134">
        <v>78</v>
      </c>
      <c r="BR234" s="124">
        <v>1.2693514718349299</v>
      </c>
      <c r="BS234" s="125">
        <v>18.602392075980699</v>
      </c>
      <c r="BT234" s="114">
        <v>7.4999999999999997E-3</v>
      </c>
      <c r="BU234" s="126">
        <v>7.4999999999999997E-3</v>
      </c>
      <c r="BV234" s="121">
        <v>0</v>
      </c>
      <c r="BW234" s="121">
        <v>0</v>
      </c>
      <c r="BX234" s="115"/>
      <c r="BY234" s="120">
        <v>0.99776636140272501</v>
      </c>
      <c r="BZ234" s="120">
        <v>1</v>
      </c>
      <c r="CA234" s="137">
        <v>0.99910654456109005</v>
      </c>
      <c r="CB234" s="119">
        <v>0.9</v>
      </c>
      <c r="CC234" s="126">
        <v>2.5000000000000001E-3</v>
      </c>
      <c r="CD234" s="207">
        <f t="shared" si="3"/>
        <v>1334.5639933610673</v>
      </c>
      <c r="CE234" s="115"/>
    </row>
    <row r="235" spans="1:83" s="87" customFormat="1" ht="21.4" customHeight="1" x14ac:dyDescent="0.2">
      <c r="A235" s="111" t="s">
        <v>246</v>
      </c>
      <c r="B235" s="111" t="s">
        <v>376</v>
      </c>
      <c r="C235" s="111" t="s">
        <v>307</v>
      </c>
      <c r="D235" s="112">
        <v>4.5777037566666703</v>
      </c>
      <c r="E235" s="113"/>
      <c r="F235" s="114">
        <v>2.1749999999999999E-2</v>
      </c>
      <c r="G235" s="114">
        <v>1.6750000000000001E-2</v>
      </c>
      <c r="H235" s="115"/>
      <c r="I235" s="116">
        <v>4</v>
      </c>
      <c r="J235" s="116">
        <v>3</v>
      </c>
      <c r="K235" s="113"/>
      <c r="L235" s="117">
        <v>0.06</v>
      </c>
      <c r="M235" s="118">
        <v>0.58499999999999996</v>
      </c>
      <c r="N235" s="119">
        <v>0.7</v>
      </c>
      <c r="O235" s="120"/>
      <c r="P235" s="113"/>
      <c r="Q235" s="121">
        <v>158</v>
      </c>
      <c r="R235" s="122">
        <v>34.515121204577603</v>
      </c>
      <c r="S235" s="123">
        <v>36</v>
      </c>
      <c r="T235" s="135">
        <v>0.95875336679382095</v>
      </c>
      <c r="U235" s="136">
        <v>-30.264475778176099</v>
      </c>
      <c r="V235" s="126">
        <v>5.0000000000000001E-4</v>
      </c>
      <c r="W235" s="126"/>
      <c r="X235" s="127">
        <v>7</v>
      </c>
      <c r="Y235" s="127">
        <v>40</v>
      </c>
      <c r="Z235" s="113"/>
      <c r="AA235" s="128">
        <v>479</v>
      </c>
      <c r="AB235" s="112">
        <v>104.637614284764</v>
      </c>
      <c r="AC235" s="123">
        <v>200</v>
      </c>
      <c r="AD235" s="118">
        <v>0.52318807142381996</v>
      </c>
      <c r="AE235" s="129">
        <v>-566.91375432320103</v>
      </c>
      <c r="AF235" s="114"/>
      <c r="AG235" s="114"/>
      <c r="AH235" s="130">
        <v>437</v>
      </c>
      <c r="AI235" s="127">
        <v>620</v>
      </c>
      <c r="AJ235" s="113"/>
      <c r="AK235" s="122">
        <v>2935.29855</v>
      </c>
      <c r="AL235" s="122">
        <v>641.21636218272602</v>
      </c>
      <c r="AM235" s="131">
        <v>828</v>
      </c>
      <c r="AN235" s="120">
        <v>0.77441589635594898</v>
      </c>
      <c r="AO235" s="122">
        <v>-1394.7843928980501</v>
      </c>
      <c r="AP235" s="126"/>
      <c r="AQ235" s="126"/>
      <c r="AR235" s="127">
        <v>856</v>
      </c>
      <c r="AS235" s="127">
        <v>1614</v>
      </c>
      <c r="AT235" s="115"/>
      <c r="AU235" s="122">
        <v>2859.4584799999998</v>
      </c>
      <c r="AV235" s="112">
        <v>624.64908871301998</v>
      </c>
      <c r="AW235" s="133">
        <v>573</v>
      </c>
      <c r="AX235" s="135">
        <v>1.09013802567717</v>
      </c>
      <c r="AY235" s="139">
        <v>-137.08442613597001</v>
      </c>
      <c r="AZ235" s="114">
        <v>1.125E-2</v>
      </c>
      <c r="BA235" s="114">
        <v>6.7499999999999999E-3</v>
      </c>
      <c r="BB235" s="127">
        <v>0</v>
      </c>
      <c r="BC235" s="127">
        <v>289</v>
      </c>
      <c r="BD235" s="113"/>
      <c r="BE235" s="122">
        <v>247.7</v>
      </c>
      <c r="BF235" s="112">
        <v>54.110098242872503</v>
      </c>
      <c r="BG235" s="134">
        <v>65</v>
      </c>
      <c r="BH235" s="120">
        <v>0.83246304989034703</v>
      </c>
      <c r="BI235" s="128">
        <v>-92.221970155040196</v>
      </c>
      <c r="BJ235" s="114"/>
      <c r="BK235" s="114"/>
      <c r="BL235" s="127">
        <v>50</v>
      </c>
      <c r="BM235" s="127">
        <v>110</v>
      </c>
      <c r="BN235" s="113"/>
      <c r="BO235" s="121">
        <v>468</v>
      </c>
      <c r="BP235" s="122">
        <v>102.234662808496</v>
      </c>
      <c r="BQ235" s="134">
        <v>78</v>
      </c>
      <c r="BR235" s="124">
        <v>1.3107008052371301</v>
      </c>
      <c r="BS235" s="125">
        <v>60.0936358139517</v>
      </c>
      <c r="BT235" s="114">
        <v>7.4999999999999997E-3</v>
      </c>
      <c r="BU235" s="126">
        <v>7.4999999999999997E-3</v>
      </c>
      <c r="BV235" s="121">
        <v>0</v>
      </c>
      <c r="BW235" s="121">
        <v>0</v>
      </c>
      <c r="BX235" s="115"/>
      <c r="BY235" s="120">
        <v>0.99085086916742904</v>
      </c>
      <c r="BZ235" s="120">
        <v>1</v>
      </c>
      <c r="CA235" s="137">
        <v>0.99634034766697199</v>
      </c>
      <c r="CB235" s="119">
        <v>0.9</v>
      </c>
      <c r="CC235" s="126">
        <v>2.5000000000000001E-3</v>
      </c>
      <c r="CD235" s="207">
        <f t="shared" si="3"/>
        <v>3790.3387105200031</v>
      </c>
      <c r="CE235" s="115"/>
    </row>
    <row r="236" spans="1:83" s="87" customFormat="1" ht="21.4" customHeight="1" x14ac:dyDescent="0.2">
      <c r="A236" s="111" t="s">
        <v>308</v>
      </c>
      <c r="B236" s="111" t="s">
        <v>309</v>
      </c>
      <c r="C236" s="111" t="s">
        <v>310</v>
      </c>
      <c r="D236" s="112">
        <v>3.559059596</v>
      </c>
      <c r="E236" s="113"/>
      <c r="F236" s="114">
        <v>2.75E-2</v>
      </c>
      <c r="G236" s="114">
        <v>2.0625000000000001E-2</v>
      </c>
      <c r="H236" s="115"/>
      <c r="I236" s="116">
        <v>5</v>
      </c>
      <c r="J236" s="116">
        <v>5</v>
      </c>
      <c r="K236" s="113"/>
      <c r="L236" s="117">
        <v>0.39</v>
      </c>
      <c r="M236" s="135">
        <v>0.70599999999999996</v>
      </c>
      <c r="N236" s="119">
        <v>0.7</v>
      </c>
      <c r="O236" s="120">
        <v>1E-3</v>
      </c>
      <c r="P236" s="113"/>
      <c r="Q236" s="121">
        <v>148</v>
      </c>
      <c r="R236" s="122">
        <v>41.584018476772897</v>
      </c>
      <c r="S236" s="123">
        <v>36</v>
      </c>
      <c r="T236" s="124">
        <v>1.1551116243548001</v>
      </c>
      <c r="U236" s="125">
        <v>1.62869143106556</v>
      </c>
      <c r="V236" s="126">
        <v>0.01</v>
      </c>
      <c r="W236" s="126">
        <v>8.0000000000000002E-3</v>
      </c>
      <c r="X236" s="127">
        <v>0</v>
      </c>
      <c r="Y236" s="127">
        <v>6</v>
      </c>
      <c r="Z236" s="113"/>
      <c r="AA236" s="128">
        <v>381</v>
      </c>
      <c r="AB236" s="112">
        <v>107.050750267909</v>
      </c>
      <c r="AC236" s="123">
        <v>200</v>
      </c>
      <c r="AD236" s="118">
        <v>0.535253751339545</v>
      </c>
      <c r="AE236" s="129">
        <v>-432.17393649408001</v>
      </c>
      <c r="AF236" s="114"/>
      <c r="AG236" s="114"/>
      <c r="AH236" s="130">
        <v>331</v>
      </c>
      <c r="AI236" s="127">
        <v>474</v>
      </c>
      <c r="AJ236" s="113"/>
      <c r="AK236" s="122">
        <v>2814.3779300000001</v>
      </c>
      <c r="AL236" s="122">
        <v>790.76448541717502</v>
      </c>
      <c r="AM236" s="131">
        <v>736</v>
      </c>
      <c r="AN236" s="135">
        <v>1.0744082682298599</v>
      </c>
      <c r="AO236" s="139">
        <v>-178.10215629821499</v>
      </c>
      <c r="AP236" s="126">
        <v>6.4999999999999997E-3</v>
      </c>
      <c r="AQ236" s="126">
        <v>3.5000000000000001E-3</v>
      </c>
      <c r="AR236" s="127">
        <v>0</v>
      </c>
      <c r="AS236" s="127">
        <v>329</v>
      </c>
      <c r="AT236" s="115"/>
      <c r="AU236" s="122">
        <v>1716.3064199999999</v>
      </c>
      <c r="AV236" s="112">
        <v>482.23593162894599</v>
      </c>
      <c r="AW236" s="133">
        <v>573</v>
      </c>
      <c r="AX236" s="120">
        <v>0.84159848451823005</v>
      </c>
      <c r="AY236" s="122">
        <v>-613.43690805554002</v>
      </c>
      <c r="AZ236" s="114"/>
      <c r="BA236" s="114"/>
      <c r="BB236" s="127">
        <v>324</v>
      </c>
      <c r="BC236" s="127">
        <v>731</v>
      </c>
      <c r="BD236" s="113"/>
      <c r="BE236" s="122">
        <v>163.69999999999999</v>
      </c>
      <c r="BF236" s="112">
        <v>45.995296112484603</v>
      </c>
      <c r="BG236" s="134">
        <v>65</v>
      </c>
      <c r="BH236" s="118">
        <v>0.70761994019207097</v>
      </c>
      <c r="BI236" s="129">
        <v>-100.581529360576</v>
      </c>
      <c r="BJ236" s="114"/>
      <c r="BK236" s="114"/>
      <c r="BL236" s="127">
        <v>68</v>
      </c>
      <c r="BM236" s="127">
        <v>114</v>
      </c>
      <c r="BN236" s="113"/>
      <c r="BO236" s="121">
        <v>318</v>
      </c>
      <c r="BP236" s="122">
        <v>89.349445105498603</v>
      </c>
      <c r="BQ236" s="134">
        <v>78</v>
      </c>
      <c r="BR236" s="124">
        <v>1.1455057064807499</v>
      </c>
      <c r="BS236" s="125">
        <v>0.86216476730874103</v>
      </c>
      <c r="BT236" s="114">
        <v>7.4999999999999997E-3</v>
      </c>
      <c r="BU236" s="126">
        <v>5.6249999999999998E-3</v>
      </c>
      <c r="BV236" s="121">
        <v>0</v>
      </c>
      <c r="BW236" s="121">
        <v>16</v>
      </c>
      <c r="BX236" s="115"/>
      <c r="BY236" s="120">
        <v>0.98931433659839696</v>
      </c>
      <c r="BZ236" s="120">
        <v>1</v>
      </c>
      <c r="CA236" s="137">
        <v>0.99572573463935898</v>
      </c>
      <c r="CB236" s="119">
        <v>0.9</v>
      </c>
      <c r="CC236" s="126">
        <v>2.5000000000000001E-3</v>
      </c>
      <c r="CD236" s="207">
        <f t="shared" si="3"/>
        <v>2619.4678626559999</v>
      </c>
      <c r="CE236" s="115"/>
    </row>
    <row r="237" spans="1:83" s="87" customFormat="1" ht="21.4" customHeight="1" x14ac:dyDescent="0.2">
      <c r="A237" s="111" t="s">
        <v>308</v>
      </c>
      <c r="B237" s="111" t="s">
        <v>309</v>
      </c>
      <c r="C237" s="111" t="s">
        <v>311</v>
      </c>
      <c r="D237" s="112">
        <v>2.7713939394444398</v>
      </c>
      <c r="E237" s="113"/>
      <c r="F237" s="114">
        <v>2.75E-2</v>
      </c>
      <c r="G237" s="114">
        <v>2.75E-2</v>
      </c>
      <c r="H237" s="115"/>
      <c r="I237" s="116">
        <v>3</v>
      </c>
      <c r="J237" s="116">
        <v>3</v>
      </c>
      <c r="K237" s="113"/>
      <c r="L237" s="117">
        <v>0.5</v>
      </c>
      <c r="M237" s="120">
        <v>0.69699999999999995</v>
      </c>
      <c r="N237" s="119">
        <v>0.7</v>
      </c>
      <c r="O237" s="120"/>
      <c r="P237" s="113"/>
      <c r="Q237" s="121">
        <v>131</v>
      </c>
      <c r="R237" s="122">
        <v>47.268631909565499</v>
      </c>
      <c r="S237" s="123">
        <v>36</v>
      </c>
      <c r="T237" s="124">
        <v>1.31301755304348</v>
      </c>
      <c r="U237" s="125">
        <v>17.022544288832201</v>
      </c>
      <c r="V237" s="126">
        <v>0.01</v>
      </c>
      <c r="W237" s="126">
        <v>0.01</v>
      </c>
      <c r="X237" s="127">
        <v>0</v>
      </c>
      <c r="Y237" s="127">
        <v>0</v>
      </c>
      <c r="Z237" s="113"/>
      <c r="AA237" s="128">
        <v>186</v>
      </c>
      <c r="AB237" s="112">
        <v>67.114240726558606</v>
      </c>
      <c r="AC237" s="123">
        <v>200</v>
      </c>
      <c r="AD237" s="118">
        <v>0.33557120363279302</v>
      </c>
      <c r="AE237" s="129">
        <v>-447.20808728426601</v>
      </c>
      <c r="AF237" s="114"/>
      <c r="AG237" s="114"/>
      <c r="AH237" s="130">
        <v>369</v>
      </c>
      <c r="AI237" s="127">
        <v>480</v>
      </c>
      <c r="AJ237" s="113"/>
      <c r="AK237" s="122">
        <v>1613.0462199999999</v>
      </c>
      <c r="AL237" s="122">
        <v>582.03425974271704</v>
      </c>
      <c r="AM237" s="131">
        <v>612</v>
      </c>
      <c r="AN237" s="120">
        <v>0.95103637212862302</v>
      </c>
      <c r="AO237" s="122">
        <v>-324.57052708985299</v>
      </c>
      <c r="AP237" s="126">
        <v>0</v>
      </c>
      <c r="AQ237" s="126"/>
      <c r="AR237" s="127">
        <v>84</v>
      </c>
      <c r="AS237" s="127">
        <v>423</v>
      </c>
      <c r="AT237" s="115"/>
      <c r="AU237" s="122">
        <v>1917.33888</v>
      </c>
      <c r="AV237" s="112">
        <v>691.83195240166799</v>
      </c>
      <c r="AW237" s="133">
        <v>573</v>
      </c>
      <c r="AX237" s="124">
        <v>1.2073856062856301</v>
      </c>
      <c r="AY237" s="132">
        <v>103.19770993057899</v>
      </c>
      <c r="AZ237" s="114">
        <v>1.4999999999999999E-2</v>
      </c>
      <c r="BA237" s="114">
        <v>1.4999999999999999E-2</v>
      </c>
      <c r="BB237" s="127">
        <v>0</v>
      </c>
      <c r="BC237" s="127">
        <v>0</v>
      </c>
      <c r="BD237" s="113"/>
      <c r="BE237" s="122">
        <v>167.7</v>
      </c>
      <c r="BF237" s="112">
        <v>60.511065429268101</v>
      </c>
      <c r="BG237" s="134">
        <v>65</v>
      </c>
      <c r="BH237" s="120">
        <v>0.93093946814258699</v>
      </c>
      <c r="BI237" s="128">
        <v>-38.092628367386297</v>
      </c>
      <c r="BJ237" s="114"/>
      <c r="BK237" s="114"/>
      <c r="BL237" s="127">
        <v>13</v>
      </c>
      <c r="BM237" s="127">
        <v>49</v>
      </c>
      <c r="BN237" s="113"/>
      <c r="BO237" s="121">
        <v>198</v>
      </c>
      <c r="BP237" s="122">
        <v>71.444191741175302</v>
      </c>
      <c r="BQ237" s="134">
        <v>78</v>
      </c>
      <c r="BR237" s="120">
        <v>0.91595117616891397</v>
      </c>
      <c r="BS237" s="128">
        <v>-48.951154040863599</v>
      </c>
      <c r="BT237" s="114"/>
      <c r="BU237" s="126"/>
      <c r="BV237" s="121">
        <v>19</v>
      </c>
      <c r="BW237" s="121">
        <v>62</v>
      </c>
      <c r="BX237" s="115"/>
      <c r="BY237" s="120">
        <v>0.98999599839936003</v>
      </c>
      <c r="BZ237" s="120">
        <v>1</v>
      </c>
      <c r="CA237" s="137">
        <v>0.99599839935974399</v>
      </c>
      <c r="CB237" s="119">
        <v>0.9</v>
      </c>
      <c r="CC237" s="126">
        <v>2.5000000000000001E-3</v>
      </c>
      <c r="CD237" s="207">
        <f t="shared" si="3"/>
        <v>1696.0930909399972</v>
      </c>
      <c r="CE237" s="115"/>
    </row>
    <row r="238" spans="1:83" s="87" customFormat="1" ht="21.4" customHeight="1" x14ac:dyDescent="0.2">
      <c r="A238" s="111" t="s">
        <v>308</v>
      </c>
      <c r="B238" s="111" t="s">
        <v>309</v>
      </c>
      <c r="C238" s="111" t="s">
        <v>312</v>
      </c>
      <c r="D238" s="112">
        <v>0.55197132611111099</v>
      </c>
      <c r="E238" s="113"/>
      <c r="F238" s="114">
        <v>0.01</v>
      </c>
      <c r="G238" s="114">
        <v>0.01</v>
      </c>
      <c r="H238" s="115"/>
      <c r="I238" s="116">
        <v>2</v>
      </c>
      <c r="J238" s="116">
        <v>2</v>
      </c>
      <c r="K238" s="113"/>
      <c r="L238" s="117"/>
      <c r="M238" s="118"/>
      <c r="N238" s="119">
        <v>0.7</v>
      </c>
      <c r="O238" s="120"/>
      <c r="P238" s="113"/>
      <c r="Q238" s="121">
        <v>7</v>
      </c>
      <c r="R238" s="122">
        <v>12.6818181830534</v>
      </c>
      <c r="S238" s="123">
        <v>36</v>
      </c>
      <c r="T238" s="118">
        <v>0.35227272730703901</v>
      </c>
      <c r="U238" s="129">
        <v>-15.700593546176</v>
      </c>
      <c r="V238" s="126"/>
      <c r="W238" s="126"/>
      <c r="X238" s="127">
        <v>13</v>
      </c>
      <c r="Y238" s="127">
        <v>17</v>
      </c>
      <c r="Z238" s="113"/>
      <c r="AA238" s="128">
        <v>5</v>
      </c>
      <c r="AB238" s="112">
        <v>9.0584415593238692</v>
      </c>
      <c r="AC238" s="123">
        <v>200</v>
      </c>
      <c r="AD238" s="118">
        <v>4.5292207796619403E-2</v>
      </c>
      <c r="AE238" s="129">
        <v>-121.114408589867</v>
      </c>
      <c r="AF238" s="114"/>
      <c r="AG238" s="114"/>
      <c r="AH238" s="130">
        <v>106</v>
      </c>
      <c r="AI238" s="127">
        <v>128</v>
      </c>
      <c r="AJ238" s="113"/>
      <c r="AK238" s="122">
        <v>25.323699999999999</v>
      </c>
      <c r="AL238" s="122">
        <v>45.878651303170003</v>
      </c>
      <c r="AM238" s="131">
        <v>612</v>
      </c>
      <c r="AN238" s="118">
        <v>7.4965116508447699E-2</v>
      </c>
      <c r="AO238" s="141">
        <v>-360.58639028499198</v>
      </c>
      <c r="AP238" s="126"/>
      <c r="AQ238" s="126"/>
      <c r="AR238" s="127">
        <v>313</v>
      </c>
      <c r="AS238" s="127">
        <v>381</v>
      </c>
      <c r="AT238" s="115"/>
      <c r="AU238" s="122">
        <v>91.50224</v>
      </c>
      <c r="AV238" s="112">
        <v>165.77353871744501</v>
      </c>
      <c r="AW238" s="133">
        <v>573</v>
      </c>
      <c r="AX238" s="118">
        <v>0.28930809549292402</v>
      </c>
      <c r="AY238" s="141">
        <v>-269.81554060996802</v>
      </c>
      <c r="AZ238" s="114"/>
      <c r="BA238" s="114"/>
      <c r="BB238" s="127">
        <v>225</v>
      </c>
      <c r="BC238" s="127">
        <v>289</v>
      </c>
      <c r="BD238" s="113"/>
      <c r="BE238" s="122">
        <v>11.3</v>
      </c>
      <c r="BF238" s="112">
        <v>20.4720779240719</v>
      </c>
      <c r="BG238" s="134">
        <v>65</v>
      </c>
      <c r="BH238" s="118">
        <v>0.31495504498572202</v>
      </c>
      <c r="BI238" s="129">
        <v>-29.6871827917067</v>
      </c>
      <c r="BJ238" s="114"/>
      <c r="BK238" s="114"/>
      <c r="BL238" s="127">
        <v>25</v>
      </c>
      <c r="BM238" s="127">
        <v>32</v>
      </c>
      <c r="BN238" s="113"/>
      <c r="BO238" s="121">
        <v>59</v>
      </c>
      <c r="BP238" s="122">
        <v>106.88961040002199</v>
      </c>
      <c r="BQ238" s="134">
        <v>78</v>
      </c>
      <c r="BR238" s="124">
        <v>1.3703796205131</v>
      </c>
      <c r="BS238" s="125">
        <v>9.8153806499520009</v>
      </c>
      <c r="BT238" s="114">
        <v>7.4999999999999997E-3</v>
      </c>
      <c r="BU238" s="126">
        <v>7.4999999999999997E-3</v>
      </c>
      <c r="BV238" s="121">
        <v>0</v>
      </c>
      <c r="BW238" s="121">
        <v>0</v>
      </c>
      <c r="BX238" s="115"/>
      <c r="BY238" s="120">
        <v>0.95138888888888895</v>
      </c>
      <c r="BZ238" s="120">
        <v>1</v>
      </c>
      <c r="CA238" s="137">
        <v>0.98055555555555596</v>
      </c>
      <c r="CB238" s="119">
        <v>0.9</v>
      </c>
      <c r="CC238" s="126">
        <v>2.5000000000000001E-3</v>
      </c>
      <c r="CD238" s="207">
        <f t="shared" si="3"/>
        <v>337.80645157999993</v>
      </c>
      <c r="CE238" s="115"/>
    </row>
    <row r="239" spans="1:83" s="87" customFormat="1" ht="21.4" customHeight="1" x14ac:dyDescent="0.2">
      <c r="A239" s="111" t="s">
        <v>308</v>
      </c>
      <c r="B239" s="111" t="s">
        <v>309</v>
      </c>
      <c r="C239" s="111" t="s">
        <v>313</v>
      </c>
      <c r="D239" s="112">
        <v>1.99488536155556</v>
      </c>
      <c r="E239" s="113"/>
      <c r="F239" s="114">
        <v>1.175E-2</v>
      </c>
      <c r="G239" s="114">
        <v>6.4999999999999997E-3</v>
      </c>
      <c r="H239" s="115"/>
      <c r="I239" s="116">
        <v>4</v>
      </c>
      <c r="J239" s="116">
        <v>2</v>
      </c>
      <c r="K239" s="113"/>
      <c r="L239" s="138">
        <v>0.79</v>
      </c>
      <c r="M239" s="120">
        <v>0.65800000000000003</v>
      </c>
      <c r="N239" s="119">
        <v>0.7</v>
      </c>
      <c r="O239" s="120"/>
      <c r="P239" s="113"/>
      <c r="Q239" s="121">
        <v>58</v>
      </c>
      <c r="R239" s="122">
        <v>29.0743524002669</v>
      </c>
      <c r="S239" s="123">
        <v>36</v>
      </c>
      <c r="T239" s="120">
        <v>0.80762090000741305</v>
      </c>
      <c r="U239" s="128">
        <v>-24.042453333478601</v>
      </c>
      <c r="V239" s="126"/>
      <c r="W239" s="126"/>
      <c r="X239" s="127">
        <v>14</v>
      </c>
      <c r="Y239" s="127">
        <v>29</v>
      </c>
      <c r="Z239" s="113"/>
      <c r="AA239" s="128">
        <v>107</v>
      </c>
      <c r="AB239" s="112">
        <v>53.637167359113</v>
      </c>
      <c r="AC239" s="123">
        <v>200</v>
      </c>
      <c r="AD239" s="118">
        <v>0.26818583679556501</v>
      </c>
      <c r="AE239" s="129">
        <v>-348.79140740821401</v>
      </c>
      <c r="AF239" s="114"/>
      <c r="AG239" s="114"/>
      <c r="AH239" s="130">
        <v>292</v>
      </c>
      <c r="AI239" s="127">
        <v>372</v>
      </c>
      <c r="AJ239" s="113"/>
      <c r="AK239" s="122">
        <v>1322.17614</v>
      </c>
      <c r="AL239" s="122">
        <v>662.78301775145803</v>
      </c>
      <c r="AM239" s="131">
        <v>612</v>
      </c>
      <c r="AN239" s="135">
        <v>1.08297878717559</v>
      </c>
      <c r="AO239" s="139">
        <v>-72.545566669136207</v>
      </c>
      <c r="AP239" s="126">
        <v>7.0000000000000001E-3</v>
      </c>
      <c r="AQ239" s="126">
        <v>4.0000000000000001E-3</v>
      </c>
      <c r="AR239" s="127">
        <v>0</v>
      </c>
      <c r="AS239" s="127">
        <v>143</v>
      </c>
      <c r="AT239" s="115"/>
      <c r="AU239" s="122">
        <v>1089.29051</v>
      </c>
      <c r="AV239" s="112">
        <v>546.04165782769701</v>
      </c>
      <c r="AW239" s="133">
        <v>573</v>
      </c>
      <c r="AX239" s="135">
        <v>0.95295228242180896</v>
      </c>
      <c r="AY239" s="139">
        <v>-216.55187222453401</v>
      </c>
      <c r="AZ239" s="114">
        <v>7.5000000000000002E-4</v>
      </c>
      <c r="BA239" s="114"/>
      <c r="BB239" s="127">
        <v>54</v>
      </c>
      <c r="BC239" s="127">
        <v>283</v>
      </c>
      <c r="BD239" s="113"/>
      <c r="BE239" s="122">
        <v>99.6</v>
      </c>
      <c r="BF239" s="112">
        <v>49.927681018389301</v>
      </c>
      <c r="BG239" s="134">
        <v>65</v>
      </c>
      <c r="BH239" s="120">
        <v>0.76811816951368195</v>
      </c>
      <c r="BI239" s="128">
        <v>-48.532207407669603</v>
      </c>
      <c r="BJ239" s="114"/>
      <c r="BK239" s="114"/>
      <c r="BL239" s="127">
        <v>31</v>
      </c>
      <c r="BM239" s="127">
        <v>57</v>
      </c>
      <c r="BN239" s="113"/>
      <c r="BO239" s="121">
        <v>154</v>
      </c>
      <c r="BP239" s="122">
        <v>77.197418442087894</v>
      </c>
      <c r="BQ239" s="134">
        <v>78</v>
      </c>
      <c r="BR239" s="135">
        <v>0.98971049284728096</v>
      </c>
      <c r="BS239" s="136">
        <v>-23.758648889203599</v>
      </c>
      <c r="BT239" s="114">
        <v>1.5E-3</v>
      </c>
      <c r="BU239" s="126"/>
      <c r="BV239" s="121">
        <v>2</v>
      </c>
      <c r="BW239" s="121">
        <v>33</v>
      </c>
      <c r="BX239" s="115"/>
      <c r="BY239" s="120">
        <v>0.99640933572710899</v>
      </c>
      <c r="BZ239" s="120">
        <v>1</v>
      </c>
      <c r="CA239" s="137">
        <v>0.998563734290844</v>
      </c>
      <c r="CB239" s="119">
        <v>0.9</v>
      </c>
      <c r="CC239" s="126">
        <v>2.5000000000000001E-3</v>
      </c>
      <c r="CD239" s="207">
        <f t="shared" si="3"/>
        <v>1220.8698412720028</v>
      </c>
      <c r="CE239" s="115"/>
    </row>
    <row r="240" spans="1:83" s="87" customFormat="1" ht="21.4" customHeight="1" x14ac:dyDescent="0.2">
      <c r="A240" s="111" t="s">
        <v>308</v>
      </c>
      <c r="B240" s="111" t="s">
        <v>309</v>
      </c>
      <c r="C240" s="111" t="s">
        <v>314</v>
      </c>
      <c r="D240" s="112">
        <v>4.5248495623333298</v>
      </c>
      <c r="E240" s="113"/>
      <c r="F240" s="114">
        <v>2.0125000000000001E-2</v>
      </c>
      <c r="G240" s="114">
        <v>1.1625E-2</v>
      </c>
      <c r="H240" s="115"/>
      <c r="I240" s="116">
        <v>5</v>
      </c>
      <c r="J240" s="116">
        <v>5</v>
      </c>
      <c r="K240" s="113"/>
      <c r="L240" s="138">
        <v>0.79489361702127603</v>
      </c>
      <c r="M240" s="135">
        <v>0.71799999999999997</v>
      </c>
      <c r="N240" s="119">
        <v>0.7</v>
      </c>
      <c r="O240" s="120">
        <v>2E-3</v>
      </c>
      <c r="P240" s="113"/>
      <c r="Q240" s="121">
        <v>145</v>
      </c>
      <c r="R240" s="122">
        <v>32.045264268460599</v>
      </c>
      <c r="S240" s="123">
        <v>36</v>
      </c>
      <c r="T240" s="120">
        <v>0.890146229679461</v>
      </c>
      <c r="U240" s="128">
        <v>-41.090773040345503</v>
      </c>
      <c r="V240" s="126"/>
      <c r="W240" s="126"/>
      <c r="X240" s="127">
        <v>18</v>
      </c>
      <c r="Y240" s="127">
        <v>51</v>
      </c>
      <c r="Z240" s="113"/>
      <c r="AA240" s="128">
        <v>586</v>
      </c>
      <c r="AB240" s="112">
        <v>129.50706800908901</v>
      </c>
      <c r="AC240" s="123">
        <v>200</v>
      </c>
      <c r="AD240" s="118">
        <v>0.647535340045445</v>
      </c>
      <c r="AE240" s="129">
        <v>-447.83762800191897</v>
      </c>
      <c r="AF240" s="114"/>
      <c r="AG240" s="114"/>
      <c r="AH240" s="130">
        <v>319</v>
      </c>
      <c r="AI240" s="127">
        <v>500</v>
      </c>
      <c r="AJ240" s="113"/>
      <c r="AK240" s="122">
        <v>2906.13922</v>
      </c>
      <c r="AL240" s="122">
        <v>642.26206417819299</v>
      </c>
      <c r="AM240" s="131">
        <v>622.70000000000005</v>
      </c>
      <c r="AN240" s="135">
        <v>1.03141490955226</v>
      </c>
      <c r="AO240" s="139">
        <v>-312.714234783976</v>
      </c>
      <c r="AP240" s="126">
        <v>4.0000000000000001E-3</v>
      </c>
      <c r="AQ240" s="126">
        <v>1.5E-3</v>
      </c>
      <c r="AR240" s="127">
        <v>0</v>
      </c>
      <c r="AS240" s="127">
        <v>476</v>
      </c>
      <c r="AT240" s="115"/>
      <c r="AU240" s="122">
        <v>2701.42956</v>
      </c>
      <c r="AV240" s="112">
        <v>597.02085622642198</v>
      </c>
      <c r="AW240" s="133">
        <v>573</v>
      </c>
      <c r="AX240" s="135">
        <v>1.04192121505484</v>
      </c>
      <c r="AY240" s="139">
        <v>-260.51524422549898</v>
      </c>
      <c r="AZ240" s="114">
        <v>6.7499999999999999E-3</v>
      </c>
      <c r="BA240" s="114">
        <v>3.0000000000000001E-3</v>
      </c>
      <c r="BB240" s="127">
        <v>0</v>
      </c>
      <c r="BC240" s="127">
        <v>410</v>
      </c>
      <c r="BD240" s="113"/>
      <c r="BE240" s="122">
        <v>247.3</v>
      </c>
      <c r="BF240" s="112">
        <v>54.653750714415899</v>
      </c>
      <c r="BG240" s="134">
        <v>65</v>
      </c>
      <c r="BH240" s="120">
        <v>0.84082693406793696</v>
      </c>
      <c r="BI240" s="128">
        <v>-88.697229100623701</v>
      </c>
      <c r="BJ240" s="114"/>
      <c r="BK240" s="114"/>
      <c r="BL240" s="127">
        <v>47</v>
      </c>
      <c r="BM240" s="127">
        <v>106</v>
      </c>
      <c r="BN240" s="113"/>
      <c r="BO240" s="121">
        <v>378</v>
      </c>
      <c r="BP240" s="122">
        <v>83.538688920538704</v>
      </c>
      <c r="BQ240" s="134">
        <v>78</v>
      </c>
      <c r="BR240" s="135">
        <v>1.0710088323146001</v>
      </c>
      <c r="BS240" s="136">
        <v>-25.196674920748499</v>
      </c>
      <c r="BT240" s="114">
        <v>4.875E-3</v>
      </c>
      <c r="BU240" s="126">
        <v>2.6250000000000002E-3</v>
      </c>
      <c r="BV240" s="121">
        <v>0</v>
      </c>
      <c r="BW240" s="121">
        <v>46</v>
      </c>
      <c r="BX240" s="115"/>
      <c r="BY240" s="120">
        <v>0.98332069749810502</v>
      </c>
      <c r="BZ240" s="120">
        <v>1</v>
      </c>
      <c r="CA240" s="137">
        <v>0.99332827899924203</v>
      </c>
      <c r="CB240" s="119">
        <v>0.9</v>
      </c>
      <c r="CC240" s="126">
        <v>2.5000000000000001E-3</v>
      </c>
      <c r="CD240" s="207">
        <f t="shared" si="3"/>
        <v>2817.6238224649646</v>
      </c>
      <c r="CE240" s="115"/>
    </row>
    <row r="241" spans="1:83" s="87" customFormat="1" ht="21.4" customHeight="1" x14ac:dyDescent="0.2">
      <c r="A241" s="111" t="s">
        <v>308</v>
      </c>
      <c r="B241" s="111" t="s">
        <v>309</v>
      </c>
      <c r="C241" s="111" t="s">
        <v>315</v>
      </c>
      <c r="D241" s="112">
        <v>8.9672949024444399</v>
      </c>
      <c r="E241" s="113"/>
      <c r="F241" s="114">
        <v>0.03</v>
      </c>
      <c r="G241" s="114">
        <v>0.03</v>
      </c>
      <c r="H241" s="115"/>
      <c r="I241" s="116">
        <v>4</v>
      </c>
      <c r="J241" s="116">
        <v>4</v>
      </c>
      <c r="K241" s="113"/>
      <c r="L241" s="138">
        <v>0.7</v>
      </c>
      <c r="M241" s="120">
        <v>0.65200000000000002</v>
      </c>
      <c r="N241" s="119">
        <v>0.7</v>
      </c>
      <c r="O241" s="120"/>
      <c r="P241" s="113"/>
      <c r="Q241" s="121">
        <v>657</v>
      </c>
      <c r="R241" s="122">
        <v>73.266242177549501</v>
      </c>
      <c r="S241" s="123">
        <v>36</v>
      </c>
      <c r="T241" s="124">
        <v>2.0351733938208199</v>
      </c>
      <c r="U241" s="125">
        <v>288.20744292410899</v>
      </c>
      <c r="V241" s="126">
        <v>0.01</v>
      </c>
      <c r="W241" s="126">
        <v>0.01</v>
      </c>
      <c r="X241" s="127">
        <v>0</v>
      </c>
      <c r="Y241" s="127">
        <v>0</v>
      </c>
      <c r="Z241" s="113"/>
      <c r="AA241" s="128">
        <v>952</v>
      </c>
      <c r="AB241" s="112">
        <v>106.16356552972201</v>
      </c>
      <c r="AC241" s="123">
        <v>200</v>
      </c>
      <c r="AD241" s="118">
        <v>0.53081782764860996</v>
      </c>
      <c r="AE241" s="129">
        <v>-1096.84753931051</v>
      </c>
      <c r="AF241" s="114"/>
      <c r="AG241" s="114"/>
      <c r="AH241" s="130">
        <v>842</v>
      </c>
      <c r="AI241" s="127">
        <v>1201</v>
      </c>
      <c r="AJ241" s="113"/>
      <c r="AK241" s="122">
        <v>8105.2661900000003</v>
      </c>
      <c r="AL241" s="122">
        <v>903.86970409443597</v>
      </c>
      <c r="AM241" s="131">
        <v>745.6</v>
      </c>
      <c r="AN241" s="124">
        <v>1.2122715988391</v>
      </c>
      <c r="AO241" s="132">
        <v>467.16256345043598</v>
      </c>
      <c r="AP241" s="126">
        <v>0.01</v>
      </c>
      <c r="AQ241" s="126">
        <v>0.01</v>
      </c>
      <c r="AR241" s="127">
        <v>0</v>
      </c>
      <c r="AS241" s="127">
        <v>0</v>
      </c>
      <c r="AT241" s="115"/>
      <c r="AU241" s="122">
        <v>3463.0787500000001</v>
      </c>
      <c r="AV241" s="112">
        <v>386.18990316198699</v>
      </c>
      <c r="AW241" s="133">
        <v>573</v>
      </c>
      <c r="AX241" s="118">
        <v>0.673978888589855</v>
      </c>
      <c r="AY241" s="141">
        <v>-2406.8694501246</v>
      </c>
      <c r="AZ241" s="114"/>
      <c r="BA241" s="114"/>
      <c r="BB241" s="127">
        <v>1676</v>
      </c>
      <c r="BC241" s="127">
        <v>2703</v>
      </c>
      <c r="BD241" s="113"/>
      <c r="BE241" s="122">
        <v>523.9</v>
      </c>
      <c r="BF241" s="112">
        <v>58.423415946450802</v>
      </c>
      <c r="BG241" s="134">
        <v>65</v>
      </c>
      <c r="BH241" s="120">
        <v>0.89882178379155098</v>
      </c>
      <c r="BI241" s="128">
        <v>-141.975450275914</v>
      </c>
      <c r="BJ241" s="114"/>
      <c r="BK241" s="114"/>
      <c r="BL241" s="127">
        <v>59</v>
      </c>
      <c r="BM241" s="127">
        <v>176</v>
      </c>
      <c r="BN241" s="113"/>
      <c r="BO241" s="121">
        <v>885</v>
      </c>
      <c r="BP241" s="122">
        <v>98.691970056516496</v>
      </c>
      <c r="BQ241" s="134">
        <v>78</v>
      </c>
      <c r="BR241" s="124">
        <v>1.2652816673912399</v>
      </c>
      <c r="BS241" s="125">
        <v>85.949459668902904</v>
      </c>
      <c r="BT241" s="114">
        <v>7.4999999999999997E-3</v>
      </c>
      <c r="BU241" s="126">
        <v>7.4999999999999997E-3</v>
      </c>
      <c r="BV241" s="121">
        <v>0</v>
      </c>
      <c r="BW241" s="121">
        <v>0</v>
      </c>
      <c r="BX241" s="115"/>
      <c r="BY241" s="120">
        <v>0.96557328605200898</v>
      </c>
      <c r="BZ241" s="120">
        <v>0.96875</v>
      </c>
      <c r="CA241" s="137">
        <v>0.96747931442080404</v>
      </c>
      <c r="CB241" s="119">
        <v>0.9</v>
      </c>
      <c r="CC241" s="126">
        <v>2.5000000000000001E-3</v>
      </c>
      <c r="CD241" s="207">
        <f t="shared" si="3"/>
        <v>6686.0150792625745</v>
      </c>
      <c r="CE241" s="115"/>
    </row>
    <row r="242" spans="1:83" s="87" customFormat="1" ht="21.4" customHeight="1" x14ac:dyDescent="0.2">
      <c r="A242" s="111" t="s">
        <v>308</v>
      </c>
      <c r="B242" s="111" t="s">
        <v>309</v>
      </c>
      <c r="C242" s="111" t="s">
        <v>316</v>
      </c>
      <c r="D242" s="112">
        <v>1.7767089946666701</v>
      </c>
      <c r="E242" s="113"/>
      <c r="F242" s="114">
        <v>2.35E-2</v>
      </c>
      <c r="G242" s="114">
        <v>2.1000000000000001E-2</v>
      </c>
      <c r="H242" s="115"/>
      <c r="I242" s="116">
        <v>4</v>
      </c>
      <c r="J242" s="116">
        <v>4</v>
      </c>
      <c r="K242" s="113"/>
      <c r="L242" s="138">
        <v>0.82</v>
      </c>
      <c r="M242" s="135">
        <v>0.70499999999999996</v>
      </c>
      <c r="N242" s="119">
        <v>0.7</v>
      </c>
      <c r="O242" s="120">
        <v>1E-3</v>
      </c>
      <c r="P242" s="113"/>
      <c r="Q242" s="121">
        <v>67</v>
      </c>
      <c r="R242" s="122">
        <v>37.710170996556499</v>
      </c>
      <c r="S242" s="123">
        <v>36</v>
      </c>
      <c r="T242" s="135">
        <v>1.0475047499043499</v>
      </c>
      <c r="U242" s="136">
        <v>-6.06964479825933</v>
      </c>
      <c r="V242" s="126">
        <v>5.0000000000000001E-3</v>
      </c>
      <c r="W242" s="126">
        <v>2.5000000000000001E-3</v>
      </c>
      <c r="X242" s="127">
        <v>0</v>
      </c>
      <c r="Y242" s="127">
        <v>10</v>
      </c>
      <c r="Z242" s="113"/>
      <c r="AA242" s="128">
        <v>85</v>
      </c>
      <c r="AB242" s="112">
        <v>47.841261712049302</v>
      </c>
      <c r="AC242" s="123">
        <v>200</v>
      </c>
      <c r="AD242" s="118">
        <v>0.23920630856024599</v>
      </c>
      <c r="AE242" s="129">
        <v>-320.94247110144101</v>
      </c>
      <c r="AF242" s="114"/>
      <c r="AG242" s="114"/>
      <c r="AH242" s="130">
        <v>271</v>
      </c>
      <c r="AI242" s="127">
        <v>342</v>
      </c>
      <c r="AJ242" s="113"/>
      <c r="AK242" s="122">
        <v>598.50125000000003</v>
      </c>
      <c r="AL242" s="122">
        <v>336.85946983810197</v>
      </c>
      <c r="AM242" s="131">
        <v>619</v>
      </c>
      <c r="AN242" s="118">
        <v>0.54419946662051999</v>
      </c>
      <c r="AO242" s="141">
        <v>-657.89069805895895</v>
      </c>
      <c r="AP242" s="126"/>
      <c r="AQ242" s="126"/>
      <c r="AR242" s="127">
        <v>502</v>
      </c>
      <c r="AS242" s="127">
        <v>722</v>
      </c>
      <c r="AT242" s="115"/>
      <c r="AU242" s="122">
        <v>1245.89516</v>
      </c>
      <c r="AV242" s="112">
        <v>701.23760488630001</v>
      </c>
      <c r="AW242" s="133">
        <v>573</v>
      </c>
      <c r="AX242" s="124">
        <v>1.2238003575677101</v>
      </c>
      <c r="AY242" s="132">
        <v>82.869980294371999</v>
      </c>
      <c r="AZ242" s="114">
        <v>1.4999999999999999E-2</v>
      </c>
      <c r="BA242" s="114">
        <v>1.4999999999999999E-2</v>
      </c>
      <c r="BB242" s="127">
        <v>0</v>
      </c>
      <c r="BC242" s="127">
        <v>0</v>
      </c>
      <c r="BD242" s="113"/>
      <c r="BE242" s="122">
        <v>73.8</v>
      </c>
      <c r="BF242" s="112">
        <v>41.537471933520401</v>
      </c>
      <c r="BG242" s="134">
        <v>65</v>
      </c>
      <c r="BH242" s="118">
        <v>0.63903802974646795</v>
      </c>
      <c r="BI242" s="129">
        <v>-58.131303107968201</v>
      </c>
      <c r="BJ242" s="114"/>
      <c r="BK242" s="114"/>
      <c r="BL242" s="127">
        <v>42</v>
      </c>
      <c r="BM242" s="127">
        <v>65</v>
      </c>
      <c r="BN242" s="113"/>
      <c r="BO242" s="121">
        <v>129</v>
      </c>
      <c r="BP242" s="122">
        <v>72.606150127698299</v>
      </c>
      <c r="BQ242" s="134">
        <v>78</v>
      </c>
      <c r="BR242" s="120">
        <v>0.93084807856023499</v>
      </c>
      <c r="BS242" s="128">
        <v>-29.3175637295619</v>
      </c>
      <c r="BT242" s="114"/>
      <c r="BU242" s="126"/>
      <c r="BV242" s="121">
        <v>10</v>
      </c>
      <c r="BW242" s="121">
        <v>38</v>
      </c>
      <c r="BX242" s="115"/>
      <c r="BY242" s="120">
        <v>0.96575875486381302</v>
      </c>
      <c r="BZ242" s="120">
        <v>1</v>
      </c>
      <c r="CA242" s="137">
        <v>0.98630350194552496</v>
      </c>
      <c r="CB242" s="119">
        <v>0.9</v>
      </c>
      <c r="CC242" s="126">
        <v>2.5000000000000001E-3</v>
      </c>
      <c r="CD242" s="207">
        <f t="shared" si="3"/>
        <v>1099.7828676986687</v>
      </c>
      <c r="CE242" s="115"/>
    </row>
    <row r="243" spans="1:83" s="87" customFormat="1" ht="21.4" customHeight="1" x14ac:dyDescent="0.2">
      <c r="A243" s="111" t="s">
        <v>308</v>
      </c>
      <c r="B243" s="111" t="s">
        <v>309</v>
      </c>
      <c r="C243" s="111" t="s">
        <v>317</v>
      </c>
      <c r="D243" s="112">
        <v>1.96969696977778</v>
      </c>
      <c r="E243" s="113"/>
      <c r="F243" s="114">
        <v>6.9000000000000006E-2</v>
      </c>
      <c r="G243" s="114">
        <v>6.6500000000000004E-2</v>
      </c>
      <c r="H243" s="115"/>
      <c r="I243" s="116">
        <v>7</v>
      </c>
      <c r="J243" s="116">
        <v>7</v>
      </c>
      <c r="K243" s="113"/>
      <c r="L243" s="138">
        <v>0.79</v>
      </c>
      <c r="M243" s="135">
        <v>0.76700000000000002</v>
      </c>
      <c r="N243" s="119">
        <v>0.7</v>
      </c>
      <c r="O243" s="120">
        <v>8.9999999999999993E-3</v>
      </c>
      <c r="P243" s="113"/>
      <c r="Q243" s="121">
        <v>137</v>
      </c>
      <c r="R243" s="122">
        <v>69.553846150992698</v>
      </c>
      <c r="S243" s="123">
        <v>36</v>
      </c>
      <c r="T243" s="124">
        <v>1.9320512819720199</v>
      </c>
      <c r="U243" s="125">
        <v>55.993454542131097</v>
      </c>
      <c r="V243" s="126">
        <v>0.01</v>
      </c>
      <c r="W243" s="126">
        <v>0.01</v>
      </c>
      <c r="X243" s="127">
        <v>0</v>
      </c>
      <c r="Y243" s="127">
        <v>0</v>
      </c>
      <c r="Z243" s="113"/>
      <c r="AA243" s="128">
        <v>182</v>
      </c>
      <c r="AB243" s="112">
        <v>92.399999996209203</v>
      </c>
      <c r="AC243" s="123">
        <v>200</v>
      </c>
      <c r="AD243" s="118">
        <v>0.46199999998104602</v>
      </c>
      <c r="AE243" s="129">
        <v>-268.03636365482703</v>
      </c>
      <c r="AF243" s="114"/>
      <c r="AG243" s="114"/>
      <c r="AH243" s="130">
        <v>212</v>
      </c>
      <c r="AI243" s="127">
        <v>291</v>
      </c>
      <c r="AJ243" s="113"/>
      <c r="AK243" s="122">
        <v>1581.4634100000001</v>
      </c>
      <c r="AL243" s="122">
        <v>802.89680812090705</v>
      </c>
      <c r="AM243" s="131">
        <v>678.4</v>
      </c>
      <c r="AN243" s="124">
        <v>1.1835153421593601</v>
      </c>
      <c r="AO243" s="132">
        <v>54.940064482825797</v>
      </c>
      <c r="AP243" s="126">
        <v>0.01</v>
      </c>
      <c r="AQ243" s="126">
        <v>8.9999999999999993E-3</v>
      </c>
      <c r="AR243" s="127">
        <v>0</v>
      </c>
      <c r="AS243" s="127">
        <v>23</v>
      </c>
      <c r="AT243" s="115"/>
      <c r="AU243" s="122">
        <v>1759.01395</v>
      </c>
      <c r="AV243" s="112">
        <v>893.03785150182398</v>
      </c>
      <c r="AW243" s="133">
        <v>573</v>
      </c>
      <c r="AX243" s="124">
        <v>1.5585302818530999</v>
      </c>
      <c r="AY243" s="132">
        <v>469.65976812892001</v>
      </c>
      <c r="AZ243" s="114">
        <v>1.4999999999999999E-2</v>
      </c>
      <c r="BA243" s="114">
        <v>1.4999999999999999E-2</v>
      </c>
      <c r="BB243" s="127">
        <v>0</v>
      </c>
      <c r="BC243" s="127">
        <v>0</v>
      </c>
      <c r="BD243" s="113"/>
      <c r="BE243" s="122">
        <v>152.1</v>
      </c>
      <c r="BF243" s="112">
        <v>77.219999996832001</v>
      </c>
      <c r="BG243" s="134">
        <v>65</v>
      </c>
      <c r="BH243" s="124">
        <v>1.18799999995126</v>
      </c>
      <c r="BI243" s="125">
        <v>5.8381818121811797</v>
      </c>
      <c r="BJ243" s="114">
        <v>1.4999999999999999E-2</v>
      </c>
      <c r="BK243" s="114">
        <v>1.4250000000000001E-2</v>
      </c>
      <c r="BL243" s="127">
        <v>0</v>
      </c>
      <c r="BM243" s="127">
        <v>2</v>
      </c>
      <c r="BN243" s="113"/>
      <c r="BO243" s="121">
        <v>182</v>
      </c>
      <c r="BP243" s="122">
        <v>92.399999996209203</v>
      </c>
      <c r="BQ243" s="134">
        <v>78</v>
      </c>
      <c r="BR243" s="124">
        <v>1.1846153845667799</v>
      </c>
      <c r="BS243" s="125">
        <v>6.4858181746174104</v>
      </c>
      <c r="BT243" s="114">
        <v>7.4999999999999997E-3</v>
      </c>
      <c r="BU243" s="126">
        <v>6.7499999999999999E-3</v>
      </c>
      <c r="BV243" s="121">
        <v>0</v>
      </c>
      <c r="BW243" s="121">
        <v>3</v>
      </c>
      <c r="BX243" s="115"/>
      <c r="BY243" s="120">
        <v>0.98448368111289497</v>
      </c>
      <c r="BZ243" s="120">
        <v>1</v>
      </c>
      <c r="CA243" s="137">
        <v>0.99379347244515803</v>
      </c>
      <c r="CB243" s="119">
        <v>0.9</v>
      </c>
      <c r="CC243" s="126">
        <v>2.5000000000000001E-3</v>
      </c>
      <c r="CD243" s="207">
        <f t="shared" si="3"/>
        <v>1336.2424242972459</v>
      </c>
      <c r="CE243" s="115"/>
    </row>
    <row r="244" spans="1:83" s="87" customFormat="1" ht="21.4" customHeight="1" x14ac:dyDescent="0.2">
      <c r="A244" s="111" t="s">
        <v>308</v>
      </c>
      <c r="B244" s="111" t="s">
        <v>309</v>
      </c>
      <c r="C244" s="111" t="s">
        <v>318</v>
      </c>
      <c r="D244" s="112">
        <v>2.9480474406666701</v>
      </c>
      <c r="E244" s="113"/>
      <c r="F244" s="114">
        <v>4.65E-2</v>
      </c>
      <c r="G244" s="114">
        <v>4.4249999999999998E-2</v>
      </c>
      <c r="H244" s="115"/>
      <c r="I244" s="116">
        <v>6</v>
      </c>
      <c r="J244" s="116">
        <v>5</v>
      </c>
      <c r="K244" s="113"/>
      <c r="L244" s="117">
        <v>0.63</v>
      </c>
      <c r="M244" s="120">
        <v>0.66</v>
      </c>
      <c r="N244" s="119">
        <v>0.7</v>
      </c>
      <c r="O244" s="120"/>
      <c r="P244" s="113"/>
      <c r="Q244" s="121">
        <v>183</v>
      </c>
      <c r="R244" s="122">
        <v>62.074984776573601</v>
      </c>
      <c r="S244" s="123">
        <v>36</v>
      </c>
      <c r="T244" s="124">
        <v>1.7243051326826</v>
      </c>
      <c r="U244" s="125">
        <v>61.7574217361663</v>
      </c>
      <c r="V244" s="126">
        <v>0.01</v>
      </c>
      <c r="W244" s="126">
        <v>0.01</v>
      </c>
      <c r="X244" s="127">
        <v>0</v>
      </c>
      <c r="Y244" s="127">
        <v>0</v>
      </c>
      <c r="Z244" s="113"/>
      <c r="AA244" s="128">
        <v>333</v>
      </c>
      <c r="AB244" s="112">
        <v>112.956119839339</v>
      </c>
      <c r="AC244" s="123">
        <v>200</v>
      </c>
      <c r="AD244" s="118">
        <v>0.56478059919669499</v>
      </c>
      <c r="AE244" s="129">
        <v>-340.56987924352097</v>
      </c>
      <c r="AF244" s="114"/>
      <c r="AG244" s="114"/>
      <c r="AH244" s="130">
        <v>257</v>
      </c>
      <c r="AI244" s="127">
        <v>375</v>
      </c>
      <c r="AJ244" s="113"/>
      <c r="AK244" s="122">
        <v>2315.8845500000002</v>
      </c>
      <c r="AL244" s="122">
        <v>785.56556385547503</v>
      </c>
      <c r="AM244" s="131">
        <v>637.29999999999995</v>
      </c>
      <c r="AN244" s="124">
        <v>1.2326464206111301</v>
      </c>
      <c r="AO244" s="132">
        <v>169.55412979052099</v>
      </c>
      <c r="AP244" s="126">
        <v>0.01</v>
      </c>
      <c r="AQ244" s="126">
        <v>0.01</v>
      </c>
      <c r="AR244" s="127">
        <v>0</v>
      </c>
      <c r="AS244" s="127">
        <v>0</v>
      </c>
      <c r="AT244" s="115"/>
      <c r="AU244" s="122">
        <v>2009.3313000000001</v>
      </c>
      <c r="AV244" s="112">
        <v>681.58038174094395</v>
      </c>
      <c r="AW244" s="133">
        <v>573</v>
      </c>
      <c r="AX244" s="124">
        <v>1.1894945580121199</v>
      </c>
      <c r="AY244" s="132">
        <v>79.553595967312702</v>
      </c>
      <c r="AZ244" s="114">
        <v>1.4999999999999999E-2</v>
      </c>
      <c r="BA244" s="114">
        <v>1.4250000000000001E-2</v>
      </c>
      <c r="BB244" s="127">
        <v>0</v>
      </c>
      <c r="BC244" s="127">
        <v>18</v>
      </c>
      <c r="BD244" s="113"/>
      <c r="BE244" s="122">
        <v>186.5</v>
      </c>
      <c r="BF244" s="112">
        <v>63.262211261371398</v>
      </c>
      <c r="BG244" s="134">
        <v>65</v>
      </c>
      <c r="BH244" s="135">
        <v>0.97326478863648302</v>
      </c>
      <c r="BI244" s="136">
        <v>-32.410210754144302</v>
      </c>
      <c r="BJ244" s="114">
        <v>1.5E-3</v>
      </c>
      <c r="BK244" s="114"/>
      <c r="BL244" s="127">
        <v>6</v>
      </c>
      <c r="BM244" s="127">
        <v>44</v>
      </c>
      <c r="BN244" s="113"/>
      <c r="BO244" s="121">
        <v>381</v>
      </c>
      <c r="BP244" s="122">
        <v>129.23808305942401</v>
      </c>
      <c r="BQ244" s="134">
        <v>78</v>
      </c>
      <c r="BR244" s="124">
        <v>1.65689850076185</v>
      </c>
      <c r="BS244" s="125">
        <v>118.307747095027</v>
      </c>
      <c r="BT244" s="114">
        <v>7.4999999999999997E-3</v>
      </c>
      <c r="BU244" s="126">
        <v>7.4999999999999997E-3</v>
      </c>
      <c r="BV244" s="121">
        <v>0</v>
      </c>
      <c r="BW244" s="121">
        <v>0</v>
      </c>
      <c r="BX244" s="115"/>
      <c r="BY244" s="120">
        <v>0.96864864864864897</v>
      </c>
      <c r="BZ244" s="120">
        <v>1</v>
      </c>
      <c r="CA244" s="137">
        <v>0.98745945945945901</v>
      </c>
      <c r="CB244" s="119">
        <v>0.9</v>
      </c>
      <c r="CC244" s="126">
        <v>2.5000000000000001E-3</v>
      </c>
      <c r="CD244" s="207">
        <f t="shared" si="3"/>
        <v>1878.7906339368687</v>
      </c>
      <c r="CE244" s="115"/>
    </row>
    <row r="245" spans="1:83" s="87" customFormat="1" ht="21.4" customHeight="1" x14ac:dyDescent="0.2">
      <c r="A245" s="111" t="s">
        <v>308</v>
      </c>
      <c r="B245" s="111" t="s">
        <v>309</v>
      </c>
      <c r="C245" s="111" t="s">
        <v>319</v>
      </c>
      <c r="D245" s="112">
        <v>2.9485169152222199</v>
      </c>
      <c r="E245" s="113"/>
      <c r="F245" s="114">
        <v>0.04</v>
      </c>
      <c r="G245" s="114">
        <v>0.04</v>
      </c>
      <c r="H245" s="115"/>
      <c r="I245" s="116">
        <v>4</v>
      </c>
      <c r="J245" s="116">
        <v>4</v>
      </c>
      <c r="K245" s="113"/>
      <c r="L245" s="138">
        <v>0.81</v>
      </c>
      <c r="M245" s="124">
        <v>0.84599999999999997</v>
      </c>
      <c r="N245" s="119">
        <v>0.7</v>
      </c>
      <c r="O245" s="120">
        <v>0.02</v>
      </c>
      <c r="P245" s="113"/>
      <c r="Q245" s="121">
        <v>83</v>
      </c>
      <c r="R245" s="122">
        <v>28.149745240225101</v>
      </c>
      <c r="S245" s="123">
        <v>36</v>
      </c>
      <c r="T245" s="120">
        <v>0.781937367784031</v>
      </c>
      <c r="U245" s="128">
        <v>-38.261886062195103</v>
      </c>
      <c r="V245" s="126"/>
      <c r="W245" s="126"/>
      <c r="X245" s="127">
        <v>24</v>
      </c>
      <c r="Y245" s="127">
        <v>45</v>
      </c>
      <c r="Z245" s="113"/>
      <c r="AA245" s="128">
        <v>380</v>
      </c>
      <c r="AB245" s="112">
        <v>128.87835170223499</v>
      </c>
      <c r="AC245" s="123">
        <v>200</v>
      </c>
      <c r="AD245" s="118">
        <v>0.64439175851117503</v>
      </c>
      <c r="AE245" s="129">
        <v>-293.677144789973</v>
      </c>
      <c r="AF245" s="114"/>
      <c r="AG245" s="114"/>
      <c r="AH245" s="130">
        <v>210</v>
      </c>
      <c r="AI245" s="127">
        <v>328</v>
      </c>
      <c r="AJ245" s="113"/>
      <c r="AK245" s="122">
        <v>3946.5413199999998</v>
      </c>
      <c r="AL245" s="122">
        <v>1338.4835269641201</v>
      </c>
      <c r="AM245" s="131">
        <v>725.3</v>
      </c>
      <c r="AN245" s="124">
        <v>1.8454205528251999</v>
      </c>
      <c r="AO245" s="132">
        <v>1503.45115441916</v>
      </c>
      <c r="AP245" s="126">
        <v>0.01</v>
      </c>
      <c r="AQ245" s="126">
        <v>0.01</v>
      </c>
      <c r="AR245" s="127">
        <v>0</v>
      </c>
      <c r="AS245" s="127">
        <v>0</v>
      </c>
      <c r="AT245" s="115"/>
      <c r="AU245" s="122">
        <v>1149.0687499999999</v>
      </c>
      <c r="AV245" s="112">
        <v>389.71075392775799</v>
      </c>
      <c r="AW245" s="133">
        <v>573</v>
      </c>
      <c r="AX245" s="118">
        <v>0.68012347980411503</v>
      </c>
      <c r="AY245" s="141">
        <v>-781.01626982327195</v>
      </c>
      <c r="AZ245" s="114"/>
      <c r="BA245" s="114"/>
      <c r="BB245" s="127">
        <v>541</v>
      </c>
      <c r="BC245" s="127">
        <v>879</v>
      </c>
      <c r="BD245" s="113"/>
      <c r="BE245" s="122">
        <v>131.69999999999999</v>
      </c>
      <c r="BF245" s="112">
        <v>44.6665234715379</v>
      </c>
      <c r="BG245" s="134">
        <v>65</v>
      </c>
      <c r="BH245" s="118">
        <v>0.68717728417750601</v>
      </c>
      <c r="BI245" s="129">
        <v>-87.245072056741094</v>
      </c>
      <c r="BJ245" s="114"/>
      <c r="BK245" s="114"/>
      <c r="BL245" s="127">
        <v>60</v>
      </c>
      <c r="BM245" s="127">
        <v>99</v>
      </c>
      <c r="BN245" s="113"/>
      <c r="BO245" s="121">
        <v>322</v>
      </c>
      <c r="BP245" s="122">
        <v>109.207445389789</v>
      </c>
      <c r="BQ245" s="134">
        <v>78</v>
      </c>
      <c r="BR245" s="124">
        <v>1.4000954537152399</v>
      </c>
      <c r="BS245" s="125">
        <v>59.265913531910599</v>
      </c>
      <c r="BT245" s="114">
        <v>7.4999999999999997E-3</v>
      </c>
      <c r="BU245" s="126">
        <v>7.4999999999999997E-3</v>
      </c>
      <c r="BV245" s="121">
        <v>0</v>
      </c>
      <c r="BW245" s="121">
        <v>0</v>
      </c>
      <c r="BX245" s="115"/>
      <c r="BY245" s="120">
        <v>0.97610921501706505</v>
      </c>
      <c r="BZ245" s="120">
        <v>1</v>
      </c>
      <c r="CA245" s="137">
        <v>0.99044368600682597</v>
      </c>
      <c r="CB245" s="119">
        <v>0.9</v>
      </c>
      <c r="CC245" s="126">
        <v>2.5000000000000001E-3</v>
      </c>
      <c r="CD245" s="207">
        <f t="shared" si="3"/>
        <v>2138.5593186106762</v>
      </c>
      <c r="CE245" s="115"/>
    </row>
    <row r="246" spans="1:83" s="87" customFormat="1" ht="21.4" customHeight="1" x14ac:dyDescent="0.2">
      <c r="A246" s="111" t="s">
        <v>308</v>
      </c>
      <c r="B246" s="111" t="s">
        <v>309</v>
      </c>
      <c r="C246" s="111" t="s">
        <v>320</v>
      </c>
      <c r="D246" s="112">
        <v>4.5084291455555601</v>
      </c>
      <c r="E246" s="113"/>
      <c r="F246" s="114">
        <v>3.9750000000000001E-2</v>
      </c>
      <c r="G246" s="114">
        <v>3.5999999999999997E-2</v>
      </c>
      <c r="H246" s="115"/>
      <c r="I246" s="116">
        <v>5</v>
      </c>
      <c r="J246" s="116">
        <v>5</v>
      </c>
      <c r="K246" s="113"/>
      <c r="L246" s="138">
        <v>0.78</v>
      </c>
      <c r="M246" s="120">
        <v>0.64200000000000002</v>
      </c>
      <c r="N246" s="119">
        <v>0.7</v>
      </c>
      <c r="O246" s="120"/>
      <c r="P246" s="113"/>
      <c r="Q246" s="121">
        <v>194</v>
      </c>
      <c r="R246" s="122">
        <v>43.030508795119196</v>
      </c>
      <c r="S246" s="123">
        <v>36</v>
      </c>
      <c r="T246" s="124">
        <v>1.19529191097553</v>
      </c>
      <c r="U246" s="125">
        <v>8.58453958822383</v>
      </c>
      <c r="V246" s="126">
        <v>0.01</v>
      </c>
      <c r="W246" s="126">
        <v>0.01</v>
      </c>
      <c r="X246" s="127">
        <v>0</v>
      </c>
      <c r="Y246" s="127">
        <v>1</v>
      </c>
      <c r="Z246" s="113"/>
      <c r="AA246" s="128">
        <v>577</v>
      </c>
      <c r="AB246" s="112">
        <v>127.982492653525</v>
      </c>
      <c r="AC246" s="123">
        <v>200</v>
      </c>
      <c r="AD246" s="118">
        <v>0.63991246326762496</v>
      </c>
      <c r="AE246" s="129">
        <v>-453.08589117653401</v>
      </c>
      <c r="AF246" s="114"/>
      <c r="AG246" s="114"/>
      <c r="AH246" s="130">
        <v>325</v>
      </c>
      <c r="AI246" s="127">
        <v>506</v>
      </c>
      <c r="AJ246" s="113"/>
      <c r="AK246" s="122">
        <v>4865.8397800000002</v>
      </c>
      <c r="AL246" s="122">
        <v>1079.27608994294</v>
      </c>
      <c r="AM246" s="131">
        <v>758.1</v>
      </c>
      <c r="AN246" s="124">
        <v>1.4236592665122501</v>
      </c>
      <c r="AO246" s="132">
        <v>961.29920949534699</v>
      </c>
      <c r="AP246" s="126">
        <v>0.01</v>
      </c>
      <c r="AQ246" s="126">
        <v>0.01</v>
      </c>
      <c r="AR246" s="127">
        <v>0</v>
      </c>
      <c r="AS246" s="127">
        <v>0</v>
      </c>
      <c r="AT246" s="115"/>
      <c r="AU246" s="122">
        <v>2778.3157299999998</v>
      </c>
      <c r="AV246" s="112">
        <v>616.24917245042798</v>
      </c>
      <c r="AW246" s="133">
        <v>573</v>
      </c>
      <c r="AX246" s="135">
        <v>1.07547848595188</v>
      </c>
      <c r="AY246" s="139">
        <v>-172.880348220771</v>
      </c>
      <c r="AZ246" s="114">
        <v>9.75E-3</v>
      </c>
      <c r="BA246" s="114">
        <v>6.0000000000000001E-3</v>
      </c>
      <c r="BB246" s="127">
        <v>0</v>
      </c>
      <c r="BC246" s="127">
        <v>322</v>
      </c>
      <c r="BD246" s="113"/>
      <c r="BE246" s="122">
        <v>243</v>
      </c>
      <c r="BF246" s="112">
        <v>53.899039367082302</v>
      </c>
      <c r="BG246" s="134">
        <v>65</v>
      </c>
      <c r="BH246" s="120">
        <v>0.82921599026280401</v>
      </c>
      <c r="BI246" s="128">
        <v>-91.777914632373594</v>
      </c>
      <c r="BJ246" s="114"/>
      <c r="BK246" s="114"/>
      <c r="BL246" s="127">
        <v>51</v>
      </c>
      <c r="BM246" s="127">
        <v>109</v>
      </c>
      <c r="BN246" s="113"/>
      <c r="BO246" s="121">
        <v>429</v>
      </c>
      <c r="BP246" s="122">
        <v>95.155094191268702</v>
      </c>
      <c r="BQ246" s="134">
        <v>78</v>
      </c>
      <c r="BR246" s="124">
        <v>1.21993710501627</v>
      </c>
      <c r="BS246" s="125">
        <v>27.266502441151701</v>
      </c>
      <c r="BT246" s="114">
        <v>7.4999999999999997E-3</v>
      </c>
      <c r="BU246" s="126">
        <v>7.4999999999999997E-3</v>
      </c>
      <c r="BV246" s="121">
        <v>0</v>
      </c>
      <c r="BW246" s="121">
        <v>0</v>
      </c>
      <c r="BX246" s="115"/>
      <c r="BY246" s="120">
        <v>0.96740901683867497</v>
      </c>
      <c r="BZ246" s="120">
        <v>1</v>
      </c>
      <c r="CA246" s="137">
        <v>0.98696360673547001</v>
      </c>
      <c r="CB246" s="119">
        <v>0.9</v>
      </c>
      <c r="CC246" s="126">
        <v>2.5000000000000001E-3</v>
      </c>
      <c r="CD246" s="207">
        <f t="shared" si="3"/>
        <v>3417.8401352456704</v>
      </c>
      <c r="CE246" s="115"/>
    </row>
    <row r="247" spans="1:83" s="87" customFormat="1" ht="21.4" customHeight="1" x14ac:dyDescent="0.2">
      <c r="A247" s="111" t="s">
        <v>308</v>
      </c>
      <c r="B247" s="111" t="s">
        <v>309</v>
      </c>
      <c r="C247" s="111" t="s">
        <v>321</v>
      </c>
      <c r="D247" s="112">
        <v>5.3684463684444399</v>
      </c>
      <c r="E247" s="113"/>
      <c r="F247" s="114">
        <v>2.9250000000000002E-2</v>
      </c>
      <c r="G247" s="114">
        <v>2.3E-2</v>
      </c>
      <c r="H247" s="115"/>
      <c r="I247" s="116">
        <v>5</v>
      </c>
      <c r="J247" s="116">
        <v>4</v>
      </c>
      <c r="K247" s="113"/>
      <c r="L247" s="138">
        <v>0.8</v>
      </c>
      <c r="M247" s="135">
        <v>0.76300000000000001</v>
      </c>
      <c r="N247" s="119">
        <v>0.7</v>
      </c>
      <c r="O247" s="120">
        <v>8.9999999999999993E-3</v>
      </c>
      <c r="P247" s="113"/>
      <c r="Q247" s="121">
        <v>241</v>
      </c>
      <c r="R247" s="122">
        <v>44.891945166219799</v>
      </c>
      <c r="S247" s="123">
        <v>36</v>
      </c>
      <c r="T247" s="124">
        <v>1.24699847683944</v>
      </c>
      <c r="U247" s="125">
        <v>20.215127272806601</v>
      </c>
      <c r="V247" s="126">
        <v>0.01</v>
      </c>
      <c r="W247" s="126">
        <v>0.01</v>
      </c>
      <c r="X247" s="127">
        <v>0</v>
      </c>
      <c r="Y247" s="127">
        <v>0</v>
      </c>
      <c r="Z247" s="113"/>
      <c r="AA247" s="128">
        <v>576</v>
      </c>
      <c r="AB247" s="112">
        <v>107.293611683579</v>
      </c>
      <c r="AC247" s="123">
        <v>200</v>
      </c>
      <c r="AD247" s="118">
        <v>0.53646805841789502</v>
      </c>
      <c r="AE247" s="129">
        <v>-650.58262626218595</v>
      </c>
      <c r="AF247" s="114"/>
      <c r="AG247" s="114"/>
      <c r="AH247" s="130">
        <v>498</v>
      </c>
      <c r="AI247" s="127">
        <v>713</v>
      </c>
      <c r="AJ247" s="113"/>
      <c r="AK247" s="122">
        <v>3373.5433699999999</v>
      </c>
      <c r="AL247" s="122">
        <v>628.40217419877399</v>
      </c>
      <c r="AM247" s="131">
        <v>612</v>
      </c>
      <c r="AN247" s="135">
        <v>1.0268009382332901</v>
      </c>
      <c r="AO247" s="139">
        <v>-379.799466362288</v>
      </c>
      <c r="AP247" s="126">
        <v>4.0000000000000001E-3</v>
      </c>
      <c r="AQ247" s="126">
        <v>1.5E-3</v>
      </c>
      <c r="AR247" s="127">
        <v>0</v>
      </c>
      <c r="AS247" s="127">
        <v>570</v>
      </c>
      <c r="AT247" s="115"/>
      <c r="AU247" s="122">
        <v>3061.5688799999998</v>
      </c>
      <c r="AV247" s="112">
        <v>570.28955304383896</v>
      </c>
      <c r="AW247" s="133">
        <v>573</v>
      </c>
      <c r="AX247" s="135">
        <v>0.99526972607999697</v>
      </c>
      <c r="AY247" s="139">
        <v>-452.590344241163</v>
      </c>
      <c r="AZ247" s="114">
        <v>3.7499999999999999E-3</v>
      </c>
      <c r="BA247" s="114">
        <v>0</v>
      </c>
      <c r="BB247" s="127">
        <v>15</v>
      </c>
      <c r="BC247" s="127">
        <v>630</v>
      </c>
      <c r="BD247" s="113"/>
      <c r="BE247" s="122">
        <v>244.9</v>
      </c>
      <c r="BF247" s="112">
        <v>45.618412328660703</v>
      </c>
      <c r="BG247" s="134">
        <v>65</v>
      </c>
      <c r="BH247" s="118">
        <v>0.70182172813324195</v>
      </c>
      <c r="BI247" s="129">
        <v>-153.73935353521</v>
      </c>
      <c r="BJ247" s="114"/>
      <c r="BK247" s="114"/>
      <c r="BL247" s="127">
        <v>105</v>
      </c>
      <c r="BM247" s="127">
        <v>174</v>
      </c>
      <c r="BN247" s="113"/>
      <c r="BO247" s="121">
        <v>372</v>
      </c>
      <c r="BP247" s="122">
        <v>69.293790878978299</v>
      </c>
      <c r="BQ247" s="134">
        <v>78</v>
      </c>
      <c r="BR247" s="120">
        <v>0.88838193434587598</v>
      </c>
      <c r="BS247" s="128">
        <v>-106.36722424225199</v>
      </c>
      <c r="BT247" s="114"/>
      <c r="BU247" s="126"/>
      <c r="BV247" s="121">
        <v>47</v>
      </c>
      <c r="BW247" s="121">
        <v>131</v>
      </c>
      <c r="BX247" s="115"/>
      <c r="BY247" s="120">
        <v>0.97281182923920795</v>
      </c>
      <c r="BZ247" s="120">
        <v>1</v>
      </c>
      <c r="CA247" s="137">
        <v>0.98912473169568305</v>
      </c>
      <c r="CB247" s="119">
        <v>0.9</v>
      </c>
      <c r="CC247" s="126">
        <v>2.5000000000000001E-3</v>
      </c>
      <c r="CD247" s="207">
        <f t="shared" si="3"/>
        <v>3285.489177487997</v>
      </c>
      <c r="CE247" s="115"/>
    </row>
    <row r="248" spans="1:83" s="87" customFormat="1" ht="21.4" customHeight="1" x14ac:dyDescent="0.2">
      <c r="A248" s="111" t="s">
        <v>308</v>
      </c>
      <c r="B248" s="111" t="s">
        <v>309</v>
      </c>
      <c r="C248" s="111" t="s">
        <v>322</v>
      </c>
      <c r="D248" s="112">
        <v>7.0270932477777803</v>
      </c>
      <c r="E248" s="113"/>
      <c r="F248" s="114">
        <v>3.5000000000000003E-2</v>
      </c>
      <c r="G248" s="114">
        <v>3.3500000000000002E-2</v>
      </c>
      <c r="H248" s="115"/>
      <c r="I248" s="116">
        <v>5</v>
      </c>
      <c r="J248" s="116">
        <v>5</v>
      </c>
      <c r="K248" s="113"/>
      <c r="L248" s="117">
        <v>0.42</v>
      </c>
      <c r="M248" s="135">
        <v>0.73799999999999999</v>
      </c>
      <c r="N248" s="119">
        <v>0.7</v>
      </c>
      <c r="O248" s="120">
        <v>5.0000000000000001E-3</v>
      </c>
      <c r="P248" s="113"/>
      <c r="Q248" s="121">
        <v>295</v>
      </c>
      <c r="R248" s="122">
        <v>41.980373619389503</v>
      </c>
      <c r="S248" s="123">
        <v>36</v>
      </c>
      <c r="T248" s="124">
        <v>1.1661214894274801</v>
      </c>
      <c r="U248" s="125">
        <v>6.0009522545918799</v>
      </c>
      <c r="V248" s="126">
        <v>0.01</v>
      </c>
      <c r="W248" s="126">
        <v>8.5000000000000006E-3</v>
      </c>
      <c r="X248" s="127">
        <v>0</v>
      </c>
      <c r="Y248" s="127">
        <v>9</v>
      </c>
      <c r="Z248" s="113"/>
      <c r="AA248" s="128">
        <v>1047</v>
      </c>
      <c r="AB248" s="112">
        <v>148.99474976101999</v>
      </c>
      <c r="AC248" s="123">
        <v>200</v>
      </c>
      <c r="AD248" s="118">
        <v>0.74497374880510003</v>
      </c>
      <c r="AE248" s="129">
        <v>-558.55026525226697</v>
      </c>
      <c r="AF248" s="114"/>
      <c r="AG248" s="114"/>
      <c r="AH248" s="130">
        <v>359</v>
      </c>
      <c r="AI248" s="127">
        <v>640</v>
      </c>
      <c r="AJ248" s="113"/>
      <c r="AK248" s="122">
        <v>6677.4556499999999</v>
      </c>
      <c r="AL248" s="122">
        <v>950.24434919967098</v>
      </c>
      <c r="AM248" s="131">
        <v>739.1</v>
      </c>
      <c r="AN248" s="124">
        <v>1.28567764740857</v>
      </c>
      <c r="AO248" s="132">
        <v>744.14464476024705</v>
      </c>
      <c r="AP248" s="126">
        <v>0.01</v>
      </c>
      <c r="AQ248" s="126">
        <v>0.01</v>
      </c>
      <c r="AR248" s="127">
        <v>0</v>
      </c>
      <c r="AS248" s="127">
        <v>0</v>
      </c>
      <c r="AT248" s="115"/>
      <c r="AU248" s="122">
        <v>3134.5963499999998</v>
      </c>
      <c r="AV248" s="112">
        <v>446.07296921686299</v>
      </c>
      <c r="AW248" s="133">
        <v>573</v>
      </c>
      <c r="AX248" s="120">
        <v>0.77848685727201195</v>
      </c>
      <c r="AY248" s="122">
        <v>-1465.3051599477501</v>
      </c>
      <c r="AZ248" s="114"/>
      <c r="BA248" s="114"/>
      <c r="BB248" s="127">
        <v>892</v>
      </c>
      <c r="BC248" s="127">
        <v>1698</v>
      </c>
      <c r="BD248" s="113"/>
      <c r="BE248" s="122">
        <v>342.9</v>
      </c>
      <c r="BF248" s="112">
        <v>48.796847844368301</v>
      </c>
      <c r="BG248" s="134">
        <v>65</v>
      </c>
      <c r="BH248" s="118">
        <v>0.75072073606720402</v>
      </c>
      <c r="BI248" s="129">
        <v>-178.90383620698699</v>
      </c>
      <c r="BJ248" s="114"/>
      <c r="BK248" s="114"/>
      <c r="BL248" s="127">
        <v>114</v>
      </c>
      <c r="BM248" s="127">
        <v>206</v>
      </c>
      <c r="BN248" s="113"/>
      <c r="BO248" s="121">
        <v>769</v>
      </c>
      <c r="BP248" s="122">
        <v>109.433584112917</v>
      </c>
      <c r="BQ248" s="134">
        <v>78</v>
      </c>
      <c r="BR248" s="124">
        <v>1.4029946681143199</v>
      </c>
      <c r="BS248" s="125">
        <v>142.83539655161599</v>
      </c>
      <c r="BT248" s="114">
        <v>7.4999999999999997E-3</v>
      </c>
      <c r="BU248" s="126">
        <v>7.4999999999999997E-3</v>
      </c>
      <c r="BV248" s="121">
        <v>0</v>
      </c>
      <c r="BW248" s="121">
        <v>0</v>
      </c>
      <c r="BX248" s="115"/>
      <c r="BY248" s="120">
        <v>0.98463844136380696</v>
      </c>
      <c r="BZ248" s="120">
        <v>1</v>
      </c>
      <c r="CA248" s="137">
        <v>0.99385537654552303</v>
      </c>
      <c r="CB248" s="119">
        <v>0.9</v>
      </c>
      <c r="CC248" s="126">
        <v>2.5000000000000001E-3</v>
      </c>
      <c r="CD248" s="207">
        <f t="shared" si="3"/>
        <v>5193.724619432558</v>
      </c>
      <c r="CE248" s="115"/>
    </row>
    <row r="249" spans="1:83" s="87" customFormat="1" ht="21.4" customHeight="1" x14ac:dyDescent="0.2">
      <c r="A249" s="111" t="s">
        <v>308</v>
      </c>
      <c r="B249" s="111" t="s">
        <v>309</v>
      </c>
      <c r="C249" s="111" t="s">
        <v>323</v>
      </c>
      <c r="D249" s="112">
        <v>5.4197758537777796</v>
      </c>
      <c r="E249" s="113"/>
      <c r="F249" s="114">
        <v>6.9875000000000007E-2</v>
      </c>
      <c r="G249" s="114">
        <v>6.3125000000000001E-2</v>
      </c>
      <c r="H249" s="115"/>
      <c r="I249" s="116">
        <v>7</v>
      </c>
      <c r="J249" s="116">
        <v>7</v>
      </c>
      <c r="K249" s="113"/>
      <c r="L249" s="138">
        <v>0.70570999570999604</v>
      </c>
      <c r="M249" s="135">
        <v>0.78300000000000003</v>
      </c>
      <c r="N249" s="119">
        <v>0.7</v>
      </c>
      <c r="O249" s="120">
        <v>1.0999999999999999E-2</v>
      </c>
      <c r="P249" s="113"/>
      <c r="Q249" s="121">
        <v>316</v>
      </c>
      <c r="R249" s="122">
        <v>58.304994251697103</v>
      </c>
      <c r="S249" s="123">
        <v>36</v>
      </c>
      <c r="T249" s="124">
        <v>1.61958317365825</v>
      </c>
      <c r="U249" s="125">
        <v>93.104130327193502</v>
      </c>
      <c r="V249" s="126">
        <v>0.01</v>
      </c>
      <c r="W249" s="126">
        <v>0.01</v>
      </c>
      <c r="X249" s="127">
        <v>0</v>
      </c>
      <c r="Y249" s="127">
        <v>0</v>
      </c>
      <c r="Z249" s="113"/>
      <c r="AA249" s="128">
        <v>696</v>
      </c>
      <c r="AB249" s="112">
        <v>128.418594934118</v>
      </c>
      <c r="AC249" s="123">
        <v>200</v>
      </c>
      <c r="AD249" s="118">
        <v>0.64209297467059001</v>
      </c>
      <c r="AE249" s="129">
        <v>-542.31038707114703</v>
      </c>
      <c r="AF249" s="114"/>
      <c r="AG249" s="114"/>
      <c r="AH249" s="130">
        <v>388</v>
      </c>
      <c r="AI249" s="127">
        <v>605</v>
      </c>
      <c r="AJ249" s="113"/>
      <c r="AK249" s="122">
        <v>4633.0360099999998</v>
      </c>
      <c r="AL249" s="122">
        <v>854.83904408530202</v>
      </c>
      <c r="AM249" s="131">
        <v>618.9</v>
      </c>
      <c r="AN249" s="124">
        <v>1.3812232090568799</v>
      </c>
      <c r="AO249" s="132">
        <v>801.084517208335</v>
      </c>
      <c r="AP249" s="126">
        <v>0.01</v>
      </c>
      <c r="AQ249" s="126">
        <v>0.01</v>
      </c>
      <c r="AR249" s="127">
        <v>0</v>
      </c>
      <c r="AS249" s="127">
        <v>0</v>
      </c>
      <c r="AT249" s="115"/>
      <c r="AU249" s="122">
        <v>4012.8353699999998</v>
      </c>
      <c r="AV249" s="112">
        <v>740.40614930650895</v>
      </c>
      <c r="AW249" s="133">
        <v>573</v>
      </c>
      <c r="AX249" s="124">
        <v>1.29215732863265</v>
      </c>
      <c r="AY249" s="132">
        <v>465.07611104116302</v>
      </c>
      <c r="AZ249" s="114">
        <v>1.4999999999999999E-2</v>
      </c>
      <c r="BA249" s="114">
        <v>1.4999999999999999E-2</v>
      </c>
      <c r="BB249" s="127">
        <v>0</v>
      </c>
      <c r="BC249" s="127">
        <v>0</v>
      </c>
      <c r="BD249" s="113"/>
      <c r="BE249" s="122">
        <v>399.1</v>
      </c>
      <c r="BF249" s="112">
        <v>73.6377316640896</v>
      </c>
      <c r="BG249" s="134">
        <v>65</v>
      </c>
      <c r="BH249" s="135">
        <v>1.1328881794475301</v>
      </c>
      <c r="BI249" s="136">
        <v>-3.3508757981227899</v>
      </c>
      <c r="BJ249" s="114">
        <v>1.4250000000000001E-2</v>
      </c>
      <c r="BK249" s="114">
        <v>9.75E-3</v>
      </c>
      <c r="BL249" s="127">
        <v>0</v>
      </c>
      <c r="BM249" s="127">
        <v>24</v>
      </c>
      <c r="BN249" s="113"/>
      <c r="BO249" s="121">
        <v>479</v>
      </c>
      <c r="BP249" s="122">
        <v>88.3800387549459</v>
      </c>
      <c r="BQ249" s="134">
        <v>78</v>
      </c>
      <c r="BR249" s="135">
        <v>1.1330774199352001</v>
      </c>
      <c r="BS249" s="136">
        <v>-3.94105095774739</v>
      </c>
      <c r="BT249" s="114">
        <v>7.1250000000000003E-3</v>
      </c>
      <c r="BU249" s="126">
        <v>4.875E-3</v>
      </c>
      <c r="BV249" s="121">
        <v>0</v>
      </c>
      <c r="BW249" s="121">
        <v>29</v>
      </c>
      <c r="BX249" s="115"/>
      <c r="BY249" s="120">
        <v>0.99343385214007796</v>
      </c>
      <c r="BZ249" s="120">
        <v>1</v>
      </c>
      <c r="CA249" s="137">
        <v>0.99737354085603103</v>
      </c>
      <c r="CB249" s="119">
        <v>0.9</v>
      </c>
      <c r="CC249" s="126">
        <v>2.5000000000000001E-3</v>
      </c>
      <c r="CD249" s="207">
        <f t="shared" si="3"/>
        <v>3354.2992759030676</v>
      </c>
      <c r="CE249" s="115"/>
    </row>
    <row r="250" spans="1:83" s="87" customFormat="1" ht="21.4" customHeight="1" x14ac:dyDescent="0.2">
      <c r="A250" s="111" t="s">
        <v>308</v>
      </c>
      <c r="B250" s="111" t="s">
        <v>309</v>
      </c>
      <c r="C250" s="111" t="s">
        <v>324</v>
      </c>
      <c r="D250" s="112">
        <v>3.4306884078888902</v>
      </c>
      <c r="E250" s="113"/>
      <c r="F250" s="114">
        <v>4.5874999999999999E-2</v>
      </c>
      <c r="G250" s="114">
        <v>3.6874999999999998E-2</v>
      </c>
      <c r="H250" s="115"/>
      <c r="I250" s="116">
        <v>6</v>
      </c>
      <c r="J250" s="116">
        <v>6</v>
      </c>
      <c r="K250" s="113"/>
      <c r="L250" s="138">
        <v>0.72</v>
      </c>
      <c r="M250" s="135">
        <v>0.78300000000000003</v>
      </c>
      <c r="N250" s="119">
        <v>0.7</v>
      </c>
      <c r="O250" s="120">
        <v>1.0999999999999999E-2</v>
      </c>
      <c r="P250" s="113"/>
      <c r="Q250" s="121">
        <v>137</v>
      </c>
      <c r="R250" s="122">
        <v>39.9336761930835</v>
      </c>
      <c r="S250" s="123">
        <v>36</v>
      </c>
      <c r="T250" s="135">
        <v>1.10926878314121</v>
      </c>
      <c r="U250" s="136">
        <v>-4.0918637382016501</v>
      </c>
      <c r="V250" s="126">
        <v>8.5000000000000006E-3</v>
      </c>
      <c r="W250" s="126">
        <v>5.4999999999999997E-3</v>
      </c>
      <c r="X250" s="127">
        <v>0</v>
      </c>
      <c r="Y250" s="127">
        <v>12</v>
      </c>
      <c r="Z250" s="113"/>
      <c r="AA250" s="128">
        <v>502</v>
      </c>
      <c r="AB250" s="112">
        <v>146.326317145459</v>
      </c>
      <c r="AC250" s="123">
        <v>200</v>
      </c>
      <c r="AD250" s="118">
        <v>0.73163158572729503</v>
      </c>
      <c r="AE250" s="129">
        <v>-281.84368743445401</v>
      </c>
      <c r="AF250" s="114"/>
      <c r="AG250" s="114"/>
      <c r="AH250" s="130">
        <v>185</v>
      </c>
      <c r="AI250" s="127">
        <v>322</v>
      </c>
      <c r="AJ250" s="113"/>
      <c r="AK250" s="122">
        <v>3722.3800200000001</v>
      </c>
      <c r="AL250" s="122">
        <v>1085.02422179769</v>
      </c>
      <c r="AM250" s="131">
        <v>742.4</v>
      </c>
      <c r="AN250" s="124">
        <v>1.4615089194473201</v>
      </c>
      <c r="AO250" s="132">
        <v>812.75225224330802</v>
      </c>
      <c r="AP250" s="126">
        <v>0.01</v>
      </c>
      <c r="AQ250" s="126">
        <v>0.01</v>
      </c>
      <c r="AR250" s="127">
        <v>0</v>
      </c>
      <c r="AS250" s="127">
        <v>0</v>
      </c>
      <c r="AT250" s="115"/>
      <c r="AU250" s="122">
        <v>2064.7214800000002</v>
      </c>
      <c r="AV250" s="112">
        <v>601.83882489944597</v>
      </c>
      <c r="AW250" s="133">
        <v>573</v>
      </c>
      <c r="AX250" s="135">
        <v>1.0503295373463299</v>
      </c>
      <c r="AY250" s="139">
        <v>-180.99068449971</v>
      </c>
      <c r="AZ250" s="114">
        <v>7.4999999999999997E-3</v>
      </c>
      <c r="BA250" s="114">
        <v>3.7499999999999999E-3</v>
      </c>
      <c r="BB250" s="127">
        <v>0</v>
      </c>
      <c r="BC250" s="127">
        <v>295</v>
      </c>
      <c r="BD250" s="113"/>
      <c r="BE250" s="122">
        <v>193.7</v>
      </c>
      <c r="BF250" s="112">
        <v>56.460971376644302</v>
      </c>
      <c r="BG250" s="134">
        <v>65</v>
      </c>
      <c r="BH250" s="120">
        <v>0.86863032887145097</v>
      </c>
      <c r="BI250" s="128">
        <v>-61.049198416197399</v>
      </c>
      <c r="BJ250" s="114"/>
      <c r="BK250" s="114"/>
      <c r="BL250" s="127">
        <v>30</v>
      </c>
      <c r="BM250" s="127">
        <v>74</v>
      </c>
      <c r="BN250" s="113"/>
      <c r="BO250" s="121">
        <v>298</v>
      </c>
      <c r="BP250" s="122">
        <v>86.863032887145096</v>
      </c>
      <c r="BQ250" s="134">
        <v>78</v>
      </c>
      <c r="BR250" s="135">
        <v>1.11362862675827</v>
      </c>
      <c r="BS250" s="136">
        <v>-7.6990380994369598</v>
      </c>
      <c r="BT250" s="114">
        <v>6.3749999999999996E-3</v>
      </c>
      <c r="BU250" s="126">
        <v>4.1250000000000002E-3</v>
      </c>
      <c r="BV250" s="121">
        <v>0</v>
      </c>
      <c r="BW250" s="121">
        <v>24</v>
      </c>
      <c r="BX250" s="115"/>
      <c r="BY250" s="120">
        <v>0.99651264167393205</v>
      </c>
      <c r="BZ250" s="120">
        <v>1</v>
      </c>
      <c r="CA250" s="137">
        <v>0.998605056669573</v>
      </c>
      <c r="CB250" s="119">
        <v>0.9</v>
      </c>
      <c r="CC250" s="126">
        <v>2.5000000000000001E-3</v>
      </c>
      <c r="CD250" s="207">
        <f t="shared" si="3"/>
        <v>2546.9430740167122</v>
      </c>
      <c r="CE250" s="115"/>
    </row>
    <row r="251" spans="1:83" s="87" customFormat="1" ht="21.4" customHeight="1" x14ac:dyDescent="0.2">
      <c r="A251" s="111" t="s">
        <v>308</v>
      </c>
      <c r="B251" s="111" t="s">
        <v>309</v>
      </c>
      <c r="C251" s="111" t="s">
        <v>325</v>
      </c>
      <c r="D251" s="112">
        <v>2.9231345716666701</v>
      </c>
      <c r="E251" s="113"/>
      <c r="F251" s="114">
        <v>4.4999999999999998E-2</v>
      </c>
      <c r="G251" s="114">
        <v>3.9750000000000001E-2</v>
      </c>
      <c r="H251" s="115"/>
      <c r="I251" s="116">
        <v>5</v>
      </c>
      <c r="J251" s="116">
        <v>5</v>
      </c>
      <c r="K251" s="113"/>
      <c r="L251" s="137">
        <v>0.95</v>
      </c>
      <c r="M251" s="120">
        <v>0.69399999999999995</v>
      </c>
      <c r="N251" s="119">
        <v>0.7</v>
      </c>
      <c r="O251" s="120"/>
      <c r="P251" s="113"/>
      <c r="Q251" s="121">
        <v>123</v>
      </c>
      <c r="R251" s="122">
        <v>42.078117508585898</v>
      </c>
      <c r="S251" s="123">
        <v>36</v>
      </c>
      <c r="T251" s="124">
        <v>1.16883659746072</v>
      </c>
      <c r="U251" s="125">
        <v>2.7819983518078701</v>
      </c>
      <c r="V251" s="126">
        <v>0.01</v>
      </c>
      <c r="W251" s="126">
        <v>8.5000000000000006E-3</v>
      </c>
      <c r="X251" s="127">
        <v>0</v>
      </c>
      <c r="Y251" s="127">
        <v>4</v>
      </c>
      <c r="Z251" s="113"/>
      <c r="AA251" s="128">
        <v>506</v>
      </c>
      <c r="AB251" s="112">
        <v>173.10184926296299</v>
      </c>
      <c r="AC251" s="123">
        <v>200</v>
      </c>
      <c r="AD251" s="120">
        <v>0.86550924631481496</v>
      </c>
      <c r="AE251" s="128">
        <v>-161.877786934401</v>
      </c>
      <c r="AF251" s="114"/>
      <c r="AG251" s="114"/>
      <c r="AH251" s="130">
        <v>79</v>
      </c>
      <c r="AI251" s="127">
        <v>196</v>
      </c>
      <c r="AJ251" s="113"/>
      <c r="AK251" s="122">
        <v>2740.4028400000002</v>
      </c>
      <c r="AL251" s="122">
        <v>937.48774571042804</v>
      </c>
      <c r="AM251" s="131">
        <v>612</v>
      </c>
      <c r="AN251" s="124">
        <v>1.53184272174906</v>
      </c>
      <c r="AO251" s="132">
        <v>696.69681198073295</v>
      </c>
      <c r="AP251" s="126">
        <v>0.01</v>
      </c>
      <c r="AQ251" s="126">
        <v>0.01</v>
      </c>
      <c r="AR251" s="127">
        <v>0</v>
      </c>
      <c r="AS251" s="127">
        <v>0</v>
      </c>
      <c r="AT251" s="115"/>
      <c r="AU251" s="122">
        <v>1580.39402</v>
      </c>
      <c r="AV251" s="112">
        <v>540.65044945875195</v>
      </c>
      <c r="AW251" s="133">
        <v>573</v>
      </c>
      <c r="AX251" s="120">
        <v>0.94354354181283095</v>
      </c>
      <c r="AY251" s="122">
        <v>-333.07583956705798</v>
      </c>
      <c r="AZ251" s="114"/>
      <c r="BA251" s="114"/>
      <c r="BB251" s="127">
        <v>95</v>
      </c>
      <c r="BC251" s="127">
        <v>430</v>
      </c>
      <c r="BD251" s="113"/>
      <c r="BE251" s="122">
        <v>217.9</v>
      </c>
      <c r="BF251" s="112">
        <v>74.543266708299797</v>
      </c>
      <c r="BG251" s="134">
        <v>65</v>
      </c>
      <c r="BH251" s="124">
        <v>1.14681948782</v>
      </c>
      <c r="BI251" s="125">
        <v>0.839719246319788</v>
      </c>
      <c r="BJ251" s="114">
        <v>1.4999999999999999E-2</v>
      </c>
      <c r="BK251" s="114">
        <v>1.125E-2</v>
      </c>
      <c r="BL251" s="127">
        <v>0</v>
      </c>
      <c r="BM251" s="127">
        <v>11</v>
      </c>
      <c r="BN251" s="113"/>
      <c r="BO251" s="121">
        <v>299</v>
      </c>
      <c r="BP251" s="122">
        <v>102.28745638266</v>
      </c>
      <c r="BQ251" s="134">
        <v>78</v>
      </c>
      <c r="BR251" s="124">
        <v>1.31137764593154</v>
      </c>
      <c r="BS251" s="125">
        <v>38.527663095583698</v>
      </c>
      <c r="BT251" s="114">
        <v>7.4999999999999997E-3</v>
      </c>
      <c r="BU251" s="126">
        <v>7.4999999999999997E-3</v>
      </c>
      <c r="BV251" s="121">
        <v>0</v>
      </c>
      <c r="BW251" s="121">
        <v>0</v>
      </c>
      <c r="BX251" s="115"/>
      <c r="BY251" s="120">
        <v>0.98915989159891604</v>
      </c>
      <c r="BZ251" s="120">
        <v>1</v>
      </c>
      <c r="CA251" s="137">
        <v>0.99566395663956597</v>
      </c>
      <c r="CB251" s="119">
        <v>0.9</v>
      </c>
      <c r="CC251" s="126">
        <v>2.5000000000000001E-3</v>
      </c>
      <c r="CD251" s="207">
        <f t="shared" si="3"/>
        <v>1788.958357860002</v>
      </c>
      <c r="CE251" s="115"/>
    </row>
    <row r="252" spans="1:83" s="87" customFormat="1" ht="21.4" customHeight="1" x14ac:dyDescent="0.2">
      <c r="A252" s="111" t="s">
        <v>308</v>
      </c>
      <c r="B252" s="111" t="s">
        <v>377</v>
      </c>
      <c r="C252" s="111" t="s">
        <v>327</v>
      </c>
      <c r="D252" s="112">
        <v>3.7492388968888899</v>
      </c>
      <c r="E252" s="113"/>
      <c r="F252" s="114">
        <v>5.425E-2</v>
      </c>
      <c r="G252" s="114">
        <v>5.0874999999999997E-2</v>
      </c>
      <c r="H252" s="115"/>
      <c r="I252" s="116">
        <v>7</v>
      </c>
      <c r="J252" s="116">
        <v>6</v>
      </c>
      <c r="K252" s="113"/>
      <c r="L252" s="117">
        <v>0.56000000000000005</v>
      </c>
      <c r="M252" s="135">
        <v>0.75</v>
      </c>
      <c r="N252" s="119">
        <v>0.7</v>
      </c>
      <c r="O252" s="120">
        <v>7.0000000000000001E-3</v>
      </c>
      <c r="P252" s="113"/>
      <c r="Q252" s="121">
        <v>180</v>
      </c>
      <c r="R252" s="122">
        <v>48.009744097492302</v>
      </c>
      <c r="S252" s="123">
        <v>36</v>
      </c>
      <c r="T252" s="124">
        <v>1.33360400270812</v>
      </c>
      <c r="U252" s="125">
        <v>25.807301430988801</v>
      </c>
      <c r="V252" s="126">
        <v>0.01</v>
      </c>
      <c r="W252" s="126">
        <v>0.01</v>
      </c>
      <c r="X252" s="127">
        <v>0</v>
      </c>
      <c r="Y252" s="127">
        <v>0</v>
      </c>
      <c r="Z252" s="113"/>
      <c r="AA252" s="128">
        <v>510</v>
      </c>
      <c r="AB252" s="112">
        <v>136.02760827622799</v>
      </c>
      <c r="AC252" s="123">
        <v>200</v>
      </c>
      <c r="AD252" s="118">
        <v>0.68013804138113998</v>
      </c>
      <c r="AE252" s="129">
        <v>-346.626103161174</v>
      </c>
      <c r="AF252" s="114"/>
      <c r="AG252" s="114"/>
      <c r="AH252" s="130">
        <v>240</v>
      </c>
      <c r="AI252" s="127">
        <v>390</v>
      </c>
      <c r="AJ252" s="113"/>
      <c r="AK252" s="122">
        <v>3940.5782599999998</v>
      </c>
      <c r="AL252" s="122">
        <v>1051.0341881041199</v>
      </c>
      <c r="AM252" s="131">
        <v>612</v>
      </c>
      <c r="AN252" s="124">
        <v>1.71737612435314</v>
      </c>
      <c r="AO252" s="132">
        <v>1319.3023843268099</v>
      </c>
      <c r="AP252" s="126">
        <v>0.01</v>
      </c>
      <c r="AQ252" s="126">
        <v>0.01</v>
      </c>
      <c r="AR252" s="127">
        <v>0</v>
      </c>
      <c r="AS252" s="127">
        <v>0</v>
      </c>
      <c r="AT252" s="115"/>
      <c r="AU252" s="122">
        <v>3161.1355400000002</v>
      </c>
      <c r="AV252" s="112">
        <v>843.14060184937898</v>
      </c>
      <c r="AW252" s="133">
        <v>573</v>
      </c>
      <c r="AX252" s="124">
        <v>1.47144956692736</v>
      </c>
      <c r="AY252" s="132">
        <v>706.90175444323802</v>
      </c>
      <c r="AZ252" s="114">
        <v>1.4999999999999999E-2</v>
      </c>
      <c r="BA252" s="114">
        <v>1.4999999999999999E-2</v>
      </c>
      <c r="BB252" s="127">
        <v>0</v>
      </c>
      <c r="BC252" s="127">
        <v>0</v>
      </c>
      <c r="BD252" s="113"/>
      <c r="BE252" s="122">
        <v>238.2</v>
      </c>
      <c r="BF252" s="112">
        <v>63.532894689014803</v>
      </c>
      <c r="BG252" s="134">
        <v>65</v>
      </c>
      <c r="BH252" s="135">
        <v>0.97742914906176703</v>
      </c>
      <c r="BI252" s="136">
        <v>-40.203483527381401</v>
      </c>
      <c r="BJ252" s="114">
        <v>2.2499999999999998E-3</v>
      </c>
      <c r="BK252" s="114"/>
      <c r="BL252" s="127">
        <v>6</v>
      </c>
      <c r="BM252" s="127">
        <v>55</v>
      </c>
      <c r="BN252" s="113"/>
      <c r="BO252" s="121">
        <v>343</v>
      </c>
      <c r="BP252" s="122">
        <v>91.485234585776993</v>
      </c>
      <c r="BQ252" s="134">
        <v>78</v>
      </c>
      <c r="BR252" s="124">
        <v>1.1728876228945799</v>
      </c>
      <c r="BS252" s="125">
        <v>8.9158197671423007</v>
      </c>
      <c r="BT252" s="114">
        <v>7.4999999999999997E-3</v>
      </c>
      <c r="BU252" s="126">
        <v>6.3749999999999996E-3</v>
      </c>
      <c r="BV252" s="121">
        <v>0</v>
      </c>
      <c r="BW252" s="121">
        <v>8</v>
      </c>
      <c r="BX252" s="115"/>
      <c r="BY252" s="120">
        <v>0.97971602434077099</v>
      </c>
      <c r="BZ252" s="120">
        <v>1</v>
      </c>
      <c r="CA252" s="137">
        <v>0.99188640973630804</v>
      </c>
      <c r="CB252" s="119">
        <v>0.9</v>
      </c>
      <c r="CC252" s="126">
        <v>2.5000000000000001E-3</v>
      </c>
      <c r="CD252" s="207">
        <f t="shared" si="3"/>
        <v>2294.5342048960006</v>
      </c>
      <c r="CE252" s="115"/>
    </row>
    <row r="253" spans="1:83" s="87" customFormat="1" ht="21.4" customHeight="1" x14ac:dyDescent="0.2">
      <c r="A253" s="111" t="s">
        <v>308</v>
      </c>
      <c r="B253" s="111" t="s">
        <v>377</v>
      </c>
      <c r="C253" s="111" t="s">
        <v>328</v>
      </c>
      <c r="D253" s="112">
        <v>2.8067423283333301</v>
      </c>
      <c r="E253" s="113"/>
      <c r="F253" s="114">
        <v>6.9250000000000006E-2</v>
      </c>
      <c r="G253" s="114">
        <v>6.5500000000000003E-2</v>
      </c>
      <c r="H253" s="115"/>
      <c r="I253" s="116">
        <v>7</v>
      </c>
      <c r="J253" s="116">
        <v>7</v>
      </c>
      <c r="K253" s="113"/>
      <c r="L253" s="137">
        <v>0.84</v>
      </c>
      <c r="M253" s="135">
        <v>0.83599999999999997</v>
      </c>
      <c r="N253" s="119">
        <v>0.7</v>
      </c>
      <c r="O253" s="120">
        <v>1.9E-2</v>
      </c>
      <c r="P253" s="113"/>
      <c r="Q253" s="121">
        <v>129</v>
      </c>
      <c r="R253" s="122">
        <v>45.960756246762898</v>
      </c>
      <c r="S253" s="123">
        <v>36</v>
      </c>
      <c r="T253" s="124">
        <v>1.2766876735211901</v>
      </c>
      <c r="U253" s="125">
        <v>13.5687923080321</v>
      </c>
      <c r="V253" s="126">
        <v>0.01</v>
      </c>
      <c r="W253" s="126">
        <v>0.01</v>
      </c>
      <c r="X253" s="127">
        <v>0</v>
      </c>
      <c r="Y253" s="127">
        <v>0</v>
      </c>
      <c r="Z253" s="113"/>
      <c r="AA253" s="128">
        <v>496</v>
      </c>
      <c r="AB253" s="112">
        <v>176.71732634414201</v>
      </c>
      <c r="AC253" s="123">
        <v>200</v>
      </c>
      <c r="AD253" s="120">
        <v>0.88358663172070995</v>
      </c>
      <c r="AE253" s="128">
        <v>-145.284487177599</v>
      </c>
      <c r="AF253" s="114"/>
      <c r="AG253" s="114"/>
      <c r="AH253" s="130">
        <v>66</v>
      </c>
      <c r="AI253" s="127">
        <v>178</v>
      </c>
      <c r="AJ253" s="113"/>
      <c r="AK253" s="122">
        <v>3267.4485599999998</v>
      </c>
      <c r="AL253" s="122">
        <v>1164.1426884883399</v>
      </c>
      <c r="AM253" s="131">
        <v>654.9</v>
      </c>
      <c r="AN253" s="124">
        <v>1.7775884692141399</v>
      </c>
      <c r="AO253" s="132">
        <v>1167.5625067369499</v>
      </c>
      <c r="AP253" s="126">
        <v>0.01</v>
      </c>
      <c r="AQ253" s="126">
        <v>0.01</v>
      </c>
      <c r="AR253" s="127">
        <v>0</v>
      </c>
      <c r="AS253" s="127">
        <v>0</v>
      </c>
      <c r="AT253" s="115"/>
      <c r="AU253" s="122">
        <v>2289.2700199999999</v>
      </c>
      <c r="AV253" s="112">
        <v>815.63241373830999</v>
      </c>
      <c r="AW253" s="133">
        <v>573</v>
      </c>
      <c r="AX253" s="124">
        <v>1.4234422578329999</v>
      </c>
      <c r="AY253" s="132">
        <v>451.98996423617803</v>
      </c>
      <c r="AZ253" s="114">
        <v>1.4999999999999999E-2</v>
      </c>
      <c r="BA253" s="114">
        <v>1.4999999999999999E-2</v>
      </c>
      <c r="BB253" s="127">
        <v>0</v>
      </c>
      <c r="BC253" s="127">
        <v>0</v>
      </c>
      <c r="BD253" s="113"/>
      <c r="BE253" s="122">
        <v>185.8</v>
      </c>
      <c r="BF253" s="112">
        <v>66.197740392624297</v>
      </c>
      <c r="BG253" s="134">
        <v>65</v>
      </c>
      <c r="BH253" s="135">
        <v>1.01842677527114</v>
      </c>
      <c r="BI253" s="136">
        <v>-22.6174583327197</v>
      </c>
      <c r="BJ253" s="114">
        <v>5.2500000000000003E-3</v>
      </c>
      <c r="BK253" s="114">
        <v>1.5E-3</v>
      </c>
      <c r="BL253" s="127">
        <v>0</v>
      </c>
      <c r="BM253" s="127">
        <v>34</v>
      </c>
      <c r="BN253" s="113"/>
      <c r="BO253" s="121">
        <v>272</v>
      </c>
      <c r="BP253" s="122">
        <v>96.909501543562001</v>
      </c>
      <c r="BQ253" s="134">
        <v>78</v>
      </c>
      <c r="BR253" s="124">
        <v>1.2424295069687401</v>
      </c>
      <c r="BS253" s="125">
        <v>21.899050000736299</v>
      </c>
      <c r="BT253" s="114">
        <v>7.4999999999999997E-3</v>
      </c>
      <c r="BU253" s="126">
        <v>7.4999999999999997E-3</v>
      </c>
      <c r="BV253" s="121">
        <v>0</v>
      </c>
      <c r="BW253" s="121">
        <v>0</v>
      </c>
      <c r="BX253" s="115"/>
      <c r="BY253" s="120">
        <v>0.99611801242235998</v>
      </c>
      <c r="BZ253" s="120">
        <v>1</v>
      </c>
      <c r="CA253" s="137">
        <v>0.99844720496894401</v>
      </c>
      <c r="CB253" s="119">
        <v>0.9</v>
      </c>
      <c r="CC253" s="126">
        <v>2.5000000000000001E-3</v>
      </c>
      <c r="CD253" s="207">
        <f t="shared" si="3"/>
        <v>1838.1355508254978</v>
      </c>
      <c r="CE253" s="115"/>
    </row>
    <row r="254" spans="1:83" s="87" customFormat="1" ht="21.4" customHeight="1" x14ac:dyDescent="0.2">
      <c r="A254" s="111" t="s">
        <v>308</v>
      </c>
      <c r="B254" s="111" t="s">
        <v>377</v>
      </c>
      <c r="C254" s="111" t="s">
        <v>329</v>
      </c>
      <c r="D254" s="112">
        <v>3.5873409147777799</v>
      </c>
      <c r="E254" s="113"/>
      <c r="F254" s="114">
        <v>3.5999999999999997E-2</v>
      </c>
      <c r="G254" s="114">
        <v>3.5000000000000003E-2</v>
      </c>
      <c r="H254" s="115"/>
      <c r="I254" s="116">
        <v>5</v>
      </c>
      <c r="J254" s="116">
        <v>4</v>
      </c>
      <c r="K254" s="113"/>
      <c r="L254" s="138">
        <v>0.78</v>
      </c>
      <c r="M254" s="118">
        <v>0.58799999999999997</v>
      </c>
      <c r="N254" s="119">
        <v>0.7</v>
      </c>
      <c r="O254" s="120"/>
      <c r="P254" s="113"/>
      <c r="Q254" s="121">
        <v>178</v>
      </c>
      <c r="R254" s="122">
        <v>49.618925055810102</v>
      </c>
      <c r="S254" s="123">
        <v>36</v>
      </c>
      <c r="T254" s="124">
        <v>1.3783034737725</v>
      </c>
      <c r="U254" s="125">
        <v>30.465582602483099</v>
      </c>
      <c r="V254" s="126">
        <v>0.01</v>
      </c>
      <c r="W254" s="126">
        <v>0.01</v>
      </c>
      <c r="X254" s="127">
        <v>0</v>
      </c>
      <c r="Y254" s="127">
        <v>0</v>
      </c>
      <c r="Z254" s="113"/>
      <c r="AA254" s="128">
        <v>412</v>
      </c>
      <c r="AB254" s="112">
        <v>114.848298443785</v>
      </c>
      <c r="AC254" s="123">
        <v>200</v>
      </c>
      <c r="AD254" s="118">
        <v>0.57424149221892495</v>
      </c>
      <c r="AE254" s="129">
        <v>-407.63565220842702</v>
      </c>
      <c r="AF254" s="114"/>
      <c r="AG254" s="114"/>
      <c r="AH254" s="130">
        <v>306</v>
      </c>
      <c r="AI254" s="127">
        <v>449</v>
      </c>
      <c r="AJ254" s="113"/>
      <c r="AK254" s="122">
        <v>2283.5784600000002</v>
      </c>
      <c r="AL254" s="122">
        <v>636.565777897766</v>
      </c>
      <c r="AM254" s="131">
        <v>653.1</v>
      </c>
      <c r="AN254" s="135">
        <v>0.97468347557459201</v>
      </c>
      <c r="AO254" s="139">
        <v>-392.941762286619</v>
      </c>
      <c r="AP254" s="126">
        <v>1E-3</v>
      </c>
      <c r="AQ254" s="126"/>
      <c r="AR254" s="127">
        <v>60</v>
      </c>
      <c r="AS254" s="127">
        <v>528</v>
      </c>
      <c r="AT254" s="115"/>
      <c r="AU254" s="122">
        <v>2514.4746</v>
      </c>
      <c r="AV254" s="112">
        <v>700.92992546145103</v>
      </c>
      <c r="AW254" s="133">
        <v>573</v>
      </c>
      <c r="AX254" s="124">
        <v>1.2232633952206799</v>
      </c>
      <c r="AY254" s="132">
        <v>166.21845642285601</v>
      </c>
      <c r="AZ254" s="114">
        <v>1.4999999999999999E-2</v>
      </c>
      <c r="BA254" s="114">
        <v>1.4999999999999999E-2</v>
      </c>
      <c r="BB254" s="127">
        <v>0</v>
      </c>
      <c r="BC254" s="127">
        <v>0</v>
      </c>
      <c r="BD254" s="113"/>
      <c r="BE254" s="122">
        <v>168</v>
      </c>
      <c r="BF254" s="112">
        <v>46.831344996494998</v>
      </c>
      <c r="BG254" s="134">
        <v>65</v>
      </c>
      <c r="BH254" s="118">
        <v>0.72048223071530704</v>
      </c>
      <c r="BI254" s="129">
        <v>-98.381586967738798</v>
      </c>
      <c r="BJ254" s="114"/>
      <c r="BK254" s="114"/>
      <c r="BL254" s="127">
        <v>66</v>
      </c>
      <c r="BM254" s="127">
        <v>112</v>
      </c>
      <c r="BN254" s="113"/>
      <c r="BO254" s="121">
        <v>377</v>
      </c>
      <c r="BP254" s="122">
        <v>105.09176823618201</v>
      </c>
      <c r="BQ254" s="134">
        <v>78</v>
      </c>
      <c r="BR254" s="124">
        <v>1.34733036200233</v>
      </c>
      <c r="BS254" s="125">
        <v>57.342095638713403</v>
      </c>
      <c r="BT254" s="114">
        <v>7.4999999999999997E-3</v>
      </c>
      <c r="BU254" s="126">
        <v>7.4999999999999997E-3</v>
      </c>
      <c r="BV254" s="121">
        <v>0</v>
      </c>
      <c r="BW254" s="121">
        <v>0</v>
      </c>
      <c r="BX254" s="115"/>
      <c r="BY254" s="120">
        <v>0.99181073703366696</v>
      </c>
      <c r="BZ254" s="120">
        <v>1</v>
      </c>
      <c r="CA254" s="137">
        <v>0.99672429481346703</v>
      </c>
      <c r="CB254" s="119">
        <v>0.9</v>
      </c>
      <c r="CC254" s="126">
        <v>2.5000000000000001E-3</v>
      </c>
      <c r="CD254" s="207">
        <f t="shared" si="3"/>
        <v>2342.8923514413682</v>
      </c>
      <c r="CE254" s="115"/>
    </row>
    <row r="255" spans="1:83" s="87" customFormat="1" ht="21.4" customHeight="1" x14ac:dyDescent="0.2">
      <c r="A255" s="111" t="s">
        <v>308</v>
      </c>
      <c r="B255" s="111" t="s">
        <v>377</v>
      </c>
      <c r="C255" s="111" t="s">
        <v>330</v>
      </c>
      <c r="D255" s="112">
        <v>5.0594035594444398</v>
      </c>
      <c r="E255" s="113"/>
      <c r="F255" s="114">
        <v>2.4250000000000001E-2</v>
      </c>
      <c r="G255" s="114">
        <v>2.1499999999999998E-2</v>
      </c>
      <c r="H255" s="115"/>
      <c r="I255" s="116">
        <v>5</v>
      </c>
      <c r="J255" s="116">
        <v>3</v>
      </c>
      <c r="K255" s="113"/>
      <c r="L255" s="137">
        <v>0.88</v>
      </c>
      <c r="M255" s="135">
        <v>0.76500000000000001</v>
      </c>
      <c r="N255" s="119">
        <v>0.7</v>
      </c>
      <c r="O255" s="120">
        <v>8.9999999999999993E-3</v>
      </c>
      <c r="P255" s="113"/>
      <c r="Q255" s="121">
        <v>180</v>
      </c>
      <c r="R255" s="122">
        <v>35.577316156959199</v>
      </c>
      <c r="S255" s="123">
        <v>36</v>
      </c>
      <c r="T255" s="135">
        <v>0.98825878213775697</v>
      </c>
      <c r="U255" s="136">
        <v>-28.0750545471358</v>
      </c>
      <c r="V255" s="126">
        <v>2E-3</v>
      </c>
      <c r="W255" s="126"/>
      <c r="X255" s="127">
        <v>3</v>
      </c>
      <c r="Y255" s="127">
        <v>39</v>
      </c>
      <c r="Z255" s="113"/>
      <c r="AA255" s="128">
        <v>627</v>
      </c>
      <c r="AB255" s="112">
        <v>123.927651280075</v>
      </c>
      <c r="AC255" s="123">
        <v>200</v>
      </c>
      <c r="AD255" s="118">
        <v>0.61963825640037495</v>
      </c>
      <c r="AE255" s="129">
        <v>-528.97252526186605</v>
      </c>
      <c r="AF255" s="114"/>
      <c r="AG255" s="114"/>
      <c r="AH255" s="130">
        <v>385</v>
      </c>
      <c r="AI255" s="127">
        <v>588</v>
      </c>
      <c r="AJ255" s="113"/>
      <c r="AK255" s="122">
        <v>6246.58428</v>
      </c>
      <c r="AL255" s="122">
        <v>1234.6483546147299</v>
      </c>
      <c r="AM255" s="131">
        <v>781.5</v>
      </c>
      <c r="AN255" s="124">
        <v>1.5798443437168599</v>
      </c>
      <c r="AO255" s="132">
        <v>1729.6216375392601</v>
      </c>
      <c r="AP255" s="126">
        <v>0.01</v>
      </c>
      <c r="AQ255" s="126">
        <v>0.01</v>
      </c>
      <c r="AR255" s="127">
        <v>0</v>
      </c>
      <c r="AS255" s="127">
        <v>0</v>
      </c>
      <c r="AT255" s="115"/>
      <c r="AU255" s="122">
        <v>2666.9616299999998</v>
      </c>
      <c r="AV255" s="112">
        <v>527.12965049438503</v>
      </c>
      <c r="AW255" s="133">
        <v>573</v>
      </c>
      <c r="AX255" s="120">
        <v>0.91994703402161504</v>
      </c>
      <c r="AY255" s="122">
        <v>-644.89965487524603</v>
      </c>
      <c r="AZ255" s="114"/>
      <c r="BA255" s="114"/>
      <c r="BB255" s="127">
        <v>233</v>
      </c>
      <c r="BC255" s="127">
        <v>812</v>
      </c>
      <c r="BD255" s="113"/>
      <c r="BE255" s="122">
        <v>229</v>
      </c>
      <c r="BF255" s="112">
        <v>45.2622522219093</v>
      </c>
      <c r="BG255" s="134">
        <v>65</v>
      </c>
      <c r="BH255" s="118">
        <v>0.69634234187552702</v>
      </c>
      <c r="BI255" s="129">
        <v>-146.691070710106</v>
      </c>
      <c r="BJ255" s="114"/>
      <c r="BK255" s="114"/>
      <c r="BL255" s="127">
        <v>100</v>
      </c>
      <c r="BM255" s="127">
        <v>166</v>
      </c>
      <c r="BN255" s="113"/>
      <c r="BO255" s="121">
        <v>382</v>
      </c>
      <c r="BP255" s="122">
        <v>75.502970955324599</v>
      </c>
      <c r="BQ255" s="134">
        <v>78</v>
      </c>
      <c r="BR255" s="135">
        <v>0.96798680711954699</v>
      </c>
      <c r="BS255" s="136">
        <v>-68.8292848521276</v>
      </c>
      <c r="BT255" s="114">
        <v>7.5000000000000002E-4</v>
      </c>
      <c r="BU255" s="126"/>
      <c r="BV255" s="121">
        <v>13</v>
      </c>
      <c r="BW255" s="121">
        <v>92</v>
      </c>
      <c r="BX255" s="115"/>
      <c r="BY255" s="120">
        <v>0.97722705961152001</v>
      </c>
      <c r="BZ255" s="120">
        <v>1</v>
      </c>
      <c r="CA255" s="137">
        <v>0.99089082384460803</v>
      </c>
      <c r="CB255" s="119">
        <v>0.9</v>
      </c>
      <c r="CC255" s="126">
        <v>2.5000000000000001E-3</v>
      </c>
      <c r="CD255" s="207">
        <f t="shared" si="3"/>
        <v>3953.9238817058294</v>
      </c>
      <c r="CE255" s="115"/>
    </row>
    <row r="256" spans="1:83" s="87" customFormat="1" ht="21.4" customHeight="1" x14ac:dyDescent="0.2">
      <c r="A256" s="111" t="s">
        <v>308</v>
      </c>
      <c r="B256" s="111" t="s">
        <v>377</v>
      </c>
      <c r="C256" s="111" t="s">
        <v>332</v>
      </c>
      <c r="D256" s="112">
        <v>2.5567076292222199</v>
      </c>
      <c r="E256" s="113"/>
      <c r="F256" s="114">
        <v>2.9000000000000001E-2</v>
      </c>
      <c r="G256" s="114">
        <v>2.35E-2</v>
      </c>
      <c r="H256" s="115"/>
      <c r="I256" s="116">
        <v>5</v>
      </c>
      <c r="J256" s="116">
        <v>5</v>
      </c>
      <c r="K256" s="113"/>
      <c r="L256" s="138">
        <v>0.8</v>
      </c>
      <c r="M256" s="135">
        <v>0.75600000000000001</v>
      </c>
      <c r="N256" s="119">
        <v>0.7</v>
      </c>
      <c r="O256" s="120">
        <v>8.0000000000000002E-3</v>
      </c>
      <c r="P256" s="113"/>
      <c r="Q256" s="121">
        <v>72</v>
      </c>
      <c r="R256" s="122">
        <v>28.161217644546699</v>
      </c>
      <c r="S256" s="123">
        <v>36</v>
      </c>
      <c r="T256" s="120">
        <v>0.78225604568185203</v>
      </c>
      <c r="U256" s="128">
        <v>-33.1481806424447</v>
      </c>
      <c r="V256" s="126"/>
      <c r="W256" s="126"/>
      <c r="X256" s="127">
        <v>21</v>
      </c>
      <c r="Y256" s="127">
        <v>39</v>
      </c>
      <c r="Z256" s="113"/>
      <c r="AA256" s="128">
        <v>536</v>
      </c>
      <c r="AB256" s="112">
        <v>209.64462024273701</v>
      </c>
      <c r="AC256" s="123">
        <v>200</v>
      </c>
      <c r="AD256" s="135">
        <v>1.04822310121369</v>
      </c>
      <c r="AE256" s="136">
        <v>-48.156559124692897</v>
      </c>
      <c r="AF256" s="114">
        <v>5.0000000000000001E-3</v>
      </c>
      <c r="AG256" s="114">
        <v>2.5000000000000001E-3</v>
      </c>
      <c r="AH256" s="130">
        <v>0</v>
      </c>
      <c r="AI256" s="127">
        <v>78</v>
      </c>
      <c r="AJ256" s="113"/>
      <c r="AK256" s="122">
        <v>1668.6247599999999</v>
      </c>
      <c r="AL256" s="122">
        <v>652.64590324221501</v>
      </c>
      <c r="AM256" s="131">
        <v>612.9</v>
      </c>
      <c r="AN256" s="135">
        <v>1.0648489202842499</v>
      </c>
      <c r="AO256" s="139">
        <v>-121.52301543762201</v>
      </c>
      <c r="AP256" s="126">
        <v>6.0000000000000001E-3</v>
      </c>
      <c r="AQ256" s="126">
        <v>3.0000000000000001E-3</v>
      </c>
      <c r="AR256" s="127">
        <v>0</v>
      </c>
      <c r="AS256" s="127">
        <v>212</v>
      </c>
      <c r="AT256" s="115"/>
      <c r="AU256" s="122">
        <v>1255.3127199999999</v>
      </c>
      <c r="AV256" s="112">
        <v>490.987982220665</v>
      </c>
      <c r="AW256" s="133">
        <v>573</v>
      </c>
      <c r="AX256" s="120">
        <v>0.85687256932053302</v>
      </c>
      <c r="AY256" s="122">
        <v>-418.29582189224499</v>
      </c>
      <c r="AZ256" s="114"/>
      <c r="BA256" s="114"/>
      <c r="BB256" s="127">
        <v>210</v>
      </c>
      <c r="BC256" s="127">
        <v>503</v>
      </c>
      <c r="BD256" s="113"/>
      <c r="BE256" s="122">
        <v>149.80000000000001</v>
      </c>
      <c r="BF256" s="112">
        <v>58.590977821570803</v>
      </c>
      <c r="BG256" s="134">
        <v>65</v>
      </c>
      <c r="BH256" s="120">
        <v>0.90139965879339601</v>
      </c>
      <c r="BI256" s="128">
        <v>-40.050881715525101</v>
      </c>
      <c r="BJ256" s="114"/>
      <c r="BK256" s="114"/>
      <c r="BL256" s="127">
        <v>17</v>
      </c>
      <c r="BM256" s="127">
        <v>50</v>
      </c>
      <c r="BN256" s="113"/>
      <c r="BO256" s="121">
        <v>260</v>
      </c>
      <c r="BP256" s="122">
        <v>101.693285938641</v>
      </c>
      <c r="BQ256" s="134">
        <v>78</v>
      </c>
      <c r="BR256" s="124">
        <v>1.3037600761364201</v>
      </c>
      <c r="BS256" s="125">
        <v>32.1789419413698</v>
      </c>
      <c r="BT256" s="114">
        <v>7.4999999999999997E-3</v>
      </c>
      <c r="BU256" s="126">
        <v>7.4999999999999997E-3</v>
      </c>
      <c r="BV256" s="121">
        <v>0</v>
      </c>
      <c r="BW256" s="121">
        <v>0</v>
      </c>
      <c r="BX256" s="115"/>
      <c r="BY256" s="120">
        <v>0.99550224887556205</v>
      </c>
      <c r="BZ256" s="120">
        <v>1</v>
      </c>
      <c r="CA256" s="137">
        <v>0.99820089955022495</v>
      </c>
      <c r="CB256" s="119">
        <v>0.9</v>
      </c>
      <c r="CC256" s="126">
        <v>2.5000000000000001E-3</v>
      </c>
      <c r="CD256" s="207">
        <f t="shared" si="3"/>
        <v>1567.0061059502984</v>
      </c>
      <c r="CE256" s="115"/>
    </row>
    <row r="257" spans="1:83" s="87" customFormat="1" ht="21.4" customHeight="1" x14ac:dyDescent="0.2">
      <c r="A257" s="111" t="s">
        <v>308</v>
      </c>
      <c r="B257" s="111" t="s">
        <v>377</v>
      </c>
      <c r="C257" s="111" t="s">
        <v>333</v>
      </c>
      <c r="D257" s="112">
        <v>4.3469709423333303</v>
      </c>
      <c r="E257" s="113"/>
      <c r="F257" s="114">
        <v>2.5250000000000002E-2</v>
      </c>
      <c r="G257" s="114">
        <v>1.7874999999999999E-2</v>
      </c>
      <c r="H257" s="115"/>
      <c r="I257" s="116">
        <v>4</v>
      </c>
      <c r="J257" s="116">
        <v>4</v>
      </c>
      <c r="K257" s="113"/>
      <c r="L257" s="138">
        <v>0.81234248788368302</v>
      </c>
      <c r="M257" s="118">
        <v>0.52</v>
      </c>
      <c r="N257" s="119">
        <v>0.7</v>
      </c>
      <c r="O257" s="120"/>
      <c r="P257" s="113"/>
      <c r="Q257" s="121">
        <v>161</v>
      </c>
      <c r="R257" s="122">
        <v>37.0372846140029</v>
      </c>
      <c r="S257" s="123">
        <v>36</v>
      </c>
      <c r="T257" s="135">
        <v>1.0288134615000799</v>
      </c>
      <c r="U257" s="136">
        <v>-17.775265762777501</v>
      </c>
      <c r="V257" s="126">
        <v>4.0000000000000001E-3</v>
      </c>
      <c r="W257" s="126">
        <v>1.5E-3</v>
      </c>
      <c r="X257" s="127">
        <v>0</v>
      </c>
      <c r="Y257" s="127">
        <v>27</v>
      </c>
      <c r="Z257" s="113"/>
      <c r="AA257" s="128">
        <v>416</v>
      </c>
      <c r="AB257" s="112">
        <v>95.698822356678207</v>
      </c>
      <c r="AC257" s="123">
        <v>200</v>
      </c>
      <c r="AD257" s="118">
        <v>0.47849411178339102</v>
      </c>
      <c r="AE257" s="129">
        <v>-577.195920904319</v>
      </c>
      <c r="AF257" s="114"/>
      <c r="AG257" s="114"/>
      <c r="AH257" s="130">
        <v>454</v>
      </c>
      <c r="AI257" s="127">
        <v>628</v>
      </c>
      <c r="AJ257" s="113"/>
      <c r="AK257" s="122">
        <v>2537.51541</v>
      </c>
      <c r="AL257" s="122">
        <v>583.74335684837399</v>
      </c>
      <c r="AM257" s="131">
        <v>624</v>
      </c>
      <c r="AN257" s="120">
        <v>0.93548614879547098</v>
      </c>
      <c r="AO257" s="122">
        <v>-561.25586322147603</v>
      </c>
      <c r="AP257" s="126"/>
      <c r="AQ257" s="126"/>
      <c r="AR257" s="127">
        <v>175</v>
      </c>
      <c r="AS257" s="127">
        <v>718</v>
      </c>
      <c r="AT257" s="115"/>
      <c r="AU257" s="122">
        <v>2715.2226599999999</v>
      </c>
      <c r="AV257" s="112">
        <v>624.62406489944101</v>
      </c>
      <c r="AW257" s="133">
        <v>573</v>
      </c>
      <c r="AX257" s="135">
        <v>1.0900943541002499</v>
      </c>
      <c r="AY257" s="139">
        <v>-130.28365339087401</v>
      </c>
      <c r="AZ257" s="114">
        <v>1.125E-2</v>
      </c>
      <c r="BA257" s="114">
        <v>6.7499999999999999E-3</v>
      </c>
      <c r="BB257" s="127">
        <v>0</v>
      </c>
      <c r="BC257" s="127">
        <v>274</v>
      </c>
      <c r="BD257" s="113"/>
      <c r="BE257" s="122">
        <v>209</v>
      </c>
      <c r="BF257" s="112">
        <v>48.079456424388802</v>
      </c>
      <c r="BG257" s="134">
        <v>65</v>
      </c>
      <c r="BH257" s="118">
        <v>0.73968394499059797</v>
      </c>
      <c r="BI257" s="129">
        <v>-113.78867429390399</v>
      </c>
      <c r="BJ257" s="114"/>
      <c r="BK257" s="114"/>
      <c r="BL257" s="127">
        <v>74</v>
      </c>
      <c r="BM257" s="127">
        <v>131</v>
      </c>
      <c r="BN257" s="113"/>
      <c r="BO257" s="121">
        <v>403</v>
      </c>
      <c r="BP257" s="122">
        <v>92.708234158032099</v>
      </c>
      <c r="BQ257" s="134">
        <v>78</v>
      </c>
      <c r="BR257" s="124">
        <v>1.18856710459015</v>
      </c>
      <c r="BS257" s="125">
        <v>15.653590847315501</v>
      </c>
      <c r="BT257" s="114">
        <v>7.4999999999999997E-3</v>
      </c>
      <c r="BU257" s="126">
        <v>7.1250000000000003E-3</v>
      </c>
      <c r="BV257" s="121">
        <v>0</v>
      </c>
      <c r="BW257" s="121">
        <v>4</v>
      </c>
      <c r="BX257" s="115"/>
      <c r="BY257" s="120">
        <v>0.98974651096553701</v>
      </c>
      <c r="BZ257" s="120">
        <v>1</v>
      </c>
      <c r="CA257" s="137">
        <v>0.99589860438621503</v>
      </c>
      <c r="CB257" s="119">
        <v>0.9</v>
      </c>
      <c r="CC257" s="126">
        <v>2.5000000000000001E-3</v>
      </c>
      <c r="CD257" s="207">
        <f t="shared" si="3"/>
        <v>2712.5098680159981</v>
      </c>
      <c r="CE257" s="115"/>
    </row>
    <row r="258" spans="1:83" s="87" customFormat="1" ht="21.4" customHeight="1" x14ac:dyDescent="0.2">
      <c r="A258" s="111" t="s">
        <v>308</v>
      </c>
      <c r="B258" s="111" t="s">
        <v>377</v>
      </c>
      <c r="C258" s="111" t="s">
        <v>334</v>
      </c>
      <c r="D258" s="112">
        <v>3.35794614355556</v>
      </c>
      <c r="E258" s="113"/>
      <c r="F258" s="114">
        <v>5.3874999999999999E-2</v>
      </c>
      <c r="G258" s="114">
        <v>4.4499999999999998E-2</v>
      </c>
      <c r="H258" s="115"/>
      <c r="I258" s="116">
        <v>6</v>
      </c>
      <c r="J258" s="116">
        <v>6</v>
      </c>
      <c r="K258" s="113"/>
      <c r="L258" s="117">
        <v>0.55000000000000004</v>
      </c>
      <c r="M258" s="135">
        <v>0.83199999999999996</v>
      </c>
      <c r="N258" s="119">
        <v>0.7</v>
      </c>
      <c r="O258" s="120">
        <v>1.7999999999999999E-2</v>
      </c>
      <c r="P258" s="113"/>
      <c r="Q258" s="121">
        <v>144</v>
      </c>
      <c r="R258" s="122">
        <v>42.883356028910498</v>
      </c>
      <c r="S258" s="123">
        <v>36</v>
      </c>
      <c r="T258" s="124">
        <v>1.1912043341364</v>
      </c>
      <c r="U258" s="125">
        <v>5.8997637216766101</v>
      </c>
      <c r="V258" s="126">
        <v>0.01</v>
      </c>
      <c r="W258" s="126">
        <v>9.4999999999999998E-3</v>
      </c>
      <c r="X258" s="127">
        <v>0</v>
      </c>
      <c r="Y258" s="127">
        <v>2</v>
      </c>
      <c r="Z258" s="113"/>
      <c r="AA258" s="128">
        <v>276</v>
      </c>
      <c r="AB258" s="112">
        <v>82.193099055411807</v>
      </c>
      <c r="AC258" s="123">
        <v>200</v>
      </c>
      <c r="AD258" s="118">
        <v>0.410965495277059</v>
      </c>
      <c r="AE258" s="129">
        <v>-491.223534879574</v>
      </c>
      <c r="AF258" s="114"/>
      <c r="AG258" s="114"/>
      <c r="AH258" s="130">
        <v>396</v>
      </c>
      <c r="AI258" s="127">
        <v>530</v>
      </c>
      <c r="AJ258" s="113"/>
      <c r="AK258" s="122">
        <v>2245.66255</v>
      </c>
      <c r="AL258" s="122">
        <v>668.760740641952</v>
      </c>
      <c r="AM258" s="131">
        <v>655.6</v>
      </c>
      <c r="AN258" s="135">
        <v>1.02007434509145</v>
      </c>
      <c r="AO258" s="139">
        <v>-269.29619733524498</v>
      </c>
      <c r="AP258" s="126">
        <v>3.5000000000000001E-3</v>
      </c>
      <c r="AQ258" s="126">
        <v>1E-3</v>
      </c>
      <c r="AR258" s="127">
        <v>0</v>
      </c>
      <c r="AS258" s="127">
        <v>397</v>
      </c>
      <c r="AT258" s="115"/>
      <c r="AU258" s="122">
        <v>2199.22667</v>
      </c>
      <c r="AV258" s="112">
        <v>654.93208526309195</v>
      </c>
      <c r="AW258" s="133">
        <v>573</v>
      </c>
      <c r="AX258" s="124">
        <v>1.1429879323963199</v>
      </c>
      <c r="AY258" s="132">
        <v>1.13124257001937</v>
      </c>
      <c r="AZ258" s="114">
        <v>1.4999999999999999E-2</v>
      </c>
      <c r="BA258" s="114">
        <v>1.0500000000000001E-2</v>
      </c>
      <c r="BB258" s="127">
        <v>0</v>
      </c>
      <c r="BC258" s="127">
        <v>110</v>
      </c>
      <c r="BD258" s="113"/>
      <c r="BE258" s="122">
        <v>146.69999999999999</v>
      </c>
      <c r="BF258" s="112">
        <v>43.687418954452603</v>
      </c>
      <c r="BG258" s="134">
        <v>65</v>
      </c>
      <c r="BH258" s="118">
        <v>0.67211413776080897</v>
      </c>
      <c r="BI258" s="129">
        <v>-102.647648835862</v>
      </c>
      <c r="BJ258" s="114"/>
      <c r="BK258" s="114"/>
      <c r="BL258" s="127">
        <v>72</v>
      </c>
      <c r="BM258" s="127">
        <v>116</v>
      </c>
      <c r="BN258" s="113"/>
      <c r="BO258" s="121">
        <v>282</v>
      </c>
      <c r="BP258" s="122">
        <v>83.979905556616501</v>
      </c>
      <c r="BQ258" s="134">
        <v>78</v>
      </c>
      <c r="BR258" s="135">
        <v>1.07666545585406</v>
      </c>
      <c r="BS258" s="136">
        <v>-17.217178603034</v>
      </c>
      <c r="BT258" s="114">
        <v>4.875E-3</v>
      </c>
      <c r="BU258" s="126">
        <v>3.0000000000000001E-3</v>
      </c>
      <c r="BV258" s="121">
        <v>0</v>
      </c>
      <c r="BW258" s="121">
        <v>33</v>
      </c>
      <c r="BX258" s="115"/>
      <c r="BY258" s="120">
        <v>0.962836556693212</v>
      </c>
      <c r="BZ258" s="120">
        <v>1</v>
      </c>
      <c r="CA258" s="137">
        <v>0.98513462267728502</v>
      </c>
      <c r="CB258" s="119">
        <v>0.9</v>
      </c>
      <c r="CC258" s="126">
        <v>2.5000000000000001E-3</v>
      </c>
      <c r="CD258" s="207">
        <f t="shared" si="3"/>
        <v>2201.469491715025</v>
      </c>
      <c r="CE258" s="115"/>
    </row>
    <row r="259" spans="1:83" s="87" customFormat="1" ht="21.4" customHeight="1" x14ac:dyDescent="0.2">
      <c r="A259" s="111" t="s">
        <v>308</v>
      </c>
      <c r="B259" s="111" t="s">
        <v>377</v>
      </c>
      <c r="C259" s="111" t="s">
        <v>335</v>
      </c>
      <c r="D259" s="112">
        <v>3.0955910093333299</v>
      </c>
      <c r="E259" s="113"/>
      <c r="F259" s="114">
        <v>2.7E-2</v>
      </c>
      <c r="G259" s="114">
        <v>2.0250000000000001E-2</v>
      </c>
      <c r="H259" s="115"/>
      <c r="I259" s="116">
        <v>4</v>
      </c>
      <c r="J259" s="116">
        <v>4</v>
      </c>
      <c r="K259" s="113"/>
      <c r="L259" s="117">
        <v>0.35</v>
      </c>
      <c r="M259" s="120">
        <v>0.68700000000000006</v>
      </c>
      <c r="N259" s="119">
        <v>0.7</v>
      </c>
      <c r="O259" s="120"/>
      <c r="P259" s="113"/>
      <c r="Q259" s="121">
        <v>123</v>
      </c>
      <c r="R259" s="122">
        <v>39.7339311392073</v>
      </c>
      <c r="S259" s="123">
        <v>36</v>
      </c>
      <c r="T259" s="135">
        <v>1.1037203094224299</v>
      </c>
      <c r="U259" s="136">
        <v>-4.3105140862462701</v>
      </c>
      <c r="V259" s="126">
        <v>8.0000000000000002E-3</v>
      </c>
      <c r="W259" s="126">
        <v>5.0000000000000001E-3</v>
      </c>
      <c r="X259" s="127">
        <v>0</v>
      </c>
      <c r="Y259" s="127">
        <v>11</v>
      </c>
      <c r="Z259" s="113"/>
      <c r="AA259" s="128">
        <v>186</v>
      </c>
      <c r="AB259" s="112">
        <v>60.085456844654999</v>
      </c>
      <c r="AC259" s="123">
        <v>200</v>
      </c>
      <c r="AD259" s="118">
        <v>0.30042728422327503</v>
      </c>
      <c r="AE259" s="129">
        <v>-521.28063381247898</v>
      </c>
      <c r="AF259" s="114"/>
      <c r="AG259" s="114"/>
      <c r="AH259" s="130">
        <v>434</v>
      </c>
      <c r="AI259" s="127">
        <v>557</v>
      </c>
      <c r="AJ259" s="113"/>
      <c r="AK259" s="122">
        <v>2181.0922</v>
      </c>
      <c r="AL259" s="122">
        <v>704.58022181351396</v>
      </c>
      <c r="AM259" s="131">
        <v>627.70000000000005</v>
      </c>
      <c r="AN259" s="135">
        <v>1.1224792445651</v>
      </c>
      <c r="AO259" s="139">
        <v>-38.708069220466299</v>
      </c>
      <c r="AP259" s="126">
        <v>8.9999999999999993E-3</v>
      </c>
      <c r="AQ259" s="126">
        <v>6.0000000000000001E-3</v>
      </c>
      <c r="AR259" s="127">
        <v>0</v>
      </c>
      <c r="AS259" s="127">
        <v>151</v>
      </c>
      <c r="AT259" s="115"/>
      <c r="AU259" s="122">
        <v>1506.74478</v>
      </c>
      <c r="AV259" s="112">
        <v>486.73897018601701</v>
      </c>
      <c r="AW259" s="133">
        <v>573</v>
      </c>
      <c r="AX259" s="120">
        <v>0.84945719055151303</v>
      </c>
      <c r="AY259" s="122">
        <v>-519.61423587275306</v>
      </c>
      <c r="AZ259" s="114"/>
      <c r="BA259" s="114"/>
      <c r="BB259" s="127">
        <v>268</v>
      </c>
      <c r="BC259" s="127">
        <v>622</v>
      </c>
      <c r="BD259" s="113"/>
      <c r="BE259" s="122">
        <v>125.8</v>
      </c>
      <c r="BF259" s="112">
        <v>40.638443392782797</v>
      </c>
      <c r="BG259" s="134">
        <v>65</v>
      </c>
      <c r="BH259" s="118">
        <v>0.62520682142742701</v>
      </c>
      <c r="BI259" s="129">
        <v>-104.066205989056</v>
      </c>
      <c r="BJ259" s="114"/>
      <c r="BK259" s="114"/>
      <c r="BL259" s="127">
        <v>76</v>
      </c>
      <c r="BM259" s="127">
        <v>116</v>
      </c>
      <c r="BN259" s="113"/>
      <c r="BO259" s="121">
        <v>284</v>
      </c>
      <c r="BP259" s="122">
        <v>91.743385719795796</v>
      </c>
      <c r="BQ259" s="134">
        <v>78</v>
      </c>
      <c r="BR259" s="124">
        <v>1.1761972528178899</v>
      </c>
      <c r="BS259" s="125">
        <v>8.1605528131331102</v>
      </c>
      <c r="BT259" s="114">
        <v>7.4999999999999997E-3</v>
      </c>
      <c r="BU259" s="126">
        <v>6.7499999999999999E-3</v>
      </c>
      <c r="BV259" s="121">
        <v>0</v>
      </c>
      <c r="BW259" s="121">
        <v>6</v>
      </c>
      <c r="BX259" s="115"/>
      <c r="BY259" s="120">
        <v>0.99064817800709404</v>
      </c>
      <c r="BZ259" s="120">
        <v>1</v>
      </c>
      <c r="CA259" s="137">
        <v>0.99625927120283797</v>
      </c>
      <c r="CB259" s="119">
        <v>0.9</v>
      </c>
      <c r="CC259" s="126">
        <v>2.5000000000000001E-3</v>
      </c>
      <c r="CD259" s="207">
        <f t="shared" si="3"/>
        <v>1943.1024765585314</v>
      </c>
      <c r="CE259" s="115"/>
    </row>
    <row r="260" spans="1:83" s="87" customFormat="1" ht="21.4" customHeight="1" x14ac:dyDescent="0.2">
      <c r="A260" s="111" t="s">
        <v>308</v>
      </c>
      <c r="B260" s="111" t="s">
        <v>377</v>
      </c>
      <c r="C260" s="111" t="s">
        <v>326</v>
      </c>
      <c r="D260" s="112">
        <v>13.8803627408889</v>
      </c>
      <c r="E260" s="113"/>
      <c r="F260" s="114">
        <v>3.95E-2</v>
      </c>
      <c r="G260" s="114">
        <v>3.6999999999999998E-2</v>
      </c>
      <c r="H260" s="115"/>
      <c r="I260" s="116">
        <v>6</v>
      </c>
      <c r="J260" s="116">
        <v>5</v>
      </c>
      <c r="K260" s="113"/>
      <c r="L260" s="140">
        <v>0.69753531882397901</v>
      </c>
      <c r="M260" s="135">
        <v>0.76</v>
      </c>
      <c r="N260" s="119">
        <v>0.7</v>
      </c>
      <c r="O260" s="120">
        <v>8.0000000000000002E-3</v>
      </c>
      <c r="P260" s="113"/>
      <c r="Q260" s="121">
        <v>591</v>
      </c>
      <c r="R260" s="122">
        <v>42.578137980431002</v>
      </c>
      <c r="S260" s="123">
        <v>36</v>
      </c>
      <c r="T260" s="124">
        <v>1.18272605501197</v>
      </c>
      <c r="U260" s="125">
        <v>20.150649773107599</v>
      </c>
      <c r="V260" s="126">
        <v>0.01</v>
      </c>
      <c r="W260" s="126">
        <v>8.9999999999999993E-3</v>
      </c>
      <c r="X260" s="127">
        <v>0</v>
      </c>
      <c r="Y260" s="127">
        <v>9</v>
      </c>
      <c r="Z260" s="113"/>
      <c r="AA260" s="128">
        <v>2132</v>
      </c>
      <c r="AB260" s="112">
        <v>153.598291327037</v>
      </c>
      <c r="AC260" s="123">
        <v>200</v>
      </c>
      <c r="AD260" s="120">
        <v>0.76799145663518498</v>
      </c>
      <c r="AE260" s="128">
        <v>-1039.38527903829</v>
      </c>
      <c r="AF260" s="114"/>
      <c r="AG260" s="114"/>
      <c r="AH260" s="130">
        <v>645</v>
      </c>
      <c r="AI260" s="127">
        <v>1200</v>
      </c>
      <c r="AJ260" s="113"/>
      <c r="AK260" s="122">
        <v>15349.080029999999</v>
      </c>
      <c r="AL260" s="122">
        <v>1105.81260133675</v>
      </c>
      <c r="AM260" s="131">
        <v>782.4</v>
      </c>
      <c r="AN260" s="124">
        <v>1.41335966428521</v>
      </c>
      <c r="AO260" s="132">
        <v>2942.6208184022098</v>
      </c>
      <c r="AP260" s="126">
        <v>0.01</v>
      </c>
      <c r="AQ260" s="126">
        <v>0.01</v>
      </c>
      <c r="AR260" s="127">
        <v>0</v>
      </c>
      <c r="AS260" s="127">
        <v>0</v>
      </c>
      <c r="AT260" s="115"/>
      <c r="AU260" s="122">
        <v>7704.4804299999996</v>
      </c>
      <c r="AV260" s="112">
        <v>555.06333471416201</v>
      </c>
      <c r="AW260" s="133">
        <v>573</v>
      </c>
      <c r="AX260" s="135">
        <v>0.96869691922192402</v>
      </c>
      <c r="AY260" s="139">
        <v>-1381.5383944447101</v>
      </c>
      <c r="AZ260" s="114">
        <v>1.5E-3</v>
      </c>
      <c r="BA260" s="114"/>
      <c r="BB260" s="127">
        <v>249</v>
      </c>
      <c r="BC260" s="127">
        <v>1840</v>
      </c>
      <c r="BD260" s="113"/>
      <c r="BE260" s="122">
        <v>681.6</v>
      </c>
      <c r="BF260" s="112">
        <v>49.105344919563002</v>
      </c>
      <c r="BG260" s="134">
        <v>65</v>
      </c>
      <c r="BH260" s="118">
        <v>0.75546684491635396</v>
      </c>
      <c r="BI260" s="129">
        <v>-349.10021568744497</v>
      </c>
      <c r="BJ260" s="114"/>
      <c r="BK260" s="114"/>
      <c r="BL260" s="127">
        <v>221</v>
      </c>
      <c r="BM260" s="127">
        <v>402</v>
      </c>
      <c r="BN260" s="113"/>
      <c r="BO260" s="121">
        <v>1544</v>
      </c>
      <c r="BP260" s="122">
        <v>111.23628602671</v>
      </c>
      <c r="BQ260" s="134">
        <v>78</v>
      </c>
      <c r="BR260" s="124">
        <v>1.4261062311116699</v>
      </c>
      <c r="BS260" s="125">
        <v>307.15974117506602</v>
      </c>
      <c r="BT260" s="114">
        <v>7.4999999999999997E-3</v>
      </c>
      <c r="BU260" s="126">
        <v>7.4999999999999997E-3</v>
      </c>
      <c r="BV260" s="121">
        <v>0</v>
      </c>
      <c r="BW260" s="121">
        <v>0</v>
      </c>
      <c r="BX260" s="115"/>
      <c r="BY260" s="120">
        <v>0.97611850060459504</v>
      </c>
      <c r="BZ260" s="120">
        <v>1</v>
      </c>
      <c r="CA260" s="137">
        <v>0.99044740024183797</v>
      </c>
      <c r="CB260" s="119">
        <v>0.9</v>
      </c>
      <c r="CC260" s="126">
        <v>2.5000000000000001E-3</v>
      </c>
      <c r="CD260" s="207">
        <f t="shared" si="3"/>
        <v>10859.995808471474</v>
      </c>
      <c r="CE260" s="115"/>
    </row>
    <row r="261" spans="1:83" s="87" customFormat="1" ht="21.4" customHeight="1" x14ac:dyDescent="0.2">
      <c r="A261" s="111" t="s">
        <v>308</v>
      </c>
      <c r="B261" s="111" t="s">
        <v>377</v>
      </c>
      <c r="C261" s="111" t="s">
        <v>338</v>
      </c>
      <c r="D261" s="112">
        <v>3.91289081288889</v>
      </c>
      <c r="E261" s="113"/>
      <c r="F261" s="114">
        <v>2.4500000000000001E-2</v>
      </c>
      <c r="G261" s="114">
        <v>2.4500000000000001E-2</v>
      </c>
      <c r="H261" s="115"/>
      <c r="I261" s="116">
        <v>3</v>
      </c>
      <c r="J261" s="116">
        <v>3</v>
      </c>
      <c r="K261" s="113"/>
      <c r="L261" s="138">
        <v>0.74</v>
      </c>
      <c r="M261" s="135">
        <v>0.78400000000000003</v>
      </c>
      <c r="N261" s="119">
        <v>0.7</v>
      </c>
      <c r="O261" s="120">
        <v>1.2E-2</v>
      </c>
      <c r="P261" s="113"/>
      <c r="Q261" s="121">
        <v>126</v>
      </c>
      <c r="R261" s="122">
        <v>32.2012563153977</v>
      </c>
      <c r="S261" s="123">
        <v>36</v>
      </c>
      <c r="T261" s="120">
        <v>0.89447934209438096</v>
      </c>
      <c r="U261" s="128">
        <v>-34.923112727193697</v>
      </c>
      <c r="V261" s="126"/>
      <c r="W261" s="126"/>
      <c r="X261" s="127">
        <v>15</v>
      </c>
      <c r="Y261" s="127">
        <v>44</v>
      </c>
      <c r="Z261" s="113"/>
      <c r="AA261" s="128">
        <v>638</v>
      </c>
      <c r="AB261" s="112">
        <v>163.05080578748999</v>
      </c>
      <c r="AC261" s="123">
        <v>200</v>
      </c>
      <c r="AD261" s="120">
        <v>0.81525402893745003</v>
      </c>
      <c r="AE261" s="128">
        <v>-256.01729292885398</v>
      </c>
      <c r="AF261" s="114"/>
      <c r="AG261" s="114"/>
      <c r="AH261" s="130">
        <v>145</v>
      </c>
      <c r="AI261" s="127">
        <v>302</v>
      </c>
      <c r="AJ261" s="113"/>
      <c r="AK261" s="122">
        <v>3622.0645800000002</v>
      </c>
      <c r="AL261" s="122">
        <v>925.67484072621698</v>
      </c>
      <c r="AM261" s="131">
        <v>700.1</v>
      </c>
      <c r="AN261" s="124">
        <v>1.3222037433598299</v>
      </c>
      <c r="AO261" s="132">
        <v>492.55704610254799</v>
      </c>
      <c r="AP261" s="126">
        <v>0.01</v>
      </c>
      <c r="AQ261" s="126">
        <v>0.01</v>
      </c>
      <c r="AR261" s="127">
        <v>0</v>
      </c>
      <c r="AS261" s="127">
        <v>0</v>
      </c>
      <c r="AT261" s="115"/>
      <c r="AU261" s="122">
        <v>1922.22543</v>
      </c>
      <c r="AV261" s="112">
        <v>491.25455370956797</v>
      </c>
      <c r="AW261" s="133">
        <v>573</v>
      </c>
      <c r="AX261" s="120">
        <v>0.85733779006905397</v>
      </c>
      <c r="AY261" s="122">
        <v>-639.134114241166</v>
      </c>
      <c r="AZ261" s="114"/>
      <c r="BA261" s="114"/>
      <c r="BB261" s="127">
        <v>320</v>
      </c>
      <c r="BC261" s="127">
        <v>769</v>
      </c>
      <c r="BD261" s="113"/>
      <c r="BE261" s="122">
        <v>180.4</v>
      </c>
      <c r="BF261" s="112">
        <v>46.104020946807502</v>
      </c>
      <c r="BG261" s="134">
        <v>65</v>
      </c>
      <c r="BH261" s="118">
        <v>0.70929262995088505</v>
      </c>
      <c r="BI261" s="129">
        <v>-110.155620201877</v>
      </c>
      <c r="BJ261" s="114"/>
      <c r="BK261" s="114"/>
      <c r="BL261" s="127">
        <v>74</v>
      </c>
      <c r="BM261" s="127">
        <v>125</v>
      </c>
      <c r="BN261" s="113"/>
      <c r="BO261" s="121">
        <v>260</v>
      </c>
      <c r="BP261" s="122">
        <v>66.447036841296807</v>
      </c>
      <c r="BQ261" s="134">
        <v>78</v>
      </c>
      <c r="BR261" s="120">
        <v>0.85188508770893401</v>
      </c>
      <c r="BS261" s="128">
        <v>-88.666744242252904</v>
      </c>
      <c r="BT261" s="114"/>
      <c r="BU261" s="126"/>
      <c r="BV261" s="121">
        <v>46</v>
      </c>
      <c r="BW261" s="121">
        <v>107</v>
      </c>
      <c r="BX261" s="115"/>
      <c r="BY261" s="120">
        <v>0.98801369863013699</v>
      </c>
      <c r="BZ261" s="120">
        <v>1</v>
      </c>
      <c r="CA261" s="137">
        <v>0.99520547945205495</v>
      </c>
      <c r="CB261" s="119">
        <v>0.9</v>
      </c>
      <c r="CC261" s="126">
        <v>2.5000000000000001E-3</v>
      </c>
      <c r="CD261" s="207">
        <f t="shared" si="3"/>
        <v>2739.414858103512</v>
      </c>
      <c r="CE261" s="115"/>
    </row>
    <row r="262" spans="1:83" s="87" customFormat="1" ht="21.95" customHeight="1" x14ac:dyDescent="0.2">
      <c r="A262" s="142"/>
      <c r="B262" s="142"/>
      <c r="C262" s="143" t="s">
        <v>339</v>
      </c>
      <c r="D262" s="144">
        <v>1138.85373601933</v>
      </c>
      <c r="E262" s="145"/>
      <c r="F262" s="142"/>
      <c r="G262" s="142"/>
      <c r="H262" s="146"/>
      <c r="I262" s="142"/>
      <c r="J262" s="142"/>
      <c r="K262" s="145"/>
      <c r="L262" s="147">
        <v>0.62543837965861804</v>
      </c>
      <c r="M262" s="148">
        <v>0.60538634790000001</v>
      </c>
      <c r="N262" s="149" t="s">
        <v>516</v>
      </c>
      <c r="O262" s="142"/>
      <c r="P262" s="145"/>
      <c r="Q262" s="150">
        <v>50106</v>
      </c>
      <c r="R262" s="151">
        <v>43.996870199624503</v>
      </c>
      <c r="S262" s="152" t="s">
        <v>517</v>
      </c>
      <c r="T262" s="153">
        <v>1.2221352833229</v>
      </c>
      <c r="U262" s="154">
        <v>3269.0457109744898</v>
      </c>
      <c r="V262" s="150"/>
      <c r="W262" s="150"/>
      <c r="X262" s="155">
        <v>1439</v>
      </c>
      <c r="Y262" s="155">
        <v>4581</v>
      </c>
      <c r="Z262" s="145"/>
      <c r="AA262" s="156">
        <v>127775</v>
      </c>
      <c r="AB262" s="151">
        <v>112.19614596569301</v>
      </c>
      <c r="AC262" s="152" t="s">
        <v>518</v>
      </c>
      <c r="AD262" s="153">
        <v>0.56098072982846503</v>
      </c>
      <c r="AE262" s="156">
        <v>-132430.30160569699</v>
      </c>
      <c r="AF262" s="142"/>
      <c r="AG262" s="142"/>
      <c r="AH262" s="157">
        <v>100315</v>
      </c>
      <c r="AI262" s="158">
        <v>145677</v>
      </c>
      <c r="AJ262" s="145"/>
      <c r="AK262" s="159">
        <v>891204.66635999898</v>
      </c>
      <c r="AL262" s="159">
        <v>782.54532445496602</v>
      </c>
      <c r="AM262" s="160" t="s">
        <v>519</v>
      </c>
      <c r="AN262" s="153">
        <v>1.0868685061874499</v>
      </c>
      <c r="AO262" s="154">
        <v>-69611.833260132698</v>
      </c>
      <c r="AP262" s="150"/>
      <c r="AQ262" s="150"/>
      <c r="AR262" s="155">
        <v>84007</v>
      </c>
      <c r="AS262" s="155">
        <v>177348</v>
      </c>
      <c r="AT262" s="146"/>
      <c r="AU262" s="159">
        <v>669107.03298999998</v>
      </c>
      <c r="AV262" s="159">
        <v>587.52674889468096</v>
      </c>
      <c r="AW262" s="149" t="s">
        <v>520</v>
      </c>
      <c r="AX262" s="153">
        <v>1.02535209231183</v>
      </c>
      <c r="AY262" s="154">
        <v>-76381.156110322801</v>
      </c>
      <c r="AZ262" s="150"/>
      <c r="BA262" s="150"/>
      <c r="BB262" s="155">
        <v>41903</v>
      </c>
      <c r="BC262" s="155">
        <v>128957</v>
      </c>
      <c r="BD262" s="145"/>
      <c r="BE262" s="159">
        <v>64892.800000000003</v>
      </c>
      <c r="BF262" s="161">
        <v>56.980802668147298</v>
      </c>
      <c r="BG262" s="149" t="s">
        <v>521</v>
      </c>
      <c r="BH262" s="153">
        <v>0.87662773335611299</v>
      </c>
      <c r="BI262" s="154">
        <v>-19673.923021851599</v>
      </c>
      <c r="BJ262" s="150"/>
      <c r="BK262" s="150"/>
      <c r="BL262" s="155">
        <v>12076</v>
      </c>
      <c r="BM262" s="155">
        <v>24722</v>
      </c>
      <c r="BN262" s="145"/>
      <c r="BO262" s="150">
        <v>118277</v>
      </c>
      <c r="BP262" s="159">
        <v>103.856181227817</v>
      </c>
      <c r="BQ262" s="162" t="s">
        <v>522</v>
      </c>
      <c r="BR262" s="153">
        <v>1.3314895029207301</v>
      </c>
      <c r="BS262" s="154">
        <v>16796.932373778101</v>
      </c>
      <c r="BT262" s="150"/>
      <c r="BU262" s="150"/>
      <c r="BV262" s="150">
        <v>1750</v>
      </c>
      <c r="BW262" s="150">
        <v>5857</v>
      </c>
      <c r="BX262" s="146"/>
      <c r="BY262" s="153">
        <v>0.99429879019937994</v>
      </c>
      <c r="BZ262" s="153">
        <v>0.99892887746358205</v>
      </c>
      <c r="CA262" s="163">
        <v>0.99707684255790097</v>
      </c>
      <c r="CB262" s="149" t="s">
        <v>523</v>
      </c>
      <c r="CC262" s="164"/>
      <c r="CD262" s="207">
        <f t="shared" si="3"/>
        <v>819974.6899339176</v>
      </c>
      <c r="CE262" s="146"/>
    </row>
    <row r="263" spans="1:83" s="87" customFormat="1" ht="28.7" customHeight="1" x14ac:dyDescent="0.2"/>
  </sheetData>
  <autoFilter ref="A5:CE262" xr:uid="{05E8A0FB-0C05-491A-8CE5-EAA5B67DC466}"/>
  <mergeCells count="87">
    <mergeCell ref="CC4:CC5"/>
    <mergeCell ref="BW4:BW5"/>
    <mergeCell ref="BY4:BY5"/>
    <mergeCell ref="BZ4:BZ5"/>
    <mergeCell ref="CA4:CA5"/>
    <mergeCell ref="CB4:CB5"/>
    <mergeCell ref="BR4:BR5"/>
    <mergeCell ref="BS4:BS5"/>
    <mergeCell ref="BT4:BT5"/>
    <mergeCell ref="BU4:BU5"/>
    <mergeCell ref="BV4:BV5"/>
    <mergeCell ref="BC4:BC5"/>
    <mergeCell ref="AA4:AA5"/>
    <mergeCell ref="Y4:Y5"/>
    <mergeCell ref="AV4:AV5"/>
    <mergeCell ref="AW4:AW5"/>
    <mergeCell ref="AL4:AL5"/>
    <mergeCell ref="AM4:AM5"/>
    <mergeCell ref="AN4:AN5"/>
    <mergeCell ref="AQ4:AQ5"/>
    <mergeCell ref="BA4:BA5"/>
    <mergeCell ref="AX4:AX5"/>
    <mergeCell ref="AY4:AY5"/>
    <mergeCell ref="AZ4:AZ5"/>
    <mergeCell ref="AK4:AK5"/>
    <mergeCell ref="AF4:AF5"/>
    <mergeCell ref="AI4:AI5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A2:A5"/>
    <mergeCell ref="B2:B5"/>
    <mergeCell ref="C2:C5"/>
    <mergeCell ref="D2:D4"/>
    <mergeCell ref="G2:G4"/>
    <mergeCell ref="F2:F4"/>
    <mergeCell ref="V4:V5"/>
    <mergeCell ref="Q4:Q5"/>
    <mergeCell ref="R4:R5"/>
    <mergeCell ref="S4:S5"/>
    <mergeCell ref="T4:T5"/>
    <mergeCell ref="U4:U5"/>
    <mergeCell ref="W4:W5"/>
    <mergeCell ref="AG4:AG5"/>
    <mergeCell ref="BP4:BP5"/>
    <mergeCell ref="I2:I4"/>
    <mergeCell ref="L4:L5"/>
    <mergeCell ref="X4:X5"/>
    <mergeCell ref="AH4:AH5"/>
    <mergeCell ref="AR4:AR5"/>
    <mergeCell ref="J2:J4"/>
    <mergeCell ref="M4:M5"/>
    <mergeCell ref="N4:N5"/>
    <mergeCell ref="O4:O5"/>
    <mergeCell ref="AB4:AB5"/>
    <mergeCell ref="AC4:AC5"/>
    <mergeCell ref="AD4:AD5"/>
    <mergeCell ref="AE4:AE5"/>
    <mergeCell ref="AO4:AO5"/>
    <mergeCell ref="AP4:AP5"/>
    <mergeCell ref="AS4:AS5"/>
    <mergeCell ref="AU4:AU5"/>
    <mergeCell ref="BQ4:BQ5"/>
    <mergeCell ref="BL4:BL5"/>
    <mergeCell ref="BB4:BB5"/>
    <mergeCell ref="BM4:BM5"/>
    <mergeCell ref="BO4:BO5"/>
    <mergeCell ref="BK4:BK5"/>
    <mergeCell ref="BJ4:BJ5"/>
    <mergeCell ref="BE4:BE5"/>
    <mergeCell ref="BF4:BF5"/>
    <mergeCell ref="BG4:BG5"/>
    <mergeCell ref="BH4:BH5"/>
    <mergeCell ref="BI4:BI5"/>
  </mergeCells>
  <hyperlinks>
    <hyperlink ref="F5" r:id="rId1" xr:uid="{A587C648-6D88-46AC-BDE1-69AABD71EF18}"/>
    <hyperlink ref="G5" r:id="rId2" xr:uid="{9F54EDD0-73B4-4AAF-95C5-23E1AB2C2EB0}"/>
    <hyperlink ref="I5" r:id="rId3" xr:uid="{DE6C6487-288F-45C9-9108-63D50BEBF307}"/>
    <hyperlink ref="J5" r:id="rId4" xr:uid="{F29CF251-3CDC-421B-9D06-E558C01D9852}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9">
    <tabColor theme="5" tint="0.79998168889431442"/>
  </sheetPr>
  <dimension ref="A1:CE263"/>
  <sheetViews>
    <sheetView workbookViewId="0">
      <selection sqref="A1:B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7" customFormat="1" ht="3.75" customHeight="1" x14ac:dyDescent="0.2"/>
    <row r="2" spans="1:83" s="87" customFormat="1" ht="24" customHeight="1" x14ac:dyDescent="0.2">
      <c r="A2" s="302" t="s">
        <v>14</v>
      </c>
      <c r="B2" s="303" t="s">
        <v>15</v>
      </c>
      <c r="C2" s="303" t="s">
        <v>16</v>
      </c>
      <c r="D2" s="304" t="s">
        <v>17</v>
      </c>
      <c r="E2" s="100"/>
      <c r="F2" s="305" t="s">
        <v>18</v>
      </c>
      <c r="G2" s="299" t="s">
        <v>19</v>
      </c>
      <c r="H2" s="101"/>
      <c r="I2" s="299" t="s">
        <v>20</v>
      </c>
      <c r="J2" s="301" t="s">
        <v>21</v>
      </c>
      <c r="K2" s="101"/>
      <c r="L2" s="309" t="s">
        <v>494</v>
      </c>
      <c r="M2" s="309"/>
      <c r="N2" s="309"/>
      <c r="O2" s="309"/>
      <c r="P2" s="101"/>
      <c r="Q2" s="310" t="s">
        <v>495</v>
      </c>
      <c r="R2" s="310"/>
      <c r="S2" s="310"/>
      <c r="T2" s="310"/>
      <c r="U2" s="310"/>
      <c r="V2" s="310"/>
      <c r="W2" s="310"/>
      <c r="X2" s="310"/>
      <c r="Y2" s="310"/>
      <c r="Z2" s="101"/>
      <c r="AA2" s="311" t="s">
        <v>496</v>
      </c>
      <c r="AB2" s="311"/>
      <c r="AC2" s="311"/>
      <c r="AD2" s="311"/>
      <c r="AE2" s="311"/>
      <c r="AF2" s="311"/>
      <c r="AG2" s="311"/>
      <c r="AH2" s="311"/>
      <c r="AI2" s="311"/>
      <c r="AJ2" s="102"/>
      <c r="AK2" s="312" t="s">
        <v>497</v>
      </c>
      <c r="AL2" s="312"/>
      <c r="AM2" s="312"/>
      <c r="AN2" s="312"/>
      <c r="AO2" s="312"/>
      <c r="AP2" s="312"/>
      <c r="AQ2" s="312"/>
      <c r="AR2" s="312"/>
      <c r="AS2" s="312"/>
      <c r="AT2" s="103"/>
      <c r="AU2" s="313" t="s">
        <v>498</v>
      </c>
      <c r="AV2" s="313"/>
      <c r="AW2" s="313"/>
      <c r="AX2" s="313"/>
      <c r="AY2" s="313"/>
      <c r="AZ2" s="313"/>
      <c r="BA2" s="313"/>
      <c r="BB2" s="313"/>
      <c r="BC2" s="313"/>
      <c r="BD2" s="104"/>
      <c r="BE2" s="306" t="s">
        <v>499</v>
      </c>
      <c r="BF2" s="306"/>
      <c r="BG2" s="306"/>
      <c r="BH2" s="306"/>
      <c r="BI2" s="306"/>
      <c r="BJ2" s="306"/>
      <c r="BK2" s="306"/>
      <c r="BL2" s="306"/>
      <c r="BM2" s="306"/>
      <c r="BN2" s="105"/>
      <c r="BO2" s="307" t="s">
        <v>500</v>
      </c>
      <c r="BP2" s="307"/>
      <c r="BQ2" s="307"/>
      <c r="BR2" s="307"/>
      <c r="BS2" s="307"/>
      <c r="BT2" s="307"/>
      <c r="BU2" s="307"/>
      <c r="BV2" s="307"/>
      <c r="BW2" s="307"/>
      <c r="BX2" s="106"/>
      <c r="BY2" s="308" t="s">
        <v>501</v>
      </c>
      <c r="BZ2" s="308"/>
      <c r="CA2" s="308"/>
      <c r="CB2" s="308"/>
      <c r="CC2" s="308"/>
      <c r="CD2" s="106"/>
      <c r="CE2" s="106"/>
    </row>
    <row r="3" spans="1:83" s="87" customFormat="1" ht="24" customHeight="1" x14ac:dyDescent="0.2">
      <c r="A3" s="302"/>
      <c r="B3" s="303"/>
      <c r="C3" s="303"/>
      <c r="D3" s="304"/>
      <c r="E3" s="100"/>
      <c r="F3" s="305"/>
      <c r="G3" s="299"/>
      <c r="H3" s="101"/>
      <c r="I3" s="299"/>
      <c r="J3" s="301"/>
      <c r="K3" s="101"/>
      <c r="L3" s="309" t="s">
        <v>502</v>
      </c>
      <c r="M3" s="309"/>
      <c r="N3" s="309"/>
      <c r="O3" s="309"/>
      <c r="P3" s="101"/>
      <c r="Q3" s="310" t="s">
        <v>646</v>
      </c>
      <c r="R3" s="310"/>
      <c r="S3" s="310"/>
      <c r="T3" s="310"/>
      <c r="U3" s="310"/>
      <c r="V3" s="310"/>
      <c r="W3" s="310"/>
      <c r="X3" s="310"/>
      <c r="Y3" s="310"/>
      <c r="Z3" s="101"/>
      <c r="AA3" s="311" t="s">
        <v>646</v>
      </c>
      <c r="AB3" s="311"/>
      <c r="AC3" s="311"/>
      <c r="AD3" s="311"/>
      <c r="AE3" s="311"/>
      <c r="AF3" s="311"/>
      <c r="AG3" s="311"/>
      <c r="AH3" s="311"/>
      <c r="AI3" s="311"/>
      <c r="AJ3" s="102"/>
      <c r="AK3" s="312" t="s">
        <v>647</v>
      </c>
      <c r="AL3" s="312"/>
      <c r="AM3" s="312"/>
      <c r="AN3" s="312"/>
      <c r="AO3" s="312"/>
      <c r="AP3" s="312"/>
      <c r="AQ3" s="312"/>
      <c r="AR3" s="312"/>
      <c r="AS3" s="312"/>
      <c r="AT3" s="103"/>
      <c r="AU3" s="313" t="s">
        <v>648</v>
      </c>
      <c r="AV3" s="313"/>
      <c r="AW3" s="313"/>
      <c r="AX3" s="313"/>
      <c r="AY3" s="313"/>
      <c r="AZ3" s="313"/>
      <c r="BA3" s="313"/>
      <c r="BB3" s="313"/>
      <c r="BC3" s="313"/>
      <c r="BD3" s="102"/>
      <c r="BE3" s="306" t="s">
        <v>649</v>
      </c>
      <c r="BF3" s="306"/>
      <c r="BG3" s="306"/>
      <c r="BH3" s="306"/>
      <c r="BI3" s="306"/>
      <c r="BJ3" s="306"/>
      <c r="BK3" s="306"/>
      <c r="BL3" s="306"/>
      <c r="BM3" s="306"/>
      <c r="BN3" s="102"/>
      <c r="BO3" s="307" t="s">
        <v>650</v>
      </c>
      <c r="BP3" s="307"/>
      <c r="BQ3" s="307"/>
      <c r="BR3" s="307"/>
      <c r="BS3" s="307"/>
      <c r="BT3" s="307"/>
      <c r="BU3" s="307"/>
      <c r="BV3" s="307"/>
      <c r="BW3" s="307"/>
      <c r="BX3" s="106"/>
      <c r="BY3" s="308" t="s">
        <v>504</v>
      </c>
      <c r="BZ3" s="308"/>
      <c r="CA3" s="308"/>
      <c r="CB3" s="308"/>
      <c r="CC3" s="308"/>
      <c r="CD3" s="106"/>
      <c r="CE3" s="106"/>
    </row>
    <row r="4" spans="1:83" s="87" customFormat="1" ht="20.25" customHeight="1" x14ac:dyDescent="0.2">
      <c r="A4" s="302"/>
      <c r="B4" s="303"/>
      <c r="C4" s="303"/>
      <c r="D4" s="304"/>
      <c r="E4" s="100"/>
      <c r="F4" s="305"/>
      <c r="G4" s="299"/>
      <c r="H4" s="101"/>
      <c r="I4" s="299"/>
      <c r="J4" s="301"/>
      <c r="K4" s="101"/>
      <c r="L4" s="300" t="s">
        <v>651</v>
      </c>
      <c r="M4" s="300" t="s">
        <v>506</v>
      </c>
      <c r="N4" s="300" t="s">
        <v>507</v>
      </c>
      <c r="O4" s="300" t="s">
        <v>27</v>
      </c>
      <c r="P4" s="101"/>
      <c r="Q4" s="297" t="s">
        <v>31</v>
      </c>
      <c r="R4" s="297" t="s">
        <v>22</v>
      </c>
      <c r="S4" s="297" t="s">
        <v>23</v>
      </c>
      <c r="T4" s="297" t="s">
        <v>24</v>
      </c>
      <c r="U4" s="297" t="s">
        <v>25</v>
      </c>
      <c r="V4" s="297" t="s">
        <v>26</v>
      </c>
      <c r="W4" s="297" t="s">
        <v>27</v>
      </c>
      <c r="X4" s="297" t="s">
        <v>28</v>
      </c>
      <c r="Y4" s="297" t="s">
        <v>29</v>
      </c>
      <c r="Z4" s="101"/>
      <c r="AA4" s="298" t="s">
        <v>508</v>
      </c>
      <c r="AB4" s="298" t="s">
        <v>22</v>
      </c>
      <c r="AC4" s="298" t="s">
        <v>23</v>
      </c>
      <c r="AD4" s="298" t="s">
        <v>24</v>
      </c>
      <c r="AE4" s="298" t="s">
        <v>25</v>
      </c>
      <c r="AF4" s="298" t="s">
        <v>26</v>
      </c>
      <c r="AG4" s="298" t="s">
        <v>27</v>
      </c>
      <c r="AH4" s="298" t="s">
        <v>28</v>
      </c>
      <c r="AI4" s="298" t="s">
        <v>29</v>
      </c>
      <c r="AJ4" s="102"/>
      <c r="AK4" s="293" t="s">
        <v>509</v>
      </c>
      <c r="AL4" s="293" t="s">
        <v>22</v>
      </c>
      <c r="AM4" s="293" t="s">
        <v>23</v>
      </c>
      <c r="AN4" s="293" t="s">
        <v>24</v>
      </c>
      <c r="AO4" s="293" t="s">
        <v>25</v>
      </c>
      <c r="AP4" s="293" t="s">
        <v>26</v>
      </c>
      <c r="AQ4" s="293" t="s">
        <v>27</v>
      </c>
      <c r="AR4" s="293" t="s">
        <v>28</v>
      </c>
      <c r="AS4" s="293" t="s">
        <v>29</v>
      </c>
      <c r="AT4" s="103"/>
      <c r="AU4" s="294" t="s">
        <v>30</v>
      </c>
      <c r="AV4" s="294" t="s">
        <v>22</v>
      </c>
      <c r="AW4" s="294" t="s">
        <v>23</v>
      </c>
      <c r="AX4" s="294" t="s">
        <v>24</v>
      </c>
      <c r="AY4" s="294" t="s">
        <v>25</v>
      </c>
      <c r="AZ4" s="294" t="s">
        <v>26</v>
      </c>
      <c r="BA4" s="294" t="s">
        <v>27</v>
      </c>
      <c r="BB4" s="294" t="s">
        <v>28</v>
      </c>
      <c r="BC4" s="294" t="s">
        <v>29</v>
      </c>
      <c r="BD4" s="102"/>
      <c r="BE4" s="296" t="s">
        <v>510</v>
      </c>
      <c r="BF4" s="296" t="s">
        <v>22</v>
      </c>
      <c r="BG4" s="296" t="s">
        <v>23</v>
      </c>
      <c r="BH4" s="296" t="s">
        <v>24</v>
      </c>
      <c r="BI4" s="296" t="s">
        <v>25</v>
      </c>
      <c r="BJ4" s="296" t="s">
        <v>26</v>
      </c>
      <c r="BK4" s="296" t="s">
        <v>27</v>
      </c>
      <c r="BL4" s="296" t="s">
        <v>28</v>
      </c>
      <c r="BM4" s="296" t="s">
        <v>29</v>
      </c>
      <c r="BN4" s="102"/>
      <c r="BO4" s="295" t="s">
        <v>511</v>
      </c>
      <c r="BP4" s="295" t="s">
        <v>22</v>
      </c>
      <c r="BQ4" s="295" t="s">
        <v>23</v>
      </c>
      <c r="BR4" s="295" t="s">
        <v>24</v>
      </c>
      <c r="BS4" s="295" t="s">
        <v>25</v>
      </c>
      <c r="BT4" s="295" t="s">
        <v>26</v>
      </c>
      <c r="BU4" s="295" t="s">
        <v>27</v>
      </c>
      <c r="BV4" s="295" t="s">
        <v>28</v>
      </c>
      <c r="BW4" s="295" t="s">
        <v>29</v>
      </c>
      <c r="BX4" s="106"/>
      <c r="BY4" s="314" t="s">
        <v>32</v>
      </c>
      <c r="BZ4" s="314" t="s">
        <v>512</v>
      </c>
      <c r="CA4" s="314" t="s">
        <v>513</v>
      </c>
      <c r="CB4" s="314" t="s">
        <v>514</v>
      </c>
      <c r="CC4" s="314" t="s">
        <v>27</v>
      </c>
      <c r="CD4" s="106"/>
      <c r="CE4" s="106"/>
    </row>
    <row r="5" spans="1:83" s="87" customFormat="1" ht="25.15" customHeight="1" x14ac:dyDescent="0.2">
      <c r="A5" s="302"/>
      <c r="B5" s="303"/>
      <c r="C5" s="303"/>
      <c r="D5" s="224" t="s">
        <v>515</v>
      </c>
      <c r="E5" s="100"/>
      <c r="F5" s="108" t="s">
        <v>33</v>
      </c>
      <c r="G5" s="109" t="s">
        <v>33</v>
      </c>
      <c r="H5" s="101"/>
      <c r="I5" s="108" t="s">
        <v>33</v>
      </c>
      <c r="J5" s="110" t="s">
        <v>33</v>
      </c>
      <c r="K5" s="101"/>
      <c r="L5" s="300"/>
      <c r="M5" s="300"/>
      <c r="N5" s="300"/>
      <c r="O5" s="300"/>
      <c r="P5" s="101"/>
      <c r="Q5" s="297"/>
      <c r="R5" s="297"/>
      <c r="S5" s="297"/>
      <c r="T5" s="297"/>
      <c r="U5" s="297"/>
      <c r="V5" s="297"/>
      <c r="W5" s="297"/>
      <c r="X5" s="297"/>
      <c r="Y5" s="297"/>
      <c r="Z5" s="101"/>
      <c r="AA5" s="298"/>
      <c r="AB5" s="298"/>
      <c r="AC5" s="298"/>
      <c r="AD5" s="298"/>
      <c r="AE5" s="298"/>
      <c r="AF5" s="298"/>
      <c r="AG5" s="298"/>
      <c r="AH5" s="298"/>
      <c r="AI5" s="298"/>
      <c r="AJ5" s="102"/>
      <c r="AK5" s="293"/>
      <c r="AL5" s="293"/>
      <c r="AM5" s="293"/>
      <c r="AN5" s="293"/>
      <c r="AO5" s="293"/>
      <c r="AP5" s="293"/>
      <c r="AQ5" s="293"/>
      <c r="AR5" s="293"/>
      <c r="AS5" s="293"/>
      <c r="AT5" s="103"/>
      <c r="AU5" s="294"/>
      <c r="AV5" s="294"/>
      <c r="AW5" s="294"/>
      <c r="AX5" s="294"/>
      <c r="AY5" s="294"/>
      <c r="AZ5" s="294"/>
      <c r="BA5" s="294"/>
      <c r="BB5" s="294"/>
      <c r="BC5" s="294"/>
      <c r="BD5" s="102"/>
      <c r="BE5" s="296"/>
      <c r="BF5" s="296"/>
      <c r="BG5" s="296"/>
      <c r="BH5" s="296"/>
      <c r="BI5" s="296"/>
      <c r="BJ5" s="296"/>
      <c r="BK5" s="296"/>
      <c r="BL5" s="296"/>
      <c r="BM5" s="296"/>
      <c r="BN5" s="102"/>
      <c r="BO5" s="295"/>
      <c r="BP5" s="295"/>
      <c r="BQ5" s="295"/>
      <c r="BR5" s="295"/>
      <c r="BS5" s="295"/>
      <c r="BT5" s="295"/>
      <c r="BU5" s="295"/>
      <c r="BV5" s="295"/>
      <c r="BW5" s="295"/>
      <c r="BX5" s="106"/>
      <c r="BY5" s="314"/>
      <c r="BZ5" s="314"/>
      <c r="CA5" s="314"/>
      <c r="CB5" s="314"/>
      <c r="CC5" s="314"/>
      <c r="CD5" s="106"/>
      <c r="CE5" s="106"/>
    </row>
    <row r="6" spans="1:83" s="87" customFormat="1" ht="21.4" customHeight="1" x14ac:dyDescent="0.2">
      <c r="A6" s="111" t="s">
        <v>378</v>
      </c>
      <c r="B6" s="111" t="s">
        <v>0</v>
      </c>
      <c r="C6" s="111" t="s">
        <v>34</v>
      </c>
      <c r="D6" s="112">
        <v>7.8178202920000004</v>
      </c>
      <c r="E6" s="113"/>
      <c r="F6" s="114">
        <v>5.0250000000000003E-2</v>
      </c>
      <c r="G6" s="114">
        <v>4.5749999999999999E-2</v>
      </c>
      <c r="H6" s="115"/>
      <c r="I6" s="116">
        <v>6</v>
      </c>
      <c r="J6" s="116">
        <v>6</v>
      </c>
      <c r="K6" s="113"/>
      <c r="L6" s="138">
        <v>0.71</v>
      </c>
      <c r="M6" s="118">
        <v>0.56100000000000005</v>
      </c>
      <c r="N6" s="119">
        <v>0.7</v>
      </c>
      <c r="O6" s="120"/>
      <c r="P6" s="113"/>
      <c r="Q6" s="121">
        <v>394</v>
      </c>
      <c r="R6" s="122">
        <v>50.397679312631602</v>
      </c>
      <c r="S6" s="123">
        <v>36</v>
      </c>
      <c r="T6" s="124">
        <v>1.3999355364619901</v>
      </c>
      <c r="U6" s="125">
        <v>72.481195543091104</v>
      </c>
      <c r="V6" s="126">
        <v>0.01</v>
      </c>
      <c r="W6" s="126">
        <v>0.01</v>
      </c>
      <c r="X6" s="127">
        <v>0</v>
      </c>
      <c r="Y6" s="127">
        <v>0</v>
      </c>
      <c r="Z6" s="113"/>
      <c r="AA6" s="128">
        <v>960</v>
      </c>
      <c r="AB6" s="112">
        <v>122.796375990168</v>
      </c>
      <c r="AC6" s="123">
        <v>200</v>
      </c>
      <c r="AD6" s="118">
        <v>0.61398187995083997</v>
      </c>
      <c r="AE6" s="129">
        <v>-826.21558031615996</v>
      </c>
      <c r="AF6" s="114"/>
      <c r="AG6" s="114"/>
      <c r="AH6" s="130">
        <v>604</v>
      </c>
      <c r="AI6" s="127">
        <v>917</v>
      </c>
      <c r="AJ6" s="113"/>
      <c r="AK6" s="122">
        <v>7669.2314299999998</v>
      </c>
      <c r="AL6" s="122">
        <v>980.99356899364204</v>
      </c>
      <c r="AM6" s="131">
        <v>686.1</v>
      </c>
      <c r="AN6" s="124">
        <v>1.4298113525632401</v>
      </c>
      <c r="AO6" s="132">
        <v>1541.6188817254099</v>
      </c>
      <c r="AP6" s="126">
        <v>0.01</v>
      </c>
      <c r="AQ6" s="126">
        <v>0.01</v>
      </c>
      <c r="AR6" s="127">
        <v>0</v>
      </c>
      <c r="AS6" s="127">
        <v>0</v>
      </c>
      <c r="AT6" s="115"/>
      <c r="AU6" s="122">
        <v>5803.4583599999996</v>
      </c>
      <c r="AV6" s="112">
        <v>742.33714043525595</v>
      </c>
      <c r="AW6" s="133">
        <v>573</v>
      </c>
      <c r="AX6" s="124">
        <v>1.29552729569853</v>
      </c>
      <c r="AY6" s="132">
        <v>685.95072239420097</v>
      </c>
      <c r="AZ6" s="114">
        <v>1.4999999999999999E-2</v>
      </c>
      <c r="BA6" s="114">
        <v>1.4999999999999999E-2</v>
      </c>
      <c r="BB6" s="127">
        <v>0</v>
      </c>
      <c r="BC6" s="127">
        <v>0</v>
      </c>
      <c r="BD6" s="113"/>
      <c r="BE6" s="122">
        <v>519.5</v>
      </c>
      <c r="BF6" s="112">
        <v>66.450747215513005</v>
      </c>
      <c r="BG6" s="134">
        <v>65</v>
      </c>
      <c r="BH6" s="135">
        <v>1.0223191879309701</v>
      </c>
      <c r="BI6" s="136">
        <v>-61.020063602752003</v>
      </c>
      <c r="BJ6" s="114">
        <v>5.2500000000000003E-3</v>
      </c>
      <c r="BK6" s="114">
        <v>1.5E-3</v>
      </c>
      <c r="BL6" s="127">
        <v>0</v>
      </c>
      <c r="BM6" s="127">
        <v>91</v>
      </c>
      <c r="BN6" s="113"/>
      <c r="BO6" s="121">
        <v>719</v>
      </c>
      <c r="BP6" s="122">
        <v>91.969369100969899</v>
      </c>
      <c r="BQ6" s="134">
        <v>78</v>
      </c>
      <c r="BR6" s="124">
        <v>1.17909447565346</v>
      </c>
      <c r="BS6" s="125">
        <v>22.3759236766975</v>
      </c>
      <c r="BT6" s="114">
        <v>7.4999999999999997E-3</v>
      </c>
      <c r="BU6" s="126">
        <v>6.7499999999999999E-3</v>
      </c>
      <c r="BV6" s="121">
        <v>0</v>
      </c>
      <c r="BW6" s="121">
        <v>13</v>
      </c>
      <c r="BX6" s="115"/>
      <c r="BY6" s="120">
        <v>0.99844143388082995</v>
      </c>
      <c r="BZ6" s="120">
        <v>1</v>
      </c>
      <c r="CA6" s="137">
        <v>0.999376573552332</v>
      </c>
      <c r="CB6" s="119">
        <v>0.9</v>
      </c>
      <c r="CC6" s="126">
        <v>2.5000000000000001E-3</v>
      </c>
      <c r="CD6" s="115"/>
      <c r="CE6" s="115"/>
    </row>
    <row r="7" spans="1:83" s="87" customFormat="1" ht="21.4" customHeight="1" x14ac:dyDescent="0.2">
      <c r="A7" s="111" t="s">
        <v>378</v>
      </c>
      <c r="B7" s="111" t="s">
        <v>0</v>
      </c>
      <c r="C7" s="111" t="s">
        <v>35</v>
      </c>
      <c r="D7" s="112">
        <v>4.83677674411111</v>
      </c>
      <c r="E7" s="113"/>
      <c r="F7" s="114">
        <v>6.2E-2</v>
      </c>
      <c r="G7" s="114">
        <v>5.8250000000000003E-2</v>
      </c>
      <c r="H7" s="115"/>
      <c r="I7" s="116">
        <v>7</v>
      </c>
      <c r="J7" s="116">
        <v>7</v>
      </c>
      <c r="K7" s="113"/>
      <c r="L7" s="138">
        <v>0.79843089921544896</v>
      </c>
      <c r="M7" s="135">
        <v>0.71699999999999997</v>
      </c>
      <c r="N7" s="119">
        <v>0.7</v>
      </c>
      <c r="O7" s="120">
        <v>2E-3</v>
      </c>
      <c r="P7" s="113"/>
      <c r="Q7" s="121">
        <v>214</v>
      </c>
      <c r="R7" s="122">
        <v>44.244341081185901</v>
      </c>
      <c r="S7" s="123">
        <v>36</v>
      </c>
      <c r="T7" s="124">
        <v>1.2290094744773901</v>
      </c>
      <c r="U7" s="125">
        <v>15.0807849109889</v>
      </c>
      <c r="V7" s="126">
        <v>0.01</v>
      </c>
      <c r="W7" s="126">
        <v>0.01</v>
      </c>
      <c r="X7" s="127">
        <v>0</v>
      </c>
      <c r="Y7" s="127">
        <v>0</v>
      </c>
      <c r="Z7" s="113"/>
      <c r="AA7" s="128">
        <v>541</v>
      </c>
      <c r="AB7" s="112">
        <v>111.851348247297</v>
      </c>
      <c r="AC7" s="123">
        <v>200</v>
      </c>
      <c r="AD7" s="118">
        <v>0.55925674123648506</v>
      </c>
      <c r="AE7" s="129">
        <v>-564.10675049450595</v>
      </c>
      <c r="AF7" s="114"/>
      <c r="AG7" s="114"/>
      <c r="AH7" s="130">
        <v>427</v>
      </c>
      <c r="AI7" s="127">
        <v>620</v>
      </c>
      <c r="AJ7" s="113"/>
      <c r="AK7" s="122">
        <v>3801.1659300000001</v>
      </c>
      <c r="AL7" s="122">
        <v>785.88823323880104</v>
      </c>
      <c r="AM7" s="131">
        <v>612</v>
      </c>
      <c r="AN7" s="124">
        <v>1.2841311000633999</v>
      </c>
      <c r="AO7" s="132">
        <v>419.539273486811</v>
      </c>
      <c r="AP7" s="126">
        <v>0.01</v>
      </c>
      <c r="AQ7" s="126">
        <v>0.01</v>
      </c>
      <c r="AR7" s="127">
        <v>0</v>
      </c>
      <c r="AS7" s="127">
        <v>0</v>
      </c>
      <c r="AT7" s="115"/>
      <c r="AU7" s="122">
        <v>3323.4380099999998</v>
      </c>
      <c r="AV7" s="112">
        <v>687.11834054494295</v>
      </c>
      <c r="AW7" s="133">
        <v>573</v>
      </c>
      <c r="AX7" s="124">
        <v>1.1991594075828</v>
      </c>
      <c r="AY7" s="132">
        <v>157.30716983323899</v>
      </c>
      <c r="AZ7" s="114">
        <v>1.4999999999999999E-2</v>
      </c>
      <c r="BA7" s="114">
        <v>1.4999999999999999E-2</v>
      </c>
      <c r="BB7" s="127">
        <v>0</v>
      </c>
      <c r="BC7" s="127">
        <v>3</v>
      </c>
      <c r="BD7" s="113"/>
      <c r="BE7" s="122">
        <v>360.5</v>
      </c>
      <c r="BF7" s="112">
        <v>74.533107288633303</v>
      </c>
      <c r="BG7" s="134">
        <v>65</v>
      </c>
      <c r="BH7" s="124">
        <v>1.1466631890559</v>
      </c>
      <c r="BI7" s="125">
        <v>1.3403060892854901</v>
      </c>
      <c r="BJ7" s="114">
        <v>1.4999999999999999E-2</v>
      </c>
      <c r="BK7" s="114">
        <v>1.125E-2</v>
      </c>
      <c r="BL7" s="127">
        <v>0</v>
      </c>
      <c r="BM7" s="127">
        <v>17</v>
      </c>
      <c r="BN7" s="113"/>
      <c r="BO7" s="121">
        <v>490</v>
      </c>
      <c r="BP7" s="122">
        <v>101.30713612047199</v>
      </c>
      <c r="BQ7" s="134">
        <v>78</v>
      </c>
      <c r="BR7" s="124">
        <v>1.2988094374419501</v>
      </c>
      <c r="BS7" s="125">
        <v>59.0083673071425</v>
      </c>
      <c r="BT7" s="114">
        <v>7.4999999999999997E-3</v>
      </c>
      <c r="BU7" s="126">
        <v>7.4999999999999997E-3</v>
      </c>
      <c r="BV7" s="121">
        <v>0</v>
      </c>
      <c r="BW7" s="121">
        <v>0</v>
      </c>
      <c r="BX7" s="115"/>
      <c r="BY7" s="120">
        <v>0.99881761749926101</v>
      </c>
      <c r="BZ7" s="120">
        <v>1</v>
      </c>
      <c r="CA7" s="137">
        <v>0.99952704699970396</v>
      </c>
      <c r="CB7" s="119">
        <v>0.9</v>
      </c>
      <c r="CC7" s="126">
        <v>2.5000000000000001E-3</v>
      </c>
      <c r="CD7" s="115"/>
      <c r="CE7" s="115"/>
    </row>
    <row r="8" spans="1:83" s="87" customFormat="1" ht="21.4" customHeight="1" x14ac:dyDescent="0.2">
      <c r="A8" s="111" t="s">
        <v>378</v>
      </c>
      <c r="B8" s="111" t="s">
        <v>0</v>
      </c>
      <c r="C8" s="111" t="s">
        <v>36</v>
      </c>
      <c r="D8" s="112">
        <v>1.8669392335555599</v>
      </c>
      <c r="E8" s="113"/>
      <c r="F8" s="114">
        <v>5.8250000000000003E-2</v>
      </c>
      <c r="G8" s="114">
        <v>5.1249999999999997E-2</v>
      </c>
      <c r="H8" s="115"/>
      <c r="I8" s="116">
        <v>6</v>
      </c>
      <c r="J8" s="116">
        <v>6</v>
      </c>
      <c r="K8" s="113"/>
      <c r="L8" s="138">
        <v>0.83</v>
      </c>
      <c r="M8" s="135">
        <v>0.8</v>
      </c>
      <c r="N8" s="119">
        <v>0.7</v>
      </c>
      <c r="O8" s="120">
        <v>1.4E-2</v>
      </c>
      <c r="P8" s="113"/>
      <c r="Q8" s="121">
        <v>92</v>
      </c>
      <c r="R8" s="122">
        <v>49.2785187361388</v>
      </c>
      <c r="S8" s="123">
        <v>36</v>
      </c>
      <c r="T8" s="124">
        <v>1.3688477426705199</v>
      </c>
      <c r="U8" s="125">
        <v>15.2195103051006</v>
      </c>
      <c r="V8" s="126">
        <v>0.01</v>
      </c>
      <c r="W8" s="126">
        <v>0.01</v>
      </c>
      <c r="X8" s="127">
        <v>0</v>
      </c>
      <c r="Y8" s="127">
        <v>0</v>
      </c>
      <c r="Z8" s="113"/>
      <c r="AA8" s="128">
        <v>203</v>
      </c>
      <c r="AB8" s="112">
        <v>108.73412286343699</v>
      </c>
      <c r="AC8" s="123">
        <v>200</v>
      </c>
      <c r="AD8" s="118">
        <v>0.543670614317185</v>
      </c>
      <c r="AE8" s="129">
        <v>-223.558276082774</v>
      </c>
      <c r="AF8" s="114"/>
      <c r="AG8" s="114"/>
      <c r="AH8" s="130">
        <v>171</v>
      </c>
      <c r="AI8" s="127">
        <v>246</v>
      </c>
      <c r="AJ8" s="113"/>
      <c r="AK8" s="122">
        <v>1174.05557</v>
      </c>
      <c r="AL8" s="122">
        <v>628.86651525557704</v>
      </c>
      <c r="AM8" s="131">
        <v>612</v>
      </c>
      <c r="AN8" s="135">
        <v>1.0275596654502901</v>
      </c>
      <c r="AO8" s="139">
        <v>-131.21275481328999</v>
      </c>
      <c r="AP8" s="126">
        <v>4.0000000000000001E-3</v>
      </c>
      <c r="AQ8" s="126">
        <v>1.5E-3</v>
      </c>
      <c r="AR8" s="127">
        <v>0</v>
      </c>
      <c r="AS8" s="127">
        <v>198</v>
      </c>
      <c r="AT8" s="115"/>
      <c r="AU8" s="122">
        <v>1287.53314</v>
      </c>
      <c r="AV8" s="112">
        <v>689.64919524879997</v>
      </c>
      <c r="AW8" s="133">
        <v>573</v>
      </c>
      <c r="AX8" s="124">
        <v>1.2035762569787101</v>
      </c>
      <c r="AY8" s="132">
        <v>65.443679022851498</v>
      </c>
      <c r="AZ8" s="114">
        <v>1.4999999999999999E-2</v>
      </c>
      <c r="BA8" s="114">
        <v>1.4999999999999999E-2</v>
      </c>
      <c r="BB8" s="127">
        <v>0</v>
      </c>
      <c r="BC8" s="127">
        <v>0</v>
      </c>
      <c r="BD8" s="113"/>
      <c r="BE8" s="122">
        <v>134.9</v>
      </c>
      <c r="BF8" s="112">
        <v>72.257306277229603</v>
      </c>
      <c r="BG8" s="134">
        <v>65</v>
      </c>
      <c r="BH8" s="135">
        <v>1.11165086580353</v>
      </c>
      <c r="BI8" s="136">
        <v>-3.7314397269016402</v>
      </c>
      <c r="BJ8" s="114">
        <v>1.2749999999999999E-2</v>
      </c>
      <c r="BK8" s="114">
        <v>8.2500000000000004E-3</v>
      </c>
      <c r="BL8" s="127">
        <v>0</v>
      </c>
      <c r="BM8" s="127">
        <v>11</v>
      </c>
      <c r="BN8" s="113"/>
      <c r="BO8" s="121">
        <v>130</v>
      </c>
      <c r="BP8" s="122">
        <v>69.6326895184569</v>
      </c>
      <c r="BQ8" s="134">
        <v>78</v>
      </c>
      <c r="BR8" s="120">
        <v>0.89272678869816602</v>
      </c>
      <c r="BS8" s="128">
        <v>-36.357727672282003</v>
      </c>
      <c r="BT8" s="114"/>
      <c r="BU8" s="126"/>
      <c r="BV8" s="121">
        <v>16</v>
      </c>
      <c r="BW8" s="121">
        <v>45</v>
      </c>
      <c r="BX8" s="115"/>
      <c r="BY8" s="120">
        <v>0.99955888839876506</v>
      </c>
      <c r="BZ8" s="120">
        <v>1</v>
      </c>
      <c r="CA8" s="137">
        <v>0.99982355535950596</v>
      </c>
      <c r="CB8" s="119">
        <v>0.9</v>
      </c>
      <c r="CC8" s="126">
        <v>2.5000000000000001E-3</v>
      </c>
      <c r="CD8" s="115"/>
      <c r="CE8" s="115"/>
    </row>
    <row r="9" spans="1:83" s="87" customFormat="1" ht="21.4" customHeight="1" x14ac:dyDescent="0.2">
      <c r="A9" s="111" t="s">
        <v>378</v>
      </c>
      <c r="B9" s="111" t="s">
        <v>0</v>
      </c>
      <c r="C9" s="111" t="s">
        <v>37</v>
      </c>
      <c r="D9" s="112">
        <v>8.9870805217777807</v>
      </c>
      <c r="E9" s="113"/>
      <c r="F9" s="114">
        <v>5.2374999999999998E-2</v>
      </c>
      <c r="G9" s="114">
        <v>3.925E-2</v>
      </c>
      <c r="H9" s="115"/>
      <c r="I9" s="116">
        <v>6</v>
      </c>
      <c r="J9" s="116">
        <v>6</v>
      </c>
      <c r="K9" s="113"/>
      <c r="L9" s="138">
        <v>0.72198042414355601</v>
      </c>
      <c r="M9" s="120">
        <v>0.66900000000000004</v>
      </c>
      <c r="N9" s="119">
        <v>0.7</v>
      </c>
      <c r="O9" s="120"/>
      <c r="P9" s="113"/>
      <c r="Q9" s="121">
        <v>366</v>
      </c>
      <c r="R9" s="122">
        <v>40.725127488631799</v>
      </c>
      <c r="S9" s="123">
        <v>36</v>
      </c>
      <c r="T9" s="135">
        <v>1.13125354135088</v>
      </c>
      <c r="U9" s="136">
        <v>-3.6062683708416898</v>
      </c>
      <c r="V9" s="126">
        <v>9.4999999999999998E-3</v>
      </c>
      <c r="W9" s="126">
        <v>6.4999999999999997E-3</v>
      </c>
      <c r="X9" s="127">
        <v>0</v>
      </c>
      <c r="Y9" s="127">
        <v>23</v>
      </c>
      <c r="Z9" s="113"/>
      <c r="AA9" s="128">
        <v>1525</v>
      </c>
      <c r="AB9" s="112">
        <v>169.688031202633</v>
      </c>
      <c r="AC9" s="123">
        <v>200</v>
      </c>
      <c r="AD9" s="120">
        <v>0.84844015601316503</v>
      </c>
      <c r="AE9" s="128">
        <v>-528.36815761578703</v>
      </c>
      <c r="AF9" s="114"/>
      <c r="AG9" s="114"/>
      <c r="AH9" s="130">
        <v>273</v>
      </c>
      <c r="AI9" s="127">
        <v>632</v>
      </c>
      <c r="AJ9" s="113"/>
      <c r="AK9" s="122">
        <v>7706.0212300000003</v>
      </c>
      <c r="AL9" s="122">
        <v>857.45545634386201</v>
      </c>
      <c r="AM9" s="131">
        <v>694.2</v>
      </c>
      <c r="AN9" s="124">
        <v>1.23517063719946</v>
      </c>
      <c r="AO9" s="132">
        <v>578.78035491560195</v>
      </c>
      <c r="AP9" s="126">
        <v>0.01</v>
      </c>
      <c r="AQ9" s="126">
        <v>0.01</v>
      </c>
      <c r="AR9" s="127">
        <v>0</v>
      </c>
      <c r="AS9" s="127">
        <v>0</v>
      </c>
      <c r="AT9" s="115"/>
      <c r="AU9" s="122">
        <v>5711.6680100000003</v>
      </c>
      <c r="AV9" s="112">
        <v>635.54209803276001</v>
      </c>
      <c r="AW9" s="133">
        <v>573</v>
      </c>
      <c r="AX9" s="135">
        <v>1.10914851314618</v>
      </c>
      <c r="AY9" s="139">
        <v>-171.231761569231</v>
      </c>
      <c r="AZ9" s="114">
        <v>1.2749999999999999E-2</v>
      </c>
      <c r="BA9" s="114">
        <v>8.2500000000000004E-3</v>
      </c>
      <c r="BB9" s="127">
        <v>0</v>
      </c>
      <c r="BC9" s="127">
        <v>468</v>
      </c>
      <c r="BD9" s="113"/>
      <c r="BE9" s="122">
        <v>645.70000000000005</v>
      </c>
      <c r="BF9" s="112">
        <v>71.847581473796694</v>
      </c>
      <c r="BG9" s="134">
        <v>65</v>
      </c>
      <c r="BH9" s="135">
        <v>1.10534740728918</v>
      </c>
      <c r="BI9" s="136">
        <v>-21.644651225130701</v>
      </c>
      <c r="BJ9" s="114">
        <v>1.2E-2</v>
      </c>
      <c r="BK9" s="114">
        <v>8.2500000000000004E-3</v>
      </c>
      <c r="BL9" s="127">
        <v>0</v>
      </c>
      <c r="BM9" s="127">
        <v>56</v>
      </c>
      <c r="BN9" s="113"/>
      <c r="BO9" s="121">
        <v>768</v>
      </c>
      <c r="BP9" s="122">
        <v>85.456005222047096</v>
      </c>
      <c r="BQ9" s="134">
        <v>78</v>
      </c>
      <c r="BR9" s="135">
        <v>1.09558981053907</v>
      </c>
      <c r="BS9" s="136">
        <v>-32.813581470156898</v>
      </c>
      <c r="BT9" s="114">
        <v>5.6249999999999998E-3</v>
      </c>
      <c r="BU9" s="126">
        <v>3.7499999999999999E-3</v>
      </c>
      <c r="BV9" s="121">
        <v>0</v>
      </c>
      <c r="BW9" s="121">
        <v>74</v>
      </c>
      <c r="BX9" s="115"/>
      <c r="BY9" s="120">
        <v>0.99674994921795701</v>
      </c>
      <c r="BZ9" s="120">
        <v>1</v>
      </c>
      <c r="CA9" s="137">
        <v>0.99869997968718305</v>
      </c>
      <c r="CB9" s="119">
        <v>0.9</v>
      </c>
      <c r="CC9" s="126">
        <v>2.5000000000000001E-3</v>
      </c>
      <c r="CD9" s="115"/>
      <c r="CE9" s="115"/>
    </row>
    <row r="10" spans="1:83" s="87" customFormat="1" ht="21.4" customHeight="1" x14ac:dyDescent="0.2">
      <c r="A10" s="111" t="s">
        <v>378</v>
      </c>
      <c r="B10" s="111" t="s">
        <v>0</v>
      </c>
      <c r="C10" s="111" t="s">
        <v>39</v>
      </c>
      <c r="D10" s="112">
        <v>9.0833675411111106</v>
      </c>
      <c r="E10" s="113"/>
      <c r="F10" s="114">
        <v>4.65E-2</v>
      </c>
      <c r="G10" s="114">
        <v>4.4249999999999998E-2</v>
      </c>
      <c r="H10" s="115"/>
      <c r="I10" s="116">
        <v>6</v>
      </c>
      <c r="J10" s="116">
        <v>5</v>
      </c>
      <c r="K10" s="113"/>
      <c r="L10" s="140">
        <v>0.69900705052878997</v>
      </c>
      <c r="M10" s="118">
        <v>0.55900000000000005</v>
      </c>
      <c r="N10" s="119">
        <v>0.7</v>
      </c>
      <c r="O10" s="120"/>
      <c r="P10" s="113"/>
      <c r="Q10" s="121">
        <v>430</v>
      </c>
      <c r="R10" s="122">
        <v>47.339271261878402</v>
      </c>
      <c r="S10" s="123">
        <v>36</v>
      </c>
      <c r="T10" s="124">
        <v>1.3149797572744</v>
      </c>
      <c r="U10" s="125">
        <v>56.433793157247997</v>
      </c>
      <c r="V10" s="126">
        <v>0.01</v>
      </c>
      <c r="W10" s="126">
        <v>0.01</v>
      </c>
      <c r="X10" s="127">
        <v>0</v>
      </c>
      <c r="Y10" s="127">
        <v>0</v>
      </c>
      <c r="Z10" s="113"/>
      <c r="AA10" s="128">
        <v>1349</v>
      </c>
      <c r="AB10" s="112">
        <v>148.513202168079</v>
      </c>
      <c r="AC10" s="123">
        <v>200</v>
      </c>
      <c r="AD10" s="118">
        <v>0.74256601084039497</v>
      </c>
      <c r="AE10" s="129">
        <v>-726.36781579306603</v>
      </c>
      <c r="AF10" s="114"/>
      <c r="AG10" s="114"/>
      <c r="AH10" s="130">
        <v>468</v>
      </c>
      <c r="AI10" s="127">
        <v>832</v>
      </c>
      <c r="AJ10" s="113"/>
      <c r="AK10" s="122">
        <v>8813.1143300000003</v>
      </c>
      <c r="AL10" s="122">
        <v>970.24746495306397</v>
      </c>
      <c r="AM10" s="131">
        <v>633.5</v>
      </c>
      <c r="AN10" s="124">
        <v>1.5315666376528201</v>
      </c>
      <c r="AO10" s="132">
        <v>2239.3867734754599</v>
      </c>
      <c r="AP10" s="126">
        <v>0.01</v>
      </c>
      <c r="AQ10" s="126">
        <v>0.01</v>
      </c>
      <c r="AR10" s="127">
        <v>0</v>
      </c>
      <c r="AS10" s="127">
        <v>0</v>
      </c>
      <c r="AT10" s="115"/>
      <c r="AU10" s="122">
        <v>6180.5896000000002</v>
      </c>
      <c r="AV10" s="112">
        <v>680.42932007615002</v>
      </c>
      <c r="AW10" s="133">
        <v>573</v>
      </c>
      <c r="AX10" s="124">
        <v>1.18748572439119</v>
      </c>
      <c r="AY10" s="132">
        <v>234.660807752864</v>
      </c>
      <c r="AZ10" s="114">
        <v>1.4999999999999999E-2</v>
      </c>
      <c r="BA10" s="114">
        <v>1.4250000000000001E-2</v>
      </c>
      <c r="BB10" s="127">
        <v>0</v>
      </c>
      <c r="BC10" s="127">
        <v>66</v>
      </c>
      <c r="BD10" s="113"/>
      <c r="BE10" s="122">
        <v>575.79999999999995</v>
      </c>
      <c r="BF10" s="112">
        <v>63.3905869595106</v>
      </c>
      <c r="BG10" s="134">
        <v>65</v>
      </c>
      <c r="BH10" s="135">
        <v>0.97523979937708605</v>
      </c>
      <c r="BI10" s="136">
        <v>-98.694540132746397</v>
      </c>
      <c r="BJ10" s="114">
        <v>1.5E-3</v>
      </c>
      <c r="BK10" s="114"/>
      <c r="BL10" s="127">
        <v>15</v>
      </c>
      <c r="BM10" s="127">
        <v>133</v>
      </c>
      <c r="BN10" s="113"/>
      <c r="BO10" s="121">
        <v>870</v>
      </c>
      <c r="BP10" s="122">
        <v>95.779455808916694</v>
      </c>
      <c r="BQ10" s="134">
        <v>78</v>
      </c>
      <c r="BR10" s="124">
        <v>1.22794174113996</v>
      </c>
      <c r="BS10" s="125">
        <v>60.6065518407041</v>
      </c>
      <c r="BT10" s="114">
        <v>7.4999999999999997E-3</v>
      </c>
      <c r="BU10" s="126">
        <v>7.4999999999999997E-3</v>
      </c>
      <c r="BV10" s="121">
        <v>0</v>
      </c>
      <c r="BW10" s="121">
        <v>0</v>
      </c>
      <c r="BX10" s="115"/>
      <c r="BY10" s="120">
        <v>0.99708832093173705</v>
      </c>
      <c r="BZ10" s="120">
        <v>1</v>
      </c>
      <c r="CA10" s="137">
        <v>0.99883532837269495</v>
      </c>
      <c r="CB10" s="119">
        <v>0.9</v>
      </c>
      <c r="CC10" s="126">
        <v>2.5000000000000001E-3</v>
      </c>
      <c r="CD10" s="115"/>
      <c r="CE10" s="115"/>
    </row>
    <row r="11" spans="1:83" s="87" customFormat="1" ht="21.4" customHeight="1" x14ac:dyDescent="0.2">
      <c r="A11" s="111" t="s">
        <v>378</v>
      </c>
      <c r="B11" s="111" t="s">
        <v>0</v>
      </c>
      <c r="C11" s="111" t="s">
        <v>41</v>
      </c>
      <c r="D11" s="112">
        <v>1.9591787439999999</v>
      </c>
      <c r="E11" s="113"/>
      <c r="F11" s="114">
        <v>6.0999999999999999E-2</v>
      </c>
      <c r="G11" s="114">
        <v>0.06</v>
      </c>
      <c r="H11" s="115"/>
      <c r="I11" s="116">
        <v>7</v>
      </c>
      <c r="J11" s="116">
        <v>6</v>
      </c>
      <c r="K11" s="113"/>
      <c r="L11" s="117">
        <v>0.32</v>
      </c>
      <c r="M11" s="120">
        <v>0.63600000000000001</v>
      </c>
      <c r="N11" s="119">
        <v>0.7</v>
      </c>
      <c r="O11" s="120"/>
      <c r="P11" s="113"/>
      <c r="Q11" s="121">
        <v>109</v>
      </c>
      <c r="R11" s="122">
        <v>55.635556650363498</v>
      </c>
      <c r="S11" s="123">
        <v>36</v>
      </c>
      <c r="T11" s="124">
        <v>1.5454321291767601</v>
      </c>
      <c r="U11" s="125">
        <v>28.4260313027584</v>
      </c>
      <c r="V11" s="126">
        <v>0.01</v>
      </c>
      <c r="W11" s="126">
        <v>0.01</v>
      </c>
      <c r="X11" s="127">
        <v>0</v>
      </c>
      <c r="Y11" s="127">
        <v>0</v>
      </c>
      <c r="Z11" s="113"/>
      <c r="AA11" s="128">
        <v>380</v>
      </c>
      <c r="AB11" s="112">
        <v>193.958821349891</v>
      </c>
      <c r="AC11" s="123">
        <v>200</v>
      </c>
      <c r="AD11" s="135">
        <v>0.96979410674945499</v>
      </c>
      <c r="AE11" s="136">
        <v>-67.633159429119999</v>
      </c>
      <c r="AF11" s="114">
        <v>1E-3</v>
      </c>
      <c r="AG11" s="114"/>
      <c r="AH11" s="130">
        <v>12</v>
      </c>
      <c r="AI11" s="127">
        <v>91</v>
      </c>
      <c r="AJ11" s="113"/>
      <c r="AK11" s="122">
        <v>1589.51197</v>
      </c>
      <c r="AL11" s="122">
        <v>811.31544269143001</v>
      </c>
      <c r="AM11" s="131">
        <v>618</v>
      </c>
      <c r="AN11" s="124">
        <v>1.31280815969487</v>
      </c>
      <c r="AO11" s="132">
        <v>206.32550736401899</v>
      </c>
      <c r="AP11" s="126">
        <v>0.01</v>
      </c>
      <c r="AQ11" s="126">
        <v>0.01</v>
      </c>
      <c r="AR11" s="127">
        <v>0</v>
      </c>
      <c r="AS11" s="127">
        <v>0</v>
      </c>
      <c r="AT11" s="115"/>
      <c r="AU11" s="122">
        <v>1515.2021999999999</v>
      </c>
      <c r="AV11" s="112">
        <v>773.38640215463704</v>
      </c>
      <c r="AW11" s="133">
        <v>573</v>
      </c>
      <c r="AX11" s="124">
        <v>1.3497144889260699</v>
      </c>
      <c r="AY11" s="132">
        <v>232.733198235571</v>
      </c>
      <c r="AZ11" s="114">
        <v>1.4999999999999999E-2</v>
      </c>
      <c r="BA11" s="114">
        <v>1.4999999999999999E-2</v>
      </c>
      <c r="BB11" s="127">
        <v>0</v>
      </c>
      <c r="BC11" s="127">
        <v>0</v>
      </c>
      <c r="BD11" s="113"/>
      <c r="BE11" s="122">
        <v>157.6</v>
      </c>
      <c r="BF11" s="112">
        <v>80.441869065112698</v>
      </c>
      <c r="BG11" s="134">
        <v>65</v>
      </c>
      <c r="BH11" s="124">
        <v>1.23756721638635</v>
      </c>
      <c r="BI11" s="125">
        <v>12.119223185536001</v>
      </c>
      <c r="BJ11" s="114">
        <v>1.4999999999999999E-2</v>
      </c>
      <c r="BK11" s="114">
        <v>1.4999999999999999E-2</v>
      </c>
      <c r="BL11" s="127">
        <v>0</v>
      </c>
      <c r="BM11" s="127">
        <v>0</v>
      </c>
      <c r="BN11" s="113"/>
      <c r="BO11" s="121">
        <v>240</v>
      </c>
      <c r="BP11" s="122">
        <v>122.500308220984</v>
      </c>
      <c r="BQ11" s="134">
        <v>78</v>
      </c>
      <c r="BR11" s="124">
        <v>1.5705167720638999</v>
      </c>
      <c r="BS11" s="125">
        <v>65.423067822643205</v>
      </c>
      <c r="BT11" s="114">
        <v>7.4999999999999997E-3</v>
      </c>
      <c r="BU11" s="126">
        <v>7.4999999999999997E-3</v>
      </c>
      <c r="BV11" s="121">
        <v>0</v>
      </c>
      <c r="BW11" s="121">
        <v>0</v>
      </c>
      <c r="BX11" s="115"/>
      <c r="BY11" s="120">
        <v>0.99612403100775204</v>
      </c>
      <c r="BZ11" s="120">
        <v>1</v>
      </c>
      <c r="CA11" s="137">
        <v>0.99844961240310104</v>
      </c>
      <c r="CB11" s="119">
        <v>0.9</v>
      </c>
      <c r="CC11" s="126">
        <v>2.5000000000000001E-3</v>
      </c>
      <c r="CD11" s="115"/>
      <c r="CE11" s="115"/>
    </row>
    <row r="12" spans="1:83" s="87" customFormat="1" ht="21.4" customHeight="1" x14ac:dyDescent="0.2">
      <c r="A12" s="111" t="s">
        <v>378</v>
      </c>
      <c r="B12" s="111" t="s">
        <v>42</v>
      </c>
      <c r="C12" s="111" t="s">
        <v>43</v>
      </c>
      <c r="D12" s="112">
        <v>3.8366682700000001</v>
      </c>
      <c r="E12" s="113"/>
      <c r="F12" s="114">
        <v>1.6E-2</v>
      </c>
      <c r="G12" s="114">
        <v>1.0749999999999999E-2</v>
      </c>
      <c r="H12" s="115"/>
      <c r="I12" s="116">
        <v>4</v>
      </c>
      <c r="J12" s="116">
        <v>3</v>
      </c>
      <c r="K12" s="113"/>
      <c r="L12" s="138">
        <v>0.75</v>
      </c>
      <c r="M12" s="118">
        <v>0.48799999999999999</v>
      </c>
      <c r="N12" s="119">
        <v>0.7</v>
      </c>
      <c r="O12" s="120"/>
      <c r="P12" s="113"/>
      <c r="Q12" s="121">
        <v>136</v>
      </c>
      <c r="R12" s="122">
        <v>35.4474221979061</v>
      </c>
      <c r="S12" s="123">
        <v>36</v>
      </c>
      <c r="T12" s="135">
        <v>0.98465061660850295</v>
      </c>
      <c r="U12" s="136">
        <v>-21.788353939328001</v>
      </c>
      <c r="V12" s="126">
        <v>1.5E-3</v>
      </c>
      <c r="W12" s="126"/>
      <c r="X12" s="127">
        <v>3</v>
      </c>
      <c r="Y12" s="127">
        <v>30</v>
      </c>
      <c r="Z12" s="113"/>
      <c r="AA12" s="128">
        <v>460</v>
      </c>
      <c r="AB12" s="112">
        <v>119.895692728212</v>
      </c>
      <c r="AC12" s="123">
        <v>200</v>
      </c>
      <c r="AD12" s="118">
        <v>0.59947846364106006</v>
      </c>
      <c r="AE12" s="129">
        <v>-416.60196632959997</v>
      </c>
      <c r="AF12" s="114"/>
      <c r="AG12" s="114"/>
      <c r="AH12" s="130">
        <v>308</v>
      </c>
      <c r="AI12" s="127">
        <v>461</v>
      </c>
      <c r="AJ12" s="113"/>
      <c r="AK12" s="122">
        <v>2294.8843900000002</v>
      </c>
      <c r="AL12" s="122">
        <v>598.14511667436898</v>
      </c>
      <c r="AM12" s="131">
        <v>692.7</v>
      </c>
      <c r="AN12" s="120">
        <v>0.86349807517593302</v>
      </c>
      <c r="AO12" s="122">
        <v>-741.22652038257002</v>
      </c>
      <c r="AP12" s="126"/>
      <c r="AQ12" s="126"/>
      <c r="AR12" s="127">
        <v>363</v>
      </c>
      <c r="AS12" s="127">
        <v>895</v>
      </c>
      <c r="AT12" s="115"/>
      <c r="AU12" s="122">
        <v>2223.7804299999998</v>
      </c>
      <c r="AV12" s="112">
        <v>579.61238071802302</v>
      </c>
      <c r="AW12" s="133">
        <v>573</v>
      </c>
      <c r="AX12" s="135">
        <v>1.0115399314450699</v>
      </c>
      <c r="AY12" s="139">
        <v>-287.684203534304</v>
      </c>
      <c r="AZ12" s="114">
        <v>4.4999999999999997E-3</v>
      </c>
      <c r="BA12" s="114">
        <v>7.5000000000000002E-4</v>
      </c>
      <c r="BB12" s="127">
        <v>0</v>
      </c>
      <c r="BC12" s="127">
        <v>415</v>
      </c>
      <c r="BD12" s="113"/>
      <c r="BE12" s="122">
        <v>234.8</v>
      </c>
      <c r="BF12" s="112">
        <v>61.198931853443803</v>
      </c>
      <c r="BG12" s="134">
        <v>65</v>
      </c>
      <c r="BH12" s="120">
        <v>0.94152202851451905</v>
      </c>
      <c r="BI12" s="128">
        <v>-50.095639057120003</v>
      </c>
      <c r="BJ12" s="114"/>
      <c r="BK12" s="114"/>
      <c r="BL12" s="127">
        <v>15</v>
      </c>
      <c r="BM12" s="127">
        <v>65</v>
      </c>
      <c r="BN12" s="113"/>
      <c r="BO12" s="121">
        <v>385</v>
      </c>
      <c r="BP12" s="122">
        <v>100.34748195730801</v>
      </c>
      <c r="BQ12" s="134">
        <v>78</v>
      </c>
      <c r="BR12" s="124">
        <v>1.28650617893985</v>
      </c>
      <c r="BS12" s="125">
        <v>43.125233131456</v>
      </c>
      <c r="BT12" s="114">
        <v>7.4999999999999997E-3</v>
      </c>
      <c r="BU12" s="126">
        <v>7.4999999999999997E-3</v>
      </c>
      <c r="BV12" s="121">
        <v>0</v>
      </c>
      <c r="BW12" s="121">
        <v>0</v>
      </c>
      <c r="BX12" s="115"/>
      <c r="BY12" s="120">
        <v>0.99567879006121696</v>
      </c>
      <c r="BZ12" s="120">
        <v>1</v>
      </c>
      <c r="CA12" s="137">
        <v>0.99827151602448705</v>
      </c>
      <c r="CB12" s="119">
        <v>0.9</v>
      </c>
      <c r="CC12" s="126">
        <v>2.5000000000000001E-3</v>
      </c>
      <c r="CD12" s="115"/>
      <c r="CE12" s="115"/>
    </row>
    <row r="13" spans="1:83" s="87" customFormat="1" ht="21.4" customHeight="1" x14ac:dyDescent="0.2">
      <c r="A13" s="111" t="s">
        <v>378</v>
      </c>
      <c r="B13" s="111" t="s">
        <v>42</v>
      </c>
      <c r="C13" s="111" t="s">
        <v>44</v>
      </c>
      <c r="D13" s="112">
        <v>5.9289893302222199</v>
      </c>
      <c r="E13" s="113"/>
      <c r="F13" s="114">
        <v>3.7124999999999998E-2</v>
      </c>
      <c r="G13" s="114">
        <v>2.5125000000000001E-2</v>
      </c>
      <c r="H13" s="115"/>
      <c r="I13" s="116">
        <v>6</v>
      </c>
      <c r="J13" s="116">
        <v>5</v>
      </c>
      <c r="K13" s="113"/>
      <c r="L13" s="117">
        <v>0.598690476190476</v>
      </c>
      <c r="M13" s="135">
        <v>0.748</v>
      </c>
      <c r="N13" s="119">
        <v>0.7</v>
      </c>
      <c r="O13" s="120">
        <v>6.0000000000000001E-3</v>
      </c>
      <c r="P13" s="113"/>
      <c r="Q13" s="121">
        <v>229</v>
      </c>
      <c r="R13" s="122">
        <v>38.623783455420202</v>
      </c>
      <c r="S13" s="123">
        <v>36</v>
      </c>
      <c r="T13" s="135">
        <v>1.07288287376167</v>
      </c>
      <c r="U13" s="136">
        <v>-14.837986790451099</v>
      </c>
      <c r="V13" s="126">
        <v>6.4999999999999997E-3</v>
      </c>
      <c r="W13" s="126">
        <v>3.5000000000000001E-3</v>
      </c>
      <c r="X13" s="127">
        <v>0</v>
      </c>
      <c r="Y13" s="127">
        <v>28</v>
      </c>
      <c r="Z13" s="113"/>
      <c r="AA13" s="128">
        <v>492</v>
      </c>
      <c r="AB13" s="112">
        <v>82.982102445706303</v>
      </c>
      <c r="AC13" s="123">
        <v>200</v>
      </c>
      <c r="AD13" s="118">
        <v>0.41491051222853098</v>
      </c>
      <c r="AE13" s="129">
        <v>-862.65548216917296</v>
      </c>
      <c r="AF13" s="114"/>
      <c r="AG13" s="114"/>
      <c r="AH13" s="130">
        <v>694</v>
      </c>
      <c r="AI13" s="127">
        <v>931</v>
      </c>
      <c r="AJ13" s="113"/>
      <c r="AK13" s="122">
        <v>3079.18046</v>
      </c>
      <c r="AL13" s="122">
        <v>519.343228415726</v>
      </c>
      <c r="AM13" s="131">
        <v>648.5</v>
      </c>
      <c r="AN13" s="120">
        <v>0.80083766910674703</v>
      </c>
      <c r="AO13" s="122">
        <v>-1313.28994093354</v>
      </c>
      <c r="AP13" s="126"/>
      <c r="AQ13" s="126"/>
      <c r="AR13" s="127">
        <v>766</v>
      </c>
      <c r="AS13" s="127">
        <v>1535</v>
      </c>
      <c r="AT13" s="115"/>
      <c r="AU13" s="122">
        <v>3785.7356300000001</v>
      </c>
      <c r="AV13" s="112">
        <v>638.51280870126095</v>
      </c>
      <c r="AW13" s="133">
        <v>573</v>
      </c>
      <c r="AX13" s="135">
        <v>1.11433299947864</v>
      </c>
      <c r="AY13" s="139">
        <v>-95.352326414681102</v>
      </c>
      <c r="AZ13" s="114">
        <v>1.2749999999999999E-2</v>
      </c>
      <c r="BA13" s="114">
        <v>8.2500000000000004E-3</v>
      </c>
      <c r="BB13" s="127">
        <v>0</v>
      </c>
      <c r="BC13" s="127">
        <v>292</v>
      </c>
      <c r="BD13" s="113"/>
      <c r="BE13" s="122">
        <v>376.7</v>
      </c>
      <c r="BF13" s="112">
        <v>63.535280470117002</v>
      </c>
      <c r="BG13" s="134">
        <v>65</v>
      </c>
      <c r="BH13" s="135">
        <v>0.97746585338641501</v>
      </c>
      <c r="BI13" s="136">
        <v>-63.5630317049811</v>
      </c>
      <c r="BJ13" s="114">
        <v>2.2499999999999998E-3</v>
      </c>
      <c r="BK13" s="114"/>
      <c r="BL13" s="127">
        <v>9</v>
      </c>
      <c r="BM13" s="127">
        <v>86</v>
      </c>
      <c r="BN13" s="113"/>
      <c r="BO13" s="121">
        <v>523</v>
      </c>
      <c r="BP13" s="122">
        <v>88.210649551025199</v>
      </c>
      <c r="BQ13" s="134">
        <v>78</v>
      </c>
      <c r="BR13" s="135">
        <v>1.13090576347468</v>
      </c>
      <c r="BS13" s="136">
        <v>-5.31563804597738</v>
      </c>
      <c r="BT13" s="114">
        <v>7.1250000000000003E-3</v>
      </c>
      <c r="BU13" s="126">
        <v>4.875E-3</v>
      </c>
      <c r="BV13" s="121">
        <v>0</v>
      </c>
      <c r="BW13" s="121">
        <v>32</v>
      </c>
      <c r="BX13" s="115"/>
      <c r="BY13" s="120">
        <v>0.99766536964980501</v>
      </c>
      <c r="BZ13" s="120">
        <v>1</v>
      </c>
      <c r="CA13" s="137">
        <v>0.99906614785992198</v>
      </c>
      <c r="CB13" s="119">
        <v>0.9</v>
      </c>
      <c r="CC13" s="126">
        <v>2.5000000000000001E-3</v>
      </c>
      <c r="CD13" s="115"/>
      <c r="CE13" s="115"/>
    </row>
    <row r="14" spans="1:83" s="87" customFormat="1" ht="21.4" customHeight="1" x14ac:dyDescent="0.2">
      <c r="A14" s="111" t="s">
        <v>378</v>
      </c>
      <c r="B14" s="111" t="s">
        <v>42</v>
      </c>
      <c r="C14" s="111" t="s">
        <v>45</v>
      </c>
      <c r="D14" s="112">
        <v>3.5450121087777799</v>
      </c>
      <c r="E14" s="113"/>
      <c r="F14" s="114">
        <v>2.5000000000000001E-2</v>
      </c>
      <c r="G14" s="114">
        <v>2.2499999999999999E-2</v>
      </c>
      <c r="H14" s="115"/>
      <c r="I14" s="116">
        <v>3</v>
      </c>
      <c r="J14" s="116">
        <v>3</v>
      </c>
      <c r="K14" s="113"/>
      <c r="L14" s="138">
        <v>0.75</v>
      </c>
      <c r="M14" s="118">
        <v>0.53900000000000003</v>
      </c>
      <c r="N14" s="119">
        <v>0.7</v>
      </c>
      <c r="O14" s="120"/>
      <c r="P14" s="113"/>
      <c r="Q14" s="121">
        <v>140</v>
      </c>
      <c r="R14" s="122">
        <v>39.492107700661201</v>
      </c>
      <c r="S14" s="123">
        <v>36</v>
      </c>
      <c r="T14" s="135">
        <v>1.0970029916850299</v>
      </c>
      <c r="U14" s="136">
        <v>-5.7935859904385199</v>
      </c>
      <c r="V14" s="126">
        <v>7.4999999999999997E-3</v>
      </c>
      <c r="W14" s="126">
        <v>5.0000000000000001E-3</v>
      </c>
      <c r="X14" s="127">
        <v>0</v>
      </c>
      <c r="Y14" s="127">
        <v>14</v>
      </c>
      <c r="Z14" s="113"/>
      <c r="AA14" s="128">
        <v>272</v>
      </c>
      <c r="AB14" s="112">
        <v>76.727523532713107</v>
      </c>
      <c r="AC14" s="123">
        <v>200</v>
      </c>
      <c r="AD14" s="118">
        <v>0.38363761766356602</v>
      </c>
      <c r="AE14" s="129">
        <v>-537.96436661354699</v>
      </c>
      <c r="AF14" s="114"/>
      <c r="AG14" s="114"/>
      <c r="AH14" s="130">
        <v>438</v>
      </c>
      <c r="AI14" s="127">
        <v>579</v>
      </c>
      <c r="AJ14" s="113"/>
      <c r="AK14" s="122">
        <v>1942.39669</v>
      </c>
      <c r="AL14" s="122">
        <v>547.92385199205603</v>
      </c>
      <c r="AM14" s="131">
        <v>700.2</v>
      </c>
      <c r="AN14" s="120">
        <v>0.78252478147965698</v>
      </c>
      <c r="AO14" s="122">
        <v>-893.28855751402898</v>
      </c>
      <c r="AP14" s="126"/>
      <c r="AQ14" s="126"/>
      <c r="AR14" s="127">
        <v>540</v>
      </c>
      <c r="AS14" s="127">
        <v>1037</v>
      </c>
      <c r="AT14" s="115"/>
      <c r="AU14" s="122">
        <v>2639.1906399999998</v>
      </c>
      <c r="AV14" s="112">
        <v>744.48000712469195</v>
      </c>
      <c r="AW14" s="133">
        <v>573</v>
      </c>
      <c r="AX14" s="124">
        <v>1.2992670281408201</v>
      </c>
      <c r="AY14" s="132">
        <v>318.64272965218697</v>
      </c>
      <c r="AZ14" s="114">
        <v>1.4999999999999999E-2</v>
      </c>
      <c r="BA14" s="114">
        <v>1.4999999999999999E-2</v>
      </c>
      <c r="BB14" s="127">
        <v>0</v>
      </c>
      <c r="BC14" s="127">
        <v>0</v>
      </c>
      <c r="BD14" s="113"/>
      <c r="BE14" s="122">
        <v>213.4</v>
      </c>
      <c r="BF14" s="112">
        <v>60.1972555951507</v>
      </c>
      <c r="BG14" s="134">
        <v>65</v>
      </c>
      <c r="BH14" s="120">
        <v>0.92611162454078</v>
      </c>
      <c r="BI14" s="128">
        <v>-49.838419149402803</v>
      </c>
      <c r="BJ14" s="114"/>
      <c r="BK14" s="114"/>
      <c r="BL14" s="127">
        <v>18</v>
      </c>
      <c r="BM14" s="127">
        <v>64</v>
      </c>
      <c r="BN14" s="113"/>
      <c r="BO14" s="121">
        <v>244</v>
      </c>
      <c r="BP14" s="122">
        <v>68.829101992580902</v>
      </c>
      <c r="BQ14" s="134">
        <v>78</v>
      </c>
      <c r="BR14" s="120">
        <v>0.88242438452026795</v>
      </c>
      <c r="BS14" s="128">
        <v>-71.886102979283393</v>
      </c>
      <c r="BT14" s="114"/>
      <c r="BU14" s="126"/>
      <c r="BV14" s="121">
        <v>33</v>
      </c>
      <c r="BW14" s="121">
        <v>88</v>
      </c>
      <c r="BX14" s="115"/>
      <c r="BY14" s="120">
        <v>0.99802955665024595</v>
      </c>
      <c r="BZ14" s="120">
        <v>1</v>
      </c>
      <c r="CA14" s="137">
        <v>0.999211822660098</v>
      </c>
      <c r="CB14" s="119">
        <v>0.9</v>
      </c>
      <c r="CC14" s="126">
        <v>2.5000000000000001E-3</v>
      </c>
      <c r="CD14" s="115"/>
      <c r="CE14" s="115"/>
    </row>
    <row r="15" spans="1:83" s="87" customFormat="1" ht="21.4" customHeight="1" x14ac:dyDescent="0.2">
      <c r="A15" s="111" t="s">
        <v>378</v>
      </c>
      <c r="B15" s="111" t="s">
        <v>42</v>
      </c>
      <c r="C15" s="111" t="s">
        <v>47</v>
      </c>
      <c r="D15" s="112">
        <v>5.7009774518888898</v>
      </c>
      <c r="E15" s="113"/>
      <c r="F15" s="114">
        <v>3.5000000000000003E-2</v>
      </c>
      <c r="G15" s="114">
        <v>3.5000000000000003E-2</v>
      </c>
      <c r="H15" s="115"/>
      <c r="I15" s="116">
        <v>4</v>
      </c>
      <c r="J15" s="116">
        <v>4</v>
      </c>
      <c r="K15" s="113"/>
      <c r="L15" s="117">
        <v>0.55460512820512797</v>
      </c>
      <c r="M15" s="118">
        <v>0.371</v>
      </c>
      <c r="N15" s="119">
        <v>0.7</v>
      </c>
      <c r="O15" s="120"/>
      <c r="P15" s="113"/>
      <c r="Q15" s="121">
        <v>280</v>
      </c>
      <c r="R15" s="122">
        <v>49.1143847459401</v>
      </c>
      <c r="S15" s="123">
        <v>36</v>
      </c>
      <c r="T15" s="124">
        <v>1.364288465165</v>
      </c>
      <c r="U15" s="125">
        <v>45.539320922636698</v>
      </c>
      <c r="V15" s="126">
        <v>0.01</v>
      </c>
      <c r="W15" s="126">
        <v>0.01</v>
      </c>
      <c r="X15" s="127">
        <v>0</v>
      </c>
      <c r="Y15" s="127">
        <v>0</v>
      </c>
      <c r="Z15" s="113"/>
      <c r="AA15" s="128">
        <v>573</v>
      </c>
      <c r="AB15" s="112">
        <v>100.509080212227</v>
      </c>
      <c r="AC15" s="123">
        <v>200</v>
      </c>
      <c r="AD15" s="118">
        <v>0.50254540106113499</v>
      </c>
      <c r="AE15" s="129">
        <v>-729.55932820757403</v>
      </c>
      <c r="AF15" s="114"/>
      <c r="AG15" s="114"/>
      <c r="AH15" s="130">
        <v>568</v>
      </c>
      <c r="AI15" s="127">
        <v>796</v>
      </c>
      <c r="AJ15" s="113"/>
      <c r="AK15" s="122">
        <v>2242.8928700000001</v>
      </c>
      <c r="AL15" s="122">
        <v>393.42251200394901</v>
      </c>
      <c r="AM15" s="131">
        <v>617.20000000000005</v>
      </c>
      <c r="AN15" s="118">
        <v>0.637431160084169</v>
      </c>
      <c r="AO15" s="141">
        <v>-1776.8052168485699</v>
      </c>
      <c r="AP15" s="126"/>
      <c r="AQ15" s="126"/>
      <c r="AR15" s="127">
        <v>1276</v>
      </c>
      <c r="AS15" s="127">
        <v>1980</v>
      </c>
      <c r="AT15" s="115"/>
      <c r="AU15" s="122">
        <v>3021.19479</v>
      </c>
      <c r="AV15" s="112">
        <v>529.94329753032002</v>
      </c>
      <c r="AW15" s="133">
        <v>573</v>
      </c>
      <c r="AX15" s="120">
        <v>0.92485741279288003</v>
      </c>
      <c r="AY15" s="122">
        <v>-710.63768531469896</v>
      </c>
      <c r="AZ15" s="114"/>
      <c r="BA15" s="114"/>
      <c r="BB15" s="127">
        <v>246</v>
      </c>
      <c r="BC15" s="127">
        <v>899</v>
      </c>
      <c r="BD15" s="113"/>
      <c r="BE15" s="122">
        <v>452.4</v>
      </c>
      <c r="BF15" s="112">
        <v>79.354813068083203</v>
      </c>
      <c r="BG15" s="134">
        <v>65</v>
      </c>
      <c r="BH15" s="124">
        <v>1.2208432779705101</v>
      </c>
      <c r="BI15" s="125">
        <v>29.068218332538599</v>
      </c>
      <c r="BJ15" s="114">
        <v>1.4999999999999999E-2</v>
      </c>
      <c r="BK15" s="114">
        <v>1.4999999999999999E-2</v>
      </c>
      <c r="BL15" s="127">
        <v>0</v>
      </c>
      <c r="BM15" s="127">
        <v>0</v>
      </c>
      <c r="BN15" s="113"/>
      <c r="BO15" s="121">
        <v>608</v>
      </c>
      <c r="BP15" s="122">
        <v>106.64837830547</v>
      </c>
      <c r="BQ15" s="134">
        <v>78</v>
      </c>
      <c r="BR15" s="124">
        <v>1.36728690135218</v>
      </c>
      <c r="BS15" s="125">
        <v>100.001861999046</v>
      </c>
      <c r="BT15" s="114">
        <v>7.4999999999999997E-3</v>
      </c>
      <c r="BU15" s="126">
        <v>7.4999999999999997E-3</v>
      </c>
      <c r="BV15" s="121">
        <v>0</v>
      </c>
      <c r="BW15" s="121">
        <v>0</v>
      </c>
      <c r="BX15" s="115"/>
      <c r="BY15" s="120">
        <v>0.99852527148411296</v>
      </c>
      <c r="BZ15" s="120">
        <v>1</v>
      </c>
      <c r="CA15" s="137">
        <v>0.99941010859364499</v>
      </c>
      <c r="CB15" s="119">
        <v>0.9</v>
      </c>
      <c r="CC15" s="126">
        <v>2.5000000000000001E-3</v>
      </c>
      <c r="CD15" s="115"/>
      <c r="CE15" s="115"/>
    </row>
    <row r="16" spans="1:83" s="87" customFormat="1" ht="21.4" customHeight="1" x14ac:dyDescent="0.2">
      <c r="A16" s="111" t="s">
        <v>378</v>
      </c>
      <c r="B16" s="111" t="s">
        <v>42</v>
      </c>
      <c r="C16" s="111" t="s">
        <v>48</v>
      </c>
      <c r="D16" s="112">
        <v>4.6800009620000003</v>
      </c>
      <c r="E16" s="113"/>
      <c r="F16" s="114">
        <v>2.4500000000000001E-2</v>
      </c>
      <c r="G16" s="114">
        <v>2.1499999999999998E-2</v>
      </c>
      <c r="H16" s="115"/>
      <c r="I16" s="116">
        <v>4</v>
      </c>
      <c r="J16" s="116">
        <v>4</v>
      </c>
      <c r="K16" s="113"/>
      <c r="L16" s="138">
        <v>0.72</v>
      </c>
      <c r="M16" s="135">
        <v>0.77500000000000002</v>
      </c>
      <c r="N16" s="119">
        <v>0.7</v>
      </c>
      <c r="O16" s="120">
        <v>0.01</v>
      </c>
      <c r="P16" s="113"/>
      <c r="Q16" s="121">
        <v>150</v>
      </c>
      <c r="R16" s="122">
        <v>32.051275462964298</v>
      </c>
      <c r="S16" s="123">
        <v>36</v>
      </c>
      <c r="T16" s="120">
        <v>0.89031320730456398</v>
      </c>
      <c r="U16" s="128">
        <v>-42.471591563596803</v>
      </c>
      <c r="V16" s="126"/>
      <c r="W16" s="126"/>
      <c r="X16" s="127">
        <v>19</v>
      </c>
      <c r="Y16" s="127">
        <v>53</v>
      </c>
      <c r="Z16" s="113"/>
      <c r="AA16" s="128">
        <v>451</v>
      </c>
      <c r="AB16" s="112">
        <v>96.367501558645998</v>
      </c>
      <c r="AC16" s="123">
        <v>200</v>
      </c>
      <c r="AD16" s="118">
        <v>0.48183750779322998</v>
      </c>
      <c r="AE16" s="129">
        <v>-618.28661979775995</v>
      </c>
      <c r="AF16" s="114"/>
      <c r="AG16" s="114"/>
      <c r="AH16" s="130">
        <v>486</v>
      </c>
      <c r="AI16" s="127">
        <v>673</v>
      </c>
      <c r="AJ16" s="113"/>
      <c r="AK16" s="122">
        <v>3325.30348</v>
      </c>
      <c r="AL16" s="122">
        <v>710.53478556955895</v>
      </c>
      <c r="AM16" s="131">
        <v>687.6</v>
      </c>
      <c r="AN16" s="135">
        <v>1.0333548364886</v>
      </c>
      <c r="AO16" s="139">
        <v>-350.90391886469899</v>
      </c>
      <c r="AP16" s="126">
        <v>4.4999999999999997E-3</v>
      </c>
      <c r="AQ16" s="126">
        <v>1.5E-3</v>
      </c>
      <c r="AR16" s="127">
        <v>0</v>
      </c>
      <c r="AS16" s="127">
        <v>537</v>
      </c>
      <c r="AT16" s="115"/>
      <c r="AU16" s="122">
        <v>2528.6136099999999</v>
      </c>
      <c r="AV16" s="112">
        <v>540.30194235673696</v>
      </c>
      <c r="AW16" s="133">
        <v>573</v>
      </c>
      <c r="AX16" s="120">
        <v>0.94293532697510896</v>
      </c>
      <c r="AY16" s="122">
        <v>-534.892555720583</v>
      </c>
      <c r="AZ16" s="114"/>
      <c r="BA16" s="114"/>
      <c r="BB16" s="127">
        <v>154</v>
      </c>
      <c r="BC16" s="127">
        <v>690</v>
      </c>
      <c r="BD16" s="113"/>
      <c r="BE16" s="122">
        <v>173.5</v>
      </c>
      <c r="BF16" s="112">
        <v>37.072641952162101</v>
      </c>
      <c r="BG16" s="134">
        <v>65</v>
      </c>
      <c r="BH16" s="118">
        <v>0.57034833772557003</v>
      </c>
      <c r="BI16" s="129">
        <v>-174.018151434272</v>
      </c>
      <c r="BJ16" s="114"/>
      <c r="BK16" s="114"/>
      <c r="BL16" s="127">
        <v>131</v>
      </c>
      <c r="BM16" s="127">
        <v>192</v>
      </c>
      <c r="BN16" s="113"/>
      <c r="BO16" s="121">
        <v>527</v>
      </c>
      <c r="BP16" s="122">
        <v>112.60681445988099</v>
      </c>
      <c r="BQ16" s="134">
        <v>78</v>
      </c>
      <c r="BR16" s="124">
        <v>1.44367710846001</v>
      </c>
      <c r="BS16" s="125">
        <v>109.978218278874</v>
      </c>
      <c r="BT16" s="114">
        <v>7.4999999999999997E-3</v>
      </c>
      <c r="BU16" s="126">
        <v>7.4999999999999997E-3</v>
      </c>
      <c r="BV16" s="121">
        <v>0</v>
      </c>
      <c r="BW16" s="121">
        <v>0</v>
      </c>
      <c r="BX16" s="115"/>
      <c r="BY16" s="120">
        <v>0.99697793895436704</v>
      </c>
      <c r="BZ16" s="120">
        <v>1</v>
      </c>
      <c r="CA16" s="137">
        <v>0.99879117558174701</v>
      </c>
      <c r="CB16" s="119">
        <v>0.9</v>
      </c>
      <c r="CC16" s="126">
        <v>2.5000000000000001E-3</v>
      </c>
      <c r="CD16" s="115"/>
      <c r="CE16" s="115"/>
    </row>
    <row r="17" spans="1:83" s="87" customFormat="1" ht="21.4" customHeight="1" x14ac:dyDescent="0.2">
      <c r="A17" s="111" t="s">
        <v>378</v>
      </c>
      <c r="B17" s="111" t="s">
        <v>42</v>
      </c>
      <c r="C17" s="111" t="s">
        <v>49</v>
      </c>
      <c r="D17" s="112">
        <v>7.3932170127777797</v>
      </c>
      <c r="E17" s="113"/>
      <c r="F17" s="114">
        <v>1.4E-2</v>
      </c>
      <c r="G17" s="114">
        <v>1.0500000000000001E-2</v>
      </c>
      <c r="H17" s="115"/>
      <c r="I17" s="116">
        <v>4</v>
      </c>
      <c r="J17" s="116">
        <v>3</v>
      </c>
      <c r="K17" s="113"/>
      <c r="L17" s="138">
        <v>0.83</v>
      </c>
      <c r="M17" s="120">
        <v>0.63700000000000001</v>
      </c>
      <c r="N17" s="119">
        <v>0.7</v>
      </c>
      <c r="O17" s="120"/>
      <c r="P17" s="113"/>
      <c r="Q17" s="121">
        <v>268</v>
      </c>
      <c r="R17" s="122">
        <v>36.249443177011102</v>
      </c>
      <c r="S17" s="123">
        <v>36</v>
      </c>
      <c r="T17" s="135">
        <v>1.0069289771392</v>
      </c>
      <c r="U17" s="136">
        <v>-36.0564001543041</v>
      </c>
      <c r="V17" s="126">
        <v>3.0000000000000001E-3</v>
      </c>
      <c r="W17" s="126">
        <v>5.0000000000000001E-4</v>
      </c>
      <c r="X17" s="127">
        <v>0</v>
      </c>
      <c r="Y17" s="127">
        <v>52</v>
      </c>
      <c r="Z17" s="113"/>
      <c r="AA17" s="128">
        <v>734</v>
      </c>
      <c r="AB17" s="112">
        <v>99.2801913877842</v>
      </c>
      <c r="AC17" s="123">
        <v>200</v>
      </c>
      <c r="AD17" s="118">
        <v>0.496400956938921</v>
      </c>
      <c r="AE17" s="129">
        <v>-955.20222307946699</v>
      </c>
      <c r="AF17" s="114"/>
      <c r="AG17" s="114"/>
      <c r="AH17" s="130">
        <v>745</v>
      </c>
      <c r="AI17" s="127">
        <v>1041</v>
      </c>
      <c r="AJ17" s="113"/>
      <c r="AK17" s="122">
        <v>4568.7662399999999</v>
      </c>
      <c r="AL17" s="122">
        <v>617.96728435047305</v>
      </c>
      <c r="AM17" s="131">
        <v>639.5</v>
      </c>
      <c r="AN17" s="135">
        <v>0.96632882619307703</v>
      </c>
      <c r="AO17" s="139">
        <v>-832.45786829659596</v>
      </c>
      <c r="AP17" s="126">
        <v>1E-3</v>
      </c>
      <c r="AQ17" s="126"/>
      <c r="AR17" s="127">
        <v>160</v>
      </c>
      <c r="AS17" s="127">
        <v>1105</v>
      </c>
      <c r="AT17" s="115"/>
      <c r="AU17" s="122">
        <v>4012.94643</v>
      </c>
      <c r="AV17" s="112">
        <v>542.78758800998003</v>
      </c>
      <c r="AW17" s="133">
        <v>573</v>
      </c>
      <c r="AX17" s="120">
        <v>0.94727327750432799</v>
      </c>
      <c r="AY17" s="122">
        <v>-826.61793912267399</v>
      </c>
      <c r="AZ17" s="114">
        <v>0</v>
      </c>
      <c r="BA17" s="114"/>
      <c r="BB17" s="127">
        <v>224</v>
      </c>
      <c r="BC17" s="127">
        <v>1071</v>
      </c>
      <c r="BD17" s="113"/>
      <c r="BE17" s="122">
        <v>288.2</v>
      </c>
      <c r="BF17" s="112">
        <v>38.981677326920199</v>
      </c>
      <c r="BG17" s="134">
        <v>65</v>
      </c>
      <c r="BH17" s="118">
        <v>0.59971811272184905</v>
      </c>
      <c r="BI17" s="129">
        <v>-260.79072250082697</v>
      </c>
      <c r="BJ17" s="114"/>
      <c r="BK17" s="114"/>
      <c r="BL17" s="127">
        <v>193</v>
      </c>
      <c r="BM17" s="127">
        <v>289</v>
      </c>
      <c r="BN17" s="113"/>
      <c r="BO17" s="121">
        <v>799</v>
      </c>
      <c r="BP17" s="122">
        <v>108.07203394937299</v>
      </c>
      <c r="BQ17" s="134">
        <v>78</v>
      </c>
      <c r="BR17" s="124">
        <v>1.3855388967868301</v>
      </c>
      <c r="BS17" s="125">
        <v>140.21113299900799</v>
      </c>
      <c r="BT17" s="114">
        <v>7.4999999999999997E-3</v>
      </c>
      <c r="BU17" s="126">
        <v>7.4999999999999997E-3</v>
      </c>
      <c r="BV17" s="121">
        <v>0</v>
      </c>
      <c r="BW17" s="121">
        <v>0</v>
      </c>
      <c r="BX17" s="115"/>
      <c r="BY17" s="120">
        <v>0.99483274408485201</v>
      </c>
      <c r="BZ17" s="120">
        <v>1</v>
      </c>
      <c r="CA17" s="137">
        <v>0.997933097633941</v>
      </c>
      <c r="CB17" s="119">
        <v>0.9</v>
      </c>
      <c r="CC17" s="126">
        <v>2.5000000000000001E-3</v>
      </c>
      <c r="CD17" s="115"/>
      <c r="CE17" s="115"/>
    </row>
    <row r="18" spans="1:83" s="87" customFormat="1" ht="21.4" customHeight="1" x14ac:dyDescent="0.2">
      <c r="A18" s="111" t="s">
        <v>378</v>
      </c>
      <c r="B18" s="111" t="s">
        <v>42</v>
      </c>
      <c r="C18" s="111" t="s">
        <v>50</v>
      </c>
      <c r="D18" s="112">
        <v>3.86113067955556</v>
      </c>
      <c r="E18" s="113"/>
      <c r="F18" s="114">
        <v>4.4999999999999998E-2</v>
      </c>
      <c r="G18" s="114">
        <v>4.4999999999999998E-2</v>
      </c>
      <c r="H18" s="115"/>
      <c r="I18" s="116">
        <v>5</v>
      </c>
      <c r="J18" s="116">
        <v>5</v>
      </c>
      <c r="K18" s="113"/>
      <c r="L18" s="117">
        <v>0.45</v>
      </c>
      <c r="M18" s="118">
        <v>0.38400000000000001</v>
      </c>
      <c r="N18" s="119">
        <v>0.7</v>
      </c>
      <c r="O18" s="120"/>
      <c r="P18" s="113"/>
      <c r="Q18" s="121">
        <v>194</v>
      </c>
      <c r="R18" s="122">
        <v>50.244349673845001</v>
      </c>
      <c r="S18" s="123">
        <v>36</v>
      </c>
      <c r="T18" s="124">
        <v>1.3956763798290299</v>
      </c>
      <c r="U18" s="125">
        <v>35.205595220326202</v>
      </c>
      <c r="V18" s="126">
        <v>0.01</v>
      </c>
      <c r="W18" s="126">
        <v>0.01</v>
      </c>
      <c r="X18" s="127">
        <v>0</v>
      </c>
      <c r="Y18" s="127">
        <v>0</v>
      </c>
      <c r="Z18" s="113"/>
      <c r="AA18" s="128">
        <v>399</v>
      </c>
      <c r="AB18" s="112">
        <v>103.337605772496</v>
      </c>
      <c r="AC18" s="123">
        <v>200</v>
      </c>
      <c r="AD18" s="118">
        <v>0.51668802886248</v>
      </c>
      <c r="AE18" s="129">
        <v>-483.19113766485401</v>
      </c>
      <c r="AF18" s="114"/>
      <c r="AG18" s="114"/>
      <c r="AH18" s="130">
        <v>374</v>
      </c>
      <c r="AI18" s="127">
        <v>528</v>
      </c>
      <c r="AJ18" s="113"/>
      <c r="AK18" s="122">
        <v>5629.6010800000004</v>
      </c>
      <c r="AL18" s="122">
        <v>1458.01878962771</v>
      </c>
      <c r="AM18" s="131">
        <v>724.7</v>
      </c>
      <c r="AN18" s="124">
        <v>2.0118929068962501</v>
      </c>
      <c r="AO18" s="132">
        <v>2432.9814926713998</v>
      </c>
      <c r="AP18" s="126">
        <v>0.01</v>
      </c>
      <c r="AQ18" s="126">
        <v>0.01</v>
      </c>
      <c r="AR18" s="127">
        <v>0</v>
      </c>
      <c r="AS18" s="127">
        <v>0</v>
      </c>
      <c r="AT18" s="115"/>
      <c r="AU18" s="122">
        <v>2833.7425699999999</v>
      </c>
      <c r="AV18" s="112">
        <v>733.91521944711405</v>
      </c>
      <c r="AW18" s="133">
        <v>573</v>
      </c>
      <c r="AX18" s="124">
        <v>1.2808293533108399</v>
      </c>
      <c r="AY18" s="132">
        <v>306.264960590192</v>
      </c>
      <c r="AZ18" s="114">
        <v>1.4999999999999999E-2</v>
      </c>
      <c r="BA18" s="114">
        <v>1.4999999999999999E-2</v>
      </c>
      <c r="BB18" s="127">
        <v>0</v>
      </c>
      <c r="BC18" s="127">
        <v>0</v>
      </c>
      <c r="BD18" s="113"/>
      <c r="BE18" s="122">
        <v>157.30000000000001</v>
      </c>
      <c r="BF18" s="112">
        <v>40.7393618747207</v>
      </c>
      <c r="BG18" s="134">
        <v>65</v>
      </c>
      <c r="BH18" s="118">
        <v>0.62675941345724095</v>
      </c>
      <c r="BI18" s="129">
        <v>-129.41211974107799</v>
      </c>
      <c r="BJ18" s="114"/>
      <c r="BK18" s="114"/>
      <c r="BL18" s="127">
        <v>94</v>
      </c>
      <c r="BM18" s="127">
        <v>144</v>
      </c>
      <c r="BN18" s="113"/>
      <c r="BO18" s="121">
        <v>392</v>
      </c>
      <c r="BP18" s="122">
        <v>101.524665320347</v>
      </c>
      <c r="BQ18" s="134">
        <v>78</v>
      </c>
      <c r="BR18" s="124">
        <v>1.30159827333778</v>
      </c>
      <c r="BS18" s="125">
        <v>47.945456310706803</v>
      </c>
      <c r="BT18" s="114">
        <v>7.4999999999999997E-3</v>
      </c>
      <c r="BU18" s="126">
        <v>7.4999999999999997E-3</v>
      </c>
      <c r="BV18" s="121">
        <v>0</v>
      </c>
      <c r="BW18" s="121">
        <v>0</v>
      </c>
      <c r="BX18" s="115"/>
      <c r="BY18" s="120">
        <v>0.99789695057833805</v>
      </c>
      <c r="BZ18" s="120">
        <v>1</v>
      </c>
      <c r="CA18" s="137">
        <v>0.99915878023133498</v>
      </c>
      <c r="CB18" s="119">
        <v>0.9</v>
      </c>
      <c r="CC18" s="126">
        <v>2.5000000000000001E-3</v>
      </c>
      <c r="CD18" s="115"/>
      <c r="CE18" s="115"/>
    </row>
    <row r="19" spans="1:83" s="87" customFormat="1" ht="21.4" customHeight="1" x14ac:dyDescent="0.2">
      <c r="A19" s="111" t="s">
        <v>378</v>
      </c>
      <c r="B19" s="111" t="s">
        <v>42</v>
      </c>
      <c r="C19" s="111" t="s">
        <v>51</v>
      </c>
      <c r="D19" s="112">
        <v>5.4513149933333302</v>
      </c>
      <c r="E19" s="113"/>
      <c r="F19" s="114">
        <v>8.8749999999999992E-3</v>
      </c>
      <c r="G19" s="114">
        <v>6.6249999999999998E-3</v>
      </c>
      <c r="H19" s="115"/>
      <c r="I19" s="116">
        <v>2</v>
      </c>
      <c r="J19" s="116">
        <v>2</v>
      </c>
      <c r="K19" s="113"/>
      <c r="L19" s="117">
        <v>0.4</v>
      </c>
      <c r="M19" s="118">
        <v>0.59499999999999997</v>
      </c>
      <c r="N19" s="119">
        <v>0.7</v>
      </c>
      <c r="O19" s="120"/>
      <c r="P19" s="113"/>
      <c r="Q19" s="121">
        <v>146</v>
      </c>
      <c r="R19" s="122">
        <v>26.782528651995001</v>
      </c>
      <c r="S19" s="123">
        <v>36</v>
      </c>
      <c r="T19" s="118">
        <v>0.74395912922208396</v>
      </c>
      <c r="U19" s="129">
        <v>-78.192960941823898</v>
      </c>
      <c r="V19" s="126"/>
      <c r="W19" s="126"/>
      <c r="X19" s="127">
        <v>51</v>
      </c>
      <c r="Y19" s="127">
        <v>90</v>
      </c>
      <c r="Z19" s="113"/>
      <c r="AA19" s="128">
        <v>390</v>
      </c>
      <c r="AB19" s="112">
        <v>71.542371056698997</v>
      </c>
      <c r="AC19" s="123">
        <v>200</v>
      </c>
      <c r="AD19" s="118">
        <v>0.35771185528349497</v>
      </c>
      <c r="AE19" s="129">
        <v>-855.51644967679897</v>
      </c>
      <c r="AF19" s="114"/>
      <c r="AG19" s="114"/>
      <c r="AH19" s="130">
        <v>701</v>
      </c>
      <c r="AI19" s="127">
        <v>919</v>
      </c>
      <c r="AJ19" s="113"/>
      <c r="AK19" s="122">
        <v>2120.4756600000001</v>
      </c>
      <c r="AL19" s="122">
        <v>388.98424739594498</v>
      </c>
      <c r="AM19" s="131">
        <v>808.4</v>
      </c>
      <c r="AN19" s="118">
        <v>0.48117794086583998</v>
      </c>
      <c r="AO19" s="141">
        <v>-2913.9018295936198</v>
      </c>
      <c r="AP19" s="126"/>
      <c r="AQ19" s="126"/>
      <c r="AR19" s="127">
        <v>2287</v>
      </c>
      <c r="AS19" s="127">
        <v>3168</v>
      </c>
      <c r="AT19" s="115"/>
      <c r="AU19" s="122">
        <v>2198.1809600000001</v>
      </c>
      <c r="AV19" s="112">
        <v>403.23866125664301</v>
      </c>
      <c r="AW19" s="133">
        <v>573</v>
      </c>
      <c r="AX19" s="118">
        <v>0.70373239311805103</v>
      </c>
      <c r="AY19" s="141">
        <v>-1370.2236683240301</v>
      </c>
      <c r="AZ19" s="114"/>
      <c r="BA19" s="114"/>
      <c r="BB19" s="127">
        <v>926</v>
      </c>
      <c r="BC19" s="127">
        <v>1551</v>
      </c>
      <c r="BD19" s="113"/>
      <c r="BE19" s="122">
        <v>152.30000000000001</v>
      </c>
      <c r="BF19" s="112">
        <v>27.938213107526298</v>
      </c>
      <c r="BG19" s="134">
        <v>65</v>
      </c>
      <c r="BH19" s="118">
        <v>0.429818663192712</v>
      </c>
      <c r="BI19" s="129">
        <v>-252.49284614496</v>
      </c>
      <c r="BJ19" s="114"/>
      <c r="BK19" s="114"/>
      <c r="BL19" s="127">
        <v>203</v>
      </c>
      <c r="BM19" s="127">
        <v>273</v>
      </c>
      <c r="BN19" s="113"/>
      <c r="BO19" s="121">
        <v>474</v>
      </c>
      <c r="BP19" s="122">
        <v>86.951497130449596</v>
      </c>
      <c r="BQ19" s="134">
        <v>78</v>
      </c>
      <c r="BR19" s="135">
        <v>1.11476278372371</v>
      </c>
      <c r="BS19" s="136">
        <v>-11.751415373951801</v>
      </c>
      <c r="BT19" s="114">
        <v>6.3749999999999996E-3</v>
      </c>
      <c r="BU19" s="126">
        <v>4.1250000000000002E-3</v>
      </c>
      <c r="BV19" s="121">
        <v>0</v>
      </c>
      <c r="BW19" s="121">
        <v>37</v>
      </c>
      <c r="BX19" s="115"/>
      <c r="BY19" s="120">
        <v>0.99693922168780102</v>
      </c>
      <c r="BZ19" s="120">
        <v>1</v>
      </c>
      <c r="CA19" s="137">
        <v>0.99877568867512001</v>
      </c>
      <c r="CB19" s="119">
        <v>0.9</v>
      </c>
      <c r="CC19" s="126">
        <v>2.5000000000000001E-3</v>
      </c>
      <c r="CD19" s="115"/>
      <c r="CE19" s="115"/>
    </row>
    <row r="20" spans="1:83" s="87" customFormat="1" ht="21.4" customHeight="1" x14ac:dyDescent="0.2">
      <c r="A20" s="111" t="s">
        <v>378</v>
      </c>
      <c r="B20" s="111" t="s">
        <v>42</v>
      </c>
      <c r="C20" s="111" t="s">
        <v>52</v>
      </c>
      <c r="D20" s="112">
        <v>4.6733463668888904</v>
      </c>
      <c r="E20" s="113"/>
      <c r="F20" s="114">
        <v>2.5499999999999998E-2</v>
      </c>
      <c r="G20" s="114">
        <v>2.2499999999999999E-2</v>
      </c>
      <c r="H20" s="115"/>
      <c r="I20" s="116">
        <v>4</v>
      </c>
      <c r="J20" s="116">
        <v>3</v>
      </c>
      <c r="K20" s="113"/>
      <c r="L20" s="117">
        <v>0.25</v>
      </c>
      <c r="M20" s="118">
        <v>0.32300000000000001</v>
      </c>
      <c r="N20" s="119">
        <v>0.7</v>
      </c>
      <c r="O20" s="120"/>
      <c r="P20" s="113"/>
      <c r="Q20" s="121">
        <v>223</v>
      </c>
      <c r="R20" s="122">
        <v>47.717413282263102</v>
      </c>
      <c r="S20" s="123">
        <v>36</v>
      </c>
      <c r="T20" s="124">
        <v>1.32548370228509</v>
      </c>
      <c r="U20" s="125">
        <v>30.8020879767808</v>
      </c>
      <c r="V20" s="126">
        <v>0.01</v>
      </c>
      <c r="W20" s="126">
        <v>0.01</v>
      </c>
      <c r="X20" s="127">
        <v>0</v>
      </c>
      <c r="Y20" s="127">
        <v>0</v>
      </c>
      <c r="Z20" s="113"/>
      <c r="AA20" s="128">
        <v>599</v>
      </c>
      <c r="AB20" s="112">
        <v>128.17367962365699</v>
      </c>
      <c r="AC20" s="123">
        <v>200</v>
      </c>
      <c r="AD20" s="118">
        <v>0.640868398118285</v>
      </c>
      <c r="AE20" s="129">
        <v>-468.76617790677301</v>
      </c>
      <c r="AF20" s="114"/>
      <c r="AG20" s="114"/>
      <c r="AH20" s="130">
        <v>336</v>
      </c>
      <c r="AI20" s="127">
        <v>523</v>
      </c>
      <c r="AJ20" s="113"/>
      <c r="AK20" s="122">
        <v>4226.5880500000003</v>
      </c>
      <c r="AL20" s="122">
        <v>904.40290921849601</v>
      </c>
      <c r="AM20" s="131">
        <v>738.6</v>
      </c>
      <c r="AN20" s="124">
        <v>1.2244826823971</v>
      </c>
      <c r="AO20" s="132">
        <v>283.32755499028502</v>
      </c>
      <c r="AP20" s="126">
        <v>0.01</v>
      </c>
      <c r="AQ20" s="126">
        <v>0.01</v>
      </c>
      <c r="AR20" s="127">
        <v>0</v>
      </c>
      <c r="AS20" s="127">
        <v>0</v>
      </c>
      <c r="AT20" s="115"/>
      <c r="AU20" s="122">
        <v>2644.1783</v>
      </c>
      <c r="AV20" s="112">
        <v>565.79977010355105</v>
      </c>
      <c r="AW20" s="133">
        <v>573</v>
      </c>
      <c r="AX20" s="135">
        <v>0.98743415375837895</v>
      </c>
      <c r="AY20" s="139">
        <v>-414.97179970290699</v>
      </c>
      <c r="AZ20" s="114">
        <v>3.0000000000000001E-3</v>
      </c>
      <c r="BA20" s="114"/>
      <c r="BB20" s="127">
        <v>34</v>
      </c>
      <c r="BC20" s="127">
        <v>570</v>
      </c>
      <c r="BD20" s="113"/>
      <c r="BE20" s="122">
        <v>206</v>
      </c>
      <c r="BF20" s="112">
        <v>44.0797629423597</v>
      </c>
      <c r="BG20" s="134">
        <v>65</v>
      </c>
      <c r="BH20" s="118">
        <v>0.67815019911322505</v>
      </c>
      <c r="BI20" s="129">
        <v>-141.02400781970101</v>
      </c>
      <c r="BJ20" s="114"/>
      <c r="BK20" s="114"/>
      <c r="BL20" s="127">
        <v>98</v>
      </c>
      <c r="BM20" s="127">
        <v>159</v>
      </c>
      <c r="BN20" s="113"/>
      <c r="BO20" s="121">
        <v>321</v>
      </c>
      <c r="BP20" s="122">
        <v>68.687397594647805</v>
      </c>
      <c r="BQ20" s="134">
        <v>78</v>
      </c>
      <c r="BR20" s="120">
        <v>0.88060766146984404</v>
      </c>
      <c r="BS20" s="128">
        <v>-95.428809383641706</v>
      </c>
      <c r="BT20" s="114"/>
      <c r="BU20" s="126"/>
      <c r="BV20" s="121">
        <v>44</v>
      </c>
      <c r="BW20" s="121">
        <v>117</v>
      </c>
      <c r="BX20" s="115"/>
      <c r="BY20" s="120">
        <v>0.99480198019802002</v>
      </c>
      <c r="BZ20" s="120">
        <v>1</v>
      </c>
      <c r="CA20" s="137">
        <v>0.99792079207920803</v>
      </c>
      <c r="CB20" s="119">
        <v>0.9</v>
      </c>
      <c r="CC20" s="126">
        <v>2.5000000000000001E-3</v>
      </c>
      <c r="CD20" s="115"/>
      <c r="CE20" s="115"/>
    </row>
    <row r="21" spans="1:83" s="87" customFormat="1" ht="21.4" customHeight="1" x14ac:dyDescent="0.2">
      <c r="A21" s="111" t="s">
        <v>378</v>
      </c>
      <c r="B21" s="111" t="s">
        <v>42</v>
      </c>
      <c r="C21" s="111" t="s">
        <v>53</v>
      </c>
      <c r="D21" s="112">
        <v>3.3066029728888902</v>
      </c>
      <c r="E21" s="113"/>
      <c r="F21" s="114">
        <v>3.5249999999999997E-2</v>
      </c>
      <c r="G21" s="114">
        <v>3.075E-2</v>
      </c>
      <c r="H21" s="115"/>
      <c r="I21" s="116">
        <v>5</v>
      </c>
      <c r="J21" s="116">
        <v>5</v>
      </c>
      <c r="K21" s="113"/>
      <c r="L21" s="117">
        <v>0.39</v>
      </c>
      <c r="M21" s="118">
        <v>0.187</v>
      </c>
      <c r="N21" s="119">
        <v>0.7</v>
      </c>
      <c r="O21" s="120"/>
      <c r="P21" s="113"/>
      <c r="Q21" s="121">
        <v>196</v>
      </c>
      <c r="R21" s="122">
        <v>59.275335323599499</v>
      </c>
      <c r="S21" s="123">
        <v>36</v>
      </c>
      <c r="T21" s="124">
        <v>1.64653709232221</v>
      </c>
      <c r="U21" s="125">
        <v>60.0113234957823</v>
      </c>
      <c r="V21" s="126">
        <v>0.01</v>
      </c>
      <c r="W21" s="126">
        <v>0.01</v>
      </c>
      <c r="X21" s="127">
        <v>0</v>
      </c>
      <c r="Y21" s="127">
        <v>0</v>
      </c>
      <c r="Z21" s="113"/>
      <c r="AA21" s="128">
        <v>423</v>
      </c>
      <c r="AB21" s="112">
        <v>127.92585123409501</v>
      </c>
      <c r="AC21" s="123">
        <v>200</v>
      </c>
      <c r="AD21" s="118">
        <v>0.63962925617047495</v>
      </c>
      <c r="AE21" s="129">
        <v>-332.49264724565398</v>
      </c>
      <c r="AF21" s="114"/>
      <c r="AG21" s="114"/>
      <c r="AH21" s="130">
        <v>239</v>
      </c>
      <c r="AI21" s="127">
        <v>371</v>
      </c>
      <c r="AJ21" s="113"/>
      <c r="AK21" s="122">
        <v>2923.6453000000001</v>
      </c>
      <c r="AL21" s="122">
        <v>884.18395675900899</v>
      </c>
      <c r="AM21" s="131">
        <v>612</v>
      </c>
      <c r="AN21" s="124">
        <v>1.4447450273839999</v>
      </c>
      <c r="AO21" s="132">
        <v>611.83779942829995</v>
      </c>
      <c r="AP21" s="126">
        <v>0.01</v>
      </c>
      <c r="AQ21" s="126">
        <v>0.01</v>
      </c>
      <c r="AR21" s="127">
        <v>0</v>
      </c>
      <c r="AS21" s="127">
        <v>0</v>
      </c>
      <c r="AT21" s="115"/>
      <c r="AU21" s="122">
        <v>1922.79</v>
      </c>
      <c r="AV21" s="112">
        <v>581.50011227991797</v>
      </c>
      <c r="AW21" s="133">
        <v>573</v>
      </c>
      <c r="AX21" s="135">
        <v>1.01483440188467</v>
      </c>
      <c r="AY21" s="139">
        <v>-241.696434358798</v>
      </c>
      <c r="AZ21" s="114">
        <v>5.2500000000000003E-3</v>
      </c>
      <c r="BA21" s="114">
        <v>7.5000000000000002E-4</v>
      </c>
      <c r="BB21" s="127">
        <v>0</v>
      </c>
      <c r="BC21" s="127">
        <v>351</v>
      </c>
      <c r="BD21" s="113"/>
      <c r="BE21" s="122">
        <v>204.3</v>
      </c>
      <c r="BF21" s="112">
        <v>61.785464319445801</v>
      </c>
      <c r="BG21" s="134">
        <v>65</v>
      </c>
      <c r="BH21" s="120">
        <v>0.95054560491455098</v>
      </c>
      <c r="BI21" s="128">
        <v>-41.235110354837403</v>
      </c>
      <c r="BJ21" s="114">
        <v>0</v>
      </c>
      <c r="BK21" s="114"/>
      <c r="BL21" s="127">
        <v>11</v>
      </c>
      <c r="BM21" s="127">
        <v>54</v>
      </c>
      <c r="BN21" s="113"/>
      <c r="BO21" s="121">
        <v>411</v>
      </c>
      <c r="BP21" s="122">
        <v>124.29674907142601</v>
      </c>
      <c r="BQ21" s="134">
        <v>78</v>
      </c>
      <c r="BR21" s="124">
        <v>1.5935480650182801</v>
      </c>
      <c r="BS21" s="125">
        <v>116.357867574195</v>
      </c>
      <c r="BT21" s="114">
        <v>7.4999999999999997E-3</v>
      </c>
      <c r="BU21" s="126">
        <v>7.4999999999999997E-3</v>
      </c>
      <c r="BV21" s="121">
        <v>0</v>
      </c>
      <c r="BW21" s="121">
        <v>0</v>
      </c>
      <c r="BX21" s="115"/>
      <c r="BY21" s="120">
        <v>0.99780043991201794</v>
      </c>
      <c r="BZ21" s="120">
        <v>1</v>
      </c>
      <c r="CA21" s="137">
        <v>0.99912017596480696</v>
      </c>
      <c r="CB21" s="119">
        <v>0.9</v>
      </c>
      <c r="CC21" s="126">
        <v>2.5000000000000001E-3</v>
      </c>
      <c r="CD21" s="115"/>
      <c r="CE21" s="115"/>
    </row>
    <row r="22" spans="1:83" s="87" customFormat="1" ht="21.4" customHeight="1" x14ac:dyDescent="0.2">
      <c r="A22" s="111" t="s">
        <v>378</v>
      </c>
      <c r="B22" s="111" t="s">
        <v>42</v>
      </c>
      <c r="C22" s="111" t="s">
        <v>54</v>
      </c>
      <c r="D22" s="112">
        <v>1.77484910544444</v>
      </c>
      <c r="E22" s="113"/>
      <c r="F22" s="114">
        <v>2.6624999999999999E-2</v>
      </c>
      <c r="G22" s="114">
        <v>1.7624999999999998E-2</v>
      </c>
      <c r="H22" s="115"/>
      <c r="I22" s="116">
        <v>5</v>
      </c>
      <c r="J22" s="116">
        <v>4</v>
      </c>
      <c r="K22" s="113"/>
      <c r="L22" s="117">
        <v>0.16</v>
      </c>
      <c r="M22" s="120">
        <v>0.61499999999999999</v>
      </c>
      <c r="N22" s="119">
        <v>0.7</v>
      </c>
      <c r="O22" s="120"/>
      <c r="P22" s="113"/>
      <c r="Q22" s="121">
        <v>71</v>
      </c>
      <c r="R22" s="122">
        <v>40.003400729788098</v>
      </c>
      <c r="S22" s="123">
        <v>36</v>
      </c>
      <c r="T22" s="135">
        <v>1.1112055758274499</v>
      </c>
      <c r="U22" s="136">
        <v>-1.99315425015023</v>
      </c>
      <c r="V22" s="126">
        <v>8.5000000000000006E-3</v>
      </c>
      <c r="W22" s="126">
        <v>5.4999999999999997E-3</v>
      </c>
      <c r="X22" s="127">
        <v>0</v>
      </c>
      <c r="Y22" s="127">
        <v>6</v>
      </c>
      <c r="Z22" s="113"/>
      <c r="AA22" s="128">
        <v>300</v>
      </c>
      <c r="AB22" s="112">
        <v>169.02845378783701</v>
      </c>
      <c r="AC22" s="123">
        <v>200</v>
      </c>
      <c r="AD22" s="120">
        <v>0.84514226893918498</v>
      </c>
      <c r="AE22" s="128">
        <v>-105.517523611946</v>
      </c>
      <c r="AF22" s="114"/>
      <c r="AG22" s="114"/>
      <c r="AH22" s="130">
        <v>55</v>
      </c>
      <c r="AI22" s="127">
        <v>126</v>
      </c>
      <c r="AJ22" s="113"/>
      <c r="AK22" s="122">
        <v>1448.58296</v>
      </c>
      <c r="AL22" s="122">
        <v>816.17245970735996</v>
      </c>
      <c r="AM22" s="131">
        <v>694.9</v>
      </c>
      <c r="AN22" s="124">
        <v>1.17451785826358</v>
      </c>
      <c r="AO22" s="132">
        <v>39.612324210294901</v>
      </c>
      <c r="AP22" s="126">
        <v>0.01</v>
      </c>
      <c r="AQ22" s="126">
        <v>8.5000000000000006E-3</v>
      </c>
      <c r="AR22" s="127">
        <v>0</v>
      </c>
      <c r="AS22" s="127">
        <v>32</v>
      </c>
      <c r="AT22" s="115"/>
      <c r="AU22" s="122">
        <v>994.66508999999996</v>
      </c>
      <c r="AV22" s="112">
        <v>560.42234066479898</v>
      </c>
      <c r="AW22" s="133">
        <v>573</v>
      </c>
      <c r="AX22" s="135">
        <v>0.97804946014799099</v>
      </c>
      <c r="AY22" s="139">
        <v>-167.142615148224</v>
      </c>
      <c r="AZ22" s="114">
        <v>2.2499999999999998E-3</v>
      </c>
      <c r="BA22" s="114"/>
      <c r="BB22" s="127">
        <v>23</v>
      </c>
      <c r="BC22" s="127">
        <v>226</v>
      </c>
      <c r="BD22" s="113"/>
      <c r="BE22" s="122">
        <v>107.7</v>
      </c>
      <c r="BF22" s="112">
        <v>60.6812149098335</v>
      </c>
      <c r="BG22" s="134">
        <v>65</v>
      </c>
      <c r="BH22" s="120">
        <v>0.93355715245897597</v>
      </c>
      <c r="BI22" s="128">
        <v>-24.0931951738823</v>
      </c>
      <c r="BJ22" s="114"/>
      <c r="BK22" s="114"/>
      <c r="BL22" s="127">
        <v>8</v>
      </c>
      <c r="BM22" s="127">
        <v>31</v>
      </c>
      <c r="BN22" s="113"/>
      <c r="BO22" s="121">
        <v>143</v>
      </c>
      <c r="BP22" s="122">
        <v>80.570229638868895</v>
      </c>
      <c r="BQ22" s="134">
        <v>78</v>
      </c>
      <c r="BR22" s="135">
        <v>1.03295166203678</v>
      </c>
      <c r="BS22" s="136">
        <v>-15.1518342086588</v>
      </c>
      <c r="BT22" s="114">
        <v>3.375E-3</v>
      </c>
      <c r="BU22" s="126">
        <v>1.1249999999999999E-3</v>
      </c>
      <c r="BV22" s="121">
        <v>0</v>
      </c>
      <c r="BW22" s="121">
        <v>24</v>
      </c>
      <c r="BX22" s="115"/>
      <c r="BY22" s="120">
        <v>0.99862637362637396</v>
      </c>
      <c r="BZ22" s="120">
        <v>1</v>
      </c>
      <c r="CA22" s="137">
        <v>0.99945054945054901</v>
      </c>
      <c r="CB22" s="119">
        <v>0.9</v>
      </c>
      <c r="CC22" s="126">
        <v>2.5000000000000001E-3</v>
      </c>
      <c r="CD22" s="115"/>
      <c r="CE22" s="115"/>
    </row>
    <row r="23" spans="1:83" s="87" customFormat="1" ht="21.4" customHeight="1" x14ac:dyDescent="0.2">
      <c r="A23" s="111" t="s">
        <v>378</v>
      </c>
      <c r="B23" s="111" t="s">
        <v>42</v>
      </c>
      <c r="C23" s="111" t="s">
        <v>55</v>
      </c>
      <c r="D23" s="112">
        <v>2.8112108753333298</v>
      </c>
      <c r="E23" s="113"/>
      <c r="F23" s="114">
        <v>1.4749999999999999E-2</v>
      </c>
      <c r="G23" s="114">
        <v>1.2874999999999999E-2</v>
      </c>
      <c r="H23" s="115"/>
      <c r="I23" s="116">
        <v>3</v>
      </c>
      <c r="J23" s="116">
        <v>3</v>
      </c>
      <c r="K23" s="113"/>
      <c r="L23" s="117">
        <v>0.21</v>
      </c>
      <c r="M23" s="120">
        <v>0.65700000000000003</v>
      </c>
      <c r="N23" s="119">
        <v>0.7</v>
      </c>
      <c r="O23" s="120"/>
      <c r="P23" s="113"/>
      <c r="Q23" s="121">
        <v>124</v>
      </c>
      <c r="R23" s="122">
        <v>44.1091065376933</v>
      </c>
      <c r="S23" s="123">
        <v>36</v>
      </c>
      <c r="T23" s="124">
        <v>1.22525295938037</v>
      </c>
      <c r="U23" s="125">
        <v>8.3850170566913391</v>
      </c>
      <c r="V23" s="126">
        <v>0.01</v>
      </c>
      <c r="W23" s="126">
        <v>0.01</v>
      </c>
      <c r="X23" s="127">
        <v>0</v>
      </c>
      <c r="Y23" s="127">
        <v>0</v>
      </c>
      <c r="Z23" s="113"/>
      <c r="AA23" s="128">
        <v>184</v>
      </c>
      <c r="AB23" s="112">
        <v>65.452222604319104</v>
      </c>
      <c r="AC23" s="123">
        <v>200</v>
      </c>
      <c r="AD23" s="118">
        <v>0.327261113021595</v>
      </c>
      <c r="AE23" s="129">
        <v>-458.30546079615902</v>
      </c>
      <c r="AF23" s="114"/>
      <c r="AG23" s="114"/>
      <c r="AH23" s="130">
        <v>379</v>
      </c>
      <c r="AI23" s="127">
        <v>491</v>
      </c>
      <c r="AJ23" s="113"/>
      <c r="AK23" s="122">
        <v>699.81813</v>
      </c>
      <c r="AL23" s="122">
        <v>248.93832623531699</v>
      </c>
      <c r="AM23" s="131">
        <v>634.29999999999995</v>
      </c>
      <c r="AN23" s="118">
        <v>0.39246149493192001</v>
      </c>
      <c r="AO23" s="141">
        <v>-1337.25363891502</v>
      </c>
      <c r="AP23" s="126"/>
      <c r="AQ23" s="126"/>
      <c r="AR23" s="127">
        <v>1084</v>
      </c>
      <c r="AS23" s="127">
        <v>1440</v>
      </c>
      <c r="AT23" s="115"/>
      <c r="AU23" s="122">
        <v>1471.2865200000001</v>
      </c>
      <c r="AV23" s="112">
        <v>523.36398272703195</v>
      </c>
      <c r="AW23" s="133">
        <v>573</v>
      </c>
      <c r="AX23" s="120">
        <v>0.91337518800529205</v>
      </c>
      <c r="AY23" s="122">
        <v>-368.918625180996</v>
      </c>
      <c r="AZ23" s="114"/>
      <c r="BA23" s="114"/>
      <c r="BB23" s="127">
        <v>140</v>
      </c>
      <c r="BC23" s="127">
        <v>462</v>
      </c>
      <c r="BD23" s="113"/>
      <c r="BE23" s="122">
        <v>106</v>
      </c>
      <c r="BF23" s="112">
        <v>37.706171717705502</v>
      </c>
      <c r="BG23" s="134">
        <v>65</v>
      </c>
      <c r="BH23" s="118">
        <v>0.58009494950316198</v>
      </c>
      <c r="BI23" s="129">
        <v>-102.74927475875199</v>
      </c>
      <c r="BJ23" s="114"/>
      <c r="BK23" s="114"/>
      <c r="BL23" s="127">
        <v>77</v>
      </c>
      <c r="BM23" s="127">
        <v>114</v>
      </c>
      <c r="BN23" s="113"/>
      <c r="BO23" s="121">
        <v>222</v>
      </c>
      <c r="BP23" s="122">
        <v>78.969529446515395</v>
      </c>
      <c r="BQ23" s="134">
        <v>78</v>
      </c>
      <c r="BR23" s="135">
        <v>1.01242986469892</v>
      </c>
      <c r="BS23" s="136">
        <v>-28.4991297105021</v>
      </c>
      <c r="BT23" s="114">
        <v>2.2499999999999998E-3</v>
      </c>
      <c r="BU23" s="126">
        <v>3.7500000000000001E-4</v>
      </c>
      <c r="BV23" s="121">
        <v>0</v>
      </c>
      <c r="BW23" s="121">
        <v>42</v>
      </c>
      <c r="BX23" s="115"/>
      <c r="BY23" s="120">
        <v>0.99983432736911904</v>
      </c>
      <c r="BZ23" s="120">
        <v>1</v>
      </c>
      <c r="CA23" s="137">
        <v>0.99993373094764804</v>
      </c>
      <c r="CB23" s="119">
        <v>0.9</v>
      </c>
      <c r="CC23" s="126">
        <v>2.5000000000000001E-3</v>
      </c>
      <c r="CD23" s="115"/>
      <c r="CE23" s="115"/>
    </row>
    <row r="24" spans="1:83" s="87" customFormat="1" ht="21.4" customHeight="1" x14ac:dyDescent="0.2">
      <c r="A24" s="111" t="s">
        <v>378</v>
      </c>
      <c r="B24" s="111" t="s">
        <v>42</v>
      </c>
      <c r="C24" s="111" t="s">
        <v>56</v>
      </c>
      <c r="D24" s="112">
        <v>9.7134439634444405</v>
      </c>
      <c r="E24" s="113"/>
      <c r="F24" s="114">
        <v>0.02</v>
      </c>
      <c r="G24" s="114">
        <v>0.02</v>
      </c>
      <c r="H24" s="115"/>
      <c r="I24" s="116">
        <v>3</v>
      </c>
      <c r="J24" s="116">
        <v>3</v>
      </c>
      <c r="K24" s="113"/>
      <c r="L24" s="138">
        <v>0.75</v>
      </c>
      <c r="M24" s="118">
        <v>0.57599999999999996</v>
      </c>
      <c r="N24" s="119">
        <v>0.7</v>
      </c>
      <c r="O24" s="120"/>
      <c r="P24" s="113"/>
      <c r="Q24" s="121">
        <v>435</v>
      </c>
      <c r="R24" s="122">
        <v>44.783292273788597</v>
      </c>
      <c r="S24" s="123">
        <v>36</v>
      </c>
      <c r="T24" s="124">
        <v>1.2439803409385699</v>
      </c>
      <c r="U24" s="125">
        <v>35.521018181798503</v>
      </c>
      <c r="V24" s="126">
        <v>0.01</v>
      </c>
      <c r="W24" s="126">
        <v>0.01</v>
      </c>
      <c r="X24" s="127">
        <v>0</v>
      </c>
      <c r="Y24" s="127">
        <v>0</v>
      </c>
      <c r="Z24" s="113"/>
      <c r="AA24" s="128">
        <v>937</v>
      </c>
      <c r="AB24" s="112">
        <v>96.464241058712403</v>
      </c>
      <c r="AC24" s="123">
        <v>200</v>
      </c>
      <c r="AD24" s="118">
        <v>0.48232120529356198</v>
      </c>
      <c r="AE24" s="129">
        <v>-1282.3276767677901</v>
      </c>
      <c r="AF24" s="114"/>
      <c r="AG24" s="114"/>
      <c r="AH24" s="130">
        <v>1006</v>
      </c>
      <c r="AI24" s="127">
        <v>1395</v>
      </c>
      <c r="AJ24" s="113"/>
      <c r="AK24" s="122">
        <v>7171.5031099999997</v>
      </c>
      <c r="AL24" s="122">
        <v>738.30694210922695</v>
      </c>
      <c r="AM24" s="131">
        <v>789.8</v>
      </c>
      <c r="AN24" s="120">
        <v>0.93480240834290595</v>
      </c>
      <c r="AO24" s="122">
        <v>-1592.62188555598</v>
      </c>
      <c r="AP24" s="126"/>
      <c r="AQ24" s="126"/>
      <c r="AR24" s="127">
        <v>501</v>
      </c>
      <c r="AS24" s="127">
        <v>2035</v>
      </c>
      <c r="AT24" s="115"/>
      <c r="AU24" s="122">
        <v>4631.4400599999999</v>
      </c>
      <c r="AV24" s="112">
        <v>476.807204265547</v>
      </c>
      <c r="AW24" s="133">
        <v>573</v>
      </c>
      <c r="AX24" s="120">
        <v>0.83212426573393905</v>
      </c>
      <c r="AY24" s="122">
        <v>-1726.93373393971</v>
      </c>
      <c r="AZ24" s="114"/>
      <c r="BA24" s="114"/>
      <c r="BB24" s="127">
        <v>935</v>
      </c>
      <c r="BC24" s="127">
        <v>2048</v>
      </c>
      <c r="BD24" s="113"/>
      <c r="BE24" s="122">
        <v>403.8</v>
      </c>
      <c r="BF24" s="112">
        <v>41.571249241737497</v>
      </c>
      <c r="BG24" s="134">
        <v>65</v>
      </c>
      <c r="BH24" s="118">
        <v>0.63955768064211604</v>
      </c>
      <c r="BI24" s="129">
        <v>-317.48149494952997</v>
      </c>
      <c r="BJ24" s="114"/>
      <c r="BK24" s="114"/>
      <c r="BL24" s="127">
        <v>228</v>
      </c>
      <c r="BM24" s="127">
        <v>354</v>
      </c>
      <c r="BN24" s="113"/>
      <c r="BO24" s="121">
        <v>1152</v>
      </c>
      <c r="BP24" s="122">
        <v>118.59851195265399</v>
      </c>
      <c r="BQ24" s="134">
        <v>78</v>
      </c>
      <c r="BR24" s="124">
        <v>1.5204937429827401</v>
      </c>
      <c r="BS24" s="125">
        <v>286.46220606056397</v>
      </c>
      <c r="BT24" s="114">
        <v>7.4999999999999997E-3</v>
      </c>
      <c r="BU24" s="126">
        <v>7.4999999999999997E-3</v>
      </c>
      <c r="BV24" s="121">
        <v>0</v>
      </c>
      <c r="BW24" s="121">
        <v>0</v>
      </c>
      <c r="BX24" s="115"/>
      <c r="BY24" s="120">
        <v>0.99730458221024298</v>
      </c>
      <c r="BZ24" s="120">
        <v>1</v>
      </c>
      <c r="CA24" s="137">
        <v>0.99892183288409697</v>
      </c>
      <c r="CB24" s="119">
        <v>0.9</v>
      </c>
      <c r="CC24" s="126">
        <v>2.5000000000000001E-3</v>
      </c>
      <c r="CD24" s="115"/>
      <c r="CE24" s="115"/>
    </row>
    <row r="25" spans="1:83" s="87" customFormat="1" ht="21.4" customHeight="1" x14ac:dyDescent="0.2">
      <c r="A25" s="111" t="s">
        <v>378</v>
      </c>
      <c r="B25" s="111" t="s">
        <v>42</v>
      </c>
      <c r="C25" s="111" t="s">
        <v>57</v>
      </c>
      <c r="D25" s="112">
        <v>4.7812116145555601</v>
      </c>
      <c r="E25" s="113"/>
      <c r="F25" s="114">
        <v>0.02</v>
      </c>
      <c r="G25" s="114">
        <v>1.7999999999999999E-2</v>
      </c>
      <c r="H25" s="115"/>
      <c r="I25" s="116">
        <v>3</v>
      </c>
      <c r="J25" s="116">
        <v>3</v>
      </c>
      <c r="K25" s="113"/>
      <c r="L25" s="117">
        <v>0.05</v>
      </c>
      <c r="M25" s="118">
        <v>0.33400000000000002</v>
      </c>
      <c r="N25" s="119">
        <v>0.7</v>
      </c>
      <c r="O25" s="120"/>
      <c r="P25" s="113"/>
      <c r="Q25" s="121">
        <v>204</v>
      </c>
      <c r="R25" s="122">
        <v>42.667009211421998</v>
      </c>
      <c r="S25" s="123">
        <v>36</v>
      </c>
      <c r="T25" s="124">
        <v>1.18519470031728</v>
      </c>
      <c r="U25" s="125">
        <v>7.3659786551422402</v>
      </c>
      <c r="V25" s="126">
        <v>0.01</v>
      </c>
      <c r="W25" s="126">
        <v>9.4999999999999998E-3</v>
      </c>
      <c r="X25" s="127">
        <v>0</v>
      </c>
      <c r="Y25" s="127">
        <v>3</v>
      </c>
      <c r="Z25" s="113"/>
      <c r="AA25" s="128">
        <v>339</v>
      </c>
      <c r="AB25" s="112">
        <v>70.902530013098399</v>
      </c>
      <c r="AC25" s="123">
        <v>200</v>
      </c>
      <c r="AD25" s="118">
        <v>0.35451265006549199</v>
      </c>
      <c r="AE25" s="129">
        <v>-753.41122969365404</v>
      </c>
      <c r="AF25" s="114"/>
      <c r="AG25" s="114"/>
      <c r="AH25" s="130">
        <v>618</v>
      </c>
      <c r="AI25" s="127">
        <v>809</v>
      </c>
      <c r="AJ25" s="113"/>
      <c r="AK25" s="122">
        <v>2671.4109600000002</v>
      </c>
      <c r="AL25" s="122">
        <v>558.73096096967595</v>
      </c>
      <c r="AM25" s="131">
        <v>713.7</v>
      </c>
      <c r="AN25" s="120">
        <v>0.78286529489936296</v>
      </c>
      <c r="AO25" s="122">
        <v>-1226.8585131617999</v>
      </c>
      <c r="AP25" s="126"/>
      <c r="AQ25" s="126"/>
      <c r="AR25" s="127">
        <v>741</v>
      </c>
      <c r="AS25" s="127">
        <v>1424</v>
      </c>
      <c r="AT25" s="115"/>
      <c r="AU25" s="122">
        <v>2511.4735900000001</v>
      </c>
      <c r="AV25" s="112">
        <v>525.27973920967304</v>
      </c>
      <c r="AW25" s="133">
        <v>573</v>
      </c>
      <c r="AX25" s="120">
        <v>0.916718567556148</v>
      </c>
      <c r="AY25" s="122">
        <v>-618.28458307231995</v>
      </c>
      <c r="AZ25" s="114"/>
      <c r="BA25" s="114"/>
      <c r="BB25" s="127">
        <v>229</v>
      </c>
      <c r="BC25" s="127">
        <v>777</v>
      </c>
      <c r="BD25" s="113"/>
      <c r="BE25" s="122">
        <v>236.2</v>
      </c>
      <c r="BF25" s="112">
        <v>49.401703802636703</v>
      </c>
      <c r="BG25" s="134">
        <v>65</v>
      </c>
      <c r="BH25" s="120">
        <v>0.76002621234825696</v>
      </c>
      <c r="BI25" s="128">
        <v>-118.83364965043801</v>
      </c>
      <c r="BJ25" s="114"/>
      <c r="BK25" s="114"/>
      <c r="BL25" s="127">
        <v>75</v>
      </c>
      <c r="BM25" s="127">
        <v>137</v>
      </c>
      <c r="BN25" s="113"/>
      <c r="BO25" s="121">
        <v>433</v>
      </c>
      <c r="BP25" s="122">
        <v>90.562818571302699</v>
      </c>
      <c r="BQ25" s="134">
        <v>78</v>
      </c>
      <c r="BR25" s="124">
        <v>1.1610617765551601</v>
      </c>
      <c r="BS25" s="125">
        <v>6.9596204194748497</v>
      </c>
      <c r="BT25" s="114">
        <v>7.4999999999999997E-3</v>
      </c>
      <c r="BU25" s="126">
        <v>6.0000000000000001E-3</v>
      </c>
      <c r="BV25" s="121">
        <v>0</v>
      </c>
      <c r="BW25" s="121">
        <v>15</v>
      </c>
      <c r="BX25" s="115"/>
      <c r="BY25" s="120">
        <v>0.99880459770114904</v>
      </c>
      <c r="BZ25" s="120">
        <v>1</v>
      </c>
      <c r="CA25" s="137">
        <v>0.99952183908046</v>
      </c>
      <c r="CB25" s="119">
        <v>0.9</v>
      </c>
      <c r="CC25" s="126">
        <v>2.5000000000000001E-3</v>
      </c>
      <c r="CD25" s="115"/>
      <c r="CE25" s="115"/>
    </row>
    <row r="26" spans="1:83" s="87" customFormat="1" ht="21.4" customHeight="1" x14ac:dyDescent="0.2">
      <c r="A26" s="111" t="s">
        <v>382</v>
      </c>
      <c r="B26" s="111" t="s">
        <v>58</v>
      </c>
      <c r="C26" s="111" t="s">
        <v>59</v>
      </c>
      <c r="D26" s="112">
        <v>6.8892147533333299</v>
      </c>
      <c r="E26" s="113"/>
      <c r="F26" s="114">
        <v>2.3E-2</v>
      </c>
      <c r="G26" s="114">
        <v>2.0500000000000001E-2</v>
      </c>
      <c r="H26" s="115"/>
      <c r="I26" s="116">
        <v>4</v>
      </c>
      <c r="J26" s="116">
        <v>4</v>
      </c>
      <c r="K26" s="113"/>
      <c r="L26" s="117">
        <v>0.56519277108433696</v>
      </c>
      <c r="M26" s="118">
        <v>0.46300000000000002</v>
      </c>
      <c r="N26" s="119">
        <v>0.7</v>
      </c>
      <c r="O26" s="120"/>
      <c r="P26" s="113"/>
      <c r="Q26" s="121">
        <v>308</v>
      </c>
      <c r="R26" s="122">
        <v>44.707562621846698</v>
      </c>
      <c r="S26" s="123">
        <v>36</v>
      </c>
      <c r="T26" s="124">
        <v>1.24187673949574</v>
      </c>
      <c r="U26" s="125">
        <v>24.671398368512101</v>
      </c>
      <c r="V26" s="126">
        <v>0.01</v>
      </c>
      <c r="W26" s="126">
        <v>0.01</v>
      </c>
      <c r="X26" s="127">
        <v>0</v>
      </c>
      <c r="Y26" s="127">
        <v>0</v>
      </c>
      <c r="Z26" s="113"/>
      <c r="AA26" s="128">
        <v>698</v>
      </c>
      <c r="AB26" s="112">
        <v>101.31778801964001</v>
      </c>
      <c r="AC26" s="123">
        <v>200</v>
      </c>
      <c r="AD26" s="118">
        <v>0.50658894009819999</v>
      </c>
      <c r="AE26" s="129">
        <v>-876.04778684159896</v>
      </c>
      <c r="AF26" s="114"/>
      <c r="AG26" s="114"/>
      <c r="AH26" s="130">
        <v>680</v>
      </c>
      <c r="AI26" s="127">
        <v>956</v>
      </c>
      <c r="AJ26" s="113"/>
      <c r="AK26" s="122">
        <v>4977.0012399999996</v>
      </c>
      <c r="AL26" s="122">
        <v>722.43374872178094</v>
      </c>
      <c r="AM26" s="131">
        <v>716.4</v>
      </c>
      <c r="AN26" s="135">
        <v>1.0084223181487699</v>
      </c>
      <c r="AO26" s="139">
        <v>-661.23793246660796</v>
      </c>
      <c r="AP26" s="126">
        <v>3.0000000000000001E-3</v>
      </c>
      <c r="AQ26" s="126">
        <v>5.0000000000000001E-4</v>
      </c>
      <c r="AR26" s="127">
        <v>0</v>
      </c>
      <c r="AS26" s="127">
        <v>946</v>
      </c>
      <c r="AT26" s="115"/>
      <c r="AU26" s="122">
        <v>3514.8123399999999</v>
      </c>
      <c r="AV26" s="112">
        <v>510.19056102139399</v>
      </c>
      <c r="AW26" s="133">
        <v>573</v>
      </c>
      <c r="AX26" s="120">
        <v>0.89038492324850704</v>
      </c>
      <c r="AY26" s="122">
        <v>-994.834569301182</v>
      </c>
      <c r="AZ26" s="114"/>
      <c r="BA26" s="114"/>
      <c r="BB26" s="127">
        <v>433</v>
      </c>
      <c r="BC26" s="127">
        <v>1223</v>
      </c>
      <c r="BD26" s="113"/>
      <c r="BE26" s="122">
        <v>386.5</v>
      </c>
      <c r="BF26" s="112">
        <v>56.102184913453698</v>
      </c>
      <c r="BG26" s="134">
        <v>65</v>
      </c>
      <c r="BH26" s="120">
        <v>0.86311053713005703</v>
      </c>
      <c r="BI26" s="128">
        <v>-125.06553072352</v>
      </c>
      <c r="BJ26" s="114"/>
      <c r="BK26" s="114"/>
      <c r="BL26" s="127">
        <v>62</v>
      </c>
      <c r="BM26" s="127">
        <v>151</v>
      </c>
      <c r="BN26" s="113"/>
      <c r="BO26" s="121">
        <v>790</v>
      </c>
      <c r="BP26" s="122">
        <v>114.671995036555</v>
      </c>
      <c r="BQ26" s="134">
        <v>78</v>
      </c>
      <c r="BR26" s="124">
        <v>1.47015378251994</v>
      </c>
      <c r="BS26" s="125">
        <v>176.12136313177601</v>
      </c>
      <c r="BT26" s="114">
        <v>7.4999999999999997E-3</v>
      </c>
      <c r="BU26" s="126">
        <v>7.4999999999999997E-3</v>
      </c>
      <c r="BV26" s="121">
        <v>0</v>
      </c>
      <c r="BW26" s="121">
        <v>0</v>
      </c>
      <c r="BX26" s="115"/>
      <c r="BY26" s="120">
        <v>0.999042451324609</v>
      </c>
      <c r="BZ26" s="120">
        <v>1</v>
      </c>
      <c r="CA26" s="137">
        <v>0.99961698052984405</v>
      </c>
      <c r="CB26" s="119">
        <v>0.9</v>
      </c>
      <c r="CC26" s="126">
        <v>2.5000000000000001E-3</v>
      </c>
      <c r="CD26" s="115"/>
      <c r="CE26" s="115"/>
    </row>
    <row r="27" spans="1:83" s="87" customFormat="1" ht="21.4" customHeight="1" x14ac:dyDescent="0.2">
      <c r="A27" s="111" t="s">
        <v>382</v>
      </c>
      <c r="B27" s="111" t="s">
        <v>58</v>
      </c>
      <c r="C27" s="111" t="s">
        <v>60</v>
      </c>
      <c r="D27" s="112">
        <v>2.6565335898888902</v>
      </c>
      <c r="E27" s="113"/>
      <c r="F27" s="114">
        <v>3.95E-2</v>
      </c>
      <c r="G27" s="114">
        <v>3.6999999999999998E-2</v>
      </c>
      <c r="H27" s="115"/>
      <c r="I27" s="116">
        <v>5</v>
      </c>
      <c r="J27" s="116">
        <v>5</v>
      </c>
      <c r="K27" s="113"/>
      <c r="L27" s="138">
        <v>0.75</v>
      </c>
      <c r="M27" s="120">
        <v>0.67200000000000004</v>
      </c>
      <c r="N27" s="119">
        <v>0.7</v>
      </c>
      <c r="O27" s="120"/>
      <c r="P27" s="113"/>
      <c r="Q27" s="121">
        <v>117</v>
      </c>
      <c r="R27" s="122">
        <v>44.042356718287699</v>
      </c>
      <c r="S27" s="123">
        <v>36</v>
      </c>
      <c r="T27" s="124">
        <v>1.2233987977302201</v>
      </c>
      <c r="U27" s="125">
        <v>7.7463369687935302</v>
      </c>
      <c r="V27" s="126">
        <v>0.01</v>
      </c>
      <c r="W27" s="126">
        <v>0.01</v>
      </c>
      <c r="X27" s="127">
        <v>0</v>
      </c>
      <c r="Y27" s="127">
        <v>0</v>
      </c>
      <c r="Z27" s="113"/>
      <c r="AA27" s="128">
        <v>294</v>
      </c>
      <c r="AB27" s="112">
        <v>110.670537394672</v>
      </c>
      <c r="AC27" s="123">
        <v>200</v>
      </c>
      <c r="AD27" s="118">
        <v>0.55335268697336004</v>
      </c>
      <c r="AE27" s="129">
        <v>-312.96479461781399</v>
      </c>
      <c r="AF27" s="114"/>
      <c r="AG27" s="114"/>
      <c r="AH27" s="130">
        <v>238</v>
      </c>
      <c r="AI27" s="127">
        <v>344</v>
      </c>
      <c r="AJ27" s="113"/>
      <c r="AK27" s="122">
        <v>2049.2268899999999</v>
      </c>
      <c r="AL27" s="122">
        <v>771.39129646228605</v>
      </c>
      <c r="AM27" s="131">
        <v>744</v>
      </c>
      <c r="AN27" s="135">
        <v>1.03681625868587</v>
      </c>
      <c r="AO27" s="139">
        <v>-208.68214597826699</v>
      </c>
      <c r="AP27" s="126">
        <v>4.4999999999999997E-3</v>
      </c>
      <c r="AQ27" s="126">
        <v>2E-3</v>
      </c>
      <c r="AR27" s="127">
        <v>0</v>
      </c>
      <c r="AS27" s="127">
        <v>323</v>
      </c>
      <c r="AT27" s="115"/>
      <c r="AU27" s="122">
        <v>1860.1907799999999</v>
      </c>
      <c r="AV27" s="112">
        <v>700.23235809256403</v>
      </c>
      <c r="AW27" s="133">
        <v>573</v>
      </c>
      <c r="AX27" s="124">
        <v>1.2220460001615401</v>
      </c>
      <c r="AY27" s="132">
        <v>121.236643419964</v>
      </c>
      <c r="AZ27" s="114">
        <v>1.4999999999999999E-2</v>
      </c>
      <c r="BA27" s="114">
        <v>1.4999999999999999E-2</v>
      </c>
      <c r="BB27" s="127">
        <v>0</v>
      </c>
      <c r="BC27" s="127">
        <v>0</v>
      </c>
      <c r="BD27" s="113"/>
      <c r="BE27" s="122">
        <v>159.30000000000001</v>
      </c>
      <c r="BF27" s="112">
        <v>59.9653626087456</v>
      </c>
      <c r="BG27" s="134">
        <v>65</v>
      </c>
      <c r="BH27" s="120">
        <v>0.92254404013454805</v>
      </c>
      <c r="BI27" s="128">
        <v>-37.963558250789397</v>
      </c>
      <c r="BJ27" s="114"/>
      <c r="BK27" s="114"/>
      <c r="BL27" s="127">
        <v>14</v>
      </c>
      <c r="BM27" s="127">
        <v>48</v>
      </c>
      <c r="BN27" s="113"/>
      <c r="BO27" s="121">
        <v>358</v>
      </c>
      <c r="BP27" s="122">
        <v>134.762082949975</v>
      </c>
      <c r="BQ27" s="134">
        <v>78</v>
      </c>
      <c r="BR27" s="124">
        <v>1.7277190121791699</v>
      </c>
      <c r="BS27" s="125">
        <v>121.283730099053</v>
      </c>
      <c r="BT27" s="114">
        <v>7.4999999999999997E-3</v>
      </c>
      <c r="BU27" s="126">
        <v>7.4999999999999997E-3</v>
      </c>
      <c r="BV27" s="121">
        <v>0</v>
      </c>
      <c r="BW27" s="121">
        <v>0</v>
      </c>
      <c r="BX27" s="115"/>
      <c r="BY27" s="120">
        <v>0.99866962305986695</v>
      </c>
      <c r="BZ27" s="120">
        <v>1</v>
      </c>
      <c r="CA27" s="137">
        <v>0.99946784922394705</v>
      </c>
      <c r="CB27" s="119">
        <v>0.9</v>
      </c>
      <c r="CC27" s="126">
        <v>2.5000000000000001E-3</v>
      </c>
      <c r="CD27" s="115"/>
      <c r="CE27" s="115"/>
    </row>
    <row r="28" spans="1:83" s="87" customFormat="1" ht="21.4" customHeight="1" x14ac:dyDescent="0.2">
      <c r="A28" s="111" t="s">
        <v>382</v>
      </c>
      <c r="B28" s="111" t="s">
        <v>58</v>
      </c>
      <c r="C28" s="111" t="s">
        <v>61</v>
      </c>
      <c r="D28" s="112">
        <v>5.39273971155556</v>
      </c>
      <c r="E28" s="113"/>
      <c r="F28" s="114">
        <v>4.1250000000000002E-2</v>
      </c>
      <c r="G28" s="114">
        <v>3.6499999999999998E-2</v>
      </c>
      <c r="H28" s="115"/>
      <c r="I28" s="116">
        <v>5</v>
      </c>
      <c r="J28" s="116">
        <v>5</v>
      </c>
      <c r="K28" s="113"/>
      <c r="L28" s="117">
        <v>0.6</v>
      </c>
      <c r="M28" s="120">
        <v>0.626</v>
      </c>
      <c r="N28" s="119">
        <v>0.7</v>
      </c>
      <c r="O28" s="120"/>
      <c r="P28" s="113"/>
      <c r="Q28" s="121">
        <v>249</v>
      </c>
      <c r="R28" s="122">
        <v>46.173190867425497</v>
      </c>
      <c r="S28" s="123">
        <v>36</v>
      </c>
      <c r="T28" s="124">
        <v>1.2825886352062601</v>
      </c>
      <c r="U28" s="125">
        <v>27.2160295266814</v>
      </c>
      <c r="V28" s="126">
        <v>0.01</v>
      </c>
      <c r="W28" s="126">
        <v>0.01</v>
      </c>
      <c r="X28" s="127">
        <v>0</v>
      </c>
      <c r="Y28" s="127">
        <v>0</v>
      </c>
      <c r="Z28" s="113"/>
      <c r="AA28" s="128">
        <v>751</v>
      </c>
      <c r="AB28" s="112">
        <v>139.261310608179</v>
      </c>
      <c r="AC28" s="123">
        <v>200</v>
      </c>
      <c r="AD28" s="118">
        <v>0.69630655304089495</v>
      </c>
      <c r="AE28" s="129">
        <v>-481.13316929621402</v>
      </c>
      <c r="AF28" s="114"/>
      <c r="AG28" s="114"/>
      <c r="AH28" s="130">
        <v>328</v>
      </c>
      <c r="AI28" s="127">
        <v>544</v>
      </c>
      <c r="AJ28" s="113"/>
      <c r="AK28" s="122">
        <v>5254.5743400000001</v>
      </c>
      <c r="AL28" s="122">
        <v>974.37937320440403</v>
      </c>
      <c r="AM28" s="131">
        <v>828</v>
      </c>
      <c r="AN28" s="124">
        <v>1.1767866826140101</v>
      </c>
      <c r="AO28" s="132">
        <v>153.54301911367301</v>
      </c>
      <c r="AP28" s="126">
        <v>0.01</v>
      </c>
      <c r="AQ28" s="126">
        <v>8.9999999999999993E-3</v>
      </c>
      <c r="AR28" s="127">
        <v>0</v>
      </c>
      <c r="AS28" s="127">
        <v>104</v>
      </c>
      <c r="AT28" s="115"/>
      <c r="AU28" s="122">
        <v>3383.9456500000001</v>
      </c>
      <c r="AV28" s="112">
        <v>627.50027462829098</v>
      </c>
      <c r="AW28" s="133">
        <v>573</v>
      </c>
      <c r="AX28" s="135">
        <v>1.09511391732686</v>
      </c>
      <c r="AY28" s="139">
        <v>-146.11588003365401</v>
      </c>
      <c r="AZ28" s="114">
        <v>1.125E-2</v>
      </c>
      <c r="BA28" s="114">
        <v>7.4999999999999997E-3</v>
      </c>
      <c r="BB28" s="127">
        <v>0</v>
      </c>
      <c r="BC28" s="127">
        <v>325</v>
      </c>
      <c r="BD28" s="113"/>
      <c r="BE28" s="122">
        <v>237.6</v>
      </c>
      <c r="BF28" s="112">
        <v>44.059237550603598</v>
      </c>
      <c r="BG28" s="134">
        <v>65</v>
      </c>
      <c r="BH28" s="118">
        <v>0.67783442385544002</v>
      </c>
      <c r="BI28" s="129">
        <v>-162.84328002127</v>
      </c>
      <c r="BJ28" s="114"/>
      <c r="BK28" s="114"/>
      <c r="BL28" s="127">
        <v>113</v>
      </c>
      <c r="BM28" s="127">
        <v>184</v>
      </c>
      <c r="BN28" s="113"/>
      <c r="BO28" s="121">
        <v>908</v>
      </c>
      <c r="BP28" s="122">
        <v>168.37452733984901</v>
      </c>
      <c r="BQ28" s="134">
        <v>78</v>
      </c>
      <c r="BR28" s="124">
        <v>2.15864778640832</v>
      </c>
      <c r="BS28" s="125">
        <v>427.46806397447602</v>
      </c>
      <c r="BT28" s="114">
        <v>7.4999999999999997E-3</v>
      </c>
      <c r="BU28" s="126">
        <v>7.4999999999999997E-3</v>
      </c>
      <c r="BV28" s="121">
        <v>0</v>
      </c>
      <c r="BW28" s="121">
        <v>0</v>
      </c>
      <c r="BX28" s="115"/>
      <c r="BY28" s="120">
        <v>0.99898631525595505</v>
      </c>
      <c r="BZ28" s="120">
        <v>1</v>
      </c>
      <c r="CA28" s="137">
        <v>0.99959452610238198</v>
      </c>
      <c r="CB28" s="119">
        <v>0.9</v>
      </c>
      <c r="CC28" s="126">
        <v>2.5000000000000001E-3</v>
      </c>
      <c r="CD28" s="115"/>
      <c r="CE28" s="115"/>
    </row>
    <row r="29" spans="1:83" s="87" customFormat="1" ht="21.4" customHeight="1" x14ac:dyDescent="0.2">
      <c r="A29" s="111" t="s">
        <v>382</v>
      </c>
      <c r="B29" s="111" t="s">
        <v>58</v>
      </c>
      <c r="C29" s="111" t="s">
        <v>62</v>
      </c>
      <c r="D29" s="112">
        <v>10.3838304036667</v>
      </c>
      <c r="E29" s="113"/>
      <c r="F29" s="114">
        <v>2.2499999999999999E-2</v>
      </c>
      <c r="G29" s="114">
        <v>1.7000000000000001E-2</v>
      </c>
      <c r="H29" s="115"/>
      <c r="I29" s="116">
        <v>4</v>
      </c>
      <c r="J29" s="116">
        <v>4</v>
      </c>
      <c r="K29" s="113"/>
      <c r="L29" s="117">
        <v>0.38137919791327002</v>
      </c>
      <c r="M29" s="118">
        <v>0.42599999999999999</v>
      </c>
      <c r="N29" s="119">
        <v>0.7</v>
      </c>
      <c r="O29" s="120"/>
      <c r="P29" s="113"/>
      <c r="Q29" s="121">
        <v>422</v>
      </c>
      <c r="R29" s="122">
        <v>40.640109053686601</v>
      </c>
      <c r="S29" s="123">
        <v>36</v>
      </c>
      <c r="T29" s="135">
        <v>1.12889191815796</v>
      </c>
      <c r="U29" s="136">
        <v>-5.0495627133565204</v>
      </c>
      <c r="V29" s="126">
        <v>9.4999999999999998E-3</v>
      </c>
      <c r="W29" s="126">
        <v>6.4999999999999997E-3</v>
      </c>
      <c r="X29" s="127">
        <v>0</v>
      </c>
      <c r="Y29" s="127">
        <v>27</v>
      </c>
      <c r="Z29" s="113"/>
      <c r="AA29" s="128">
        <v>1105</v>
      </c>
      <c r="AB29" s="112">
        <v>106.41545143204701</v>
      </c>
      <c r="AC29" s="123">
        <v>200</v>
      </c>
      <c r="AD29" s="118">
        <v>0.53207725716023502</v>
      </c>
      <c r="AE29" s="129">
        <v>-1267.49757062976</v>
      </c>
      <c r="AF29" s="114"/>
      <c r="AG29" s="114"/>
      <c r="AH29" s="130">
        <v>972</v>
      </c>
      <c r="AI29" s="127">
        <v>1388</v>
      </c>
      <c r="AJ29" s="113"/>
      <c r="AK29" s="122">
        <v>8610.12788</v>
      </c>
      <c r="AL29" s="122">
        <v>829.18610428764805</v>
      </c>
      <c r="AM29" s="131">
        <v>823.9</v>
      </c>
      <c r="AN29" s="135">
        <v>1.00641595374153</v>
      </c>
      <c r="AO29" s="139">
        <v>-1163.3758622092901</v>
      </c>
      <c r="AP29" s="126">
        <v>3.0000000000000001E-3</v>
      </c>
      <c r="AQ29" s="126">
        <v>5.0000000000000001E-4</v>
      </c>
      <c r="AR29" s="127">
        <v>0</v>
      </c>
      <c r="AS29" s="127">
        <v>1657</v>
      </c>
      <c r="AT29" s="115"/>
      <c r="AU29" s="122">
        <v>5385.5979399999997</v>
      </c>
      <c r="AV29" s="112">
        <v>518.65234028651696</v>
      </c>
      <c r="AW29" s="133">
        <v>573</v>
      </c>
      <c r="AX29" s="120">
        <v>0.90515242632899895</v>
      </c>
      <c r="AY29" s="122">
        <v>-1411.6075998542599</v>
      </c>
      <c r="AZ29" s="114"/>
      <c r="BA29" s="114"/>
      <c r="BB29" s="127">
        <v>565</v>
      </c>
      <c r="BC29" s="127">
        <v>1755</v>
      </c>
      <c r="BD29" s="113"/>
      <c r="BE29" s="122">
        <v>469.6</v>
      </c>
      <c r="BF29" s="112">
        <v>45.224159269220898</v>
      </c>
      <c r="BG29" s="134">
        <v>65</v>
      </c>
      <c r="BH29" s="118">
        <v>0.69575629644955295</v>
      </c>
      <c r="BI29" s="129">
        <v>-301.46171045467099</v>
      </c>
      <c r="BJ29" s="114"/>
      <c r="BK29" s="114"/>
      <c r="BL29" s="127">
        <v>206</v>
      </c>
      <c r="BM29" s="127">
        <v>341</v>
      </c>
      <c r="BN29" s="113"/>
      <c r="BO29" s="121">
        <v>1290</v>
      </c>
      <c r="BP29" s="122">
        <v>124.231612984018</v>
      </c>
      <c r="BQ29" s="134">
        <v>78</v>
      </c>
      <c r="BR29" s="124">
        <v>1.59271298697459</v>
      </c>
      <c r="BS29" s="125">
        <v>364.72594745439397</v>
      </c>
      <c r="BT29" s="114">
        <v>7.4999999999999997E-3</v>
      </c>
      <c r="BU29" s="126">
        <v>7.4999999999999997E-3</v>
      </c>
      <c r="BV29" s="121">
        <v>0</v>
      </c>
      <c r="BW29" s="121">
        <v>0</v>
      </c>
      <c r="BX29" s="115"/>
      <c r="BY29" s="120">
        <v>0.99751826830277102</v>
      </c>
      <c r="BZ29" s="120">
        <v>1</v>
      </c>
      <c r="CA29" s="137">
        <v>0.99900730732110898</v>
      </c>
      <c r="CB29" s="119">
        <v>0.9</v>
      </c>
      <c r="CC29" s="126">
        <v>2.5000000000000001E-3</v>
      </c>
      <c r="CD29" s="115"/>
      <c r="CE29" s="115"/>
    </row>
    <row r="30" spans="1:83" s="87" customFormat="1" ht="21.4" customHeight="1" x14ac:dyDescent="0.2">
      <c r="A30" s="111" t="s">
        <v>382</v>
      </c>
      <c r="B30" s="111" t="s">
        <v>58</v>
      </c>
      <c r="C30" s="111" t="s">
        <v>64</v>
      </c>
      <c r="D30" s="112">
        <v>2.3642738975555599</v>
      </c>
      <c r="E30" s="113"/>
      <c r="F30" s="114">
        <v>4.5499999999999999E-2</v>
      </c>
      <c r="G30" s="114">
        <v>4.1750000000000002E-2</v>
      </c>
      <c r="H30" s="115"/>
      <c r="I30" s="116">
        <v>5</v>
      </c>
      <c r="J30" s="116">
        <v>5</v>
      </c>
      <c r="K30" s="113"/>
      <c r="L30" s="138">
        <v>0.76</v>
      </c>
      <c r="M30" s="120">
        <v>0.64</v>
      </c>
      <c r="N30" s="119">
        <v>0.7</v>
      </c>
      <c r="O30" s="120"/>
      <c r="P30" s="113"/>
      <c r="Q30" s="121">
        <v>132</v>
      </c>
      <c r="R30" s="122">
        <v>55.831094754493598</v>
      </c>
      <c r="S30" s="123">
        <v>36</v>
      </c>
      <c r="T30" s="124">
        <v>1.55086374318038</v>
      </c>
      <c r="U30" s="125">
        <v>34.765925979571001</v>
      </c>
      <c r="V30" s="126">
        <v>0.01</v>
      </c>
      <c r="W30" s="126">
        <v>0.01</v>
      </c>
      <c r="X30" s="127">
        <v>0</v>
      </c>
      <c r="Y30" s="127">
        <v>0</v>
      </c>
      <c r="Z30" s="113"/>
      <c r="AA30" s="128">
        <v>274</v>
      </c>
      <c r="AB30" s="112">
        <v>115.89181789947899</v>
      </c>
      <c r="AC30" s="123">
        <v>200</v>
      </c>
      <c r="AD30" s="118">
        <v>0.579459089497395</v>
      </c>
      <c r="AE30" s="129">
        <v>-266.18930011349403</v>
      </c>
      <c r="AF30" s="114"/>
      <c r="AG30" s="114"/>
      <c r="AH30" s="130">
        <v>199</v>
      </c>
      <c r="AI30" s="127">
        <v>294</v>
      </c>
      <c r="AJ30" s="113"/>
      <c r="AK30" s="122">
        <v>1010.97136</v>
      </c>
      <c r="AL30" s="122">
        <v>427.603316623024</v>
      </c>
      <c r="AM30" s="131">
        <v>703</v>
      </c>
      <c r="AN30" s="118">
        <v>0.60825507343246699</v>
      </c>
      <c r="AO30" s="141">
        <v>-887.79402989893299</v>
      </c>
      <c r="AP30" s="126"/>
      <c r="AQ30" s="126"/>
      <c r="AR30" s="127">
        <v>652</v>
      </c>
      <c r="AS30" s="127">
        <v>984</v>
      </c>
      <c r="AT30" s="115"/>
      <c r="AU30" s="122">
        <v>1893.1135400000001</v>
      </c>
      <c r="AV30" s="112">
        <v>800.71667752086898</v>
      </c>
      <c r="AW30" s="133">
        <v>573</v>
      </c>
      <c r="AX30" s="124">
        <v>1.39741130457394</v>
      </c>
      <c r="AY30" s="132">
        <v>345.47119517483901</v>
      </c>
      <c r="AZ30" s="114">
        <v>1.4999999999999999E-2</v>
      </c>
      <c r="BA30" s="114">
        <v>1.4999999999999999E-2</v>
      </c>
      <c r="BB30" s="127">
        <v>0</v>
      </c>
      <c r="BC30" s="127">
        <v>0</v>
      </c>
      <c r="BD30" s="113"/>
      <c r="BE30" s="122">
        <v>167.2</v>
      </c>
      <c r="BF30" s="112">
        <v>70.7193866890252</v>
      </c>
      <c r="BG30" s="134">
        <v>65</v>
      </c>
      <c r="BH30" s="135">
        <v>1.08799056444654</v>
      </c>
      <c r="BI30" s="136">
        <v>-8.3615225368856407</v>
      </c>
      <c r="BJ30" s="114">
        <v>1.0500000000000001E-2</v>
      </c>
      <c r="BK30" s="114">
        <v>6.7499999999999999E-3</v>
      </c>
      <c r="BL30" s="127">
        <v>0</v>
      </c>
      <c r="BM30" s="127">
        <v>18</v>
      </c>
      <c r="BN30" s="113"/>
      <c r="BO30" s="121">
        <v>390</v>
      </c>
      <c r="BP30" s="122">
        <v>164.955507229185</v>
      </c>
      <c r="BQ30" s="134">
        <v>78</v>
      </c>
      <c r="BR30" s="124">
        <v>2.1148141952459598</v>
      </c>
      <c r="BS30" s="125">
        <v>179.32617295573701</v>
      </c>
      <c r="BT30" s="114">
        <v>7.4999999999999997E-3</v>
      </c>
      <c r="BU30" s="126">
        <v>7.4999999999999997E-3</v>
      </c>
      <c r="BV30" s="121">
        <v>0</v>
      </c>
      <c r="BW30" s="121">
        <v>0</v>
      </c>
      <c r="BX30" s="115"/>
      <c r="BY30" s="120">
        <v>0.997939560439561</v>
      </c>
      <c r="BZ30" s="120">
        <v>1</v>
      </c>
      <c r="CA30" s="137">
        <v>0.99917582417582396</v>
      </c>
      <c r="CB30" s="119">
        <v>0.9</v>
      </c>
      <c r="CC30" s="126">
        <v>2.5000000000000001E-3</v>
      </c>
      <c r="CD30" s="115"/>
      <c r="CE30" s="115"/>
    </row>
    <row r="31" spans="1:83" s="87" customFormat="1" ht="21.4" customHeight="1" x14ac:dyDescent="0.2">
      <c r="A31" s="111" t="s">
        <v>382</v>
      </c>
      <c r="B31" s="111" t="s">
        <v>58</v>
      </c>
      <c r="C31" s="111" t="s">
        <v>65</v>
      </c>
      <c r="D31" s="112">
        <v>1.87463185666667</v>
      </c>
      <c r="E31" s="113"/>
      <c r="F31" s="114">
        <v>2.8500000000000001E-2</v>
      </c>
      <c r="G31" s="114">
        <v>2.5999999999999999E-2</v>
      </c>
      <c r="H31" s="115"/>
      <c r="I31" s="116">
        <v>4</v>
      </c>
      <c r="J31" s="116">
        <v>4</v>
      </c>
      <c r="K31" s="113"/>
      <c r="L31" s="140">
        <v>0.69</v>
      </c>
      <c r="M31" s="135">
        <v>0.80300000000000005</v>
      </c>
      <c r="N31" s="119">
        <v>0.7</v>
      </c>
      <c r="O31" s="120">
        <v>1.4E-2</v>
      </c>
      <c r="P31" s="113"/>
      <c r="Q31" s="121">
        <v>59</v>
      </c>
      <c r="R31" s="122">
        <v>31.472846143193902</v>
      </c>
      <c r="S31" s="123">
        <v>36</v>
      </c>
      <c r="T31" s="120">
        <v>0.87424572619983199</v>
      </c>
      <c r="U31" s="128">
        <v>-18.096859590016098</v>
      </c>
      <c r="V31" s="126"/>
      <c r="W31" s="126"/>
      <c r="X31" s="127">
        <v>9</v>
      </c>
      <c r="Y31" s="127">
        <v>22</v>
      </c>
      <c r="Z31" s="113"/>
      <c r="AA31" s="128">
        <v>244</v>
      </c>
      <c r="AB31" s="112">
        <v>130.15888913456499</v>
      </c>
      <c r="AC31" s="123">
        <v>200</v>
      </c>
      <c r="AD31" s="118">
        <v>0.65079444567282496</v>
      </c>
      <c r="AE31" s="129">
        <v>-184.31588661120099</v>
      </c>
      <c r="AF31" s="114"/>
      <c r="AG31" s="114"/>
      <c r="AH31" s="130">
        <v>131</v>
      </c>
      <c r="AI31" s="127">
        <v>206</v>
      </c>
      <c r="AJ31" s="113"/>
      <c r="AK31" s="122">
        <v>1615.83007</v>
      </c>
      <c r="AL31" s="122">
        <v>861.94527435010696</v>
      </c>
      <c r="AM31" s="131">
        <v>828</v>
      </c>
      <c r="AN31" s="135">
        <v>1.0409967081522999</v>
      </c>
      <c r="AO31" s="139">
        <v>-157.397700570371</v>
      </c>
      <c r="AP31" s="126">
        <v>4.4999999999999997E-3</v>
      </c>
      <c r="AQ31" s="126">
        <v>2E-3</v>
      </c>
      <c r="AR31" s="127">
        <v>0</v>
      </c>
      <c r="AS31" s="127">
        <v>247</v>
      </c>
      <c r="AT31" s="115"/>
      <c r="AU31" s="122">
        <v>755.86398999999994</v>
      </c>
      <c r="AV31" s="112">
        <v>403.20662817713003</v>
      </c>
      <c r="AW31" s="133">
        <v>573</v>
      </c>
      <c r="AX31" s="118">
        <v>0.70367648896532298</v>
      </c>
      <c r="AY31" s="141">
        <v>-471.26102514108999</v>
      </c>
      <c r="AZ31" s="114"/>
      <c r="BA31" s="114"/>
      <c r="BB31" s="127">
        <v>319</v>
      </c>
      <c r="BC31" s="127">
        <v>534</v>
      </c>
      <c r="BD31" s="113"/>
      <c r="BE31" s="122">
        <v>105.1</v>
      </c>
      <c r="BF31" s="112">
        <v>56.064341180503099</v>
      </c>
      <c r="BG31" s="134">
        <v>65</v>
      </c>
      <c r="BH31" s="120">
        <v>0.86252832585389405</v>
      </c>
      <c r="BI31" s="128">
        <v>-34.102663148640197</v>
      </c>
      <c r="BJ31" s="114"/>
      <c r="BK31" s="114"/>
      <c r="BL31" s="127">
        <v>17</v>
      </c>
      <c r="BM31" s="127">
        <v>42</v>
      </c>
      <c r="BN31" s="113"/>
      <c r="BO31" s="121">
        <v>186</v>
      </c>
      <c r="BP31" s="122">
        <v>99.219481061594493</v>
      </c>
      <c r="BQ31" s="134">
        <v>78</v>
      </c>
      <c r="BR31" s="124">
        <v>1.2720446289948</v>
      </c>
      <c r="BS31" s="125">
        <v>18.9568042216317</v>
      </c>
      <c r="BT31" s="114">
        <v>7.4999999999999997E-3</v>
      </c>
      <c r="BU31" s="126">
        <v>7.4999999999999997E-3</v>
      </c>
      <c r="BV31" s="121">
        <v>0</v>
      </c>
      <c r="BW31" s="121">
        <v>0</v>
      </c>
      <c r="BX31" s="115"/>
      <c r="BY31" s="120">
        <v>0.99159663865546199</v>
      </c>
      <c r="BZ31" s="120">
        <v>1</v>
      </c>
      <c r="CA31" s="137">
        <v>0.996638655462185</v>
      </c>
      <c r="CB31" s="119">
        <v>0.9</v>
      </c>
      <c r="CC31" s="126">
        <v>2.5000000000000001E-3</v>
      </c>
      <c r="CD31" s="115"/>
      <c r="CE31" s="115"/>
    </row>
    <row r="32" spans="1:83" s="87" customFormat="1" ht="21.4" customHeight="1" x14ac:dyDescent="0.2">
      <c r="A32" s="111" t="s">
        <v>382</v>
      </c>
      <c r="B32" s="111" t="s">
        <v>58</v>
      </c>
      <c r="C32" s="111" t="s">
        <v>66</v>
      </c>
      <c r="D32" s="112">
        <v>3.1465913527777798</v>
      </c>
      <c r="E32" s="113"/>
      <c r="F32" s="114">
        <v>0.06</v>
      </c>
      <c r="G32" s="114">
        <v>5.7000000000000002E-2</v>
      </c>
      <c r="H32" s="115"/>
      <c r="I32" s="116">
        <v>6</v>
      </c>
      <c r="J32" s="116">
        <v>6</v>
      </c>
      <c r="K32" s="113"/>
      <c r="L32" s="117">
        <v>0.59</v>
      </c>
      <c r="M32" s="118">
        <v>0.54300000000000004</v>
      </c>
      <c r="N32" s="119">
        <v>0.7</v>
      </c>
      <c r="O32" s="120"/>
      <c r="P32" s="113"/>
      <c r="Q32" s="121">
        <v>159</v>
      </c>
      <c r="R32" s="122">
        <v>50.530870447996499</v>
      </c>
      <c r="S32" s="123">
        <v>36</v>
      </c>
      <c r="T32" s="124">
        <v>1.4036352902221301</v>
      </c>
      <c r="U32" s="125">
        <v>29.5920253891199</v>
      </c>
      <c r="V32" s="126">
        <v>0.01</v>
      </c>
      <c r="W32" s="126">
        <v>0.01</v>
      </c>
      <c r="X32" s="127">
        <v>0</v>
      </c>
      <c r="Y32" s="127">
        <v>0</v>
      </c>
      <c r="Z32" s="113"/>
      <c r="AA32" s="128">
        <v>411</v>
      </c>
      <c r="AB32" s="112">
        <v>130.61753304482099</v>
      </c>
      <c r="AC32" s="123">
        <v>200</v>
      </c>
      <c r="AD32" s="118">
        <v>0.653087665224105</v>
      </c>
      <c r="AE32" s="129">
        <v>-307.93319228266699</v>
      </c>
      <c r="AF32" s="114"/>
      <c r="AG32" s="114"/>
      <c r="AH32" s="130">
        <v>219</v>
      </c>
      <c r="AI32" s="127">
        <v>345</v>
      </c>
      <c r="AJ32" s="113"/>
      <c r="AK32" s="122">
        <v>3008.5514199999998</v>
      </c>
      <c r="AL32" s="122">
        <v>956.130327296578</v>
      </c>
      <c r="AM32" s="131">
        <v>774.6</v>
      </c>
      <c r="AN32" s="124">
        <v>1.2343536370985999</v>
      </c>
      <c r="AO32" s="132">
        <v>224.12316628923</v>
      </c>
      <c r="AP32" s="126">
        <v>0.01</v>
      </c>
      <c r="AQ32" s="126">
        <v>0.01</v>
      </c>
      <c r="AR32" s="127">
        <v>0</v>
      </c>
      <c r="AS32" s="127">
        <v>0</v>
      </c>
      <c r="AT32" s="115"/>
      <c r="AU32" s="122">
        <v>2840.4574899999998</v>
      </c>
      <c r="AV32" s="112">
        <v>902.70936754862498</v>
      </c>
      <c r="AW32" s="133">
        <v>573</v>
      </c>
      <c r="AX32" s="124">
        <v>1.57540901840947</v>
      </c>
      <c r="AY32" s="132">
        <v>780.71389411015798</v>
      </c>
      <c r="AZ32" s="114">
        <v>1.4999999999999999E-2</v>
      </c>
      <c r="BA32" s="114">
        <v>1.4999999999999999E-2</v>
      </c>
      <c r="BB32" s="127">
        <v>0</v>
      </c>
      <c r="BC32" s="127">
        <v>0</v>
      </c>
      <c r="BD32" s="113"/>
      <c r="BE32" s="122">
        <v>236.7</v>
      </c>
      <c r="BF32" s="112">
        <v>75.2242580820174</v>
      </c>
      <c r="BG32" s="134">
        <v>65</v>
      </c>
      <c r="BH32" s="124">
        <v>1.1572962781848799</v>
      </c>
      <c r="BI32" s="125">
        <v>3.0467125081331701</v>
      </c>
      <c r="BJ32" s="114">
        <v>1.4999999999999999E-2</v>
      </c>
      <c r="BK32" s="114">
        <v>1.2E-2</v>
      </c>
      <c r="BL32" s="127">
        <v>0</v>
      </c>
      <c r="BM32" s="127">
        <v>9</v>
      </c>
      <c r="BN32" s="113"/>
      <c r="BO32" s="121">
        <v>583</v>
      </c>
      <c r="BP32" s="122">
        <v>185.27985830932101</v>
      </c>
      <c r="BQ32" s="134">
        <v>78</v>
      </c>
      <c r="BR32" s="124">
        <v>2.3753827988374501</v>
      </c>
      <c r="BS32" s="125">
        <v>302.61605500975998</v>
      </c>
      <c r="BT32" s="114">
        <v>7.4999999999999997E-3</v>
      </c>
      <c r="BU32" s="126">
        <v>7.4999999999999997E-3</v>
      </c>
      <c r="BV32" s="121">
        <v>0</v>
      </c>
      <c r="BW32" s="121">
        <v>0</v>
      </c>
      <c r="BX32" s="115"/>
      <c r="BY32" s="120">
        <v>0.99868593955322005</v>
      </c>
      <c r="BZ32" s="120">
        <v>1</v>
      </c>
      <c r="CA32" s="137">
        <v>0.99947437582128795</v>
      </c>
      <c r="CB32" s="119">
        <v>0.9</v>
      </c>
      <c r="CC32" s="126">
        <v>2.5000000000000001E-3</v>
      </c>
      <c r="CD32" s="115"/>
      <c r="CE32" s="115"/>
    </row>
    <row r="33" spans="1:83" s="87" customFormat="1" ht="21.4" customHeight="1" x14ac:dyDescent="0.2">
      <c r="A33" s="111" t="s">
        <v>382</v>
      </c>
      <c r="B33" s="111" t="s">
        <v>58</v>
      </c>
      <c r="C33" s="111" t="s">
        <v>67</v>
      </c>
      <c r="D33" s="112">
        <v>7.7849246157777801</v>
      </c>
      <c r="E33" s="113"/>
      <c r="F33" s="114">
        <v>1.2999999999999999E-2</v>
      </c>
      <c r="G33" s="114">
        <v>0.01</v>
      </c>
      <c r="H33" s="115"/>
      <c r="I33" s="116">
        <v>3</v>
      </c>
      <c r="J33" s="116">
        <v>2</v>
      </c>
      <c r="K33" s="113"/>
      <c r="L33" s="138">
        <v>0.81659742828882298</v>
      </c>
      <c r="M33" s="120">
        <v>0.7</v>
      </c>
      <c r="N33" s="119">
        <v>0.7</v>
      </c>
      <c r="O33" s="120">
        <v>0</v>
      </c>
      <c r="P33" s="113"/>
      <c r="Q33" s="121">
        <v>208</v>
      </c>
      <c r="R33" s="122">
        <v>26.718306247750199</v>
      </c>
      <c r="S33" s="123">
        <v>36</v>
      </c>
      <c r="T33" s="118">
        <v>0.74217517354861695</v>
      </c>
      <c r="U33" s="129">
        <v>-112.165923718323</v>
      </c>
      <c r="V33" s="126"/>
      <c r="W33" s="126"/>
      <c r="X33" s="127">
        <v>73</v>
      </c>
      <c r="Y33" s="127">
        <v>129</v>
      </c>
      <c r="Z33" s="113"/>
      <c r="AA33" s="128">
        <v>565</v>
      </c>
      <c r="AB33" s="112">
        <v>72.576168413359994</v>
      </c>
      <c r="AC33" s="123">
        <v>200</v>
      </c>
      <c r="AD33" s="118">
        <v>0.36288084206679999</v>
      </c>
      <c r="AE33" s="129">
        <v>-1213.69957621291</v>
      </c>
      <c r="AF33" s="114"/>
      <c r="AG33" s="114"/>
      <c r="AH33" s="130">
        <v>992</v>
      </c>
      <c r="AI33" s="127">
        <v>1304</v>
      </c>
      <c r="AJ33" s="113"/>
      <c r="AK33" s="122">
        <v>4996.8009700000002</v>
      </c>
      <c r="AL33" s="122">
        <v>641.85605084382405</v>
      </c>
      <c r="AM33" s="131">
        <v>708.1</v>
      </c>
      <c r="AN33" s="120">
        <v>0.90644831357693001</v>
      </c>
      <c r="AO33" s="122">
        <v>-1300.6848795818</v>
      </c>
      <c r="AP33" s="126"/>
      <c r="AQ33" s="126"/>
      <c r="AR33" s="127">
        <v>516</v>
      </c>
      <c r="AS33" s="127">
        <v>1619</v>
      </c>
      <c r="AT33" s="115"/>
      <c r="AU33" s="122">
        <v>4432.9920099999999</v>
      </c>
      <c r="AV33" s="112">
        <v>569.432875562547</v>
      </c>
      <c r="AW33" s="133">
        <v>573</v>
      </c>
      <c r="AX33" s="135">
        <v>0.99377465194161796</v>
      </c>
      <c r="AY33" s="139">
        <v>-662.98227584998006</v>
      </c>
      <c r="AZ33" s="114">
        <v>3.0000000000000001E-3</v>
      </c>
      <c r="BA33" s="114"/>
      <c r="BB33" s="127">
        <v>28</v>
      </c>
      <c r="BC33" s="127">
        <v>920</v>
      </c>
      <c r="BD33" s="113"/>
      <c r="BE33" s="122">
        <v>311.60000000000002</v>
      </c>
      <c r="BF33" s="112">
        <v>40.026078013456598</v>
      </c>
      <c r="BG33" s="134">
        <v>65</v>
      </c>
      <c r="BH33" s="118">
        <v>0.61578581559164003</v>
      </c>
      <c r="BI33" s="129">
        <v>-266.477362269195</v>
      </c>
      <c r="BJ33" s="114"/>
      <c r="BK33" s="114"/>
      <c r="BL33" s="127">
        <v>195</v>
      </c>
      <c r="BM33" s="127">
        <v>296</v>
      </c>
      <c r="BN33" s="113"/>
      <c r="BO33" s="121">
        <v>966</v>
      </c>
      <c r="BP33" s="122">
        <v>124.08597997753201</v>
      </c>
      <c r="BQ33" s="134">
        <v>78</v>
      </c>
      <c r="BR33" s="124">
        <v>1.5908458971478501</v>
      </c>
      <c r="BS33" s="125">
        <v>272.30716527696597</v>
      </c>
      <c r="BT33" s="114">
        <v>7.4999999999999997E-3</v>
      </c>
      <c r="BU33" s="126">
        <v>7.4999999999999997E-3</v>
      </c>
      <c r="BV33" s="121">
        <v>0</v>
      </c>
      <c r="BW33" s="121">
        <v>0</v>
      </c>
      <c r="BX33" s="115"/>
      <c r="BY33" s="120">
        <v>0.99951136086000503</v>
      </c>
      <c r="BZ33" s="120">
        <v>1</v>
      </c>
      <c r="CA33" s="137">
        <v>0.99980454434400201</v>
      </c>
      <c r="CB33" s="119">
        <v>0.9</v>
      </c>
      <c r="CC33" s="126">
        <v>2.5000000000000001E-3</v>
      </c>
      <c r="CD33" s="115"/>
      <c r="CE33" s="115"/>
    </row>
    <row r="34" spans="1:83" s="87" customFormat="1" ht="21.4" customHeight="1" x14ac:dyDescent="0.2">
      <c r="A34" s="111" t="s">
        <v>382</v>
      </c>
      <c r="B34" s="111" t="s">
        <v>58</v>
      </c>
      <c r="C34" s="111" t="s">
        <v>68</v>
      </c>
      <c r="D34" s="112">
        <v>2.5249370302222198</v>
      </c>
      <c r="E34" s="113"/>
      <c r="F34" s="114">
        <v>1.375E-2</v>
      </c>
      <c r="G34" s="114">
        <v>0.01</v>
      </c>
      <c r="H34" s="115"/>
      <c r="I34" s="116">
        <v>3</v>
      </c>
      <c r="J34" s="116">
        <v>2</v>
      </c>
      <c r="K34" s="113"/>
      <c r="L34" s="117">
        <v>0.56000000000000005</v>
      </c>
      <c r="M34" s="120">
        <v>0.65600000000000003</v>
      </c>
      <c r="N34" s="119">
        <v>0.7</v>
      </c>
      <c r="O34" s="120"/>
      <c r="P34" s="113"/>
      <c r="Q34" s="121">
        <v>83</v>
      </c>
      <c r="R34" s="122">
        <v>32.872106910600898</v>
      </c>
      <c r="S34" s="123">
        <v>36</v>
      </c>
      <c r="T34" s="120">
        <v>0.91311408085002499</v>
      </c>
      <c r="U34" s="128">
        <v>-20.841570279731101</v>
      </c>
      <c r="V34" s="126"/>
      <c r="W34" s="126"/>
      <c r="X34" s="127">
        <v>8</v>
      </c>
      <c r="Y34" s="127">
        <v>27</v>
      </c>
      <c r="Z34" s="113"/>
      <c r="AA34" s="128">
        <v>194</v>
      </c>
      <c r="AB34" s="112">
        <v>76.833599285018906</v>
      </c>
      <c r="AC34" s="123">
        <v>200</v>
      </c>
      <c r="AD34" s="118">
        <v>0.38416799642509503</v>
      </c>
      <c r="AE34" s="129">
        <v>-382.89761266517303</v>
      </c>
      <c r="AF34" s="114"/>
      <c r="AG34" s="114"/>
      <c r="AH34" s="130">
        <v>311</v>
      </c>
      <c r="AI34" s="127">
        <v>412</v>
      </c>
      <c r="AJ34" s="113"/>
      <c r="AK34" s="122">
        <v>944.72959000000003</v>
      </c>
      <c r="AL34" s="122">
        <v>374.15966366371202</v>
      </c>
      <c r="AM34" s="131">
        <v>735.8</v>
      </c>
      <c r="AN34" s="118">
        <v>0.50850728956742697</v>
      </c>
      <c r="AO34" s="141">
        <v>-1177.6767269951699</v>
      </c>
      <c r="AP34" s="126"/>
      <c r="AQ34" s="126"/>
      <c r="AR34" s="127">
        <v>914</v>
      </c>
      <c r="AS34" s="127">
        <v>1285</v>
      </c>
      <c r="AT34" s="115"/>
      <c r="AU34" s="122">
        <v>1442.1324400000001</v>
      </c>
      <c r="AV34" s="112">
        <v>571.15580417982801</v>
      </c>
      <c r="AW34" s="133">
        <v>573</v>
      </c>
      <c r="AX34" s="135">
        <v>0.99678150816723898</v>
      </c>
      <c r="AY34" s="139">
        <v>-210.67922028571999</v>
      </c>
      <c r="AZ34" s="114">
        <v>3.7499999999999999E-3</v>
      </c>
      <c r="BA34" s="114">
        <v>0</v>
      </c>
      <c r="BB34" s="127">
        <v>5</v>
      </c>
      <c r="BC34" s="127">
        <v>295</v>
      </c>
      <c r="BD34" s="113"/>
      <c r="BE34" s="122">
        <v>126.8</v>
      </c>
      <c r="BF34" s="112">
        <v>50.219074171857699</v>
      </c>
      <c r="BG34" s="134">
        <v>65</v>
      </c>
      <c r="BH34" s="120">
        <v>0.77260114110550404</v>
      </c>
      <c r="BI34" s="128">
        <v>-60.691724116181199</v>
      </c>
      <c r="BJ34" s="114"/>
      <c r="BK34" s="114"/>
      <c r="BL34" s="127">
        <v>38</v>
      </c>
      <c r="BM34" s="127">
        <v>71</v>
      </c>
      <c r="BN34" s="113"/>
      <c r="BO34" s="121">
        <v>477</v>
      </c>
      <c r="BP34" s="122">
        <v>188.91560236574199</v>
      </c>
      <c r="BQ34" s="134">
        <v>78</v>
      </c>
      <c r="BR34" s="124">
        <v>2.4219949021248999</v>
      </c>
      <c r="BS34" s="125">
        <v>252.009931060583</v>
      </c>
      <c r="BT34" s="114">
        <v>7.4999999999999997E-3</v>
      </c>
      <c r="BU34" s="126">
        <v>7.4999999999999997E-3</v>
      </c>
      <c r="BV34" s="121">
        <v>0</v>
      </c>
      <c r="BW34" s="121">
        <v>0</v>
      </c>
      <c r="BX34" s="115"/>
      <c r="BY34" s="120">
        <v>0.99483648881239195</v>
      </c>
      <c r="BZ34" s="120">
        <v>1</v>
      </c>
      <c r="CA34" s="137">
        <v>0.997934595524957</v>
      </c>
      <c r="CB34" s="119">
        <v>0.9</v>
      </c>
      <c r="CC34" s="126">
        <v>2.5000000000000001E-3</v>
      </c>
      <c r="CD34" s="115"/>
      <c r="CE34" s="115"/>
    </row>
    <row r="35" spans="1:83" s="87" customFormat="1" ht="21.4" customHeight="1" x14ac:dyDescent="0.2">
      <c r="A35" s="111" t="s">
        <v>382</v>
      </c>
      <c r="B35" s="111" t="s">
        <v>58</v>
      </c>
      <c r="C35" s="111" t="s">
        <v>69</v>
      </c>
      <c r="D35" s="112">
        <v>4.80222135577778</v>
      </c>
      <c r="E35" s="113"/>
      <c r="F35" s="114">
        <v>2.2624999999999999E-2</v>
      </c>
      <c r="G35" s="114">
        <v>1.6625000000000001E-2</v>
      </c>
      <c r="H35" s="115"/>
      <c r="I35" s="116">
        <v>4</v>
      </c>
      <c r="J35" s="116">
        <v>4</v>
      </c>
      <c r="K35" s="113"/>
      <c r="L35" s="117">
        <v>0.53</v>
      </c>
      <c r="M35" s="120">
        <v>0.622</v>
      </c>
      <c r="N35" s="119">
        <v>0.7</v>
      </c>
      <c r="O35" s="120"/>
      <c r="P35" s="113"/>
      <c r="Q35" s="121">
        <v>149</v>
      </c>
      <c r="R35" s="122">
        <v>31.027307773043599</v>
      </c>
      <c r="S35" s="123">
        <v>36</v>
      </c>
      <c r="T35" s="120">
        <v>0.86186966036232304</v>
      </c>
      <c r="U35" s="128">
        <v>-48.498076366259298</v>
      </c>
      <c r="V35" s="126"/>
      <c r="W35" s="126"/>
      <c r="X35" s="127">
        <v>24</v>
      </c>
      <c r="Y35" s="127">
        <v>59</v>
      </c>
      <c r="Z35" s="113"/>
      <c r="AA35" s="128">
        <v>639</v>
      </c>
      <c r="AB35" s="112">
        <v>133.063420583724</v>
      </c>
      <c r="AC35" s="123">
        <v>200</v>
      </c>
      <c r="AD35" s="118">
        <v>0.66531710291862001</v>
      </c>
      <c r="AE35" s="129">
        <v>-458.21153536810698</v>
      </c>
      <c r="AF35" s="114"/>
      <c r="AG35" s="114"/>
      <c r="AH35" s="130">
        <v>322</v>
      </c>
      <c r="AI35" s="127">
        <v>514</v>
      </c>
      <c r="AJ35" s="113"/>
      <c r="AK35" s="122">
        <v>5737.7669999999998</v>
      </c>
      <c r="AL35" s="122">
        <v>1194.81518549673</v>
      </c>
      <c r="AM35" s="131">
        <v>735.5</v>
      </c>
      <c r="AN35" s="124">
        <v>1.62449379401323</v>
      </c>
      <c r="AO35" s="132">
        <v>1702.77157868379</v>
      </c>
      <c r="AP35" s="126">
        <v>0.01</v>
      </c>
      <c r="AQ35" s="126">
        <v>0.01</v>
      </c>
      <c r="AR35" s="127">
        <v>0</v>
      </c>
      <c r="AS35" s="127">
        <v>0</v>
      </c>
      <c r="AT35" s="115"/>
      <c r="AU35" s="122">
        <v>2865.7550700000002</v>
      </c>
      <c r="AV35" s="112">
        <v>596.75613798020299</v>
      </c>
      <c r="AW35" s="133">
        <v>573</v>
      </c>
      <c r="AX35" s="135">
        <v>1.0414592285867399</v>
      </c>
      <c r="AY35" s="139">
        <v>-277.755978829627</v>
      </c>
      <c r="AZ35" s="114">
        <v>6.7499999999999999E-3</v>
      </c>
      <c r="BA35" s="114">
        <v>3.0000000000000001E-3</v>
      </c>
      <c r="BB35" s="127">
        <v>0</v>
      </c>
      <c r="BC35" s="127">
        <v>437</v>
      </c>
      <c r="BD35" s="113"/>
      <c r="BE35" s="122">
        <v>200.4</v>
      </c>
      <c r="BF35" s="112">
        <v>41.730687769919101</v>
      </c>
      <c r="BG35" s="134">
        <v>65</v>
      </c>
      <c r="BH35" s="118">
        <v>0.64201058107567799</v>
      </c>
      <c r="BI35" s="129">
        <v>-156.193748994635</v>
      </c>
      <c r="BJ35" s="114"/>
      <c r="BK35" s="114"/>
      <c r="BL35" s="127">
        <v>112</v>
      </c>
      <c r="BM35" s="127">
        <v>175</v>
      </c>
      <c r="BN35" s="113"/>
      <c r="BO35" s="121">
        <v>387</v>
      </c>
      <c r="BP35" s="122">
        <v>80.587705423945494</v>
      </c>
      <c r="BQ35" s="134">
        <v>78</v>
      </c>
      <c r="BR35" s="135">
        <v>1.0331757105634001</v>
      </c>
      <c r="BS35" s="136">
        <v>-40.912498793561703</v>
      </c>
      <c r="BT35" s="114">
        <v>3.375E-3</v>
      </c>
      <c r="BU35" s="126">
        <v>1.1249999999999999E-3</v>
      </c>
      <c r="BV35" s="121">
        <v>0</v>
      </c>
      <c r="BW35" s="121">
        <v>63</v>
      </c>
      <c r="BX35" s="115"/>
      <c r="BY35" s="120">
        <v>0.99855449551893605</v>
      </c>
      <c r="BZ35" s="120">
        <v>1</v>
      </c>
      <c r="CA35" s="137">
        <v>0.99942179820757404</v>
      </c>
      <c r="CB35" s="119">
        <v>0.9</v>
      </c>
      <c r="CC35" s="126">
        <v>2.5000000000000001E-3</v>
      </c>
      <c r="CD35" s="115"/>
      <c r="CE35" s="115"/>
    </row>
    <row r="36" spans="1:83" s="87" customFormat="1" ht="21.4" customHeight="1" x14ac:dyDescent="0.2">
      <c r="A36" s="111" t="s">
        <v>382</v>
      </c>
      <c r="B36" s="111" t="s">
        <v>58</v>
      </c>
      <c r="C36" s="111" t="s">
        <v>70</v>
      </c>
      <c r="D36" s="112">
        <v>7.9626680467777797</v>
      </c>
      <c r="E36" s="113"/>
      <c r="F36" s="114">
        <v>4.2000000000000003E-2</v>
      </c>
      <c r="G36" s="114">
        <v>3.8249999999999999E-2</v>
      </c>
      <c r="H36" s="115"/>
      <c r="I36" s="116">
        <v>5</v>
      </c>
      <c r="J36" s="116">
        <v>5</v>
      </c>
      <c r="K36" s="113"/>
      <c r="L36" s="117">
        <v>0.5</v>
      </c>
      <c r="M36" s="118">
        <v>0.35599999999999998</v>
      </c>
      <c r="N36" s="119">
        <v>0.7</v>
      </c>
      <c r="O36" s="120"/>
      <c r="P36" s="113"/>
      <c r="Q36" s="121">
        <v>367</v>
      </c>
      <c r="R36" s="122">
        <v>46.090079084549103</v>
      </c>
      <c r="S36" s="123">
        <v>36</v>
      </c>
      <c r="T36" s="124">
        <v>1.28027997457081</v>
      </c>
      <c r="U36" s="125">
        <v>39.524128840998301</v>
      </c>
      <c r="V36" s="126">
        <v>0.01</v>
      </c>
      <c r="W36" s="126">
        <v>0.01</v>
      </c>
      <c r="X36" s="127">
        <v>0</v>
      </c>
      <c r="Y36" s="127">
        <v>0</v>
      </c>
      <c r="Z36" s="113"/>
      <c r="AA36" s="128">
        <v>919</v>
      </c>
      <c r="AB36" s="112">
        <v>115.413576781201</v>
      </c>
      <c r="AC36" s="123">
        <v>200</v>
      </c>
      <c r="AD36" s="118">
        <v>0.57706788390600505</v>
      </c>
      <c r="AE36" s="129">
        <v>-900.31039532778698</v>
      </c>
      <c r="AF36" s="114"/>
      <c r="AG36" s="114"/>
      <c r="AH36" s="130">
        <v>674</v>
      </c>
      <c r="AI36" s="127">
        <v>993</v>
      </c>
      <c r="AJ36" s="113"/>
      <c r="AK36" s="122">
        <v>8109.1900299999998</v>
      </c>
      <c r="AL36" s="122">
        <v>1018.40111660582</v>
      </c>
      <c r="AM36" s="131">
        <v>828</v>
      </c>
      <c r="AN36" s="124">
        <v>1.2299530393790099</v>
      </c>
      <c r="AO36" s="132">
        <v>577.24499334296195</v>
      </c>
      <c r="AP36" s="126">
        <v>0.01</v>
      </c>
      <c r="AQ36" s="126">
        <v>0.01</v>
      </c>
      <c r="AR36" s="127">
        <v>0</v>
      </c>
      <c r="AS36" s="127">
        <v>0</v>
      </c>
      <c r="AT36" s="115"/>
      <c r="AU36" s="122">
        <v>5043.3159400000004</v>
      </c>
      <c r="AV36" s="112">
        <v>633.37011041680398</v>
      </c>
      <c r="AW36" s="133">
        <v>573</v>
      </c>
      <c r="AX36" s="135">
        <v>1.1053579588425899</v>
      </c>
      <c r="AY36" s="139">
        <v>-169.00834261411001</v>
      </c>
      <c r="AZ36" s="114">
        <v>1.2E-2</v>
      </c>
      <c r="BA36" s="114">
        <v>8.2500000000000004E-3</v>
      </c>
      <c r="BB36" s="127">
        <v>0</v>
      </c>
      <c r="BC36" s="127">
        <v>432</v>
      </c>
      <c r="BD36" s="113"/>
      <c r="BE36" s="122">
        <v>352.5</v>
      </c>
      <c r="BF36" s="112">
        <v>44.269081409546502</v>
      </c>
      <c r="BG36" s="134">
        <v>65</v>
      </c>
      <c r="BH36" s="118">
        <v>0.6810627909161</v>
      </c>
      <c r="BI36" s="129">
        <v>-238.77587848153101</v>
      </c>
      <c r="BJ36" s="114"/>
      <c r="BK36" s="114"/>
      <c r="BL36" s="127">
        <v>166</v>
      </c>
      <c r="BM36" s="127">
        <v>269</v>
      </c>
      <c r="BN36" s="113"/>
      <c r="BO36" s="121">
        <v>828</v>
      </c>
      <c r="BP36" s="122">
        <v>103.985246544977</v>
      </c>
      <c r="BQ36" s="134">
        <v>78</v>
      </c>
      <c r="BR36" s="124">
        <v>1.3331441864740601</v>
      </c>
      <c r="BS36" s="125">
        <v>118.46894582216299</v>
      </c>
      <c r="BT36" s="114">
        <v>7.4999999999999997E-3</v>
      </c>
      <c r="BU36" s="126">
        <v>7.4999999999999997E-3</v>
      </c>
      <c r="BV36" s="121">
        <v>0</v>
      </c>
      <c r="BW36" s="121">
        <v>0</v>
      </c>
      <c r="BX36" s="115"/>
      <c r="BY36" s="120">
        <v>0.99769503546099303</v>
      </c>
      <c r="BZ36" s="120">
        <v>1</v>
      </c>
      <c r="CA36" s="137">
        <v>0.99907801418439701</v>
      </c>
      <c r="CB36" s="119">
        <v>0.9</v>
      </c>
      <c r="CC36" s="126">
        <v>2.5000000000000001E-3</v>
      </c>
      <c r="CD36" s="115"/>
      <c r="CE36" s="115"/>
    </row>
    <row r="37" spans="1:83" s="87" customFormat="1" ht="21.4" customHeight="1" x14ac:dyDescent="0.2">
      <c r="A37" s="111" t="s">
        <v>382</v>
      </c>
      <c r="B37" s="111" t="s">
        <v>58</v>
      </c>
      <c r="C37" s="111" t="s">
        <v>73</v>
      </c>
      <c r="D37" s="112">
        <v>2.1182522330000002</v>
      </c>
      <c r="E37" s="113"/>
      <c r="F37" s="114">
        <v>5.2249999999999998E-2</v>
      </c>
      <c r="G37" s="114">
        <v>4.3999999999999997E-2</v>
      </c>
      <c r="H37" s="115"/>
      <c r="I37" s="116">
        <v>7</v>
      </c>
      <c r="J37" s="116">
        <v>7</v>
      </c>
      <c r="K37" s="113"/>
      <c r="L37" s="137">
        <v>0.93</v>
      </c>
      <c r="M37" s="135">
        <v>0.71599999999999997</v>
      </c>
      <c r="N37" s="119">
        <v>0.7</v>
      </c>
      <c r="O37" s="120">
        <v>2E-3</v>
      </c>
      <c r="P37" s="113"/>
      <c r="Q37" s="121">
        <v>102</v>
      </c>
      <c r="R37" s="122">
        <v>48.152905688451099</v>
      </c>
      <c r="S37" s="123">
        <v>36</v>
      </c>
      <c r="T37" s="124">
        <v>1.3375807135680899</v>
      </c>
      <c r="U37" s="125">
        <v>14.883911364748799</v>
      </c>
      <c r="V37" s="126">
        <v>0.01</v>
      </c>
      <c r="W37" s="126">
        <v>0.01</v>
      </c>
      <c r="X37" s="127">
        <v>0</v>
      </c>
      <c r="Y37" s="127">
        <v>0</v>
      </c>
      <c r="Z37" s="113"/>
      <c r="AA37" s="128">
        <v>319</v>
      </c>
      <c r="AB37" s="112">
        <v>150.59585210407801</v>
      </c>
      <c r="AC37" s="123">
        <v>200</v>
      </c>
      <c r="AD37" s="118">
        <v>0.75297926052038999</v>
      </c>
      <c r="AE37" s="129">
        <v>-164.97827019584</v>
      </c>
      <c r="AF37" s="114"/>
      <c r="AG37" s="114"/>
      <c r="AH37" s="130">
        <v>105</v>
      </c>
      <c r="AI37" s="127">
        <v>190</v>
      </c>
      <c r="AJ37" s="113"/>
      <c r="AK37" s="122">
        <v>1827.02685</v>
      </c>
      <c r="AL37" s="122">
        <v>862.51619214037203</v>
      </c>
      <c r="AM37" s="131">
        <v>699.3</v>
      </c>
      <c r="AN37" s="124">
        <v>1.23339938816012</v>
      </c>
      <c r="AO37" s="132">
        <v>134.796828260246</v>
      </c>
      <c r="AP37" s="126">
        <v>0.01</v>
      </c>
      <c r="AQ37" s="126">
        <v>0.01</v>
      </c>
      <c r="AR37" s="127">
        <v>0</v>
      </c>
      <c r="AS37" s="127">
        <v>0</v>
      </c>
      <c r="AT37" s="115"/>
      <c r="AU37" s="122">
        <v>1385.97948</v>
      </c>
      <c r="AV37" s="112">
        <v>654.30332535851505</v>
      </c>
      <c r="AW37" s="133">
        <v>573</v>
      </c>
      <c r="AX37" s="124">
        <v>1.1418906201719301</v>
      </c>
      <c r="AY37" s="132">
        <v>-0.61826411108177104</v>
      </c>
      <c r="AZ37" s="114">
        <v>1.4999999999999999E-2</v>
      </c>
      <c r="BA37" s="114">
        <v>1.0500000000000001E-2</v>
      </c>
      <c r="BB37" s="127">
        <v>0</v>
      </c>
      <c r="BC37" s="127">
        <v>71</v>
      </c>
      <c r="BD37" s="113"/>
      <c r="BE37" s="122">
        <v>140.80000000000001</v>
      </c>
      <c r="BF37" s="112">
        <v>66.469893342489399</v>
      </c>
      <c r="BG37" s="134">
        <v>65</v>
      </c>
      <c r="BH37" s="135">
        <v>1.02261374373061</v>
      </c>
      <c r="BI37" s="136">
        <v>-16.492937813647998</v>
      </c>
      <c r="BJ37" s="114">
        <v>5.2500000000000003E-3</v>
      </c>
      <c r="BK37" s="114">
        <v>1.5E-3</v>
      </c>
      <c r="BL37" s="127">
        <v>0</v>
      </c>
      <c r="BM37" s="127">
        <v>25</v>
      </c>
      <c r="BN37" s="113"/>
      <c r="BO37" s="121">
        <v>204</v>
      </c>
      <c r="BP37" s="122">
        <v>96.305811376902199</v>
      </c>
      <c r="BQ37" s="134">
        <v>78</v>
      </c>
      <c r="BR37" s="124">
        <v>1.2346898894474601</v>
      </c>
      <c r="BS37" s="125">
        <v>15.2484746236224</v>
      </c>
      <c r="BT37" s="114">
        <v>7.4999999999999997E-3</v>
      </c>
      <c r="BU37" s="126">
        <v>7.4999999999999997E-3</v>
      </c>
      <c r="BV37" s="121">
        <v>0</v>
      </c>
      <c r="BW37" s="121">
        <v>0</v>
      </c>
      <c r="BX37" s="115"/>
      <c r="BY37" s="120">
        <v>1</v>
      </c>
      <c r="BZ37" s="120">
        <v>1</v>
      </c>
      <c r="CA37" s="137">
        <v>1</v>
      </c>
      <c r="CB37" s="119">
        <v>0.9</v>
      </c>
      <c r="CC37" s="126">
        <v>2.5000000000000001E-3</v>
      </c>
      <c r="CD37" s="115"/>
      <c r="CE37" s="115"/>
    </row>
    <row r="38" spans="1:83" s="87" customFormat="1" ht="21.4" customHeight="1" x14ac:dyDescent="0.2">
      <c r="A38" s="111" t="s">
        <v>382</v>
      </c>
      <c r="B38" s="111" t="s">
        <v>58</v>
      </c>
      <c r="C38" s="111" t="s">
        <v>74</v>
      </c>
      <c r="D38" s="112">
        <v>2.9114317781111101</v>
      </c>
      <c r="E38" s="113"/>
      <c r="F38" s="114">
        <v>2.4E-2</v>
      </c>
      <c r="G38" s="114">
        <v>2.2249999999999999E-2</v>
      </c>
      <c r="H38" s="115"/>
      <c r="I38" s="116">
        <v>5</v>
      </c>
      <c r="J38" s="116">
        <v>4</v>
      </c>
      <c r="K38" s="113"/>
      <c r="L38" s="137">
        <v>0.87</v>
      </c>
      <c r="M38" s="135">
        <v>0.72499999999999998</v>
      </c>
      <c r="N38" s="119">
        <v>0.7</v>
      </c>
      <c r="O38" s="120">
        <v>3.0000000000000001E-3</v>
      </c>
      <c r="P38" s="113"/>
      <c r="Q38" s="121">
        <v>102</v>
      </c>
      <c r="R38" s="122">
        <v>35.034308812200898</v>
      </c>
      <c r="S38" s="123">
        <v>36</v>
      </c>
      <c r="T38" s="135">
        <v>0.97317524478336004</v>
      </c>
      <c r="U38" s="136">
        <v>-17.736707879308799</v>
      </c>
      <c r="V38" s="126">
        <v>1E-3</v>
      </c>
      <c r="W38" s="126"/>
      <c r="X38" s="127">
        <v>3</v>
      </c>
      <c r="Y38" s="127">
        <v>24</v>
      </c>
      <c r="Z38" s="113"/>
      <c r="AA38" s="128">
        <v>370</v>
      </c>
      <c r="AB38" s="112">
        <v>127.08523784818</v>
      </c>
      <c r="AC38" s="123">
        <v>200</v>
      </c>
      <c r="AD38" s="118">
        <v>0.6354261892409</v>
      </c>
      <c r="AE38" s="129">
        <v>-295.20393266282599</v>
      </c>
      <c r="AF38" s="114"/>
      <c r="AG38" s="114"/>
      <c r="AH38" s="130">
        <v>213</v>
      </c>
      <c r="AI38" s="127">
        <v>329</v>
      </c>
      <c r="AJ38" s="113"/>
      <c r="AK38" s="122">
        <v>3055.31187</v>
      </c>
      <c r="AL38" s="122">
        <v>1049.41901540356</v>
      </c>
      <c r="AM38" s="131">
        <v>828</v>
      </c>
      <c r="AN38" s="124">
        <v>1.26741426981106</v>
      </c>
      <c r="AO38" s="132">
        <v>301.36758877589801</v>
      </c>
      <c r="AP38" s="126">
        <v>0.01</v>
      </c>
      <c r="AQ38" s="126">
        <v>0.01</v>
      </c>
      <c r="AR38" s="127">
        <v>0</v>
      </c>
      <c r="AS38" s="127">
        <v>0</v>
      </c>
      <c r="AT38" s="115"/>
      <c r="AU38" s="122">
        <v>1242.59637</v>
      </c>
      <c r="AV38" s="112">
        <v>426.79906819117599</v>
      </c>
      <c r="AW38" s="133">
        <v>573</v>
      </c>
      <c r="AX38" s="118">
        <v>0.74485003174725195</v>
      </c>
      <c r="AY38" s="141">
        <v>-663.21289707899803</v>
      </c>
      <c r="AZ38" s="114"/>
      <c r="BA38" s="114"/>
      <c r="BB38" s="127">
        <v>426</v>
      </c>
      <c r="BC38" s="127">
        <v>760</v>
      </c>
      <c r="BD38" s="113"/>
      <c r="BE38" s="122">
        <v>115</v>
      </c>
      <c r="BF38" s="112">
        <v>39.499465817677503</v>
      </c>
      <c r="BG38" s="134">
        <v>65</v>
      </c>
      <c r="BH38" s="118">
        <v>0.60768408950273101</v>
      </c>
      <c r="BI38" s="129">
        <v>-101.191278115419</v>
      </c>
      <c r="BJ38" s="114"/>
      <c r="BK38" s="114"/>
      <c r="BL38" s="127">
        <v>75</v>
      </c>
      <c r="BM38" s="127">
        <v>113</v>
      </c>
      <c r="BN38" s="113"/>
      <c r="BO38" s="121">
        <v>267</v>
      </c>
      <c r="BP38" s="122">
        <v>91.707455420173105</v>
      </c>
      <c r="BQ38" s="134">
        <v>78</v>
      </c>
      <c r="BR38" s="124">
        <v>1.1757366079509399</v>
      </c>
      <c r="BS38" s="125">
        <v>7.5704662614976996</v>
      </c>
      <c r="BT38" s="114">
        <v>7.4999999999999997E-3</v>
      </c>
      <c r="BU38" s="126">
        <v>6.7499999999999999E-3</v>
      </c>
      <c r="BV38" s="121">
        <v>0</v>
      </c>
      <c r="BW38" s="121">
        <v>6</v>
      </c>
      <c r="BX38" s="115"/>
      <c r="BY38" s="120">
        <v>0.99607843137254903</v>
      </c>
      <c r="BZ38" s="120">
        <v>1</v>
      </c>
      <c r="CA38" s="137">
        <v>0.99843137254902004</v>
      </c>
      <c r="CB38" s="119">
        <v>0.9</v>
      </c>
      <c r="CC38" s="126">
        <v>2.5000000000000001E-3</v>
      </c>
      <c r="CD38" s="115"/>
      <c r="CE38" s="115"/>
    </row>
    <row r="39" spans="1:83" s="87" customFormat="1" ht="21.4" customHeight="1" x14ac:dyDescent="0.2">
      <c r="A39" s="111" t="s">
        <v>382</v>
      </c>
      <c r="B39" s="111" t="s">
        <v>58</v>
      </c>
      <c r="C39" s="111" t="s">
        <v>75</v>
      </c>
      <c r="D39" s="112">
        <v>8.3768087102222193</v>
      </c>
      <c r="E39" s="113"/>
      <c r="F39" s="114">
        <v>2.8250000000000001E-2</v>
      </c>
      <c r="G39" s="114">
        <v>2.1499999999999998E-2</v>
      </c>
      <c r="H39" s="115"/>
      <c r="I39" s="116">
        <v>6</v>
      </c>
      <c r="J39" s="116">
        <v>4</v>
      </c>
      <c r="K39" s="113"/>
      <c r="L39" s="138">
        <v>0.76633813495072001</v>
      </c>
      <c r="M39" s="135">
        <v>0.73699999999999999</v>
      </c>
      <c r="N39" s="119">
        <v>0.7</v>
      </c>
      <c r="O39" s="120">
        <v>5.0000000000000001E-3</v>
      </c>
      <c r="P39" s="113"/>
      <c r="Q39" s="121">
        <v>284</v>
      </c>
      <c r="R39" s="122">
        <v>33.903125859067899</v>
      </c>
      <c r="S39" s="123">
        <v>36</v>
      </c>
      <c r="T39" s="120">
        <v>0.94175349608521797</v>
      </c>
      <c r="U39" s="128">
        <v>-60.5079857400832</v>
      </c>
      <c r="V39" s="126"/>
      <c r="W39" s="126"/>
      <c r="X39" s="127">
        <v>18</v>
      </c>
      <c r="Y39" s="127">
        <v>78</v>
      </c>
      <c r="Z39" s="113"/>
      <c r="AA39" s="128">
        <v>921</v>
      </c>
      <c r="AB39" s="112">
        <v>109.94640463451201</v>
      </c>
      <c r="AC39" s="123">
        <v>200</v>
      </c>
      <c r="AD39" s="118">
        <v>0.54973202317255998</v>
      </c>
      <c r="AE39" s="129">
        <v>-992.93325411157298</v>
      </c>
      <c r="AF39" s="114"/>
      <c r="AG39" s="114"/>
      <c r="AH39" s="130">
        <v>755</v>
      </c>
      <c r="AI39" s="127">
        <v>1090</v>
      </c>
      <c r="AJ39" s="113"/>
      <c r="AK39" s="122">
        <v>7849.9926400000004</v>
      </c>
      <c r="AL39" s="122">
        <v>937.11017065731096</v>
      </c>
      <c r="AM39" s="131">
        <v>828</v>
      </c>
      <c r="AN39" s="135">
        <v>1.1317755684266999</v>
      </c>
      <c r="AO39" s="139">
        <v>-73.691032021913998</v>
      </c>
      <c r="AP39" s="126">
        <v>9.4999999999999998E-3</v>
      </c>
      <c r="AQ39" s="126">
        <v>6.4999999999999997E-3</v>
      </c>
      <c r="AR39" s="127">
        <v>0</v>
      </c>
      <c r="AS39" s="127">
        <v>474</v>
      </c>
      <c r="AT39" s="115"/>
      <c r="AU39" s="122">
        <v>4677.88724</v>
      </c>
      <c r="AV39" s="112">
        <v>558.43309807129401</v>
      </c>
      <c r="AW39" s="133">
        <v>573</v>
      </c>
      <c r="AX39" s="135">
        <v>0.97457783258515596</v>
      </c>
      <c r="AY39" s="139">
        <v>-805.53153302965802</v>
      </c>
      <c r="AZ39" s="114">
        <v>1.5E-3</v>
      </c>
      <c r="BA39" s="114"/>
      <c r="BB39" s="127">
        <v>123</v>
      </c>
      <c r="BC39" s="127">
        <v>1083</v>
      </c>
      <c r="BD39" s="113"/>
      <c r="BE39" s="122">
        <v>531.4</v>
      </c>
      <c r="BF39" s="112">
        <v>63.4370460616502</v>
      </c>
      <c r="BG39" s="134">
        <v>65</v>
      </c>
      <c r="BH39" s="135">
        <v>0.97595455479461901</v>
      </c>
      <c r="BI39" s="136">
        <v>-90.6283075862613</v>
      </c>
      <c r="BJ39" s="114">
        <v>2.2499999999999998E-3</v>
      </c>
      <c r="BK39" s="114"/>
      <c r="BL39" s="127">
        <v>14</v>
      </c>
      <c r="BM39" s="127">
        <v>122</v>
      </c>
      <c r="BN39" s="113"/>
      <c r="BO39" s="121">
        <v>1057</v>
      </c>
      <c r="BP39" s="122">
        <v>126.181704341672</v>
      </c>
      <c r="BQ39" s="134">
        <v>78</v>
      </c>
      <c r="BR39" s="124">
        <v>1.61771415822656</v>
      </c>
      <c r="BS39" s="125">
        <v>310.56603089648598</v>
      </c>
      <c r="BT39" s="114">
        <v>7.4999999999999997E-3</v>
      </c>
      <c r="BU39" s="126">
        <v>7.4999999999999997E-3</v>
      </c>
      <c r="BV39" s="121">
        <v>0</v>
      </c>
      <c r="BW39" s="121">
        <v>0</v>
      </c>
      <c r="BX39" s="115"/>
      <c r="BY39" s="120">
        <v>0.99907578558225496</v>
      </c>
      <c r="BZ39" s="120">
        <v>1</v>
      </c>
      <c r="CA39" s="137">
        <v>0.99963031423290205</v>
      </c>
      <c r="CB39" s="119">
        <v>0.9</v>
      </c>
      <c r="CC39" s="126">
        <v>2.5000000000000001E-3</v>
      </c>
      <c r="CD39" s="115"/>
      <c r="CE39" s="115"/>
    </row>
    <row r="40" spans="1:83" s="87" customFormat="1" ht="21.4" customHeight="1" x14ac:dyDescent="0.2">
      <c r="A40" s="111" t="s">
        <v>382</v>
      </c>
      <c r="B40" s="111" t="s">
        <v>77</v>
      </c>
      <c r="C40" s="111" t="s">
        <v>78</v>
      </c>
      <c r="D40" s="112">
        <v>2.96507936511111</v>
      </c>
      <c r="E40" s="113"/>
      <c r="F40" s="114">
        <v>4.7E-2</v>
      </c>
      <c r="G40" s="114">
        <v>4.4499999999999998E-2</v>
      </c>
      <c r="H40" s="115"/>
      <c r="I40" s="116">
        <v>5</v>
      </c>
      <c r="J40" s="116">
        <v>5</v>
      </c>
      <c r="K40" s="113"/>
      <c r="L40" s="137">
        <v>0.89</v>
      </c>
      <c r="M40" s="124">
        <v>0.85099999999999998</v>
      </c>
      <c r="N40" s="119">
        <v>0.7</v>
      </c>
      <c r="O40" s="120">
        <v>0.02</v>
      </c>
      <c r="P40" s="113"/>
      <c r="Q40" s="121">
        <v>162</v>
      </c>
      <c r="R40" s="122">
        <v>54.635974303483501</v>
      </c>
      <c r="S40" s="123">
        <v>36</v>
      </c>
      <c r="T40" s="124">
        <v>1.51766595287454</v>
      </c>
      <c r="U40" s="125">
        <v>40.056959998694502</v>
      </c>
      <c r="V40" s="126">
        <v>0.01</v>
      </c>
      <c r="W40" s="126">
        <v>0.01</v>
      </c>
      <c r="X40" s="127">
        <v>0</v>
      </c>
      <c r="Y40" s="127">
        <v>0</v>
      </c>
      <c r="Z40" s="113"/>
      <c r="AA40" s="128">
        <v>468</v>
      </c>
      <c r="AB40" s="112">
        <v>157.83725909895199</v>
      </c>
      <c r="AC40" s="123">
        <v>200</v>
      </c>
      <c r="AD40" s="120">
        <v>0.78918629549476005</v>
      </c>
      <c r="AE40" s="128">
        <v>-209.46133334058601</v>
      </c>
      <c r="AF40" s="114"/>
      <c r="AG40" s="114"/>
      <c r="AH40" s="130">
        <v>126</v>
      </c>
      <c r="AI40" s="127">
        <v>244</v>
      </c>
      <c r="AJ40" s="113"/>
      <c r="AK40" s="122">
        <v>2671.66347</v>
      </c>
      <c r="AL40" s="122">
        <v>901.04281910170198</v>
      </c>
      <c r="AM40" s="131">
        <v>828</v>
      </c>
      <c r="AN40" s="135">
        <v>1.08821596509867</v>
      </c>
      <c r="AO40" s="139">
        <v>-133.02645003002701</v>
      </c>
      <c r="AP40" s="126">
        <v>7.0000000000000001E-3</v>
      </c>
      <c r="AQ40" s="126">
        <v>4.4999999999999997E-3</v>
      </c>
      <c r="AR40" s="127">
        <v>0</v>
      </c>
      <c r="AS40" s="127">
        <v>275</v>
      </c>
      <c r="AT40" s="115"/>
      <c r="AU40" s="122">
        <v>1324.9331</v>
      </c>
      <c r="AV40" s="112">
        <v>446.84574571256002</v>
      </c>
      <c r="AW40" s="133">
        <v>573</v>
      </c>
      <c r="AX40" s="120">
        <v>0.77983550735176399</v>
      </c>
      <c r="AY40" s="122">
        <v>-615.99362002077999</v>
      </c>
      <c r="AZ40" s="114"/>
      <c r="BA40" s="114"/>
      <c r="BB40" s="127">
        <v>375</v>
      </c>
      <c r="BC40" s="127">
        <v>714</v>
      </c>
      <c r="BD40" s="113"/>
      <c r="BE40" s="122">
        <v>181.4</v>
      </c>
      <c r="BF40" s="112">
        <v>61.178800855875998</v>
      </c>
      <c r="BG40" s="134">
        <v>65</v>
      </c>
      <c r="BH40" s="120">
        <v>0.94121232085963102</v>
      </c>
      <c r="BI40" s="128">
        <v>-38.774933335690498</v>
      </c>
      <c r="BJ40" s="114"/>
      <c r="BK40" s="114"/>
      <c r="BL40" s="127">
        <v>12</v>
      </c>
      <c r="BM40" s="127">
        <v>50</v>
      </c>
      <c r="BN40" s="113"/>
      <c r="BO40" s="121">
        <v>535</v>
      </c>
      <c r="BP40" s="122">
        <v>180.43361884175101</v>
      </c>
      <c r="BQ40" s="134">
        <v>78</v>
      </c>
      <c r="BR40" s="124">
        <v>2.3132515236121902</v>
      </c>
      <c r="BS40" s="125">
        <v>270.79007999717101</v>
      </c>
      <c r="BT40" s="114">
        <v>7.4999999999999997E-3</v>
      </c>
      <c r="BU40" s="126">
        <v>7.4999999999999997E-3</v>
      </c>
      <c r="BV40" s="121">
        <v>0</v>
      </c>
      <c r="BW40" s="121">
        <v>0</v>
      </c>
      <c r="BX40" s="115"/>
      <c r="BY40" s="120">
        <v>0.99778638627559502</v>
      </c>
      <c r="BZ40" s="120">
        <v>1</v>
      </c>
      <c r="CA40" s="137">
        <v>0.99911455451023801</v>
      </c>
      <c r="CB40" s="119">
        <v>0.9</v>
      </c>
      <c r="CC40" s="126">
        <v>2.5000000000000001E-3</v>
      </c>
      <c r="CD40" s="115"/>
      <c r="CE40" s="115"/>
    </row>
    <row r="41" spans="1:83" s="87" customFormat="1" ht="21.4" customHeight="1" x14ac:dyDescent="0.2">
      <c r="A41" s="111" t="s">
        <v>382</v>
      </c>
      <c r="B41" s="111" t="s">
        <v>77</v>
      </c>
      <c r="C41" s="111" t="s">
        <v>79</v>
      </c>
      <c r="D41" s="112">
        <v>4.1628521236666698</v>
      </c>
      <c r="E41" s="113"/>
      <c r="F41" s="114">
        <v>1.2999999999999999E-2</v>
      </c>
      <c r="G41" s="114">
        <v>0.01</v>
      </c>
      <c r="H41" s="115"/>
      <c r="I41" s="116">
        <v>3</v>
      </c>
      <c r="J41" s="116">
        <v>2</v>
      </c>
      <c r="K41" s="113"/>
      <c r="L41" s="140">
        <v>0.67</v>
      </c>
      <c r="M41" s="118">
        <v>0.57499999999999996</v>
      </c>
      <c r="N41" s="119">
        <v>0.7</v>
      </c>
      <c r="O41" s="120"/>
      <c r="P41" s="113"/>
      <c r="Q41" s="121">
        <v>142</v>
      </c>
      <c r="R41" s="122">
        <v>34.111228499494601</v>
      </c>
      <c r="S41" s="123">
        <v>36</v>
      </c>
      <c r="T41" s="120">
        <v>0.94753412498596101</v>
      </c>
      <c r="U41" s="128">
        <v>-29.2031215787649</v>
      </c>
      <c r="V41" s="126">
        <v>0</v>
      </c>
      <c r="W41" s="126"/>
      <c r="X41" s="127">
        <v>8</v>
      </c>
      <c r="Y41" s="127">
        <v>38</v>
      </c>
      <c r="Z41" s="113"/>
      <c r="AA41" s="128">
        <v>439</v>
      </c>
      <c r="AB41" s="112">
        <v>105.45654444562101</v>
      </c>
      <c r="AC41" s="123">
        <v>200</v>
      </c>
      <c r="AD41" s="118">
        <v>0.52728272222810502</v>
      </c>
      <c r="AE41" s="129">
        <v>-512.12845321536099</v>
      </c>
      <c r="AF41" s="114"/>
      <c r="AG41" s="114"/>
      <c r="AH41" s="130">
        <v>394</v>
      </c>
      <c r="AI41" s="127">
        <v>561</v>
      </c>
      <c r="AJ41" s="113"/>
      <c r="AK41" s="122">
        <v>2598.2300799999998</v>
      </c>
      <c r="AL41" s="122">
        <v>624.14661938831102</v>
      </c>
      <c r="AM41" s="131">
        <v>815</v>
      </c>
      <c r="AN41" s="120">
        <v>0.76582407286909304</v>
      </c>
      <c r="AO41" s="122">
        <v>-1277.6183668526</v>
      </c>
      <c r="AP41" s="126"/>
      <c r="AQ41" s="126"/>
      <c r="AR41" s="127">
        <v>795</v>
      </c>
      <c r="AS41" s="127">
        <v>1474</v>
      </c>
      <c r="AT41" s="115"/>
      <c r="AU41" s="122">
        <v>1775.3490899999999</v>
      </c>
      <c r="AV41" s="112">
        <v>426.47421461520997</v>
      </c>
      <c r="AW41" s="133">
        <v>573</v>
      </c>
      <c r="AX41" s="118">
        <v>0.74428309705970297</v>
      </c>
      <c r="AY41" s="141">
        <v>-949.63392846200895</v>
      </c>
      <c r="AZ41" s="114"/>
      <c r="BA41" s="114"/>
      <c r="BB41" s="127">
        <v>610</v>
      </c>
      <c r="BC41" s="127">
        <v>1088</v>
      </c>
      <c r="BD41" s="113"/>
      <c r="BE41" s="122">
        <v>267.39999999999998</v>
      </c>
      <c r="BF41" s="112">
        <v>64.234806343414505</v>
      </c>
      <c r="BG41" s="134">
        <v>65</v>
      </c>
      <c r="BH41" s="135">
        <v>0.98822778989868398</v>
      </c>
      <c r="BI41" s="136">
        <v>-41.716747294992302</v>
      </c>
      <c r="BJ41" s="114">
        <v>3.0000000000000001E-3</v>
      </c>
      <c r="BK41" s="114"/>
      <c r="BL41" s="127">
        <v>4</v>
      </c>
      <c r="BM41" s="127">
        <v>58</v>
      </c>
      <c r="BN41" s="113"/>
      <c r="BO41" s="121">
        <v>615</v>
      </c>
      <c r="BP41" s="122">
        <v>147.735250191473</v>
      </c>
      <c r="BQ41" s="134">
        <v>78</v>
      </c>
      <c r="BR41" s="124">
        <v>1.8940416691214499</v>
      </c>
      <c r="BS41" s="125">
        <v>244.05990324600899</v>
      </c>
      <c r="BT41" s="114">
        <v>7.4999999999999997E-3</v>
      </c>
      <c r="BU41" s="126">
        <v>7.4999999999999997E-3</v>
      </c>
      <c r="BV41" s="121">
        <v>0</v>
      </c>
      <c r="BW41" s="121">
        <v>0</v>
      </c>
      <c r="BX41" s="115"/>
      <c r="BY41" s="120">
        <v>0.99630860095976403</v>
      </c>
      <c r="BZ41" s="120">
        <v>1</v>
      </c>
      <c r="CA41" s="137">
        <v>0.99852344038390495</v>
      </c>
      <c r="CB41" s="119">
        <v>0.9</v>
      </c>
      <c r="CC41" s="126">
        <v>2.5000000000000001E-3</v>
      </c>
      <c r="CD41" s="115"/>
      <c r="CE41" s="115"/>
    </row>
    <row r="42" spans="1:83" s="87" customFormat="1" ht="21.4" customHeight="1" x14ac:dyDescent="0.2">
      <c r="A42" s="111" t="s">
        <v>382</v>
      </c>
      <c r="B42" s="111" t="s">
        <v>77</v>
      </c>
      <c r="C42" s="111" t="s">
        <v>80</v>
      </c>
      <c r="D42" s="112">
        <v>4.3036506685555604</v>
      </c>
      <c r="E42" s="113"/>
      <c r="F42" s="114">
        <v>0.01</v>
      </c>
      <c r="G42" s="114">
        <v>0.01</v>
      </c>
      <c r="H42" s="115"/>
      <c r="I42" s="116">
        <v>2</v>
      </c>
      <c r="J42" s="116">
        <v>2</v>
      </c>
      <c r="K42" s="113"/>
      <c r="L42" s="117">
        <v>0.38</v>
      </c>
      <c r="M42" s="118">
        <v>0.53300000000000003</v>
      </c>
      <c r="N42" s="119">
        <v>0.7</v>
      </c>
      <c r="O42" s="120"/>
      <c r="P42" s="113"/>
      <c r="Q42" s="121">
        <v>124</v>
      </c>
      <c r="R42" s="122">
        <v>28.812747490404099</v>
      </c>
      <c r="S42" s="123">
        <v>36</v>
      </c>
      <c r="T42" s="120">
        <v>0.80035409695566895</v>
      </c>
      <c r="U42" s="128">
        <v>-52.9936588552834</v>
      </c>
      <c r="V42" s="126"/>
      <c r="W42" s="126"/>
      <c r="X42" s="127">
        <v>31</v>
      </c>
      <c r="Y42" s="127">
        <v>62</v>
      </c>
      <c r="Z42" s="113"/>
      <c r="AA42" s="128">
        <v>523</v>
      </c>
      <c r="AB42" s="112">
        <v>121.524733366785</v>
      </c>
      <c r="AC42" s="123">
        <v>200</v>
      </c>
      <c r="AD42" s="118">
        <v>0.60762366683392499</v>
      </c>
      <c r="AE42" s="129">
        <v>-460.29810475157399</v>
      </c>
      <c r="AF42" s="114"/>
      <c r="AG42" s="114"/>
      <c r="AH42" s="130">
        <v>338</v>
      </c>
      <c r="AI42" s="127">
        <v>510</v>
      </c>
      <c r="AJ42" s="113"/>
      <c r="AK42" s="122">
        <v>2856.2338599999998</v>
      </c>
      <c r="AL42" s="122">
        <v>663.67697565904996</v>
      </c>
      <c r="AM42" s="131">
        <v>828</v>
      </c>
      <c r="AN42" s="120">
        <v>0.80154224113411798</v>
      </c>
      <c r="AO42" s="122">
        <v>-1214.6202936715199</v>
      </c>
      <c r="AP42" s="126"/>
      <c r="AQ42" s="126"/>
      <c r="AR42" s="127">
        <v>708</v>
      </c>
      <c r="AS42" s="127">
        <v>1420</v>
      </c>
      <c r="AT42" s="115"/>
      <c r="AU42" s="122">
        <v>1711.58428</v>
      </c>
      <c r="AV42" s="112">
        <v>397.70520700149302</v>
      </c>
      <c r="AW42" s="133">
        <v>573</v>
      </c>
      <c r="AX42" s="118">
        <v>0.69407540488916697</v>
      </c>
      <c r="AY42" s="141">
        <v>-1105.56479011326</v>
      </c>
      <c r="AZ42" s="114"/>
      <c r="BA42" s="114"/>
      <c r="BB42" s="127">
        <v>755</v>
      </c>
      <c r="BC42" s="127">
        <v>1248</v>
      </c>
      <c r="BD42" s="113"/>
      <c r="BE42" s="122">
        <v>184.7</v>
      </c>
      <c r="BF42" s="112">
        <v>42.917052108690598</v>
      </c>
      <c r="BG42" s="134">
        <v>65</v>
      </c>
      <c r="BH42" s="118">
        <v>0.660262340133702</v>
      </c>
      <c r="BI42" s="129">
        <v>-134.871884044262</v>
      </c>
      <c r="BJ42" s="114"/>
      <c r="BK42" s="114"/>
      <c r="BL42" s="127">
        <v>96</v>
      </c>
      <c r="BM42" s="127">
        <v>151</v>
      </c>
      <c r="BN42" s="113"/>
      <c r="BO42" s="121">
        <v>649</v>
      </c>
      <c r="BP42" s="122">
        <v>150.80220259090501</v>
      </c>
      <c r="BQ42" s="134">
        <v>78</v>
      </c>
      <c r="BR42" s="124">
        <v>1.9333615716782699</v>
      </c>
      <c r="BS42" s="125">
        <v>265.513739146886</v>
      </c>
      <c r="BT42" s="114">
        <v>7.4999999999999997E-3</v>
      </c>
      <c r="BU42" s="126">
        <v>7.4999999999999997E-3</v>
      </c>
      <c r="BV42" s="121">
        <v>0</v>
      </c>
      <c r="BW42" s="121">
        <v>0</v>
      </c>
      <c r="BX42" s="115"/>
      <c r="BY42" s="120">
        <v>0.99710144927536204</v>
      </c>
      <c r="BZ42" s="120">
        <v>1</v>
      </c>
      <c r="CA42" s="137">
        <v>0.99884057971014495</v>
      </c>
      <c r="CB42" s="119">
        <v>0.9</v>
      </c>
      <c r="CC42" s="126">
        <v>2.5000000000000001E-3</v>
      </c>
      <c r="CD42" s="115"/>
      <c r="CE42" s="115"/>
    </row>
    <row r="43" spans="1:83" s="87" customFormat="1" ht="21.4" customHeight="1" x14ac:dyDescent="0.2">
      <c r="A43" s="111" t="s">
        <v>382</v>
      </c>
      <c r="B43" s="111" t="s">
        <v>77</v>
      </c>
      <c r="C43" s="111" t="s">
        <v>81</v>
      </c>
      <c r="D43" s="112">
        <v>2.6566742695555599</v>
      </c>
      <c r="E43" s="113"/>
      <c r="F43" s="114">
        <v>1.2E-2</v>
      </c>
      <c r="G43" s="114">
        <v>0.01</v>
      </c>
      <c r="H43" s="115"/>
      <c r="I43" s="116">
        <v>3</v>
      </c>
      <c r="J43" s="116">
        <v>2</v>
      </c>
      <c r="K43" s="113"/>
      <c r="L43" s="117">
        <v>0.59</v>
      </c>
      <c r="M43" s="118">
        <v>0.33800000000000002</v>
      </c>
      <c r="N43" s="119">
        <v>0.7</v>
      </c>
      <c r="O43" s="120"/>
      <c r="P43" s="113"/>
      <c r="Q43" s="121">
        <v>86</v>
      </c>
      <c r="R43" s="122">
        <v>32.3713000820335</v>
      </c>
      <c r="S43" s="123">
        <v>36</v>
      </c>
      <c r="T43" s="120">
        <v>0.89920278005648502</v>
      </c>
      <c r="U43" s="128">
        <v>-23.2594486794498</v>
      </c>
      <c r="V43" s="126"/>
      <c r="W43" s="126"/>
      <c r="X43" s="127">
        <v>10</v>
      </c>
      <c r="Y43" s="127">
        <v>29</v>
      </c>
      <c r="Z43" s="113"/>
      <c r="AA43" s="128">
        <v>222</v>
      </c>
      <c r="AB43" s="112">
        <v>83.563123467574798</v>
      </c>
      <c r="AC43" s="123">
        <v>200</v>
      </c>
      <c r="AD43" s="118">
        <v>0.41781561733787398</v>
      </c>
      <c r="AE43" s="129">
        <v>-384.996937108054</v>
      </c>
      <c r="AF43" s="114"/>
      <c r="AG43" s="114"/>
      <c r="AH43" s="130">
        <v>310</v>
      </c>
      <c r="AI43" s="127">
        <v>416</v>
      </c>
      <c r="AJ43" s="113"/>
      <c r="AK43" s="122">
        <v>2176.7627900000002</v>
      </c>
      <c r="AL43" s="122">
        <v>819.356296308075</v>
      </c>
      <c r="AM43" s="131">
        <v>828</v>
      </c>
      <c r="AN43" s="135">
        <v>0.989560744333424</v>
      </c>
      <c r="AO43" s="139">
        <v>-336.20452962734498</v>
      </c>
      <c r="AP43" s="126">
        <v>2E-3</v>
      </c>
      <c r="AQ43" s="126"/>
      <c r="AR43" s="127">
        <v>23</v>
      </c>
      <c r="AS43" s="127">
        <v>463</v>
      </c>
      <c r="AT43" s="115"/>
      <c r="AU43" s="122">
        <v>1357.8496700000001</v>
      </c>
      <c r="AV43" s="112">
        <v>511.10882713790801</v>
      </c>
      <c r="AW43" s="133">
        <v>573</v>
      </c>
      <c r="AX43" s="120">
        <v>0.89198748191607102</v>
      </c>
      <c r="AY43" s="122">
        <v>-381.19655481457602</v>
      </c>
      <c r="AZ43" s="114"/>
      <c r="BA43" s="114"/>
      <c r="BB43" s="127">
        <v>165</v>
      </c>
      <c r="BC43" s="127">
        <v>469</v>
      </c>
      <c r="BD43" s="113"/>
      <c r="BE43" s="122">
        <v>107.4</v>
      </c>
      <c r="BF43" s="112">
        <v>40.4264840559348</v>
      </c>
      <c r="BG43" s="134">
        <v>65</v>
      </c>
      <c r="BH43" s="118">
        <v>0.62194590855284304</v>
      </c>
      <c r="BI43" s="129">
        <v>-89.874004560117598</v>
      </c>
      <c r="BJ43" s="114"/>
      <c r="BK43" s="114"/>
      <c r="BL43" s="127">
        <v>66</v>
      </c>
      <c r="BM43" s="127">
        <v>100</v>
      </c>
      <c r="BN43" s="113"/>
      <c r="BO43" s="121">
        <v>344</v>
      </c>
      <c r="BP43" s="122">
        <v>129.485200328134</v>
      </c>
      <c r="BQ43" s="134">
        <v>78</v>
      </c>
      <c r="BR43" s="124">
        <v>1.6600666708735099</v>
      </c>
      <c r="BS43" s="125">
        <v>107.271194527859</v>
      </c>
      <c r="BT43" s="114">
        <v>7.4999999999999997E-3</v>
      </c>
      <c r="BU43" s="126">
        <v>7.4999999999999997E-3</v>
      </c>
      <c r="BV43" s="121">
        <v>0</v>
      </c>
      <c r="BW43" s="121">
        <v>0</v>
      </c>
      <c r="BX43" s="115"/>
      <c r="BY43" s="120">
        <v>0.99944196428571397</v>
      </c>
      <c r="BZ43" s="120">
        <v>1</v>
      </c>
      <c r="CA43" s="137">
        <v>0.99977678571428596</v>
      </c>
      <c r="CB43" s="119">
        <v>0.9</v>
      </c>
      <c r="CC43" s="126">
        <v>2.5000000000000001E-3</v>
      </c>
      <c r="CD43" s="115"/>
      <c r="CE43" s="115"/>
    </row>
    <row r="44" spans="1:83" s="87" customFormat="1" ht="21.4" customHeight="1" x14ac:dyDescent="0.2">
      <c r="A44" s="111" t="s">
        <v>382</v>
      </c>
      <c r="B44" s="111" t="s">
        <v>77</v>
      </c>
      <c r="C44" s="111" t="s">
        <v>82</v>
      </c>
      <c r="D44" s="112">
        <v>7.2559452693333304</v>
      </c>
      <c r="E44" s="113"/>
      <c r="F44" s="114">
        <v>3.875E-2</v>
      </c>
      <c r="G44" s="114">
        <v>3.0499999999999999E-2</v>
      </c>
      <c r="H44" s="115"/>
      <c r="I44" s="116">
        <v>6</v>
      </c>
      <c r="J44" s="116">
        <v>5</v>
      </c>
      <c r="K44" s="113"/>
      <c r="L44" s="138">
        <v>0.75</v>
      </c>
      <c r="M44" s="118">
        <v>0.54500000000000004</v>
      </c>
      <c r="N44" s="119">
        <v>0.7</v>
      </c>
      <c r="O44" s="120"/>
      <c r="P44" s="113"/>
      <c r="Q44" s="121">
        <v>293</v>
      </c>
      <c r="R44" s="122">
        <v>40.3806794461834</v>
      </c>
      <c r="S44" s="123">
        <v>36</v>
      </c>
      <c r="T44" s="135">
        <v>1.12168554017176</v>
      </c>
      <c r="U44" s="136">
        <v>-5.4109075247103</v>
      </c>
      <c r="V44" s="126">
        <v>8.9999999999999993E-3</v>
      </c>
      <c r="W44" s="126">
        <v>6.0000000000000001E-3</v>
      </c>
      <c r="X44" s="127">
        <v>0</v>
      </c>
      <c r="Y44" s="127">
        <v>21</v>
      </c>
      <c r="Z44" s="113"/>
      <c r="AA44" s="128">
        <v>1046</v>
      </c>
      <c r="AB44" s="112">
        <v>144.15764744268901</v>
      </c>
      <c r="AC44" s="123">
        <v>200</v>
      </c>
      <c r="AD44" s="118">
        <v>0.72078823721344498</v>
      </c>
      <c r="AE44" s="129">
        <v>-611.83837513727894</v>
      </c>
      <c r="AF44" s="114"/>
      <c r="AG44" s="114"/>
      <c r="AH44" s="130">
        <v>406</v>
      </c>
      <c r="AI44" s="127">
        <v>696</v>
      </c>
      <c r="AJ44" s="113"/>
      <c r="AK44" s="122">
        <v>8365.47595</v>
      </c>
      <c r="AL44" s="122">
        <v>1152.91331997169</v>
      </c>
      <c r="AM44" s="131">
        <v>828</v>
      </c>
      <c r="AN44" s="124">
        <v>1.39240739127016</v>
      </c>
      <c r="AO44" s="132">
        <v>1502.0250769316599</v>
      </c>
      <c r="AP44" s="126">
        <v>0.01</v>
      </c>
      <c r="AQ44" s="126">
        <v>0.01</v>
      </c>
      <c r="AR44" s="127">
        <v>0</v>
      </c>
      <c r="AS44" s="127">
        <v>0</v>
      </c>
      <c r="AT44" s="115"/>
      <c r="AU44" s="122">
        <v>4396.70219</v>
      </c>
      <c r="AV44" s="112">
        <v>605.94478414580999</v>
      </c>
      <c r="AW44" s="133">
        <v>573</v>
      </c>
      <c r="AX44" s="135">
        <v>1.0574952602893699</v>
      </c>
      <c r="AY44" s="139">
        <v>-353.00475476830502</v>
      </c>
      <c r="AZ44" s="114">
        <v>8.2500000000000004E-3</v>
      </c>
      <c r="BA44" s="114">
        <v>4.4999999999999997E-3</v>
      </c>
      <c r="BB44" s="127">
        <v>0</v>
      </c>
      <c r="BC44" s="127">
        <v>593</v>
      </c>
      <c r="BD44" s="113"/>
      <c r="BE44" s="122">
        <v>459.6</v>
      </c>
      <c r="BF44" s="112">
        <v>63.341161342886899</v>
      </c>
      <c r="BG44" s="134">
        <v>65</v>
      </c>
      <c r="BH44" s="135">
        <v>0.97447940527518395</v>
      </c>
      <c r="BI44" s="136">
        <v>-79.197471919615694</v>
      </c>
      <c r="BJ44" s="114">
        <v>1.5E-3</v>
      </c>
      <c r="BK44" s="114"/>
      <c r="BL44" s="127">
        <v>13</v>
      </c>
      <c r="BM44" s="127">
        <v>107</v>
      </c>
      <c r="BN44" s="113"/>
      <c r="BO44" s="121">
        <v>840</v>
      </c>
      <c r="BP44" s="122">
        <v>115.76713561363199</v>
      </c>
      <c r="BQ44" s="134">
        <v>78</v>
      </c>
      <c r="BR44" s="124">
        <v>1.4841940463286201</v>
      </c>
      <c r="BS44" s="125">
        <v>193.44303369646099</v>
      </c>
      <c r="BT44" s="114">
        <v>7.4999999999999997E-3</v>
      </c>
      <c r="BU44" s="126">
        <v>7.4999999999999997E-3</v>
      </c>
      <c r="BV44" s="121">
        <v>0</v>
      </c>
      <c r="BW44" s="121">
        <v>0</v>
      </c>
      <c r="BX44" s="115"/>
      <c r="BY44" s="120">
        <v>0.99627827082736897</v>
      </c>
      <c r="BZ44" s="120">
        <v>1</v>
      </c>
      <c r="CA44" s="137">
        <v>0.99851130833094803</v>
      </c>
      <c r="CB44" s="119">
        <v>0.9</v>
      </c>
      <c r="CC44" s="126">
        <v>2.5000000000000001E-3</v>
      </c>
      <c r="CD44" s="115"/>
      <c r="CE44" s="115"/>
    </row>
    <row r="45" spans="1:83" s="87" customFormat="1" ht="21.4" customHeight="1" x14ac:dyDescent="0.2">
      <c r="A45" s="111" t="s">
        <v>382</v>
      </c>
      <c r="B45" s="111" t="s">
        <v>77</v>
      </c>
      <c r="C45" s="111" t="s">
        <v>83</v>
      </c>
      <c r="D45" s="112">
        <v>4.2127837904444396</v>
      </c>
      <c r="E45" s="113"/>
      <c r="F45" s="114">
        <v>2.375E-2</v>
      </c>
      <c r="G45" s="114">
        <v>2.0750000000000001E-2</v>
      </c>
      <c r="H45" s="115"/>
      <c r="I45" s="116">
        <v>4</v>
      </c>
      <c r="J45" s="116">
        <v>4</v>
      </c>
      <c r="K45" s="113"/>
      <c r="L45" s="117">
        <v>0.28000000000000003</v>
      </c>
      <c r="M45" s="120">
        <v>0.623</v>
      </c>
      <c r="N45" s="119">
        <v>0.7</v>
      </c>
      <c r="O45" s="120"/>
      <c r="P45" s="113"/>
      <c r="Q45" s="121">
        <v>113</v>
      </c>
      <c r="R45" s="122">
        <v>26.823118778682598</v>
      </c>
      <c r="S45" s="123">
        <v>36</v>
      </c>
      <c r="T45" s="118">
        <v>0.74508663274118303</v>
      </c>
      <c r="U45" s="129">
        <v>-60.256631279334201</v>
      </c>
      <c r="V45" s="126"/>
      <c r="W45" s="126"/>
      <c r="X45" s="127">
        <v>39</v>
      </c>
      <c r="Y45" s="127">
        <v>69</v>
      </c>
      <c r="Z45" s="113"/>
      <c r="AA45" s="128">
        <v>543</v>
      </c>
      <c r="AB45" s="112">
        <v>128.89339377720901</v>
      </c>
      <c r="AC45" s="123">
        <v>200</v>
      </c>
      <c r="AD45" s="118">
        <v>0.64446696888604504</v>
      </c>
      <c r="AE45" s="129">
        <v>-419.536840440746</v>
      </c>
      <c r="AF45" s="114"/>
      <c r="AG45" s="114"/>
      <c r="AH45" s="130">
        <v>300</v>
      </c>
      <c r="AI45" s="127">
        <v>469</v>
      </c>
      <c r="AJ45" s="113"/>
      <c r="AK45" s="122">
        <v>5305.6656499999999</v>
      </c>
      <c r="AL45" s="122">
        <v>1259.4203533621801</v>
      </c>
      <c r="AM45" s="131">
        <v>828</v>
      </c>
      <c r="AN45" s="124">
        <v>1.5210390741089099</v>
      </c>
      <c r="AO45" s="132">
        <v>1320.76313057531</v>
      </c>
      <c r="AP45" s="126">
        <v>0.01</v>
      </c>
      <c r="AQ45" s="126">
        <v>0.01</v>
      </c>
      <c r="AR45" s="127">
        <v>0</v>
      </c>
      <c r="AS45" s="127">
        <v>0</v>
      </c>
      <c r="AT45" s="115"/>
      <c r="AU45" s="122">
        <v>2417.9923199999998</v>
      </c>
      <c r="AV45" s="112">
        <v>573.96544429470998</v>
      </c>
      <c r="AW45" s="133">
        <v>573</v>
      </c>
      <c r="AX45" s="135">
        <v>1.0016848940570899</v>
      </c>
      <c r="AY45" s="139">
        <v>-339.67572786273598</v>
      </c>
      <c r="AZ45" s="114">
        <v>3.7499999999999999E-3</v>
      </c>
      <c r="BA45" s="114">
        <v>7.5000000000000002E-4</v>
      </c>
      <c r="BB45" s="127">
        <v>0</v>
      </c>
      <c r="BC45" s="127">
        <v>479</v>
      </c>
      <c r="BD45" s="113"/>
      <c r="BE45" s="122">
        <v>218.6</v>
      </c>
      <c r="BF45" s="112">
        <v>51.889679336460297</v>
      </c>
      <c r="BG45" s="134">
        <v>65</v>
      </c>
      <c r="BH45" s="120">
        <v>0.79830275902246595</v>
      </c>
      <c r="BI45" s="128">
        <v>-94.224473143242307</v>
      </c>
      <c r="BJ45" s="114"/>
      <c r="BK45" s="114"/>
      <c r="BL45" s="127">
        <v>56</v>
      </c>
      <c r="BM45" s="127">
        <v>110</v>
      </c>
      <c r="BN45" s="113"/>
      <c r="BO45" s="121">
        <v>512</v>
      </c>
      <c r="BP45" s="122">
        <v>121.534839068013</v>
      </c>
      <c r="BQ45" s="134">
        <v>78</v>
      </c>
      <c r="BR45" s="124">
        <v>1.55813896241042</v>
      </c>
      <c r="BS45" s="125">
        <v>136.61063222810901</v>
      </c>
      <c r="BT45" s="114">
        <v>7.4999999999999997E-3</v>
      </c>
      <c r="BU45" s="126">
        <v>7.4999999999999997E-3</v>
      </c>
      <c r="BV45" s="121">
        <v>0</v>
      </c>
      <c r="BW45" s="121">
        <v>0</v>
      </c>
      <c r="BX45" s="115"/>
      <c r="BY45" s="120">
        <v>0.99832551908908196</v>
      </c>
      <c r="BZ45" s="120">
        <v>1</v>
      </c>
      <c r="CA45" s="137">
        <v>0.99933020763563296</v>
      </c>
      <c r="CB45" s="119">
        <v>0.9</v>
      </c>
      <c r="CC45" s="126">
        <v>2.5000000000000001E-3</v>
      </c>
      <c r="CD45" s="115"/>
      <c r="CE45" s="115"/>
    </row>
    <row r="46" spans="1:83" s="87" customFormat="1" ht="21.4" customHeight="1" x14ac:dyDescent="0.2">
      <c r="A46" s="111" t="s">
        <v>382</v>
      </c>
      <c r="B46" s="111" t="s">
        <v>77</v>
      </c>
      <c r="C46" s="111" t="s">
        <v>84</v>
      </c>
      <c r="D46" s="112">
        <v>2.6757575757777801</v>
      </c>
      <c r="E46" s="113"/>
      <c r="F46" s="114">
        <v>2.5999999999999999E-2</v>
      </c>
      <c r="G46" s="114">
        <v>2.2249999999999999E-2</v>
      </c>
      <c r="H46" s="115"/>
      <c r="I46" s="116">
        <v>4</v>
      </c>
      <c r="J46" s="116">
        <v>4</v>
      </c>
      <c r="K46" s="113"/>
      <c r="L46" s="117">
        <v>0.63</v>
      </c>
      <c r="M46" s="135">
        <v>0.749</v>
      </c>
      <c r="N46" s="119">
        <v>0.7</v>
      </c>
      <c r="O46" s="120">
        <v>7.0000000000000001E-3</v>
      </c>
      <c r="P46" s="113"/>
      <c r="Q46" s="121">
        <v>83</v>
      </c>
      <c r="R46" s="122">
        <v>31.019252547897199</v>
      </c>
      <c r="S46" s="123">
        <v>36</v>
      </c>
      <c r="T46" s="120">
        <v>0.86164590410825503</v>
      </c>
      <c r="U46" s="128">
        <v>-27.044276364467301</v>
      </c>
      <c r="V46" s="126"/>
      <c r="W46" s="126"/>
      <c r="X46" s="127">
        <v>14</v>
      </c>
      <c r="Y46" s="127">
        <v>33</v>
      </c>
      <c r="Z46" s="113"/>
      <c r="AA46" s="128">
        <v>263</v>
      </c>
      <c r="AB46" s="112">
        <v>98.289920724059698</v>
      </c>
      <c r="AC46" s="123">
        <v>200</v>
      </c>
      <c r="AD46" s="118">
        <v>0.49144960362029899</v>
      </c>
      <c r="AE46" s="129">
        <v>-348.357090913707</v>
      </c>
      <c r="AF46" s="114"/>
      <c r="AG46" s="114"/>
      <c r="AH46" s="130">
        <v>273</v>
      </c>
      <c r="AI46" s="127">
        <v>380</v>
      </c>
      <c r="AJ46" s="113"/>
      <c r="AK46" s="122">
        <v>1198.58755</v>
      </c>
      <c r="AL46" s="122">
        <v>447.94325197849798</v>
      </c>
      <c r="AM46" s="131">
        <v>731</v>
      </c>
      <c r="AN46" s="118">
        <v>0.61278146645485299</v>
      </c>
      <c r="AO46" s="141">
        <v>-1035.9226172896001</v>
      </c>
      <c r="AP46" s="126"/>
      <c r="AQ46" s="126"/>
      <c r="AR46" s="127">
        <v>758</v>
      </c>
      <c r="AS46" s="127">
        <v>1149</v>
      </c>
      <c r="AT46" s="115"/>
      <c r="AU46" s="122">
        <v>1640.7295099999999</v>
      </c>
      <c r="AV46" s="112">
        <v>613.18316907804297</v>
      </c>
      <c r="AW46" s="133">
        <v>573</v>
      </c>
      <c r="AX46" s="135">
        <v>1.07012769472608</v>
      </c>
      <c r="AY46" s="139">
        <v>-110.808555467771</v>
      </c>
      <c r="AZ46" s="114">
        <v>8.9999999999999993E-3</v>
      </c>
      <c r="BA46" s="114">
        <v>5.2500000000000003E-3</v>
      </c>
      <c r="BB46" s="127">
        <v>0</v>
      </c>
      <c r="BC46" s="127">
        <v>200</v>
      </c>
      <c r="BD46" s="113"/>
      <c r="BE46" s="122">
        <v>160.4</v>
      </c>
      <c r="BF46" s="112">
        <v>59.945639863647102</v>
      </c>
      <c r="BG46" s="134">
        <v>65</v>
      </c>
      <c r="BH46" s="120">
        <v>0.92224061328687801</v>
      </c>
      <c r="BI46" s="128">
        <v>-38.291054546954797</v>
      </c>
      <c r="BJ46" s="114"/>
      <c r="BK46" s="114"/>
      <c r="BL46" s="127">
        <v>14</v>
      </c>
      <c r="BM46" s="127">
        <v>49</v>
      </c>
      <c r="BN46" s="113"/>
      <c r="BO46" s="121">
        <v>377</v>
      </c>
      <c r="BP46" s="122">
        <v>140.89467723562899</v>
      </c>
      <c r="BQ46" s="134">
        <v>78</v>
      </c>
      <c r="BR46" s="124">
        <v>1.8063420158414001</v>
      </c>
      <c r="BS46" s="125">
        <v>138.570734543654</v>
      </c>
      <c r="BT46" s="114">
        <v>7.4999999999999997E-3</v>
      </c>
      <c r="BU46" s="126">
        <v>7.4999999999999997E-3</v>
      </c>
      <c r="BV46" s="121">
        <v>0</v>
      </c>
      <c r="BW46" s="121">
        <v>0</v>
      </c>
      <c r="BX46" s="115"/>
      <c r="BY46" s="120">
        <v>0.99594202898550699</v>
      </c>
      <c r="BZ46" s="120">
        <v>1</v>
      </c>
      <c r="CA46" s="137">
        <v>0.998376811594203</v>
      </c>
      <c r="CB46" s="119">
        <v>0.9</v>
      </c>
      <c r="CC46" s="126">
        <v>2.5000000000000001E-3</v>
      </c>
      <c r="CD46" s="115"/>
      <c r="CE46" s="115"/>
    </row>
    <row r="47" spans="1:83" s="87" customFormat="1" ht="21.4" customHeight="1" x14ac:dyDescent="0.2">
      <c r="A47" s="111" t="s">
        <v>382</v>
      </c>
      <c r="B47" s="111" t="s">
        <v>77</v>
      </c>
      <c r="C47" s="111" t="s">
        <v>86</v>
      </c>
      <c r="D47" s="112">
        <v>5.0620890961111096</v>
      </c>
      <c r="E47" s="113"/>
      <c r="F47" s="114">
        <v>3.125E-2</v>
      </c>
      <c r="G47" s="114">
        <v>2.5999999999999999E-2</v>
      </c>
      <c r="H47" s="115"/>
      <c r="I47" s="116">
        <v>5</v>
      </c>
      <c r="J47" s="116">
        <v>4</v>
      </c>
      <c r="K47" s="113"/>
      <c r="L47" s="117">
        <v>0.57999999999999996</v>
      </c>
      <c r="M47" s="120">
        <v>0.65</v>
      </c>
      <c r="N47" s="119">
        <v>0.7</v>
      </c>
      <c r="O47" s="120"/>
      <c r="P47" s="113"/>
      <c r="Q47" s="121">
        <v>179</v>
      </c>
      <c r="R47" s="122">
        <v>35.360894800827303</v>
      </c>
      <c r="S47" s="123">
        <v>36</v>
      </c>
      <c r="T47" s="135">
        <v>0.98224707780075804</v>
      </c>
      <c r="U47" s="136">
        <v>-29.185501002304001</v>
      </c>
      <c r="V47" s="126">
        <v>1.5E-3</v>
      </c>
      <c r="W47" s="126"/>
      <c r="X47" s="127">
        <v>4</v>
      </c>
      <c r="Y47" s="127">
        <v>40</v>
      </c>
      <c r="Z47" s="113"/>
      <c r="AA47" s="128">
        <v>658</v>
      </c>
      <c r="AB47" s="112">
        <v>129.98585910024801</v>
      </c>
      <c r="AC47" s="123">
        <v>200</v>
      </c>
      <c r="AD47" s="118">
        <v>0.64992929550124001</v>
      </c>
      <c r="AE47" s="129">
        <v>-498.58611667946599</v>
      </c>
      <c r="AF47" s="114"/>
      <c r="AG47" s="114"/>
      <c r="AH47" s="130">
        <v>355</v>
      </c>
      <c r="AI47" s="127">
        <v>557</v>
      </c>
      <c r="AJ47" s="113"/>
      <c r="AK47" s="122">
        <v>5103.0274900000004</v>
      </c>
      <c r="AL47" s="122">
        <v>1008.08725273531</v>
      </c>
      <c r="AM47" s="131">
        <v>828</v>
      </c>
      <c r="AN47" s="124">
        <v>1.21749668204748</v>
      </c>
      <c r="AO47" s="132">
        <v>314.76096694700902</v>
      </c>
      <c r="AP47" s="126">
        <v>0.01</v>
      </c>
      <c r="AQ47" s="126">
        <v>0.01</v>
      </c>
      <c r="AR47" s="127">
        <v>0</v>
      </c>
      <c r="AS47" s="127">
        <v>0</v>
      </c>
      <c r="AT47" s="115"/>
      <c r="AU47" s="122">
        <v>3129.4107300000001</v>
      </c>
      <c r="AV47" s="112">
        <v>618.20538330787804</v>
      </c>
      <c r="AW47" s="133">
        <v>573</v>
      </c>
      <c r="AX47" s="135">
        <v>1.0788924665059001</v>
      </c>
      <c r="AY47" s="139">
        <v>-184.208494286671</v>
      </c>
      <c r="AZ47" s="114">
        <v>9.75E-3</v>
      </c>
      <c r="BA47" s="114">
        <v>6.0000000000000001E-3</v>
      </c>
      <c r="BB47" s="127">
        <v>0</v>
      </c>
      <c r="BC47" s="127">
        <v>352</v>
      </c>
      <c r="BD47" s="113"/>
      <c r="BE47" s="122">
        <v>254.3</v>
      </c>
      <c r="BF47" s="112">
        <v>50.236176244974203</v>
      </c>
      <c r="BG47" s="134">
        <v>65</v>
      </c>
      <c r="BH47" s="120">
        <v>0.77286424992267999</v>
      </c>
      <c r="BI47" s="128">
        <v>-121.590487920827</v>
      </c>
      <c r="BJ47" s="114"/>
      <c r="BK47" s="114"/>
      <c r="BL47" s="127">
        <v>75</v>
      </c>
      <c r="BM47" s="127">
        <v>141</v>
      </c>
      <c r="BN47" s="113"/>
      <c r="BO47" s="121">
        <v>753</v>
      </c>
      <c r="BP47" s="122">
        <v>148.75281444146901</v>
      </c>
      <c r="BQ47" s="134">
        <v>78</v>
      </c>
      <c r="BR47" s="124">
        <v>1.9070873646342199</v>
      </c>
      <c r="BS47" s="125">
        <v>301.93141449500803</v>
      </c>
      <c r="BT47" s="114">
        <v>7.4999999999999997E-3</v>
      </c>
      <c r="BU47" s="126">
        <v>7.4999999999999997E-3</v>
      </c>
      <c r="BV47" s="121">
        <v>0</v>
      </c>
      <c r="BW47" s="121">
        <v>0</v>
      </c>
      <c r="BX47" s="115"/>
      <c r="BY47" s="120">
        <v>0.99867794817556899</v>
      </c>
      <c r="BZ47" s="120">
        <v>1</v>
      </c>
      <c r="CA47" s="137">
        <v>0.99947117927022699</v>
      </c>
      <c r="CB47" s="119">
        <v>0.9</v>
      </c>
      <c r="CC47" s="126">
        <v>2.5000000000000001E-3</v>
      </c>
      <c r="CD47" s="115"/>
      <c r="CE47" s="115"/>
    </row>
    <row r="48" spans="1:83" s="87" customFormat="1" ht="21.4" customHeight="1" x14ac:dyDescent="0.2">
      <c r="A48" s="111" t="s">
        <v>382</v>
      </c>
      <c r="B48" s="111" t="s">
        <v>77</v>
      </c>
      <c r="C48" s="111" t="s">
        <v>87</v>
      </c>
      <c r="D48" s="112">
        <v>2.2861991962222201</v>
      </c>
      <c r="E48" s="113"/>
      <c r="F48" s="114">
        <v>4.9500000000000002E-2</v>
      </c>
      <c r="G48" s="114">
        <v>4.5749999999999999E-2</v>
      </c>
      <c r="H48" s="115"/>
      <c r="I48" s="116">
        <v>6</v>
      </c>
      <c r="J48" s="116">
        <v>6</v>
      </c>
      <c r="K48" s="113"/>
      <c r="L48" s="138">
        <v>0.71</v>
      </c>
      <c r="M48" s="118">
        <v>0.49299999999999999</v>
      </c>
      <c r="N48" s="119">
        <v>0.7</v>
      </c>
      <c r="O48" s="120"/>
      <c r="P48" s="113"/>
      <c r="Q48" s="121">
        <v>123</v>
      </c>
      <c r="R48" s="122">
        <v>53.801086188486302</v>
      </c>
      <c r="S48" s="123">
        <v>36</v>
      </c>
      <c r="T48" s="124">
        <v>1.4944746163468401</v>
      </c>
      <c r="U48" s="125">
        <v>28.9768573764865</v>
      </c>
      <c r="V48" s="126">
        <v>0.01</v>
      </c>
      <c r="W48" s="126">
        <v>0.01</v>
      </c>
      <c r="X48" s="127">
        <v>0</v>
      </c>
      <c r="Y48" s="127">
        <v>0</v>
      </c>
      <c r="Z48" s="113"/>
      <c r="AA48" s="128">
        <v>333</v>
      </c>
      <c r="AB48" s="112">
        <v>145.65659919321899</v>
      </c>
      <c r="AC48" s="123">
        <v>200</v>
      </c>
      <c r="AD48" s="118">
        <v>0.72828299596609503</v>
      </c>
      <c r="AE48" s="129">
        <v>-189.35079235285301</v>
      </c>
      <c r="AF48" s="114"/>
      <c r="AG48" s="114"/>
      <c r="AH48" s="130">
        <v>125</v>
      </c>
      <c r="AI48" s="127">
        <v>216</v>
      </c>
      <c r="AJ48" s="113"/>
      <c r="AK48" s="122">
        <v>3838.7673300000001</v>
      </c>
      <c r="AL48" s="122">
        <v>1679.10448763314</v>
      </c>
      <c r="AM48" s="131">
        <v>763.3</v>
      </c>
      <c r="AN48" s="124">
        <v>2.1997962631116699</v>
      </c>
      <c r="AO48" s="132">
        <v>1845.2155309853399</v>
      </c>
      <c r="AP48" s="126">
        <v>0.01</v>
      </c>
      <c r="AQ48" s="126">
        <v>0.01</v>
      </c>
      <c r="AR48" s="127">
        <v>0</v>
      </c>
      <c r="AS48" s="127">
        <v>0</v>
      </c>
      <c r="AT48" s="115"/>
      <c r="AU48" s="122">
        <v>2217.76001</v>
      </c>
      <c r="AV48" s="112">
        <v>970.06420685681599</v>
      </c>
      <c r="AW48" s="133">
        <v>573</v>
      </c>
      <c r="AX48" s="124">
        <v>1.69295673098921</v>
      </c>
      <c r="AY48" s="132">
        <v>721.22498990907695</v>
      </c>
      <c r="AZ48" s="114">
        <v>1.4999999999999999E-2</v>
      </c>
      <c r="BA48" s="114">
        <v>1.4999999999999999E-2</v>
      </c>
      <c r="BB48" s="127">
        <v>0</v>
      </c>
      <c r="BC48" s="127">
        <v>0</v>
      </c>
      <c r="BD48" s="113"/>
      <c r="BE48" s="122">
        <v>149.30000000000001</v>
      </c>
      <c r="BF48" s="112">
        <v>65.304895674317194</v>
      </c>
      <c r="BG48" s="134">
        <v>65</v>
      </c>
      <c r="BH48" s="135">
        <v>1.0046907026817999</v>
      </c>
      <c r="BI48" s="136">
        <v>-20.4640075146771</v>
      </c>
      <c r="BJ48" s="114">
        <v>4.4999999999999997E-3</v>
      </c>
      <c r="BK48" s="114">
        <v>7.5000000000000002E-4</v>
      </c>
      <c r="BL48" s="127">
        <v>0</v>
      </c>
      <c r="BM48" s="127">
        <v>30</v>
      </c>
      <c r="BN48" s="113"/>
      <c r="BO48" s="121">
        <v>331</v>
      </c>
      <c r="BP48" s="122">
        <v>144.78178478365001</v>
      </c>
      <c r="BQ48" s="134">
        <v>78</v>
      </c>
      <c r="BR48" s="124">
        <v>1.8561767279955099</v>
      </c>
      <c r="BS48" s="125">
        <v>127.283190982387</v>
      </c>
      <c r="BT48" s="114">
        <v>7.4999999999999997E-3</v>
      </c>
      <c r="BU48" s="126">
        <v>7.4999999999999997E-3</v>
      </c>
      <c r="BV48" s="121">
        <v>0</v>
      </c>
      <c r="BW48" s="121">
        <v>0</v>
      </c>
      <c r="BX48" s="115"/>
      <c r="BY48" s="120">
        <v>0.99376039933444305</v>
      </c>
      <c r="BZ48" s="120">
        <v>1</v>
      </c>
      <c r="CA48" s="137">
        <v>0.99750415973377704</v>
      </c>
      <c r="CB48" s="119">
        <v>0.9</v>
      </c>
      <c r="CC48" s="126">
        <v>2.5000000000000001E-3</v>
      </c>
      <c r="CD48" s="115"/>
      <c r="CE48" s="115"/>
    </row>
    <row r="49" spans="1:83" s="87" customFormat="1" ht="21.4" customHeight="1" x14ac:dyDescent="0.2">
      <c r="A49" s="111" t="s">
        <v>382</v>
      </c>
      <c r="B49" s="111" t="s">
        <v>77</v>
      </c>
      <c r="C49" s="111" t="s">
        <v>88</v>
      </c>
      <c r="D49" s="112">
        <v>3.6495165695555598</v>
      </c>
      <c r="E49" s="113"/>
      <c r="F49" s="114">
        <v>0.02</v>
      </c>
      <c r="G49" s="114">
        <v>0.02</v>
      </c>
      <c r="H49" s="115"/>
      <c r="I49" s="116">
        <v>3</v>
      </c>
      <c r="J49" s="116">
        <v>3</v>
      </c>
      <c r="K49" s="113"/>
      <c r="L49" s="117">
        <v>0.45</v>
      </c>
      <c r="M49" s="118">
        <v>0.39400000000000002</v>
      </c>
      <c r="N49" s="119">
        <v>0.7</v>
      </c>
      <c r="O49" s="120"/>
      <c r="P49" s="113"/>
      <c r="Q49" s="121">
        <v>112</v>
      </c>
      <c r="R49" s="122">
        <v>30.688996163028701</v>
      </c>
      <c r="S49" s="123">
        <v>36</v>
      </c>
      <c r="T49" s="120">
        <v>0.85247211563968495</v>
      </c>
      <c r="U49" s="128">
        <v>-38.0914782461698</v>
      </c>
      <c r="V49" s="126"/>
      <c r="W49" s="126"/>
      <c r="X49" s="127">
        <v>20</v>
      </c>
      <c r="Y49" s="127">
        <v>46</v>
      </c>
      <c r="Z49" s="113"/>
      <c r="AA49" s="128">
        <v>498</v>
      </c>
      <c r="AB49" s="112">
        <v>136.45642936775201</v>
      </c>
      <c r="AC49" s="123">
        <v>200</v>
      </c>
      <c r="AD49" s="118">
        <v>0.68228214683875998</v>
      </c>
      <c r="AE49" s="129">
        <v>-335.84154581205399</v>
      </c>
      <c r="AF49" s="114"/>
      <c r="AG49" s="114"/>
      <c r="AH49" s="130">
        <v>232</v>
      </c>
      <c r="AI49" s="127">
        <v>378</v>
      </c>
      <c r="AJ49" s="113"/>
      <c r="AK49" s="122">
        <v>4115.6904800000002</v>
      </c>
      <c r="AL49" s="122">
        <v>1127.7357977583399</v>
      </c>
      <c r="AM49" s="131">
        <v>828</v>
      </c>
      <c r="AN49" s="124">
        <v>1.36199975574679</v>
      </c>
      <c r="AO49" s="132">
        <v>663.58648033809504</v>
      </c>
      <c r="AP49" s="126">
        <v>0.01</v>
      </c>
      <c r="AQ49" s="126">
        <v>0.01</v>
      </c>
      <c r="AR49" s="127">
        <v>0</v>
      </c>
      <c r="AS49" s="127">
        <v>0</v>
      </c>
      <c r="AT49" s="115"/>
      <c r="AU49" s="122">
        <v>1814.5451</v>
      </c>
      <c r="AV49" s="112">
        <v>497.201496531629</v>
      </c>
      <c r="AW49" s="133">
        <v>573</v>
      </c>
      <c r="AX49" s="120">
        <v>0.867716398833559</v>
      </c>
      <c r="AY49" s="122">
        <v>-574.41092875153595</v>
      </c>
      <c r="AZ49" s="114"/>
      <c r="BA49" s="114"/>
      <c r="BB49" s="127">
        <v>277</v>
      </c>
      <c r="BC49" s="127">
        <v>695</v>
      </c>
      <c r="BD49" s="113"/>
      <c r="BE49" s="122">
        <v>190.1</v>
      </c>
      <c r="BF49" s="112">
        <v>52.089090808854898</v>
      </c>
      <c r="BG49" s="134">
        <v>65</v>
      </c>
      <c r="BH49" s="120">
        <v>0.80137062782853696</v>
      </c>
      <c r="BI49" s="128">
        <v>-80.898502388917706</v>
      </c>
      <c r="BJ49" s="114"/>
      <c r="BK49" s="114"/>
      <c r="BL49" s="127">
        <v>48</v>
      </c>
      <c r="BM49" s="127">
        <v>95</v>
      </c>
      <c r="BN49" s="113"/>
      <c r="BO49" s="121">
        <v>703</v>
      </c>
      <c r="BP49" s="122">
        <v>192.62825270186701</v>
      </c>
      <c r="BQ49" s="134">
        <v>78</v>
      </c>
      <c r="BR49" s="124">
        <v>2.4695929833572698</v>
      </c>
      <c r="BS49" s="125">
        <v>377.80179713329898</v>
      </c>
      <c r="BT49" s="114">
        <v>7.4999999999999997E-3</v>
      </c>
      <c r="BU49" s="126">
        <v>7.4999999999999997E-3</v>
      </c>
      <c r="BV49" s="121">
        <v>0</v>
      </c>
      <c r="BW49" s="121">
        <v>0</v>
      </c>
      <c r="BX49" s="115"/>
      <c r="BY49" s="120">
        <v>0.99746835443037996</v>
      </c>
      <c r="BZ49" s="120">
        <v>1</v>
      </c>
      <c r="CA49" s="137">
        <v>0.99898734177215198</v>
      </c>
      <c r="CB49" s="119">
        <v>0.9</v>
      </c>
      <c r="CC49" s="126">
        <v>2.5000000000000001E-3</v>
      </c>
      <c r="CD49" s="115"/>
      <c r="CE49" s="115"/>
    </row>
    <row r="50" spans="1:83" s="87" customFormat="1" ht="21.4" customHeight="1" x14ac:dyDescent="0.2">
      <c r="A50" s="111" t="s">
        <v>382</v>
      </c>
      <c r="B50" s="111" t="s">
        <v>77</v>
      </c>
      <c r="C50" s="111" t="s">
        <v>89</v>
      </c>
      <c r="D50" s="112">
        <v>1.97182578466667</v>
      </c>
      <c r="E50" s="113"/>
      <c r="F50" s="114">
        <v>1.6750000000000001E-2</v>
      </c>
      <c r="G50" s="114">
        <v>1.2999999999999999E-2</v>
      </c>
      <c r="H50" s="115"/>
      <c r="I50" s="116">
        <v>3</v>
      </c>
      <c r="J50" s="116">
        <v>3</v>
      </c>
      <c r="K50" s="113"/>
      <c r="L50" s="117">
        <v>0.59</v>
      </c>
      <c r="M50" s="118">
        <v>0.48499999999999999</v>
      </c>
      <c r="N50" s="119">
        <v>0.7</v>
      </c>
      <c r="O50" s="120"/>
      <c r="P50" s="113"/>
      <c r="Q50" s="121">
        <v>54</v>
      </c>
      <c r="R50" s="122">
        <v>27.385786523289902</v>
      </c>
      <c r="S50" s="123">
        <v>36</v>
      </c>
      <c r="T50" s="120">
        <v>0.76071629231360904</v>
      </c>
      <c r="U50" s="128">
        <v>-27.0940959505153</v>
      </c>
      <c r="V50" s="126"/>
      <c r="W50" s="126"/>
      <c r="X50" s="127">
        <v>17</v>
      </c>
      <c r="Y50" s="127">
        <v>32</v>
      </c>
      <c r="Z50" s="113"/>
      <c r="AA50" s="128">
        <v>159</v>
      </c>
      <c r="AB50" s="112">
        <v>80.635926985242605</v>
      </c>
      <c r="AC50" s="123">
        <v>200</v>
      </c>
      <c r="AD50" s="118">
        <v>0.403179634926213</v>
      </c>
      <c r="AE50" s="129">
        <v>-291.52275528064098</v>
      </c>
      <c r="AF50" s="114"/>
      <c r="AG50" s="114"/>
      <c r="AH50" s="130">
        <v>236</v>
      </c>
      <c r="AI50" s="127">
        <v>315</v>
      </c>
      <c r="AJ50" s="113"/>
      <c r="AK50" s="122">
        <v>457.95992999999999</v>
      </c>
      <c r="AL50" s="122">
        <v>232.2517199852</v>
      </c>
      <c r="AM50" s="131">
        <v>820.2</v>
      </c>
      <c r="AN50" s="118">
        <v>0.28316474028919802</v>
      </c>
      <c r="AO50" s="141">
        <v>-1389.6338894059099</v>
      </c>
      <c r="AP50" s="126"/>
      <c r="AQ50" s="126"/>
      <c r="AR50" s="127">
        <v>1160</v>
      </c>
      <c r="AS50" s="127">
        <v>1483</v>
      </c>
      <c r="AT50" s="115"/>
      <c r="AU50" s="122">
        <v>900.52248999999995</v>
      </c>
      <c r="AV50" s="112">
        <v>456.69475315854601</v>
      </c>
      <c r="AW50" s="133">
        <v>573</v>
      </c>
      <c r="AX50" s="120">
        <v>0.79702400202189605</v>
      </c>
      <c r="AY50" s="122">
        <v>-390.22520387903597</v>
      </c>
      <c r="AZ50" s="114"/>
      <c r="BA50" s="114"/>
      <c r="BB50" s="127">
        <v>230</v>
      </c>
      <c r="BC50" s="127">
        <v>456</v>
      </c>
      <c r="BD50" s="113"/>
      <c r="BE50" s="122">
        <v>133</v>
      </c>
      <c r="BF50" s="112">
        <v>67.450177918473301</v>
      </c>
      <c r="BG50" s="134">
        <v>65</v>
      </c>
      <c r="BH50" s="135">
        <v>1.0376950448995901</v>
      </c>
      <c r="BI50" s="136">
        <v>-13.419895466208301</v>
      </c>
      <c r="BJ50" s="114">
        <v>6.7499999999999999E-3</v>
      </c>
      <c r="BK50" s="114">
        <v>3.0000000000000001E-3</v>
      </c>
      <c r="BL50" s="127">
        <v>0</v>
      </c>
      <c r="BM50" s="127">
        <v>21</v>
      </c>
      <c r="BN50" s="113"/>
      <c r="BO50" s="121">
        <v>213</v>
      </c>
      <c r="BP50" s="122">
        <v>108.021713508533</v>
      </c>
      <c r="BQ50" s="134">
        <v>78</v>
      </c>
      <c r="BR50" s="124">
        <v>1.3848937629299101</v>
      </c>
      <c r="BS50" s="125">
        <v>37.296125440550099</v>
      </c>
      <c r="BT50" s="114">
        <v>7.4999999999999997E-3</v>
      </c>
      <c r="BU50" s="126">
        <v>7.4999999999999997E-3</v>
      </c>
      <c r="BV50" s="121">
        <v>0</v>
      </c>
      <c r="BW50" s="121">
        <v>0</v>
      </c>
      <c r="BX50" s="115"/>
      <c r="BY50" s="120">
        <v>0.99685534591194902</v>
      </c>
      <c r="BZ50" s="120">
        <v>1</v>
      </c>
      <c r="CA50" s="137">
        <v>0.99874213836477999</v>
      </c>
      <c r="CB50" s="119">
        <v>0.9</v>
      </c>
      <c r="CC50" s="126">
        <v>2.5000000000000001E-3</v>
      </c>
      <c r="CD50" s="115"/>
      <c r="CE50" s="115"/>
    </row>
    <row r="51" spans="1:83" s="87" customFormat="1" ht="21.4" customHeight="1" x14ac:dyDescent="0.2">
      <c r="A51" s="111" t="s">
        <v>382</v>
      </c>
      <c r="B51" s="111" t="s">
        <v>77</v>
      </c>
      <c r="C51" s="111" t="s">
        <v>90</v>
      </c>
      <c r="D51" s="112">
        <v>3.09095719111111</v>
      </c>
      <c r="E51" s="113"/>
      <c r="F51" s="114">
        <v>6.7000000000000004E-2</v>
      </c>
      <c r="G51" s="114">
        <v>5.8000000000000003E-2</v>
      </c>
      <c r="H51" s="115"/>
      <c r="I51" s="116">
        <v>6</v>
      </c>
      <c r="J51" s="116">
        <v>6</v>
      </c>
      <c r="K51" s="113"/>
      <c r="L51" s="137">
        <v>0.94</v>
      </c>
      <c r="M51" s="124">
        <v>0.84099999999999997</v>
      </c>
      <c r="N51" s="119">
        <v>0.7</v>
      </c>
      <c r="O51" s="120">
        <v>0.02</v>
      </c>
      <c r="P51" s="113"/>
      <c r="Q51" s="121">
        <v>145</v>
      </c>
      <c r="R51" s="122">
        <v>46.9110346843324</v>
      </c>
      <c r="S51" s="123">
        <v>36</v>
      </c>
      <c r="T51" s="124">
        <v>1.30308429678701</v>
      </c>
      <c r="U51" s="125">
        <v>17.880058175487999</v>
      </c>
      <c r="V51" s="126">
        <v>0.01</v>
      </c>
      <c r="W51" s="126">
        <v>0.01</v>
      </c>
      <c r="X51" s="127">
        <v>0</v>
      </c>
      <c r="Y51" s="127">
        <v>0</v>
      </c>
      <c r="Z51" s="113"/>
      <c r="AA51" s="128">
        <v>349</v>
      </c>
      <c r="AB51" s="112">
        <v>112.910007619531</v>
      </c>
      <c r="AC51" s="123">
        <v>200</v>
      </c>
      <c r="AD51" s="118">
        <v>0.56455003809765503</v>
      </c>
      <c r="AE51" s="129">
        <v>-357.22189902506602</v>
      </c>
      <c r="AF51" s="114"/>
      <c r="AG51" s="114"/>
      <c r="AH51" s="130">
        <v>270</v>
      </c>
      <c r="AI51" s="127">
        <v>393</v>
      </c>
      <c r="AJ51" s="113"/>
      <c r="AK51" s="122">
        <v>900.74928</v>
      </c>
      <c r="AL51" s="122">
        <v>291.41434976529303</v>
      </c>
      <c r="AM51" s="131">
        <v>693.7</v>
      </c>
      <c r="AN51" s="118">
        <v>0.420086996922722</v>
      </c>
      <c r="AO51" s="141">
        <v>-1548.7813767684399</v>
      </c>
      <c r="AP51" s="126"/>
      <c r="AQ51" s="126"/>
      <c r="AR51" s="127">
        <v>1244</v>
      </c>
      <c r="AS51" s="127">
        <v>1673</v>
      </c>
      <c r="AT51" s="115"/>
      <c r="AU51" s="122">
        <v>2003.3108199999999</v>
      </c>
      <c r="AV51" s="112">
        <v>648.11988524495405</v>
      </c>
      <c r="AW51" s="133">
        <v>573</v>
      </c>
      <c r="AX51" s="135">
        <v>1.1310992761692</v>
      </c>
      <c r="AY51" s="139">
        <v>-20.014920706815499</v>
      </c>
      <c r="AZ51" s="114">
        <v>1.4250000000000001E-2</v>
      </c>
      <c r="BA51" s="114">
        <v>9.75E-3</v>
      </c>
      <c r="BB51" s="127">
        <v>0</v>
      </c>
      <c r="BC51" s="127">
        <v>123</v>
      </c>
      <c r="BD51" s="113"/>
      <c r="BE51" s="122">
        <v>223.8</v>
      </c>
      <c r="BF51" s="112">
        <v>72.404755602438598</v>
      </c>
      <c r="BG51" s="134">
        <v>65</v>
      </c>
      <c r="BH51" s="135">
        <v>1.1139193169605901</v>
      </c>
      <c r="BI51" s="136">
        <v>-5.7221171831465698</v>
      </c>
      <c r="BJ51" s="114">
        <v>1.2749999999999999E-2</v>
      </c>
      <c r="BK51" s="114">
        <v>8.2500000000000004E-3</v>
      </c>
      <c r="BL51" s="127">
        <v>0</v>
      </c>
      <c r="BM51" s="127">
        <v>18</v>
      </c>
      <c r="BN51" s="113"/>
      <c r="BO51" s="121">
        <v>406</v>
      </c>
      <c r="BP51" s="122">
        <v>131.35089711613099</v>
      </c>
      <c r="BQ51" s="134">
        <v>78</v>
      </c>
      <c r="BR51" s="124">
        <v>1.6839858604632201</v>
      </c>
      <c r="BS51" s="125">
        <v>130.57345938022399</v>
      </c>
      <c r="BT51" s="114">
        <v>7.4999999999999997E-3</v>
      </c>
      <c r="BU51" s="126">
        <v>7.4999999999999997E-3</v>
      </c>
      <c r="BV51" s="121">
        <v>0</v>
      </c>
      <c r="BW51" s="121">
        <v>0</v>
      </c>
      <c r="BX51" s="115"/>
      <c r="BY51" s="120">
        <v>0.99695894576786603</v>
      </c>
      <c r="BZ51" s="120">
        <v>1</v>
      </c>
      <c r="CA51" s="137">
        <v>0.99878357830714604</v>
      </c>
      <c r="CB51" s="119">
        <v>0.9</v>
      </c>
      <c r="CC51" s="126">
        <v>2.5000000000000001E-3</v>
      </c>
      <c r="CD51" s="115"/>
      <c r="CE51" s="115"/>
    </row>
    <row r="52" spans="1:83" s="87" customFormat="1" ht="21.4" customHeight="1" x14ac:dyDescent="0.2">
      <c r="A52" s="111" t="s">
        <v>382</v>
      </c>
      <c r="B52" s="111" t="s">
        <v>77</v>
      </c>
      <c r="C52" s="111" t="s">
        <v>91</v>
      </c>
      <c r="D52" s="112">
        <v>8.3391041417777796</v>
      </c>
      <c r="E52" s="113"/>
      <c r="F52" s="114">
        <v>4.9500000000000002E-2</v>
      </c>
      <c r="G52" s="114">
        <v>3.875E-2</v>
      </c>
      <c r="H52" s="115"/>
      <c r="I52" s="116">
        <v>6</v>
      </c>
      <c r="J52" s="116">
        <v>5</v>
      </c>
      <c r="K52" s="113"/>
      <c r="L52" s="117">
        <v>0.35460545193687198</v>
      </c>
      <c r="M52" s="118">
        <v>0.52900000000000003</v>
      </c>
      <c r="N52" s="119">
        <v>0.7</v>
      </c>
      <c r="O52" s="120"/>
      <c r="P52" s="113"/>
      <c r="Q52" s="121">
        <v>341</v>
      </c>
      <c r="R52" s="122">
        <v>40.891682631907202</v>
      </c>
      <c r="S52" s="123">
        <v>36</v>
      </c>
      <c r="T52" s="135">
        <v>1.1358800731085299</v>
      </c>
      <c r="U52" s="136">
        <v>-1.95733257640973</v>
      </c>
      <c r="V52" s="126">
        <v>9.4999999999999998E-3</v>
      </c>
      <c r="W52" s="126">
        <v>7.0000000000000001E-3</v>
      </c>
      <c r="X52" s="127">
        <v>0</v>
      </c>
      <c r="Y52" s="127">
        <v>20</v>
      </c>
      <c r="Z52" s="113"/>
      <c r="AA52" s="128">
        <v>1005</v>
      </c>
      <c r="AB52" s="112">
        <v>120.516542654155</v>
      </c>
      <c r="AC52" s="123">
        <v>200</v>
      </c>
      <c r="AD52" s="118">
        <v>0.60258271327077495</v>
      </c>
      <c r="AE52" s="129">
        <v>-900.31851431338703</v>
      </c>
      <c r="AF52" s="114"/>
      <c r="AG52" s="114"/>
      <c r="AH52" s="130">
        <v>663</v>
      </c>
      <c r="AI52" s="127">
        <v>997</v>
      </c>
      <c r="AJ52" s="113"/>
      <c r="AK52" s="122">
        <v>6387.7085699999998</v>
      </c>
      <c r="AL52" s="122">
        <v>765.99457944150697</v>
      </c>
      <c r="AM52" s="131">
        <v>781.5</v>
      </c>
      <c r="AN52" s="135">
        <v>0.98015941067371404</v>
      </c>
      <c r="AO52" s="139">
        <v>-1057.32352467956</v>
      </c>
      <c r="AP52" s="126">
        <v>1.5E-3</v>
      </c>
      <c r="AQ52" s="126"/>
      <c r="AR52" s="127">
        <v>130</v>
      </c>
      <c r="AS52" s="127">
        <v>1433</v>
      </c>
      <c r="AT52" s="115"/>
      <c r="AU52" s="122">
        <v>5577.8522400000002</v>
      </c>
      <c r="AV52" s="112">
        <v>668.87907204033104</v>
      </c>
      <c r="AW52" s="133">
        <v>573</v>
      </c>
      <c r="AX52" s="124">
        <v>1.16732822345607</v>
      </c>
      <c r="AY52" s="132">
        <v>119.114696492145</v>
      </c>
      <c r="AZ52" s="114">
        <v>1.4999999999999999E-2</v>
      </c>
      <c r="BA52" s="114">
        <v>1.2749999999999999E-2</v>
      </c>
      <c r="BB52" s="127">
        <v>0</v>
      </c>
      <c r="BC52" s="127">
        <v>157</v>
      </c>
      <c r="BD52" s="113"/>
      <c r="BE52" s="122">
        <v>607</v>
      </c>
      <c r="BF52" s="112">
        <v>72.789593423952198</v>
      </c>
      <c r="BG52" s="134">
        <v>65</v>
      </c>
      <c r="BH52" s="135">
        <v>1.11983989883003</v>
      </c>
      <c r="BI52" s="136">
        <v>-12.2285171518508</v>
      </c>
      <c r="BJ52" s="114">
        <v>1.35E-2</v>
      </c>
      <c r="BK52" s="114">
        <v>8.9999999999999993E-3</v>
      </c>
      <c r="BL52" s="127">
        <v>0</v>
      </c>
      <c r="BM52" s="127">
        <v>44</v>
      </c>
      <c r="BN52" s="113"/>
      <c r="BO52" s="121">
        <v>1067</v>
      </c>
      <c r="BP52" s="122">
        <v>127.95139404177399</v>
      </c>
      <c r="BQ52" s="134">
        <v>78</v>
      </c>
      <c r="BR52" s="124">
        <v>1.64040248771505</v>
      </c>
      <c r="BS52" s="125">
        <v>323.92577941777898</v>
      </c>
      <c r="BT52" s="114">
        <v>7.4999999999999997E-3</v>
      </c>
      <c r="BU52" s="126">
        <v>7.4999999999999997E-3</v>
      </c>
      <c r="BV52" s="121">
        <v>0</v>
      </c>
      <c r="BW52" s="121">
        <v>0</v>
      </c>
      <c r="BX52" s="115"/>
      <c r="BY52" s="120">
        <v>0.999448428019857</v>
      </c>
      <c r="BZ52" s="120">
        <v>1</v>
      </c>
      <c r="CA52" s="137">
        <v>0.99977937120794302</v>
      </c>
      <c r="CB52" s="119">
        <v>0.9</v>
      </c>
      <c r="CC52" s="126">
        <v>2.5000000000000001E-3</v>
      </c>
      <c r="CD52" s="115"/>
      <c r="CE52" s="115"/>
    </row>
    <row r="53" spans="1:83" s="87" customFormat="1" ht="21.4" customHeight="1" x14ac:dyDescent="0.2">
      <c r="A53" s="111" t="s">
        <v>382</v>
      </c>
      <c r="B53" s="111" t="s">
        <v>77</v>
      </c>
      <c r="C53" s="111" t="s">
        <v>93</v>
      </c>
      <c r="D53" s="112">
        <v>2.8860804667777802</v>
      </c>
      <c r="E53" s="113"/>
      <c r="F53" s="114">
        <v>2.8000000000000001E-2</v>
      </c>
      <c r="G53" s="114">
        <v>2.1250000000000002E-2</v>
      </c>
      <c r="H53" s="115"/>
      <c r="I53" s="116">
        <v>6</v>
      </c>
      <c r="J53" s="116">
        <v>5</v>
      </c>
      <c r="K53" s="113"/>
      <c r="L53" s="138">
        <v>0.71</v>
      </c>
      <c r="M53" s="120">
        <v>0.66100000000000003</v>
      </c>
      <c r="N53" s="119">
        <v>0.7</v>
      </c>
      <c r="O53" s="120"/>
      <c r="P53" s="113"/>
      <c r="Q53" s="121">
        <v>130</v>
      </c>
      <c r="R53" s="122">
        <v>45.043789144639199</v>
      </c>
      <c r="S53" s="123">
        <v>36</v>
      </c>
      <c r="T53" s="124">
        <v>1.2512163651288699</v>
      </c>
      <c r="U53" s="125">
        <v>11.3059002911103</v>
      </c>
      <c r="V53" s="126">
        <v>0.01</v>
      </c>
      <c r="W53" s="126">
        <v>0.01</v>
      </c>
      <c r="X53" s="127">
        <v>0</v>
      </c>
      <c r="Y53" s="127">
        <v>0</v>
      </c>
      <c r="Z53" s="113"/>
      <c r="AA53" s="128">
        <v>563</v>
      </c>
      <c r="AB53" s="112">
        <v>195.07425606486001</v>
      </c>
      <c r="AC53" s="123">
        <v>200</v>
      </c>
      <c r="AD53" s="135">
        <v>0.97537128032429998</v>
      </c>
      <c r="AE53" s="136">
        <v>-96.411665049387196</v>
      </c>
      <c r="AF53" s="114">
        <v>1E-3</v>
      </c>
      <c r="AG53" s="114"/>
      <c r="AH53" s="130">
        <v>15</v>
      </c>
      <c r="AI53" s="127">
        <v>130</v>
      </c>
      <c r="AJ53" s="113"/>
      <c r="AK53" s="122">
        <v>2254.0149200000001</v>
      </c>
      <c r="AL53" s="122">
        <v>780.99517527192904</v>
      </c>
      <c r="AM53" s="131">
        <v>780.5</v>
      </c>
      <c r="AN53" s="135">
        <v>1.0006344334041399</v>
      </c>
      <c r="AO53" s="139">
        <v>-319.33910285523399</v>
      </c>
      <c r="AP53" s="126">
        <v>2.5000000000000001E-3</v>
      </c>
      <c r="AQ53" s="126">
        <v>5.0000000000000001E-4</v>
      </c>
      <c r="AR53" s="127">
        <v>0</v>
      </c>
      <c r="AS53" s="127">
        <v>450</v>
      </c>
      <c r="AT53" s="115"/>
      <c r="AU53" s="122">
        <v>1664.7950599999999</v>
      </c>
      <c r="AV53" s="112">
        <v>576.83598193597595</v>
      </c>
      <c r="AW53" s="133">
        <v>573</v>
      </c>
      <c r="AX53" s="135">
        <v>1.00669455835249</v>
      </c>
      <c r="AY53" s="139">
        <v>-224.419360366494</v>
      </c>
      <c r="AZ53" s="114">
        <v>4.4999999999999997E-3</v>
      </c>
      <c r="BA53" s="114">
        <v>7.5000000000000002E-4</v>
      </c>
      <c r="BB53" s="127">
        <v>0</v>
      </c>
      <c r="BC53" s="127">
        <v>320</v>
      </c>
      <c r="BD53" s="113"/>
      <c r="BE53" s="122">
        <v>175.4</v>
      </c>
      <c r="BF53" s="112">
        <v>60.774466276690099</v>
      </c>
      <c r="BG53" s="134">
        <v>65</v>
      </c>
      <c r="BH53" s="120">
        <v>0.93499178887215495</v>
      </c>
      <c r="BI53" s="128">
        <v>-38.908791141050799</v>
      </c>
      <c r="BJ53" s="114"/>
      <c r="BK53" s="114"/>
      <c r="BL53" s="127">
        <v>13</v>
      </c>
      <c r="BM53" s="127">
        <v>50</v>
      </c>
      <c r="BN53" s="113"/>
      <c r="BO53" s="121">
        <v>408</v>
      </c>
      <c r="BP53" s="122">
        <v>141.368199777021</v>
      </c>
      <c r="BQ53" s="134">
        <v>78</v>
      </c>
      <c r="BR53" s="124">
        <v>1.8124128176541201</v>
      </c>
      <c r="BS53" s="125">
        <v>150.82945063073899</v>
      </c>
      <c r="BT53" s="114">
        <v>7.4999999999999997E-3</v>
      </c>
      <c r="BU53" s="126">
        <v>7.4999999999999997E-3</v>
      </c>
      <c r="BV53" s="121">
        <v>0</v>
      </c>
      <c r="BW53" s="121">
        <v>0</v>
      </c>
      <c r="BX53" s="115"/>
      <c r="BY53" s="120">
        <v>0.98142414860681104</v>
      </c>
      <c r="BZ53" s="120">
        <v>1</v>
      </c>
      <c r="CA53" s="137">
        <v>0.99256965944272402</v>
      </c>
      <c r="CB53" s="119">
        <v>0.9</v>
      </c>
      <c r="CC53" s="126">
        <v>2.5000000000000001E-3</v>
      </c>
      <c r="CD53" s="115"/>
      <c r="CE53" s="115"/>
    </row>
    <row r="54" spans="1:83" s="87" customFormat="1" ht="21.4" customHeight="1" x14ac:dyDescent="0.2">
      <c r="A54" s="111" t="s">
        <v>382</v>
      </c>
      <c r="B54" s="111" t="s">
        <v>77</v>
      </c>
      <c r="C54" s="111" t="s">
        <v>94</v>
      </c>
      <c r="D54" s="112">
        <v>4.5130608658888898</v>
      </c>
      <c r="E54" s="113"/>
      <c r="F54" s="114">
        <v>4.65E-2</v>
      </c>
      <c r="G54" s="114">
        <v>4.4999999999999998E-2</v>
      </c>
      <c r="H54" s="115"/>
      <c r="I54" s="116">
        <v>6</v>
      </c>
      <c r="J54" s="116">
        <v>5</v>
      </c>
      <c r="K54" s="113"/>
      <c r="L54" s="117">
        <v>0.46039711191335703</v>
      </c>
      <c r="M54" s="118">
        <v>0.58399999999999996</v>
      </c>
      <c r="N54" s="119">
        <v>0.7</v>
      </c>
      <c r="O54" s="120"/>
      <c r="P54" s="113"/>
      <c r="Q54" s="121">
        <v>197</v>
      </c>
      <c r="R54" s="122">
        <v>43.651084231765402</v>
      </c>
      <c r="S54" s="123">
        <v>36</v>
      </c>
      <c r="T54" s="124">
        <v>1.2125301175490399</v>
      </c>
      <c r="U54" s="125">
        <v>11.394053605107199</v>
      </c>
      <c r="V54" s="126">
        <v>0.01</v>
      </c>
      <c r="W54" s="126">
        <v>0.01</v>
      </c>
      <c r="X54" s="127">
        <v>0</v>
      </c>
      <c r="Y54" s="127">
        <v>0</v>
      </c>
      <c r="Z54" s="113"/>
      <c r="AA54" s="128">
        <v>699</v>
      </c>
      <c r="AB54" s="112">
        <v>154.88379633504599</v>
      </c>
      <c r="AC54" s="123">
        <v>200</v>
      </c>
      <c r="AD54" s="120">
        <v>0.77441898167523004</v>
      </c>
      <c r="AE54" s="128">
        <v>-332.14414663829302</v>
      </c>
      <c r="AF54" s="114"/>
      <c r="AG54" s="114"/>
      <c r="AH54" s="130">
        <v>204</v>
      </c>
      <c r="AI54" s="127">
        <v>385</v>
      </c>
      <c r="AJ54" s="113"/>
      <c r="AK54" s="122">
        <v>5105.2471699999996</v>
      </c>
      <c r="AL54" s="122">
        <v>1131.21611290179</v>
      </c>
      <c r="AM54" s="131">
        <v>823.8</v>
      </c>
      <c r="AN54" s="124">
        <v>1.3731683817695901</v>
      </c>
      <c r="AO54" s="132">
        <v>857.96442999686997</v>
      </c>
      <c r="AP54" s="126">
        <v>0.01</v>
      </c>
      <c r="AQ54" s="126">
        <v>0.01</v>
      </c>
      <c r="AR54" s="127">
        <v>0</v>
      </c>
      <c r="AS54" s="127">
        <v>0</v>
      </c>
      <c r="AT54" s="115"/>
      <c r="AU54" s="122">
        <v>3487.6537400000002</v>
      </c>
      <c r="AV54" s="112">
        <v>772.79120393894198</v>
      </c>
      <c r="AW54" s="133">
        <v>573</v>
      </c>
      <c r="AX54" s="124">
        <v>1.34867574858454</v>
      </c>
      <c r="AY54" s="132">
        <v>533.42575988128897</v>
      </c>
      <c r="AZ54" s="114">
        <v>1.4999999999999999E-2</v>
      </c>
      <c r="BA54" s="114">
        <v>1.4999999999999999E-2</v>
      </c>
      <c r="BB54" s="127">
        <v>0</v>
      </c>
      <c r="BC54" s="127">
        <v>0</v>
      </c>
      <c r="BD54" s="113"/>
      <c r="BE54" s="122">
        <v>284.39999999999998</v>
      </c>
      <c r="BF54" s="112">
        <v>63.017098251340499</v>
      </c>
      <c r="BG54" s="134">
        <v>65</v>
      </c>
      <c r="BH54" s="135">
        <v>0.969493819251393</v>
      </c>
      <c r="BI54" s="136">
        <v>-50.721847657445302</v>
      </c>
      <c r="BJ54" s="114">
        <v>1.5E-3</v>
      </c>
      <c r="BK54" s="114"/>
      <c r="BL54" s="127">
        <v>9</v>
      </c>
      <c r="BM54" s="127">
        <v>68</v>
      </c>
      <c r="BN54" s="113"/>
      <c r="BO54" s="121">
        <v>776</v>
      </c>
      <c r="BP54" s="122">
        <v>171.94538763375601</v>
      </c>
      <c r="BQ54" s="134">
        <v>78</v>
      </c>
      <c r="BR54" s="124">
        <v>2.2044280465866199</v>
      </c>
      <c r="BS54" s="125">
        <v>373.85378281106603</v>
      </c>
      <c r="BT54" s="114">
        <v>7.4999999999999997E-3</v>
      </c>
      <c r="BU54" s="126">
        <v>7.4999999999999997E-3</v>
      </c>
      <c r="BV54" s="121">
        <v>0</v>
      </c>
      <c r="BW54" s="121">
        <v>0</v>
      </c>
      <c r="BX54" s="115"/>
      <c r="BY54" s="120">
        <v>0.99603779335568399</v>
      </c>
      <c r="BZ54" s="120">
        <v>1</v>
      </c>
      <c r="CA54" s="137">
        <v>0.99841511734227395</v>
      </c>
      <c r="CB54" s="119">
        <v>0.9</v>
      </c>
      <c r="CC54" s="126">
        <v>2.5000000000000001E-3</v>
      </c>
      <c r="CD54" s="115"/>
      <c r="CE54" s="115"/>
    </row>
    <row r="55" spans="1:83" s="87" customFormat="1" ht="21.4" customHeight="1" x14ac:dyDescent="0.2">
      <c r="A55" s="111" t="s">
        <v>382</v>
      </c>
      <c r="B55" s="111" t="s">
        <v>95</v>
      </c>
      <c r="C55" s="111" t="s">
        <v>96</v>
      </c>
      <c r="D55" s="112">
        <v>3.4333982426666698</v>
      </c>
      <c r="E55" s="113"/>
      <c r="F55" s="114">
        <v>1.8749999999999999E-2</v>
      </c>
      <c r="G55" s="114">
        <v>1.2999999999999999E-2</v>
      </c>
      <c r="H55" s="115"/>
      <c r="I55" s="116">
        <v>5</v>
      </c>
      <c r="J55" s="116">
        <v>4</v>
      </c>
      <c r="K55" s="113"/>
      <c r="L55" s="138">
        <v>0.78</v>
      </c>
      <c r="M55" s="118">
        <v>0.56799999999999995</v>
      </c>
      <c r="N55" s="119">
        <v>0.7</v>
      </c>
      <c r="O55" s="120"/>
      <c r="P55" s="113"/>
      <c r="Q55" s="121">
        <v>125</v>
      </c>
      <c r="R55" s="122">
        <v>36.407078691493197</v>
      </c>
      <c r="S55" s="123">
        <v>36</v>
      </c>
      <c r="T55" s="135">
        <v>1.0113077414303699</v>
      </c>
      <c r="U55" s="136">
        <v>-16.203309487206599</v>
      </c>
      <c r="V55" s="126">
        <v>3.0000000000000001E-3</v>
      </c>
      <c r="W55" s="126">
        <v>5.0000000000000001E-4</v>
      </c>
      <c r="X55" s="127">
        <v>0</v>
      </c>
      <c r="Y55" s="127">
        <v>24</v>
      </c>
      <c r="Z55" s="113"/>
      <c r="AA55" s="128">
        <v>370</v>
      </c>
      <c r="AB55" s="112">
        <v>107.76495292682</v>
      </c>
      <c r="AC55" s="123">
        <v>200</v>
      </c>
      <c r="AD55" s="118">
        <v>0.53882476463410001</v>
      </c>
      <c r="AE55" s="129">
        <v>-414.462830484481</v>
      </c>
      <c r="AF55" s="114"/>
      <c r="AG55" s="114"/>
      <c r="AH55" s="130">
        <v>317</v>
      </c>
      <c r="AI55" s="127">
        <v>455</v>
      </c>
      <c r="AJ55" s="113"/>
      <c r="AK55" s="122">
        <v>2978.7537499999999</v>
      </c>
      <c r="AL55" s="122">
        <v>867.58177743064505</v>
      </c>
      <c r="AM55" s="131">
        <v>828</v>
      </c>
      <c r="AN55" s="135">
        <v>1.04780407902252</v>
      </c>
      <c r="AO55" s="139">
        <v>-268.92236820575101</v>
      </c>
      <c r="AP55" s="126">
        <v>5.0000000000000001E-3</v>
      </c>
      <c r="AQ55" s="126">
        <v>2.5000000000000001E-3</v>
      </c>
      <c r="AR55" s="127">
        <v>0</v>
      </c>
      <c r="AS55" s="127">
        <v>433</v>
      </c>
      <c r="AT55" s="115"/>
      <c r="AU55" s="122">
        <v>1889.19976</v>
      </c>
      <c r="AV55" s="112">
        <v>550.24195461016097</v>
      </c>
      <c r="AW55" s="133">
        <v>573</v>
      </c>
      <c r="AX55" s="135">
        <v>0.96028264329871105</v>
      </c>
      <c r="AY55" s="139">
        <v>-358.28624933803798</v>
      </c>
      <c r="AZ55" s="114">
        <v>7.5000000000000002E-4</v>
      </c>
      <c r="BA55" s="114"/>
      <c r="BB55" s="127">
        <v>79</v>
      </c>
      <c r="BC55" s="127">
        <v>472</v>
      </c>
      <c r="BD55" s="113"/>
      <c r="BE55" s="122">
        <v>208.2</v>
      </c>
      <c r="BF55" s="112">
        <v>60.639630268551201</v>
      </c>
      <c r="BG55" s="134">
        <v>65</v>
      </c>
      <c r="BH55" s="120">
        <v>0.93291738874694097</v>
      </c>
      <c r="BI55" s="128">
        <v>-46.750419907456298</v>
      </c>
      <c r="BJ55" s="114"/>
      <c r="BK55" s="114"/>
      <c r="BL55" s="127">
        <v>15</v>
      </c>
      <c r="BM55" s="127">
        <v>60</v>
      </c>
      <c r="BN55" s="113"/>
      <c r="BO55" s="121">
        <v>445</v>
      </c>
      <c r="BP55" s="122">
        <v>129.609200141716</v>
      </c>
      <c r="BQ55" s="134">
        <v>78</v>
      </c>
      <c r="BR55" s="124">
        <v>1.66165641207328</v>
      </c>
      <c r="BS55" s="125">
        <v>139.059496111052</v>
      </c>
      <c r="BT55" s="114">
        <v>7.4999999999999997E-3</v>
      </c>
      <c r="BU55" s="126">
        <v>7.4999999999999997E-3</v>
      </c>
      <c r="BV55" s="121">
        <v>0</v>
      </c>
      <c r="BW55" s="121">
        <v>0</v>
      </c>
      <c r="BX55" s="115"/>
      <c r="BY55" s="120">
        <v>0.99794238683127601</v>
      </c>
      <c r="BZ55" s="120">
        <v>1</v>
      </c>
      <c r="CA55" s="137">
        <v>0.99917695473251</v>
      </c>
      <c r="CB55" s="119">
        <v>0.9</v>
      </c>
      <c r="CC55" s="126">
        <v>2.5000000000000001E-3</v>
      </c>
      <c r="CD55" s="115"/>
      <c r="CE55" s="115"/>
    </row>
    <row r="56" spans="1:83" s="87" customFormat="1" ht="21.4" customHeight="1" x14ac:dyDescent="0.2">
      <c r="A56" s="111" t="s">
        <v>382</v>
      </c>
      <c r="B56" s="111" t="s">
        <v>95</v>
      </c>
      <c r="C56" s="111" t="s">
        <v>98</v>
      </c>
      <c r="D56" s="112">
        <v>4.0058120892222204</v>
      </c>
      <c r="E56" s="113"/>
      <c r="F56" s="114">
        <v>5.1249999999999997E-2</v>
      </c>
      <c r="G56" s="114">
        <v>4.4499999999999998E-2</v>
      </c>
      <c r="H56" s="115"/>
      <c r="I56" s="116">
        <v>7</v>
      </c>
      <c r="J56" s="116">
        <v>7</v>
      </c>
      <c r="K56" s="113"/>
      <c r="L56" s="140">
        <v>0.67677299703264104</v>
      </c>
      <c r="M56" s="135">
        <v>0.70199999999999996</v>
      </c>
      <c r="N56" s="119">
        <v>0.7</v>
      </c>
      <c r="O56" s="120">
        <v>1E-3</v>
      </c>
      <c r="P56" s="113"/>
      <c r="Q56" s="121">
        <v>233</v>
      </c>
      <c r="R56" s="122">
        <v>58.165484253965502</v>
      </c>
      <c r="S56" s="123">
        <v>36</v>
      </c>
      <c r="T56" s="124">
        <v>1.6157078959434901</v>
      </c>
      <c r="U56" s="125">
        <v>68.255369693811303</v>
      </c>
      <c r="V56" s="126">
        <v>0.01</v>
      </c>
      <c r="W56" s="126">
        <v>0.01</v>
      </c>
      <c r="X56" s="127">
        <v>0</v>
      </c>
      <c r="Y56" s="127">
        <v>0</v>
      </c>
      <c r="Z56" s="113"/>
      <c r="AA56" s="128">
        <v>575</v>
      </c>
      <c r="AB56" s="112">
        <v>143.541431098842</v>
      </c>
      <c r="AC56" s="123">
        <v>200</v>
      </c>
      <c r="AD56" s="118">
        <v>0.71770715549421005</v>
      </c>
      <c r="AE56" s="129">
        <v>-340.24794614549302</v>
      </c>
      <c r="AF56" s="114"/>
      <c r="AG56" s="114"/>
      <c r="AH56" s="130">
        <v>227</v>
      </c>
      <c r="AI56" s="127">
        <v>387</v>
      </c>
      <c r="AJ56" s="113"/>
      <c r="AK56" s="122">
        <v>4122.09512</v>
      </c>
      <c r="AL56" s="122">
        <v>1029.02857852235</v>
      </c>
      <c r="AM56" s="131">
        <v>828</v>
      </c>
      <c r="AN56" s="124">
        <v>1.2427881383120201</v>
      </c>
      <c r="AO56" s="132">
        <v>332.96862295765999</v>
      </c>
      <c r="AP56" s="126">
        <v>0.01</v>
      </c>
      <c r="AQ56" s="126">
        <v>0.01</v>
      </c>
      <c r="AR56" s="127">
        <v>0</v>
      </c>
      <c r="AS56" s="127">
        <v>0</v>
      </c>
      <c r="AT56" s="115"/>
      <c r="AU56" s="122">
        <v>2660.36672</v>
      </c>
      <c r="AV56" s="112">
        <v>664.12668910701302</v>
      </c>
      <c r="AW56" s="133">
        <v>573</v>
      </c>
      <c r="AX56" s="124">
        <v>1.1590343614433001</v>
      </c>
      <c r="AY56" s="132">
        <v>38.181354293163203</v>
      </c>
      <c r="AZ56" s="114">
        <v>1.4999999999999999E-2</v>
      </c>
      <c r="BA56" s="114">
        <v>1.2E-2</v>
      </c>
      <c r="BB56" s="127">
        <v>0</v>
      </c>
      <c r="BC56" s="127">
        <v>95</v>
      </c>
      <c r="BD56" s="113"/>
      <c r="BE56" s="122">
        <v>265</v>
      </c>
      <c r="BF56" s="112">
        <v>66.153876941205496</v>
      </c>
      <c r="BG56" s="134">
        <v>65</v>
      </c>
      <c r="BH56" s="135">
        <v>1.0177519529416199</v>
      </c>
      <c r="BI56" s="136">
        <v>-32.4555824972851</v>
      </c>
      <c r="BJ56" s="114">
        <v>5.2500000000000003E-3</v>
      </c>
      <c r="BK56" s="114">
        <v>1.5E-3</v>
      </c>
      <c r="BL56" s="127">
        <v>0</v>
      </c>
      <c r="BM56" s="127">
        <v>48</v>
      </c>
      <c r="BN56" s="113"/>
      <c r="BO56" s="121">
        <v>495</v>
      </c>
      <c r="BP56" s="122">
        <v>123.57044938074201</v>
      </c>
      <c r="BQ56" s="134">
        <v>78</v>
      </c>
      <c r="BR56" s="124">
        <v>1.58423653052233</v>
      </c>
      <c r="BS56" s="125">
        <v>138.05330100325801</v>
      </c>
      <c r="BT56" s="114">
        <v>7.4999999999999997E-3</v>
      </c>
      <c r="BU56" s="126">
        <v>7.4999999999999997E-3</v>
      </c>
      <c r="BV56" s="121">
        <v>0</v>
      </c>
      <c r="BW56" s="121">
        <v>0</v>
      </c>
      <c r="BX56" s="115"/>
      <c r="BY56" s="120">
        <v>0.99810516342965405</v>
      </c>
      <c r="BZ56" s="120">
        <v>1</v>
      </c>
      <c r="CA56" s="137">
        <v>0.999242065371862</v>
      </c>
      <c r="CB56" s="119">
        <v>0.9</v>
      </c>
      <c r="CC56" s="126">
        <v>2.5000000000000001E-3</v>
      </c>
      <c r="CD56" s="115"/>
      <c r="CE56" s="115"/>
    </row>
    <row r="57" spans="1:83" s="87" customFormat="1" ht="21.4" customHeight="1" x14ac:dyDescent="0.2">
      <c r="A57" s="111" t="s">
        <v>382</v>
      </c>
      <c r="B57" s="111" t="s">
        <v>95</v>
      </c>
      <c r="C57" s="111" t="s">
        <v>99</v>
      </c>
      <c r="D57" s="112">
        <v>4.8459355459999998</v>
      </c>
      <c r="E57" s="113"/>
      <c r="F57" s="114">
        <v>3.9E-2</v>
      </c>
      <c r="G57" s="114">
        <v>3.2250000000000001E-2</v>
      </c>
      <c r="H57" s="115"/>
      <c r="I57" s="116">
        <v>6</v>
      </c>
      <c r="J57" s="116">
        <v>6</v>
      </c>
      <c r="K57" s="113"/>
      <c r="L57" s="137">
        <v>0.86745098039215696</v>
      </c>
      <c r="M57" s="135">
        <v>0.74399999999999999</v>
      </c>
      <c r="N57" s="119">
        <v>0.7</v>
      </c>
      <c r="O57" s="120">
        <v>6.0000000000000001E-3</v>
      </c>
      <c r="P57" s="113"/>
      <c r="Q57" s="121">
        <v>234</v>
      </c>
      <c r="R57" s="122">
        <v>48.287889465048998</v>
      </c>
      <c r="S57" s="123">
        <v>36</v>
      </c>
      <c r="T57" s="124">
        <v>1.3413302629180299</v>
      </c>
      <c r="U57" s="125">
        <v>34.704116360985601</v>
      </c>
      <c r="V57" s="126">
        <v>0.01</v>
      </c>
      <c r="W57" s="126">
        <v>0.01</v>
      </c>
      <c r="X57" s="127">
        <v>0</v>
      </c>
      <c r="Y57" s="127">
        <v>0</v>
      </c>
      <c r="Z57" s="113"/>
      <c r="AA57" s="128">
        <v>722</v>
      </c>
      <c r="AB57" s="112">
        <v>148.99083843489501</v>
      </c>
      <c r="AC57" s="123">
        <v>200</v>
      </c>
      <c r="AD57" s="118">
        <v>0.74495419217447501</v>
      </c>
      <c r="AE57" s="129">
        <v>-385.19935355007999</v>
      </c>
      <c r="AF57" s="114"/>
      <c r="AG57" s="114"/>
      <c r="AH57" s="130">
        <v>248</v>
      </c>
      <c r="AI57" s="127">
        <v>442</v>
      </c>
      <c r="AJ57" s="113"/>
      <c r="AK57" s="122">
        <v>4467.8927000000003</v>
      </c>
      <c r="AL57" s="122">
        <v>921.98764461239102</v>
      </c>
      <c r="AM57" s="131">
        <v>828</v>
      </c>
      <c r="AN57" s="135">
        <v>1.1135116480825999</v>
      </c>
      <c r="AO57" s="139">
        <v>-115.91262369733199</v>
      </c>
      <c r="AP57" s="126">
        <v>8.5000000000000006E-3</v>
      </c>
      <c r="AQ57" s="126">
        <v>5.4999999999999997E-3</v>
      </c>
      <c r="AR57" s="127">
        <v>0</v>
      </c>
      <c r="AS57" s="127">
        <v>348</v>
      </c>
      <c r="AT57" s="115"/>
      <c r="AU57" s="122">
        <v>2590.01233</v>
      </c>
      <c r="AV57" s="112">
        <v>534.47106454766697</v>
      </c>
      <c r="AW57" s="133">
        <v>573</v>
      </c>
      <c r="AX57" s="120">
        <v>0.93275927495229805</v>
      </c>
      <c r="AY57" s="122">
        <v>-582.11381792097905</v>
      </c>
      <c r="AZ57" s="114"/>
      <c r="BA57" s="114"/>
      <c r="BB57" s="127">
        <v>187</v>
      </c>
      <c r="BC57" s="127">
        <v>743</v>
      </c>
      <c r="BD57" s="113"/>
      <c r="BE57" s="122">
        <v>317.3</v>
      </c>
      <c r="BF57" s="112">
        <v>65.477552680598507</v>
      </c>
      <c r="BG57" s="134">
        <v>65</v>
      </c>
      <c r="BH57" s="135">
        <v>1.0073469643169</v>
      </c>
      <c r="BI57" s="136">
        <v>-42.539789903775997</v>
      </c>
      <c r="BJ57" s="114">
        <v>4.4999999999999997E-3</v>
      </c>
      <c r="BK57" s="114">
        <v>7.5000000000000002E-4</v>
      </c>
      <c r="BL57" s="127">
        <v>0</v>
      </c>
      <c r="BM57" s="127">
        <v>61</v>
      </c>
      <c r="BN57" s="113"/>
      <c r="BO57" s="121">
        <v>562</v>
      </c>
      <c r="BP57" s="122">
        <v>115.973478116913</v>
      </c>
      <c r="BQ57" s="134">
        <v>78</v>
      </c>
      <c r="BR57" s="124">
        <v>1.48683946303735</v>
      </c>
      <c r="BS57" s="125">
        <v>130.19225211546899</v>
      </c>
      <c r="BT57" s="114">
        <v>7.4999999999999997E-3</v>
      </c>
      <c r="BU57" s="126">
        <v>7.4999999999999997E-3</v>
      </c>
      <c r="BV57" s="121">
        <v>0</v>
      </c>
      <c r="BW57" s="121">
        <v>0</v>
      </c>
      <c r="BX57" s="115"/>
      <c r="BY57" s="120">
        <v>0.99649569926728299</v>
      </c>
      <c r="BZ57" s="120">
        <v>1</v>
      </c>
      <c r="CA57" s="137">
        <v>0.99859827970691295</v>
      </c>
      <c r="CB57" s="119">
        <v>0.9</v>
      </c>
      <c r="CC57" s="126">
        <v>2.5000000000000001E-3</v>
      </c>
      <c r="CD57" s="115"/>
      <c r="CE57" s="115"/>
    </row>
    <row r="58" spans="1:83" s="87" customFormat="1" ht="21.4" customHeight="1" x14ac:dyDescent="0.2">
      <c r="A58" s="111" t="s">
        <v>382</v>
      </c>
      <c r="B58" s="111" t="s">
        <v>95</v>
      </c>
      <c r="C58" s="111" t="s">
        <v>100</v>
      </c>
      <c r="D58" s="112">
        <v>1.5977125545555599</v>
      </c>
      <c r="E58" s="113"/>
      <c r="F58" s="114">
        <v>3.9750000000000001E-2</v>
      </c>
      <c r="G58" s="114">
        <v>3.5249999999999997E-2</v>
      </c>
      <c r="H58" s="115"/>
      <c r="I58" s="116">
        <v>5</v>
      </c>
      <c r="J58" s="116">
        <v>5</v>
      </c>
      <c r="K58" s="113"/>
      <c r="L58" s="117">
        <v>0.5</v>
      </c>
      <c r="M58" s="118">
        <v>0.41799999999999998</v>
      </c>
      <c r="N58" s="119">
        <v>0.7</v>
      </c>
      <c r="O58" s="120"/>
      <c r="P58" s="113"/>
      <c r="Q58" s="121">
        <v>74</v>
      </c>
      <c r="R58" s="122">
        <v>46.316216136002602</v>
      </c>
      <c r="S58" s="123">
        <v>36</v>
      </c>
      <c r="T58" s="124">
        <v>1.2865615593334101</v>
      </c>
      <c r="U58" s="125">
        <v>8.2918343963262107</v>
      </c>
      <c r="V58" s="126">
        <v>0.01</v>
      </c>
      <c r="W58" s="126">
        <v>0.01</v>
      </c>
      <c r="X58" s="127">
        <v>0</v>
      </c>
      <c r="Y58" s="127">
        <v>0</v>
      </c>
      <c r="Z58" s="113"/>
      <c r="AA58" s="128">
        <v>252</v>
      </c>
      <c r="AB58" s="112">
        <v>157.725492787468</v>
      </c>
      <c r="AC58" s="123">
        <v>200</v>
      </c>
      <c r="AD58" s="120">
        <v>0.78862746393733996</v>
      </c>
      <c r="AE58" s="128">
        <v>-113.045364464854</v>
      </c>
      <c r="AF58" s="114"/>
      <c r="AG58" s="114"/>
      <c r="AH58" s="130">
        <v>68</v>
      </c>
      <c r="AI58" s="127">
        <v>132</v>
      </c>
      <c r="AJ58" s="113"/>
      <c r="AK58" s="122">
        <v>1635.5933600000001</v>
      </c>
      <c r="AL58" s="122">
        <v>1023.70939962663</v>
      </c>
      <c r="AM58" s="131">
        <v>828</v>
      </c>
      <c r="AN58" s="124">
        <v>1.2363640092109101</v>
      </c>
      <c r="AO58" s="132">
        <v>124.30555111550299</v>
      </c>
      <c r="AP58" s="126">
        <v>0.01</v>
      </c>
      <c r="AQ58" s="126">
        <v>0.01</v>
      </c>
      <c r="AR58" s="127">
        <v>0</v>
      </c>
      <c r="AS58" s="127">
        <v>0</v>
      </c>
      <c r="AT58" s="115"/>
      <c r="AU58" s="122">
        <v>727.03336000000002</v>
      </c>
      <c r="AV58" s="112">
        <v>455.046408646543</v>
      </c>
      <c r="AW58" s="133">
        <v>573</v>
      </c>
      <c r="AX58" s="120">
        <v>0.79414731002887096</v>
      </c>
      <c r="AY58" s="122">
        <v>-318.82160919180802</v>
      </c>
      <c r="AZ58" s="114"/>
      <c r="BA58" s="114"/>
      <c r="BB58" s="127">
        <v>189</v>
      </c>
      <c r="BC58" s="127">
        <v>372</v>
      </c>
      <c r="BD58" s="113"/>
      <c r="BE58" s="122">
        <v>111.3</v>
      </c>
      <c r="BF58" s="112">
        <v>69.662092647798502</v>
      </c>
      <c r="BG58" s="134">
        <v>65</v>
      </c>
      <c r="BH58" s="135">
        <v>1.07172450227382</v>
      </c>
      <c r="BI58" s="136">
        <v>-7.3397434510776698</v>
      </c>
      <c r="BJ58" s="114">
        <v>9.75E-3</v>
      </c>
      <c r="BK58" s="114">
        <v>5.2500000000000003E-3</v>
      </c>
      <c r="BL58" s="127">
        <v>0</v>
      </c>
      <c r="BM58" s="127">
        <v>14</v>
      </c>
      <c r="BN58" s="113"/>
      <c r="BO58" s="121">
        <v>206</v>
      </c>
      <c r="BP58" s="122">
        <v>128.934331405629</v>
      </c>
      <c r="BQ58" s="134">
        <v>78</v>
      </c>
      <c r="BR58" s="124">
        <v>1.65300424879012</v>
      </c>
      <c r="BS58" s="125">
        <v>63.632307858706803</v>
      </c>
      <c r="BT58" s="114">
        <v>7.4999999999999997E-3</v>
      </c>
      <c r="BU58" s="126">
        <v>7.4999999999999997E-3</v>
      </c>
      <c r="BV58" s="121">
        <v>0</v>
      </c>
      <c r="BW58" s="121">
        <v>0</v>
      </c>
      <c r="BX58" s="115"/>
      <c r="BY58" s="120">
        <v>0.99745762711864405</v>
      </c>
      <c r="BZ58" s="120">
        <v>1</v>
      </c>
      <c r="CA58" s="137">
        <v>0.99898305084745698</v>
      </c>
      <c r="CB58" s="119">
        <v>0.9</v>
      </c>
      <c r="CC58" s="126">
        <v>2.5000000000000001E-3</v>
      </c>
      <c r="CD58" s="115"/>
      <c r="CE58" s="115"/>
    </row>
    <row r="59" spans="1:83" s="87" customFormat="1" ht="21.4" customHeight="1" x14ac:dyDescent="0.2">
      <c r="A59" s="111" t="s">
        <v>382</v>
      </c>
      <c r="B59" s="111" t="s">
        <v>95</v>
      </c>
      <c r="C59" s="111" t="s">
        <v>101</v>
      </c>
      <c r="D59" s="112">
        <v>3.5664126951111101</v>
      </c>
      <c r="E59" s="113"/>
      <c r="F59" s="114">
        <v>3.5499999999999997E-2</v>
      </c>
      <c r="G59" s="114">
        <v>2.9250000000000002E-2</v>
      </c>
      <c r="H59" s="115"/>
      <c r="I59" s="116">
        <v>5</v>
      </c>
      <c r="J59" s="116">
        <v>5</v>
      </c>
      <c r="K59" s="113"/>
      <c r="L59" s="117">
        <v>0.61</v>
      </c>
      <c r="M59" s="118">
        <v>0.40799999999999997</v>
      </c>
      <c r="N59" s="119">
        <v>0.7</v>
      </c>
      <c r="O59" s="120"/>
      <c r="P59" s="113"/>
      <c r="Q59" s="121">
        <v>233</v>
      </c>
      <c r="R59" s="122">
        <v>65.331754880583404</v>
      </c>
      <c r="S59" s="123">
        <v>36</v>
      </c>
      <c r="T59" s="124">
        <v>1.8147709689050899</v>
      </c>
      <c r="U59" s="125">
        <v>86.326284935782397</v>
      </c>
      <c r="V59" s="126">
        <v>0.01</v>
      </c>
      <c r="W59" s="126">
        <v>0.01</v>
      </c>
      <c r="X59" s="127">
        <v>0</v>
      </c>
      <c r="Y59" s="127">
        <v>0</v>
      </c>
      <c r="Z59" s="113"/>
      <c r="AA59" s="128">
        <v>485</v>
      </c>
      <c r="AB59" s="112">
        <v>135.99099191881101</v>
      </c>
      <c r="AC59" s="123">
        <v>200</v>
      </c>
      <c r="AD59" s="118">
        <v>0.67995495959405505</v>
      </c>
      <c r="AE59" s="129">
        <v>-329.85397257898597</v>
      </c>
      <c r="AF59" s="114"/>
      <c r="AG59" s="114"/>
      <c r="AH59" s="130">
        <v>229</v>
      </c>
      <c r="AI59" s="127">
        <v>371</v>
      </c>
      <c r="AJ59" s="113"/>
      <c r="AK59" s="122">
        <v>3060.1042000000002</v>
      </c>
      <c r="AL59" s="122">
        <v>858.03423821220497</v>
      </c>
      <c r="AM59" s="131">
        <v>775.4</v>
      </c>
      <c r="AN59" s="135">
        <v>1.1065698197217</v>
      </c>
      <c r="AO59" s="139">
        <v>-99.084651688730503</v>
      </c>
      <c r="AP59" s="126">
        <v>8.0000000000000002E-3</v>
      </c>
      <c r="AQ59" s="126">
        <v>5.4999999999999997E-3</v>
      </c>
      <c r="AR59" s="127">
        <v>0</v>
      </c>
      <c r="AS59" s="127">
        <v>259</v>
      </c>
      <c r="AT59" s="115"/>
      <c r="AU59" s="122">
        <v>2145.3642799999998</v>
      </c>
      <c r="AV59" s="112">
        <v>601.54683807089805</v>
      </c>
      <c r="AW59" s="133">
        <v>573</v>
      </c>
      <c r="AX59" s="135">
        <v>1.04981996172932</v>
      </c>
      <c r="AY59" s="139">
        <v>-189.19235143879601</v>
      </c>
      <c r="AZ59" s="114">
        <v>7.4999999999999997E-3</v>
      </c>
      <c r="BA59" s="114">
        <v>3.7499999999999999E-3</v>
      </c>
      <c r="BB59" s="127">
        <v>0</v>
      </c>
      <c r="BC59" s="127">
        <v>307</v>
      </c>
      <c r="BD59" s="113"/>
      <c r="BE59" s="122">
        <v>180.5</v>
      </c>
      <c r="BF59" s="112">
        <v>50.611080497619298</v>
      </c>
      <c r="BG59" s="134">
        <v>65</v>
      </c>
      <c r="BH59" s="120">
        <v>0.77863200765568197</v>
      </c>
      <c r="BI59" s="128">
        <v>-84.327541088170605</v>
      </c>
      <c r="BJ59" s="114"/>
      <c r="BK59" s="114"/>
      <c r="BL59" s="127">
        <v>52</v>
      </c>
      <c r="BM59" s="127">
        <v>98</v>
      </c>
      <c r="BN59" s="113"/>
      <c r="BO59" s="121">
        <v>521</v>
      </c>
      <c r="BP59" s="122">
        <v>146.085168638558</v>
      </c>
      <c r="BQ59" s="134">
        <v>78</v>
      </c>
      <c r="BR59" s="124">
        <v>1.8728867774174101</v>
      </c>
      <c r="BS59" s="125">
        <v>203.206950694195</v>
      </c>
      <c r="BT59" s="114">
        <v>7.4999999999999997E-3</v>
      </c>
      <c r="BU59" s="126">
        <v>7.4999999999999997E-3</v>
      </c>
      <c r="BV59" s="121">
        <v>0</v>
      </c>
      <c r="BW59" s="121">
        <v>0</v>
      </c>
      <c r="BX59" s="115"/>
      <c r="BY59" s="120">
        <v>0.99872773536895698</v>
      </c>
      <c r="BZ59" s="120">
        <v>1</v>
      </c>
      <c r="CA59" s="137">
        <v>0.99949109414758297</v>
      </c>
      <c r="CB59" s="119">
        <v>0.9</v>
      </c>
      <c r="CC59" s="126">
        <v>2.5000000000000001E-3</v>
      </c>
      <c r="CD59" s="115"/>
      <c r="CE59" s="115"/>
    </row>
    <row r="60" spans="1:83" s="87" customFormat="1" ht="21.4" customHeight="1" x14ac:dyDescent="0.2">
      <c r="A60" s="111" t="s">
        <v>382</v>
      </c>
      <c r="B60" s="111" t="s">
        <v>95</v>
      </c>
      <c r="C60" s="111" t="s">
        <v>102</v>
      </c>
      <c r="D60" s="112">
        <v>2.9719175884444402</v>
      </c>
      <c r="E60" s="113"/>
      <c r="F60" s="114">
        <v>1.0500000000000001E-2</v>
      </c>
      <c r="G60" s="114">
        <v>7.4999999999999997E-3</v>
      </c>
      <c r="H60" s="115"/>
      <c r="I60" s="116">
        <v>2</v>
      </c>
      <c r="J60" s="116">
        <v>2</v>
      </c>
      <c r="K60" s="113"/>
      <c r="L60" s="117">
        <v>0.53</v>
      </c>
      <c r="M60" s="118">
        <v>0.53600000000000003</v>
      </c>
      <c r="N60" s="119">
        <v>0.7</v>
      </c>
      <c r="O60" s="120"/>
      <c r="P60" s="113"/>
      <c r="Q60" s="121">
        <v>118</v>
      </c>
      <c r="R60" s="122">
        <v>39.705004088543198</v>
      </c>
      <c r="S60" s="123">
        <v>36</v>
      </c>
      <c r="T60" s="135">
        <v>1.1029167802373101</v>
      </c>
      <c r="U60" s="136">
        <v>-4.2242715094014196</v>
      </c>
      <c r="V60" s="126">
        <v>8.0000000000000002E-3</v>
      </c>
      <c r="W60" s="126">
        <v>5.0000000000000001E-3</v>
      </c>
      <c r="X60" s="127">
        <v>0</v>
      </c>
      <c r="Y60" s="127">
        <v>11</v>
      </c>
      <c r="Z60" s="113"/>
      <c r="AA60" s="128">
        <v>261</v>
      </c>
      <c r="AB60" s="112">
        <v>87.822085314489499</v>
      </c>
      <c r="AC60" s="123">
        <v>200</v>
      </c>
      <c r="AD60" s="118">
        <v>0.43911042657244798</v>
      </c>
      <c r="AE60" s="129">
        <v>-418.02373060778598</v>
      </c>
      <c r="AF60" s="114"/>
      <c r="AG60" s="114"/>
      <c r="AH60" s="130">
        <v>334</v>
      </c>
      <c r="AI60" s="127">
        <v>453</v>
      </c>
      <c r="AJ60" s="113"/>
      <c r="AK60" s="122">
        <v>1614.3272999999999</v>
      </c>
      <c r="AL60" s="122">
        <v>543.19383090463396</v>
      </c>
      <c r="AM60" s="131">
        <v>753.1</v>
      </c>
      <c r="AN60" s="118">
        <v>0.72127716226880101</v>
      </c>
      <c r="AO60" s="141">
        <v>-942.53655760361698</v>
      </c>
      <c r="AP60" s="126"/>
      <c r="AQ60" s="126"/>
      <c r="AR60" s="127">
        <v>624</v>
      </c>
      <c r="AS60" s="127">
        <v>1072</v>
      </c>
      <c r="AT60" s="115"/>
      <c r="AU60" s="122">
        <v>1115.94967</v>
      </c>
      <c r="AV60" s="112">
        <v>375.49818821998599</v>
      </c>
      <c r="AW60" s="133">
        <v>573</v>
      </c>
      <c r="AX60" s="118">
        <v>0.6553197002094</v>
      </c>
      <c r="AY60" s="141">
        <v>-829.45331819130604</v>
      </c>
      <c r="AZ60" s="114"/>
      <c r="BA60" s="114"/>
      <c r="BB60" s="127">
        <v>587</v>
      </c>
      <c r="BC60" s="127">
        <v>928</v>
      </c>
      <c r="BD60" s="113"/>
      <c r="BE60" s="122">
        <v>173.3</v>
      </c>
      <c r="BF60" s="112">
        <v>58.312518716479097</v>
      </c>
      <c r="BG60" s="134">
        <v>65</v>
      </c>
      <c r="BH60" s="120">
        <v>0.89711567256121605</v>
      </c>
      <c r="BI60" s="128">
        <v>-47.382712447530302</v>
      </c>
      <c r="BJ60" s="114"/>
      <c r="BK60" s="114"/>
      <c r="BL60" s="127">
        <v>20</v>
      </c>
      <c r="BM60" s="127">
        <v>59</v>
      </c>
      <c r="BN60" s="113"/>
      <c r="BO60" s="121">
        <v>131</v>
      </c>
      <c r="BP60" s="122">
        <v>44.079284199992799</v>
      </c>
      <c r="BQ60" s="134">
        <v>78</v>
      </c>
      <c r="BR60" s="118">
        <v>0.56511902820503601</v>
      </c>
      <c r="BS60" s="129">
        <v>-133.81925493703599</v>
      </c>
      <c r="BT60" s="114"/>
      <c r="BU60" s="126"/>
      <c r="BV60" s="121">
        <v>101</v>
      </c>
      <c r="BW60" s="121">
        <v>148</v>
      </c>
      <c r="BX60" s="115"/>
      <c r="BY60" s="120">
        <v>0.99894123875066199</v>
      </c>
      <c r="BZ60" s="120">
        <v>1</v>
      </c>
      <c r="CA60" s="137">
        <v>0.99957649550026495</v>
      </c>
      <c r="CB60" s="119">
        <v>0.9</v>
      </c>
      <c r="CC60" s="126">
        <v>2.5000000000000001E-3</v>
      </c>
      <c r="CD60" s="115"/>
      <c r="CE60" s="115"/>
    </row>
    <row r="61" spans="1:83" s="87" customFormat="1" ht="21.4" customHeight="1" x14ac:dyDescent="0.2">
      <c r="A61" s="111" t="s">
        <v>382</v>
      </c>
      <c r="B61" s="111" t="s">
        <v>95</v>
      </c>
      <c r="C61" s="111" t="s">
        <v>103</v>
      </c>
      <c r="D61" s="112">
        <v>4.4581730362222203</v>
      </c>
      <c r="E61" s="113"/>
      <c r="F61" s="114">
        <v>4.2750000000000003E-2</v>
      </c>
      <c r="G61" s="114">
        <v>3.8249999999999999E-2</v>
      </c>
      <c r="H61" s="115"/>
      <c r="I61" s="116">
        <v>5</v>
      </c>
      <c r="J61" s="116">
        <v>5</v>
      </c>
      <c r="K61" s="113"/>
      <c r="L61" s="138">
        <v>0.72</v>
      </c>
      <c r="M61" s="118">
        <v>0.54900000000000004</v>
      </c>
      <c r="N61" s="119">
        <v>0.7</v>
      </c>
      <c r="O61" s="120"/>
      <c r="P61" s="113"/>
      <c r="Q61" s="121">
        <v>241</v>
      </c>
      <c r="R61" s="122">
        <v>54.058018394956498</v>
      </c>
      <c r="S61" s="123">
        <v>36</v>
      </c>
      <c r="T61" s="124">
        <v>1.5016116220821201</v>
      </c>
      <c r="U61" s="125">
        <v>57.651392443110502</v>
      </c>
      <c r="V61" s="126">
        <v>0.01</v>
      </c>
      <c r="W61" s="126">
        <v>0.01</v>
      </c>
      <c r="X61" s="127">
        <v>0</v>
      </c>
      <c r="Y61" s="127">
        <v>0</v>
      </c>
      <c r="Z61" s="113"/>
      <c r="AA61" s="128">
        <v>441</v>
      </c>
      <c r="AB61" s="112">
        <v>98.919444448862293</v>
      </c>
      <c r="AC61" s="123">
        <v>200</v>
      </c>
      <c r="AD61" s="118">
        <v>0.49459722224431202</v>
      </c>
      <c r="AE61" s="129">
        <v>-577.60337531605296</v>
      </c>
      <c r="AF61" s="114"/>
      <c r="AG61" s="114"/>
      <c r="AH61" s="130">
        <v>451</v>
      </c>
      <c r="AI61" s="127">
        <v>629</v>
      </c>
      <c r="AJ61" s="113"/>
      <c r="AK61" s="122">
        <v>5110.7322599999998</v>
      </c>
      <c r="AL61" s="122">
        <v>1146.3736868164999</v>
      </c>
      <c r="AM61" s="131">
        <v>828</v>
      </c>
      <c r="AN61" s="124">
        <v>1.3845092835948101</v>
      </c>
      <c r="AO61" s="132">
        <v>893.71428619154096</v>
      </c>
      <c r="AP61" s="126">
        <v>0.01</v>
      </c>
      <c r="AQ61" s="126">
        <v>0.01</v>
      </c>
      <c r="AR61" s="127">
        <v>0</v>
      </c>
      <c r="AS61" s="127">
        <v>0</v>
      </c>
      <c r="AT61" s="115"/>
      <c r="AU61" s="122">
        <v>2839.2358800000002</v>
      </c>
      <c r="AV61" s="112">
        <v>636.86085240108105</v>
      </c>
      <c r="AW61" s="133">
        <v>573</v>
      </c>
      <c r="AX61" s="135">
        <v>1.1114500041903701</v>
      </c>
      <c r="AY61" s="139">
        <v>-79.062790280491797</v>
      </c>
      <c r="AZ61" s="114">
        <v>1.2749999999999999E-2</v>
      </c>
      <c r="BA61" s="114">
        <v>8.2500000000000004E-3</v>
      </c>
      <c r="BB61" s="127">
        <v>0</v>
      </c>
      <c r="BC61" s="127">
        <v>227</v>
      </c>
      <c r="BD61" s="113"/>
      <c r="BE61" s="122">
        <v>275.39999999999998</v>
      </c>
      <c r="BF61" s="112">
        <v>61.774183676228297</v>
      </c>
      <c r="BG61" s="134">
        <v>65</v>
      </c>
      <c r="BH61" s="120">
        <v>0.95037205655735801</v>
      </c>
      <c r="BI61" s="128">
        <v>-55.6460969777171</v>
      </c>
      <c r="BJ61" s="114">
        <v>0</v>
      </c>
      <c r="BK61" s="114"/>
      <c r="BL61" s="127">
        <v>15</v>
      </c>
      <c r="BM61" s="127">
        <v>73</v>
      </c>
      <c r="BN61" s="113"/>
      <c r="BO61" s="121">
        <v>728</v>
      </c>
      <c r="BP61" s="122">
        <v>163.295590836217</v>
      </c>
      <c r="BQ61" s="134">
        <v>78</v>
      </c>
      <c r="BR61" s="124">
        <v>2.0935332158489399</v>
      </c>
      <c r="BS61" s="125">
        <v>330.744683626739</v>
      </c>
      <c r="BT61" s="114">
        <v>7.4999999999999997E-3</v>
      </c>
      <c r="BU61" s="126">
        <v>7.4999999999999997E-3</v>
      </c>
      <c r="BV61" s="121">
        <v>0</v>
      </c>
      <c r="BW61" s="121">
        <v>0</v>
      </c>
      <c r="BX61" s="115"/>
      <c r="BY61" s="120">
        <v>0.99798873692679002</v>
      </c>
      <c r="BZ61" s="120">
        <v>1</v>
      </c>
      <c r="CA61" s="137">
        <v>0.99919549477071601</v>
      </c>
      <c r="CB61" s="119">
        <v>0.9</v>
      </c>
      <c r="CC61" s="126">
        <v>2.5000000000000001E-3</v>
      </c>
      <c r="CD61" s="115"/>
      <c r="CE61" s="115"/>
    </row>
    <row r="62" spans="1:83" s="87" customFormat="1" ht="21.4" customHeight="1" x14ac:dyDescent="0.2">
      <c r="A62" s="111" t="s">
        <v>382</v>
      </c>
      <c r="B62" s="111" t="s">
        <v>95</v>
      </c>
      <c r="C62" s="111" t="s">
        <v>104</v>
      </c>
      <c r="D62" s="112">
        <v>2.3558051067777801</v>
      </c>
      <c r="E62" s="113"/>
      <c r="F62" s="114">
        <v>3.125E-2</v>
      </c>
      <c r="G62" s="114">
        <v>2.4875000000000001E-2</v>
      </c>
      <c r="H62" s="115"/>
      <c r="I62" s="116">
        <v>4</v>
      </c>
      <c r="J62" s="116">
        <v>4</v>
      </c>
      <c r="K62" s="113"/>
      <c r="L62" s="117">
        <v>0.35</v>
      </c>
      <c r="M62" s="118">
        <v>0.35699999999999998</v>
      </c>
      <c r="N62" s="119">
        <v>0.7</v>
      </c>
      <c r="O62" s="120"/>
      <c r="P62" s="113"/>
      <c r="Q62" s="121">
        <v>136</v>
      </c>
      <c r="R62" s="122">
        <v>57.729733078819102</v>
      </c>
      <c r="S62" s="123">
        <v>36</v>
      </c>
      <c r="T62" s="124">
        <v>1.60360369663386</v>
      </c>
      <c r="U62" s="125">
        <v>39.114216856614298</v>
      </c>
      <c r="V62" s="126">
        <v>0.01</v>
      </c>
      <c r="W62" s="126">
        <v>0.01</v>
      </c>
      <c r="X62" s="127">
        <v>0</v>
      </c>
      <c r="Y62" s="127">
        <v>0</v>
      </c>
      <c r="Z62" s="113"/>
      <c r="AA62" s="128">
        <v>429</v>
      </c>
      <c r="AB62" s="112">
        <v>182.103349197157</v>
      </c>
      <c r="AC62" s="123">
        <v>200</v>
      </c>
      <c r="AD62" s="120">
        <v>0.91051674598578503</v>
      </c>
      <c r="AE62" s="128">
        <v>-109.254350796587</v>
      </c>
      <c r="AF62" s="114"/>
      <c r="AG62" s="114"/>
      <c r="AH62" s="130">
        <v>43</v>
      </c>
      <c r="AI62" s="127">
        <v>137</v>
      </c>
      <c r="AJ62" s="113"/>
      <c r="AK62" s="122">
        <v>1618.76484</v>
      </c>
      <c r="AL62" s="122">
        <v>687.13869213659802</v>
      </c>
      <c r="AM62" s="131">
        <v>828</v>
      </c>
      <c r="AN62" s="120">
        <v>0.829877647507968</v>
      </c>
      <c r="AO62" s="122">
        <v>-609.60817229787096</v>
      </c>
      <c r="AP62" s="126"/>
      <c r="AQ62" s="126"/>
      <c r="AR62" s="127">
        <v>332</v>
      </c>
      <c r="AS62" s="127">
        <v>722</v>
      </c>
      <c r="AT62" s="115"/>
      <c r="AU62" s="122">
        <v>1125.8248599999999</v>
      </c>
      <c r="AV62" s="112">
        <v>477.89388721543298</v>
      </c>
      <c r="AW62" s="133">
        <v>573</v>
      </c>
      <c r="AX62" s="120">
        <v>0.83402074557667205</v>
      </c>
      <c r="AY62" s="122">
        <v>-416.273855032222</v>
      </c>
      <c r="AZ62" s="114"/>
      <c r="BA62" s="114"/>
      <c r="BB62" s="127">
        <v>225</v>
      </c>
      <c r="BC62" s="127">
        <v>495</v>
      </c>
      <c r="BD62" s="113"/>
      <c r="BE62" s="122">
        <v>173.1</v>
      </c>
      <c r="BF62" s="112">
        <v>73.478064676055794</v>
      </c>
      <c r="BG62" s="134">
        <v>65</v>
      </c>
      <c r="BH62" s="135">
        <v>1.1304317642470101</v>
      </c>
      <c r="BI62" s="136">
        <v>-1.8326640088908399</v>
      </c>
      <c r="BJ62" s="114">
        <v>1.4250000000000001E-2</v>
      </c>
      <c r="BK62" s="114">
        <v>9.75E-3</v>
      </c>
      <c r="BL62" s="127">
        <v>0</v>
      </c>
      <c r="BM62" s="127">
        <v>11</v>
      </c>
      <c r="BN62" s="113"/>
      <c r="BO62" s="121">
        <v>196</v>
      </c>
      <c r="BP62" s="122">
        <v>83.198732966533399</v>
      </c>
      <c r="BQ62" s="134">
        <v>78</v>
      </c>
      <c r="BR62" s="135">
        <v>1.0666504226478599</v>
      </c>
      <c r="BS62" s="136">
        <v>-13.919196810669</v>
      </c>
      <c r="BT62" s="114">
        <v>4.4999999999999997E-3</v>
      </c>
      <c r="BU62" s="126">
        <v>2.6250000000000002E-3</v>
      </c>
      <c r="BV62" s="121">
        <v>0</v>
      </c>
      <c r="BW62" s="121">
        <v>25</v>
      </c>
      <c r="BX62" s="115"/>
      <c r="BY62" s="120">
        <v>0.99767981438515096</v>
      </c>
      <c r="BZ62" s="120">
        <v>1</v>
      </c>
      <c r="CA62" s="137">
        <v>0.99907192575406001</v>
      </c>
      <c r="CB62" s="119">
        <v>0.9</v>
      </c>
      <c r="CC62" s="126">
        <v>2.5000000000000001E-3</v>
      </c>
      <c r="CD62" s="115"/>
      <c r="CE62" s="115"/>
    </row>
    <row r="63" spans="1:83" s="87" customFormat="1" ht="21.4" customHeight="1" x14ac:dyDescent="0.2">
      <c r="A63" s="111" t="s">
        <v>382</v>
      </c>
      <c r="B63" s="111" t="s">
        <v>95</v>
      </c>
      <c r="C63" s="111" t="s">
        <v>105</v>
      </c>
      <c r="D63" s="112">
        <v>4.8642477797777799</v>
      </c>
      <c r="E63" s="113"/>
      <c r="F63" s="114">
        <v>3.6999999999999998E-2</v>
      </c>
      <c r="G63" s="114">
        <v>3.3250000000000002E-2</v>
      </c>
      <c r="H63" s="115"/>
      <c r="I63" s="116">
        <v>5</v>
      </c>
      <c r="J63" s="116">
        <v>5</v>
      </c>
      <c r="K63" s="113"/>
      <c r="L63" s="138">
        <v>0.78</v>
      </c>
      <c r="M63" s="135">
        <v>0.76</v>
      </c>
      <c r="N63" s="119">
        <v>0.7</v>
      </c>
      <c r="O63" s="120">
        <v>8.0000000000000002E-3</v>
      </c>
      <c r="P63" s="113"/>
      <c r="Q63" s="121">
        <v>301</v>
      </c>
      <c r="R63" s="122">
        <v>61.880071416458797</v>
      </c>
      <c r="S63" s="123">
        <v>36</v>
      </c>
      <c r="T63" s="124">
        <v>1.7188908726794101</v>
      </c>
      <c r="U63" s="125">
        <v>100.951000109747</v>
      </c>
      <c r="V63" s="126">
        <v>0.01</v>
      </c>
      <c r="W63" s="126">
        <v>0.01</v>
      </c>
      <c r="X63" s="127">
        <v>0</v>
      </c>
      <c r="Y63" s="127">
        <v>0</v>
      </c>
      <c r="Z63" s="113"/>
      <c r="AA63" s="128">
        <v>790</v>
      </c>
      <c r="AB63" s="112">
        <v>162.40948976412801</v>
      </c>
      <c r="AC63" s="123">
        <v>200</v>
      </c>
      <c r="AD63" s="120">
        <v>0.81204744882063995</v>
      </c>
      <c r="AE63" s="128">
        <v>-321.38333272362701</v>
      </c>
      <c r="AF63" s="114"/>
      <c r="AG63" s="114"/>
      <c r="AH63" s="130">
        <v>183</v>
      </c>
      <c r="AI63" s="127">
        <v>378</v>
      </c>
      <c r="AJ63" s="113"/>
      <c r="AK63" s="122">
        <v>2934.59339</v>
      </c>
      <c r="AL63" s="122">
        <v>603.29850017099</v>
      </c>
      <c r="AM63" s="131">
        <v>718.8</v>
      </c>
      <c r="AN63" s="120">
        <v>0.83931343930299096</v>
      </c>
      <c r="AO63" s="122">
        <v>-1059.7183078087201</v>
      </c>
      <c r="AP63" s="126"/>
      <c r="AQ63" s="126"/>
      <c r="AR63" s="127">
        <v>562</v>
      </c>
      <c r="AS63" s="127">
        <v>1262</v>
      </c>
      <c r="AT63" s="115"/>
      <c r="AU63" s="122">
        <v>2237.5805300000002</v>
      </c>
      <c r="AV63" s="112">
        <v>460.005458460059</v>
      </c>
      <c r="AW63" s="133">
        <v>573</v>
      </c>
      <c r="AX63" s="120">
        <v>0.80280184722523396</v>
      </c>
      <c r="AY63" s="122">
        <v>-946.532718253192</v>
      </c>
      <c r="AZ63" s="114"/>
      <c r="BA63" s="114"/>
      <c r="BB63" s="127">
        <v>550</v>
      </c>
      <c r="BC63" s="127">
        <v>1108</v>
      </c>
      <c r="BD63" s="113"/>
      <c r="BE63" s="122">
        <v>338.4</v>
      </c>
      <c r="BF63" s="112">
        <v>69.568824476178193</v>
      </c>
      <c r="BG63" s="134">
        <v>65</v>
      </c>
      <c r="BH63" s="135">
        <v>1.0702896073258199</v>
      </c>
      <c r="BI63" s="136">
        <v>-22.7995831351788</v>
      </c>
      <c r="BJ63" s="114">
        <v>8.9999999999999993E-3</v>
      </c>
      <c r="BK63" s="114">
        <v>5.2500000000000003E-3</v>
      </c>
      <c r="BL63" s="127">
        <v>0</v>
      </c>
      <c r="BM63" s="127">
        <v>42</v>
      </c>
      <c r="BN63" s="113"/>
      <c r="BO63" s="121">
        <v>634</v>
      </c>
      <c r="BP63" s="122">
        <v>130.338755076528</v>
      </c>
      <c r="BQ63" s="134">
        <v>78</v>
      </c>
      <c r="BR63" s="124">
        <v>1.6710096804683101</v>
      </c>
      <c r="BS63" s="125">
        <v>200.56050023778499</v>
      </c>
      <c r="BT63" s="114">
        <v>7.4999999999999997E-3</v>
      </c>
      <c r="BU63" s="126">
        <v>7.4999999999999997E-3</v>
      </c>
      <c r="BV63" s="121">
        <v>0</v>
      </c>
      <c r="BW63" s="121">
        <v>0</v>
      </c>
      <c r="BX63" s="115"/>
      <c r="BY63" s="120">
        <v>0.99957841483979804</v>
      </c>
      <c r="BZ63" s="120">
        <v>1</v>
      </c>
      <c r="CA63" s="137">
        <v>0.99983136593591904</v>
      </c>
      <c r="CB63" s="119">
        <v>0.9</v>
      </c>
      <c r="CC63" s="126">
        <v>2.5000000000000001E-3</v>
      </c>
      <c r="CD63" s="115"/>
      <c r="CE63" s="115"/>
    </row>
    <row r="64" spans="1:83" s="87" customFormat="1" ht="21.4" customHeight="1" x14ac:dyDescent="0.2">
      <c r="A64" s="111" t="s">
        <v>382</v>
      </c>
      <c r="B64" s="111" t="s">
        <v>95</v>
      </c>
      <c r="C64" s="111" t="s">
        <v>106</v>
      </c>
      <c r="D64" s="112">
        <v>4.5506157322222203</v>
      </c>
      <c r="E64" s="113"/>
      <c r="F64" s="114">
        <v>2.2749999999999999E-2</v>
      </c>
      <c r="G64" s="114">
        <v>1.125E-2</v>
      </c>
      <c r="H64" s="115"/>
      <c r="I64" s="116">
        <v>5</v>
      </c>
      <c r="J64" s="116">
        <v>4</v>
      </c>
      <c r="K64" s="113"/>
      <c r="L64" s="117">
        <v>0.38595547309833</v>
      </c>
      <c r="M64" s="118">
        <v>0.25900000000000001</v>
      </c>
      <c r="N64" s="119">
        <v>0.7</v>
      </c>
      <c r="O64" s="120"/>
      <c r="P64" s="113"/>
      <c r="Q64" s="121">
        <v>166</v>
      </c>
      <c r="R64" s="122">
        <v>36.478579991841301</v>
      </c>
      <c r="S64" s="123">
        <v>36</v>
      </c>
      <c r="T64" s="135">
        <v>1.01329388866226</v>
      </c>
      <c r="U64" s="136">
        <v>-21.1504428496639</v>
      </c>
      <c r="V64" s="126">
        <v>3.0000000000000001E-3</v>
      </c>
      <c r="W64" s="126">
        <v>5.0000000000000001E-4</v>
      </c>
      <c r="X64" s="127">
        <v>0</v>
      </c>
      <c r="Y64" s="127">
        <v>31</v>
      </c>
      <c r="Z64" s="113"/>
      <c r="AA64" s="128">
        <v>608</v>
      </c>
      <c r="AB64" s="112">
        <v>133.60829298216601</v>
      </c>
      <c r="AC64" s="123">
        <v>200</v>
      </c>
      <c r="AD64" s="118">
        <v>0.66804146491083005</v>
      </c>
      <c r="AE64" s="129">
        <v>-431.72468249813301</v>
      </c>
      <c r="AF64" s="114"/>
      <c r="AG64" s="114"/>
      <c r="AH64" s="130">
        <v>303</v>
      </c>
      <c r="AI64" s="127">
        <v>485</v>
      </c>
      <c r="AJ64" s="113"/>
      <c r="AK64" s="122">
        <v>2716.3451</v>
      </c>
      <c r="AL64" s="122">
        <v>596.91814467347206</v>
      </c>
      <c r="AM64" s="131">
        <v>823.6</v>
      </c>
      <c r="AN64" s="118">
        <v>0.724767052784691</v>
      </c>
      <c r="AO64" s="141">
        <v>-1565.2411425273101</v>
      </c>
      <c r="AP64" s="126"/>
      <c r="AQ64" s="126"/>
      <c r="AR64" s="127">
        <v>1032</v>
      </c>
      <c r="AS64" s="127">
        <v>1782</v>
      </c>
      <c r="AT64" s="115"/>
      <c r="AU64" s="122">
        <v>2675.1453799999999</v>
      </c>
      <c r="AV64" s="112">
        <v>587.86448635020997</v>
      </c>
      <c r="AW64" s="133">
        <v>573</v>
      </c>
      <c r="AX64" s="135">
        <v>1.0259415119549899</v>
      </c>
      <c r="AY64" s="139">
        <v>-303.66583535715102</v>
      </c>
      <c r="AZ64" s="114">
        <v>6.0000000000000001E-3</v>
      </c>
      <c r="BA64" s="114">
        <v>2.2499999999999998E-3</v>
      </c>
      <c r="BB64" s="127">
        <v>0</v>
      </c>
      <c r="BC64" s="127">
        <v>454</v>
      </c>
      <c r="BD64" s="113"/>
      <c r="BE64" s="122">
        <v>318.39999999999998</v>
      </c>
      <c r="BF64" s="112">
        <v>69.968553430134193</v>
      </c>
      <c r="BG64" s="134">
        <v>65</v>
      </c>
      <c r="BH64" s="135">
        <v>1.0764392835405301</v>
      </c>
      <c r="BI64" s="136">
        <v>-19.510521811893099</v>
      </c>
      <c r="BJ64" s="114">
        <v>9.75E-3</v>
      </c>
      <c r="BK64" s="114">
        <v>6.0000000000000001E-3</v>
      </c>
      <c r="BL64" s="127">
        <v>0</v>
      </c>
      <c r="BM64" s="127">
        <v>37</v>
      </c>
      <c r="BN64" s="113"/>
      <c r="BO64" s="121">
        <v>351</v>
      </c>
      <c r="BP64" s="122">
        <v>77.132419139375401</v>
      </c>
      <c r="BQ64" s="134">
        <v>78</v>
      </c>
      <c r="BR64" s="135">
        <v>0.98887716845353002</v>
      </c>
      <c r="BS64" s="136">
        <v>-54.492626174271798</v>
      </c>
      <c r="BT64" s="114">
        <v>1.5E-3</v>
      </c>
      <c r="BU64" s="126"/>
      <c r="BV64" s="121">
        <v>4</v>
      </c>
      <c r="BW64" s="121">
        <v>75</v>
      </c>
      <c r="BX64" s="115"/>
      <c r="BY64" s="120">
        <v>0.99981185324553201</v>
      </c>
      <c r="BZ64" s="120">
        <v>1</v>
      </c>
      <c r="CA64" s="137">
        <v>0.99992474129821296</v>
      </c>
      <c r="CB64" s="119">
        <v>0.9</v>
      </c>
      <c r="CC64" s="126">
        <v>2.5000000000000001E-3</v>
      </c>
      <c r="CD64" s="115"/>
      <c r="CE64" s="115"/>
    </row>
    <row r="65" spans="1:83" s="87" customFormat="1" ht="21.4" customHeight="1" x14ac:dyDescent="0.2">
      <c r="A65" s="111" t="s">
        <v>382</v>
      </c>
      <c r="B65" s="111" t="s">
        <v>95</v>
      </c>
      <c r="C65" s="111" t="s">
        <v>107</v>
      </c>
      <c r="D65" s="112">
        <v>4.6711097644444397</v>
      </c>
      <c r="E65" s="113"/>
      <c r="F65" s="114">
        <v>3.075E-2</v>
      </c>
      <c r="G65" s="114">
        <v>2.9499999999999998E-2</v>
      </c>
      <c r="H65" s="115"/>
      <c r="I65" s="116">
        <v>5</v>
      </c>
      <c r="J65" s="116">
        <v>4</v>
      </c>
      <c r="K65" s="113"/>
      <c r="L65" s="117">
        <v>0.53</v>
      </c>
      <c r="M65" s="120">
        <v>0.61799999999999999</v>
      </c>
      <c r="N65" s="119">
        <v>0.7</v>
      </c>
      <c r="O65" s="120"/>
      <c r="P65" s="113"/>
      <c r="Q65" s="121">
        <v>207</v>
      </c>
      <c r="R65" s="122">
        <v>44.314950930000101</v>
      </c>
      <c r="S65" s="123">
        <v>36</v>
      </c>
      <c r="T65" s="124">
        <v>1.2309708591666699</v>
      </c>
      <c r="U65" s="125">
        <v>14.8940713835522</v>
      </c>
      <c r="V65" s="126">
        <v>0.01</v>
      </c>
      <c r="W65" s="126">
        <v>0.01</v>
      </c>
      <c r="X65" s="127">
        <v>0</v>
      </c>
      <c r="Y65" s="127">
        <v>0</v>
      </c>
      <c r="Z65" s="113"/>
      <c r="AA65" s="128">
        <v>605</v>
      </c>
      <c r="AB65" s="112">
        <v>129.519542573189</v>
      </c>
      <c r="AC65" s="123">
        <v>200</v>
      </c>
      <c r="AD65" s="118">
        <v>0.64759771286594503</v>
      </c>
      <c r="AE65" s="129">
        <v>-462.255158980266</v>
      </c>
      <c r="AF65" s="114"/>
      <c r="AG65" s="114"/>
      <c r="AH65" s="130">
        <v>330</v>
      </c>
      <c r="AI65" s="127">
        <v>517</v>
      </c>
      <c r="AJ65" s="113"/>
      <c r="AK65" s="122">
        <v>4591.0584500000004</v>
      </c>
      <c r="AL65" s="122">
        <v>982.86246342276502</v>
      </c>
      <c r="AM65" s="131">
        <v>828</v>
      </c>
      <c r="AN65" s="124">
        <v>1.18703196065551</v>
      </c>
      <c r="AO65" s="132">
        <v>172.6220918217</v>
      </c>
      <c r="AP65" s="126">
        <v>0.01</v>
      </c>
      <c r="AQ65" s="126">
        <v>9.4999999999999998E-3</v>
      </c>
      <c r="AR65" s="127">
        <v>0</v>
      </c>
      <c r="AS65" s="127">
        <v>51</v>
      </c>
      <c r="AT65" s="115"/>
      <c r="AU65" s="122">
        <v>2563.4055400000002</v>
      </c>
      <c r="AV65" s="112">
        <v>548.77869912459198</v>
      </c>
      <c r="AW65" s="133">
        <v>573</v>
      </c>
      <c r="AX65" s="135">
        <v>0.95772896880382496</v>
      </c>
      <c r="AY65" s="139">
        <v>-494.28049047846099</v>
      </c>
      <c r="AZ65" s="114">
        <v>7.5000000000000002E-4</v>
      </c>
      <c r="BA65" s="114"/>
      <c r="BB65" s="127">
        <v>114</v>
      </c>
      <c r="BC65" s="127">
        <v>649</v>
      </c>
      <c r="BD65" s="113"/>
      <c r="BE65" s="122">
        <v>157.9</v>
      </c>
      <c r="BF65" s="112">
        <v>33.8035302021595</v>
      </c>
      <c r="BG65" s="134">
        <v>65</v>
      </c>
      <c r="BH65" s="118">
        <v>0.52005431080245401</v>
      </c>
      <c r="BI65" s="129">
        <v>-188.957926668586</v>
      </c>
      <c r="BJ65" s="114"/>
      <c r="BK65" s="114"/>
      <c r="BL65" s="127">
        <v>146</v>
      </c>
      <c r="BM65" s="127">
        <v>207</v>
      </c>
      <c r="BN65" s="113"/>
      <c r="BO65" s="121">
        <v>688</v>
      </c>
      <c r="BP65" s="122">
        <v>147.28833932289899</v>
      </c>
      <c r="BQ65" s="134">
        <v>78</v>
      </c>
      <c r="BR65" s="124">
        <v>1.8883120426012701</v>
      </c>
      <c r="BS65" s="125">
        <v>271.77048799769602</v>
      </c>
      <c r="BT65" s="114">
        <v>7.4999999999999997E-3</v>
      </c>
      <c r="BU65" s="126">
        <v>7.4999999999999997E-3</v>
      </c>
      <c r="BV65" s="121">
        <v>0</v>
      </c>
      <c r="BW65" s="121">
        <v>0</v>
      </c>
      <c r="BX65" s="115"/>
      <c r="BY65" s="120">
        <v>0.99810534293292896</v>
      </c>
      <c r="BZ65" s="120">
        <v>1</v>
      </c>
      <c r="CA65" s="137">
        <v>0.99924213717317201</v>
      </c>
      <c r="CB65" s="119">
        <v>0.9</v>
      </c>
      <c r="CC65" s="126">
        <v>2.5000000000000001E-3</v>
      </c>
      <c r="CD65" s="115"/>
      <c r="CE65" s="115"/>
    </row>
    <row r="66" spans="1:83" s="87" customFormat="1" ht="21.4" customHeight="1" x14ac:dyDescent="0.2">
      <c r="A66" s="111" t="s">
        <v>382</v>
      </c>
      <c r="B66" s="111" t="s">
        <v>95</v>
      </c>
      <c r="C66" s="111" t="s">
        <v>108</v>
      </c>
      <c r="D66" s="112">
        <v>7.9364295583333302</v>
      </c>
      <c r="E66" s="113"/>
      <c r="F66" s="114">
        <v>2.4E-2</v>
      </c>
      <c r="G66" s="114">
        <v>2.1999999999999999E-2</v>
      </c>
      <c r="H66" s="115"/>
      <c r="I66" s="116">
        <v>5</v>
      </c>
      <c r="J66" s="116">
        <v>4</v>
      </c>
      <c r="K66" s="113"/>
      <c r="L66" s="140">
        <v>0.67</v>
      </c>
      <c r="M66" s="135">
        <v>0.72</v>
      </c>
      <c r="N66" s="119">
        <v>0.7</v>
      </c>
      <c r="O66" s="120">
        <v>2E-3</v>
      </c>
      <c r="P66" s="113"/>
      <c r="Q66" s="121">
        <v>699</v>
      </c>
      <c r="R66" s="122">
        <v>88.074869796587905</v>
      </c>
      <c r="S66" s="123">
        <v>36</v>
      </c>
      <c r="T66" s="124">
        <v>2.4465241610163302</v>
      </c>
      <c r="U66" s="125">
        <v>372.60322341215999</v>
      </c>
      <c r="V66" s="126">
        <v>0.01</v>
      </c>
      <c r="W66" s="126">
        <v>0.01</v>
      </c>
      <c r="X66" s="127">
        <v>0</v>
      </c>
      <c r="Y66" s="127">
        <v>0</v>
      </c>
      <c r="Z66" s="113"/>
      <c r="AA66" s="128">
        <v>710</v>
      </c>
      <c r="AB66" s="112">
        <v>89.460883484373994</v>
      </c>
      <c r="AC66" s="123">
        <v>200</v>
      </c>
      <c r="AD66" s="118">
        <v>0.44730441742186999</v>
      </c>
      <c r="AE66" s="129">
        <v>-1103.3154254880001</v>
      </c>
      <c r="AF66" s="114"/>
      <c r="AG66" s="114"/>
      <c r="AH66" s="130">
        <v>878</v>
      </c>
      <c r="AI66" s="127">
        <v>1195</v>
      </c>
      <c r="AJ66" s="113"/>
      <c r="AK66" s="122">
        <v>5865.6138899999996</v>
      </c>
      <c r="AL66" s="122">
        <v>739.07464898255705</v>
      </c>
      <c r="AM66" s="131">
        <v>748.6</v>
      </c>
      <c r="AN66" s="135">
        <v>0.98727578009959605</v>
      </c>
      <c r="AO66" s="139">
        <v>-921.625747601581</v>
      </c>
      <c r="AP66" s="126">
        <v>2E-3</v>
      </c>
      <c r="AQ66" s="126"/>
      <c r="AR66" s="127">
        <v>76</v>
      </c>
      <c r="AS66" s="127">
        <v>1264</v>
      </c>
      <c r="AT66" s="115"/>
      <c r="AU66" s="122">
        <v>3462.05483</v>
      </c>
      <c r="AV66" s="112">
        <v>436.223216567809</v>
      </c>
      <c r="AW66" s="133">
        <v>573</v>
      </c>
      <c r="AX66" s="120">
        <v>0.76129706207296399</v>
      </c>
      <c r="AY66" s="122">
        <v>-1733.09386402312</v>
      </c>
      <c r="AZ66" s="114"/>
      <c r="BA66" s="114"/>
      <c r="BB66" s="127">
        <v>1086</v>
      </c>
      <c r="BC66" s="127">
        <v>1996</v>
      </c>
      <c r="BD66" s="113"/>
      <c r="BE66" s="122">
        <v>467.7</v>
      </c>
      <c r="BF66" s="112">
        <v>58.930781979777002</v>
      </c>
      <c r="BG66" s="134">
        <v>65</v>
      </c>
      <c r="BH66" s="120">
        <v>0.90662741507349298</v>
      </c>
      <c r="BI66" s="128">
        <v>-121.6275132836</v>
      </c>
      <c r="BJ66" s="114"/>
      <c r="BK66" s="114"/>
      <c r="BL66" s="127">
        <v>49</v>
      </c>
      <c r="BM66" s="127">
        <v>152</v>
      </c>
      <c r="BN66" s="113"/>
      <c r="BO66" s="121">
        <v>1050</v>
      </c>
      <c r="BP66" s="122">
        <v>132.30130656139801</v>
      </c>
      <c r="BQ66" s="134">
        <v>78</v>
      </c>
      <c r="BR66" s="124">
        <v>1.6961705969409999</v>
      </c>
      <c r="BS66" s="125">
        <v>342.80698405968002</v>
      </c>
      <c r="BT66" s="114">
        <v>7.4999999999999997E-3</v>
      </c>
      <c r="BU66" s="126">
        <v>7.4999999999999997E-3</v>
      </c>
      <c r="BV66" s="121">
        <v>0</v>
      </c>
      <c r="BW66" s="121">
        <v>0</v>
      </c>
      <c r="BX66" s="115"/>
      <c r="BY66" s="120">
        <v>0.99754787482484797</v>
      </c>
      <c r="BZ66" s="120">
        <v>1</v>
      </c>
      <c r="CA66" s="137">
        <v>0.99901914992993901</v>
      </c>
      <c r="CB66" s="119">
        <v>0.9</v>
      </c>
      <c r="CC66" s="126">
        <v>2.5000000000000001E-3</v>
      </c>
      <c r="CD66" s="115"/>
      <c r="CE66" s="115"/>
    </row>
    <row r="67" spans="1:83" s="87" customFormat="1" ht="21.4" customHeight="1" x14ac:dyDescent="0.2">
      <c r="A67" s="111" t="s">
        <v>382</v>
      </c>
      <c r="B67" s="111" t="s">
        <v>95</v>
      </c>
      <c r="C67" s="111" t="s">
        <v>109</v>
      </c>
      <c r="D67" s="112">
        <v>2.11746031744444</v>
      </c>
      <c r="E67" s="113"/>
      <c r="F67" s="114">
        <v>0.06</v>
      </c>
      <c r="G67" s="114">
        <v>0.06</v>
      </c>
      <c r="H67" s="115"/>
      <c r="I67" s="116">
        <v>6</v>
      </c>
      <c r="J67" s="116">
        <v>6</v>
      </c>
      <c r="K67" s="113"/>
      <c r="L67" s="117">
        <v>0.42</v>
      </c>
      <c r="M67" s="118">
        <v>0.505</v>
      </c>
      <c r="N67" s="119">
        <v>0.7</v>
      </c>
      <c r="O67" s="120"/>
      <c r="P67" s="113"/>
      <c r="Q67" s="121">
        <v>179</v>
      </c>
      <c r="R67" s="122">
        <v>84.535232384441798</v>
      </c>
      <c r="S67" s="123">
        <v>36</v>
      </c>
      <c r="T67" s="124">
        <v>2.3482008995678298</v>
      </c>
      <c r="U67" s="125">
        <v>91.916480000652996</v>
      </c>
      <c r="V67" s="126">
        <v>0.01</v>
      </c>
      <c r="W67" s="126">
        <v>0.01</v>
      </c>
      <c r="X67" s="127">
        <v>0</v>
      </c>
      <c r="Y67" s="127">
        <v>0</v>
      </c>
      <c r="Z67" s="113"/>
      <c r="AA67" s="128">
        <v>309</v>
      </c>
      <c r="AB67" s="112">
        <v>145.92953523347799</v>
      </c>
      <c r="AC67" s="123">
        <v>200</v>
      </c>
      <c r="AD67" s="118">
        <v>0.72964767616739001</v>
      </c>
      <c r="AE67" s="129">
        <v>-174.79733332970599</v>
      </c>
      <c r="AF67" s="114"/>
      <c r="AG67" s="114"/>
      <c r="AH67" s="130">
        <v>115</v>
      </c>
      <c r="AI67" s="127">
        <v>200</v>
      </c>
      <c r="AJ67" s="113"/>
      <c r="AK67" s="122">
        <v>1934.2452499999999</v>
      </c>
      <c r="AL67" s="122">
        <v>913.47414356007096</v>
      </c>
      <c r="AM67" s="131">
        <v>709.4</v>
      </c>
      <c r="AN67" s="124">
        <v>1.2876714738653401</v>
      </c>
      <c r="AO67" s="132">
        <v>218.21610867953399</v>
      </c>
      <c r="AP67" s="126">
        <v>0.01</v>
      </c>
      <c r="AQ67" s="126">
        <v>0.01</v>
      </c>
      <c r="AR67" s="127">
        <v>0</v>
      </c>
      <c r="AS67" s="127">
        <v>0</v>
      </c>
      <c r="AT67" s="115"/>
      <c r="AU67" s="122">
        <v>1559.0323900000001</v>
      </c>
      <c r="AV67" s="112">
        <v>736.27466694704901</v>
      </c>
      <c r="AW67" s="133">
        <v>573</v>
      </c>
      <c r="AX67" s="124">
        <v>1.2849470627348101</v>
      </c>
      <c r="AY67" s="132">
        <v>172.95303001039301</v>
      </c>
      <c r="AZ67" s="114">
        <v>1.4999999999999999E-2</v>
      </c>
      <c r="BA67" s="114">
        <v>1.4999999999999999E-2</v>
      </c>
      <c r="BB67" s="127">
        <v>0</v>
      </c>
      <c r="BC67" s="127">
        <v>0</v>
      </c>
      <c r="BD67" s="113"/>
      <c r="BE67" s="122">
        <v>193.1</v>
      </c>
      <c r="BF67" s="112">
        <v>91.194152924221797</v>
      </c>
      <c r="BG67" s="134">
        <v>65</v>
      </c>
      <c r="BH67" s="124">
        <v>1.40298696806495</v>
      </c>
      <c r="BI67" s="125">
        <v>35.865866667845701</v>
      </c>
      <c r="BJ67" s="114">
        <v>1.4999999999999999E-2</v>
      </c>
      <c r="BK67" s="114">
        <v>1.4999999999999999E-2</v>
      </c>
      <c r="BL67" s="127">
        <v>0</v>
      </c>
      <c r="BM67" s="127">
        <v>0</v>
      </c>
      <c r="BN67" s="113"/>
      <c r="BO67" s="121">
        <v>202</v>
      </c>
      <c r="BP67" s="122">
        <v>95.397301350040493</v>
      </c>
      <c r="BQ67" s="134">
        <v>78</v>
      </c>
      <c r="BR67" s="124">
        <v>1.22304232500052</v>
      </c>
      <c r="BS67" s="125">
        <v>13.3190400014148</v>
      </c>
      <c r="BT67" s="114">
        <v>7.4999999999999997E-3</v>
      </c>
      <c r="BU67" s="126">
        <v>7.4999999999999997E-3</v>
      </c>
      <c r="BV67" s="121">
        <v>0</v>
      </c>
      <c r="BW67" s="121">
        <v>0</v>
      </c>
      <c r="BX67" s="115"/>
      <c r="BY67" s="120">
        <v>0.99698145752479495</v>
      </c>
      <c r="BZ67" s="120">
        <v>1</v>
      </c>
      <c r="CA67" s="137">
        <v>0.99879258300991802</v>
      </c>
      <c r="CB67" s="119">
        <v>0.9</v>
      </c>
      <c r="CC67" s="126">
        <v>2.5000000000000001E-3</v>
      </c>
      <c r="CD67" s="115"/>
      <c r="CE67" s="115"/>
    </row>
    <row r="68" spans="1:83" s="87" customFormat="1" ht="21.4" customHeight="1" x14ac:dyDescent="0.2">
      <c r="A68" s="111" t="s">
        <v>382</v>
      </c>
      <c r="B68" s="111" t="s">
        <v>95</v>
      </c>
      <c r="C68" s="111" t="s">
        <v>110</v>
      </c>
      <c r="D68" s="112">
        <v>3.3942760942222199</v>
      </c>
      <c r="E68" s="113"/>
      <c r="F68" s="114">
        <v>5.2999999999999999E-2</v>
      </c>
      <c r="G68" s="114">
        <v>4.2250000000000003E-2</v>
      </c>
      <c r="H68" s="115"/>
      <c r="I68" s="116">
        <v>6</v>
      </c>
      <c r="J68" s="116">
        <v>6</v>
      </c>
      <c r="K68" s="113"/>
      <c r="L68" s="117">
        <v>0.28999999999999998</v>
      </c>
      <c r="M68" s="120">
        <v>0.60299999999999998</v>
      </c>
      <c r="N68" s="119">
        <v>0.7</v>
      </c>
      <c r="O68" s="120"/>
      <c r="P68" s="113"/>
      <c r="Q68" s="121">
        <v>212</v>
      </c>
      <c r="R68" s="122">
        <v>62.458089476241803</v>
      </c>
      <c r="S68" s="123">
        <v>36</v>
      </c>
      <c r="T68" s="124">
        <v>1.7349469298956</v>
      </c>
      <c r="U68" s="125">
        <v>72.405643638579306</v>
      </c>
      <c r="V68" s="126">
        <v>0.01</v>
      </c>
      <c r="W68" s="126">
        <v>0.01</v>
      </c>
      <c r="X68" s="127">
        <v>0</v>
      </c>
      <c r="Y68" s="127">
        <v>0</v>
      </c>
      <c r="Z68" s="113"/>
      <c r="AA68" s="128">
        <v>474</v>
      </c>
      <c r="AB68" s="112">
        <v>139.646860432729</v>
      </c>
      <c r="AC68" s="123">
        <v>200</v>
      </c>
      <c r="AD68" s="118">
        <v>0.69823430216364502</v>
      </c>
      <c r="AE68" s="129">
        <v>-301.524202007893</v>
      </c>
      <c r="AF68" s="114"/>
      <c r="AG68" s="114"/>
      <c r="AH68" s="130">
        <v>205</v>
      </c>
      <c r="AI68" s="127">
        <v>341</v>
      </c>
      <c r="AJ68" s="113"/>
      <c r="AK68" s="122">
        <v>2870.4097999999999</v>
      </c>
      <c r="AL68" s="122">
        <v>845.661849631515</v>
      </c>
      <c r="AM68" s="131">
        <v>750.3</v>
      </c>
      <c r="AN68" s="135">
        <v>1.1270982935246101</v>
      </c>
      <c r="AO68" s="139">
        <v>-38.969243832609699</v>
      </c>
      <c r="AP68" s="126">
        <v>8.9999999999999993E-3</v>
      </c>
      <c r="AQ68" s="126">
        <v>6.4999999999999997E-3</v>
      </c>
      <c r="AR68" s="127">
        <v>0</v>
      </c>
      <c r="AS68" s="127">
        <v>186</v>
      </c>
      <c r="AT68" s="115"/>
      <c r="AU68" s="122">
        <v>2159.7594899999999</v>
      </c>
      <c r="AV68" s="112">
        <v>636.29458242255805</v>
      </c>
      <c r="AW68" s="133">
        <v>573</v>
      </c>
      <c r="AX68" s="135">
        <v>1.11046174942855</v>
      </c>
      <c r="AY68" s="139">
        <v>-62.1173487526125</v>
      </c>
      <c r="AZ68" s="114">
        <v>1.2749999999999999E-2</v>
      </c>
      <c r="BA68" s="114">
        <v>8.2500000000000004E-3</v>
      </c>
      <c r="BB68" s="127">
        <v>0</v>
      </c>
      <c r="BC68" s="127">
        <v>175</v>
      </c>
      <c r="BD68" s="113"/>
      <c r="BE68" s="122">
        <v>241.9</v>
      </c>
      <c r="BF68" s="112">
        <v>71.267037001428704</v>
      </c>
      <c r="BG68" s="134">
        <v>65</v>
      </c>
      <c r="BH68" s="135">
        <v>1.09641595386813</v>
      </c>
      <c r="BI68" s="136">
        <v>-10.145365652565101</v>
      </c>
      <c r="BJ68" s="114">
        <v>1.125E-2</v>
      </c>
      <c r="BK68" s="114">
        <v>7.4999999999999997E-3</v>
      </c>
      <c r="BL68" s="127">
        <v>0</v>
      </c>
      <c r="BM68" s="127">
        <v>23</v>
      </c>
      <c r="BN68" s="113"/>
      <c r="BO68" s="121">
        <v>357</v>
      </c>
      <c r="BP68" s="122">
        <v>105.17706576895399</v>
      </c>
      <c r="BQ68" s="134">
        <v>78</v>
      </c>
      <c r="BR68" s="124">
        <v>1.3484239201147901</v>
      </c>
      <c r="BS68" s="125">
        <v>54.545561216921797</v>
      </c>
      <c r="BT68" s="114">
        <v>7.4999999999999997E-3</v>
      </c>
      <c r="BU68" s="126">
        <v>7.4999999999999997E-3</v>
      </c>
      <c r="BV68" s="121">
        <v>0</v>
      </c>
      <c r="BW68" s="121">
        <v>0</v>
      </c>
      <c r="BX68" s="115"/>
      <c r="BY68" s="120">
        <v>0.99937539038101197</v>
      </c>
      <c r="BZ68" s="120">
        <v>1</v>
      </c>
      <c r="CA68" s="137">
        <v>0.99975015615240503</v>
      </c>
      <c r="CB68" s="119">
        <v>0.9</v>
      </c>
      <c r="CC68" s="126">
        <v>2.5000000000000001E-3</v>
      </c>
      <c r="CD68" s="115"/>
      <c r="CE68" s="115"/>
    </row>
    <row r="69" spans="1:83" s="87" customFormat="1" ht="21.4" customHeight="1" x14ac:dyDescent="0.2">
      <c r="A69" s="111" t="s">
        <v>382</v>
      </c>
      <c r="B69" s="111" t="s">
        <v>95</v>
      </c>
      <c r="C69" s="111" t="s">
        <v>111</v>
      </c>
      <c r="D69" s="112">
        <v>2.3537269778888898</v>
      </c>
      <c r="E69" s="113"/>
      <c r="F69" s="114">
        <v>4.6249999999999999E-2</v>
      </c>
      <c r="G69" s="114">
        <v>4.1750000000000002E-2</v>
      </c>
      <c r="H69" s="115"/>
      <c r="I69" s="116">
        <v>5</v>
      </c>
      <c r="J69" s="116">
        <v>5</v>
      </c>
      <c r="K69" s="113"/>
      <c r="L69" s="140">
        <v>0.65</v>
      </c>
      <c r="M69" s="118">
        <v>0.45600000000000002</v>
      </c>
      <c r="N69" s="119">
        <v>0.7</v>
      </c>
      <c r="O69" s="120"/>
      <c r="P69" s="113"/>
      <c r="Q69" s="121">
        <v>158</v>
      </c>
      <c r="R69" s="122">
        <v>67.127581696715595</v>
      </c>
      <c r="S69" s="123">
        <v>36</v>
      </c>
      <c r="T69" s="124">
        <v>1.86465504713099</v>
      </c>
      <c r="U69" s="125">
        <v>61.1996828165503</v>
      </c>
      <c r="V69" s="126">
        <v>0.01</v>
      </c>
      <c r="W69" s="126">
        <v>0.01</v>
      </c>
      <c r="X69" s="127">
        <v>0</v>
      </c>
      <c r="Y69" s="127">
        <v>0</v>
      </c>
      <c r="Z69" s="113"/>
      <c r="AA69" s="128">
        <v>228</v>
      </c>
      <c r="AB69" s="112">
        <v>96.867649537032705</v>
      </c>
      <c r="AC69" s="123">
        <v>200</v>
      </c>
      <c r="AD69" s="118">
        <v>0.48433824768516298</v>
      </c>
      <c r="AE69" s="129">
        <v>-309.77953990805401</v>
      </c>
      <c r="AF69" s="114"/>
      <c r="AG69" s="114"/>
      <c r="AH69" s="130">
        <v>243</v>
      </c>
      <c r="AI69" s="127">
        <v>337</v>
      </c>
      <c r="AJ69" s="113"/>
      <c r="AK69" s="122">
        <v>1633.4845399999999</v>
      </c>
      <c r="AL69" s="122">
        <v>693.99915765298704</v>
      </c>
      <c r="AM69" s="131">
        <v>734.5</v>
      </c>
      <c r="AN69" s="120">
        <v>0.94485930245471395</v>
      </c>
      <c r="AO69" s="122">
        <v>-341.51082031232698</v>
      </c>
      <c r="AP69" s="126"/>
      <c r="AQ69" s="126"/>
      <c r="AR69" s="127">
        <v>96</v>
      </c>
      <c r="AS69" s="127">
        <v>442</v>
      </c>
      <c r="AT69" s="115"/>
      <c r="AU69" s="122">
        <v>1471.91597</v>
      </c>
      <c r="AV69" s="112">
        <v>625.35544004351505</v>
      </c>
      <c r="AW69" s="133">
        <v>573</v>
      </c>
      <c r="AX69" s="135">
        <v>1.0913707505122401</v>
      </c>
      <c r="AY69" s="139">
        <v>-68.822411836574005</v>
      </c>
      <c r="AZ69" s="114">
        <v>1.125E-2</v>
      </c>
      <c r="BA69" s="114">
        <v>6.7499999999999999E-3</v>
      </c>
      <c r="BB69" s="127">
        <v>0</v>
      </c>
      <c r="BC69" s="127">
        <v>147</v>
      </c>
      <c r="BD69" s="113"/>
      <c r="BE69" s="122">
        <v>187.6</v>
      </c>
      <c r="BF69" s="112">
        <v>79.703381812049699</v>
      </c>
      <c r="BG69" s="134">
        <v>65</v>
      </c>
      <c r="BH69" s="124">
        <v>1.22620587403153</v>
      </c>
      <c r="BI69" s="125">
        <v>12.821649529882601</v>
      </c>
      <c r="BJ69" s="114">
        <v>1.4999999999999999E-2</v>
      </c>
      <c r="BK69" s="114">
        <v>1.4999999999999999E-2</v>
      </c>
      <c r="BL69" s="127">
        <v>0</v>
      </c>
      <c r="BM69" s="127">
        <v>0</v>
      </c>
      <c r="BN69" s="113"/>
      <c r="BO69" s="121">
        <v>241</v>
      </c>
      <c r="BP69" s="122">
        <v>102.390804993092</v>
      </c>
      <c r="BQ69" s="134">
        <v>78</v>
      </c>
      <c r="BR69" s="124">
        <v>1.3127026281165599</v>
      </c>
      <c r="BS69" s="125">
        <v>31.265979435859101</v>
      </c>
      <c r="BT69" s="114">
        <v>7.4999999999999997E-3</v>
      </c>
      <c r="BU69" s="126">
        <v>7.4999999999999997E-3</v>
      </c>
      <c r="BV69" s="121">
        <v>0</v>
      </c>
      <c r="BW69" s="121">
        <v>0</v>
      </c>
      <c r="BX69" s="115"/>
      <c r="BY69" s="120">
        <v>0.99937382592360702</v>
      </c>
      <c r="BZ69" s="120">
        <v>1</v>
      </c>
      <c r="CA69" s="137">
        <v>0.99974953036944303</v>
      </c>
      <c r="CB69" s="119">
        <v>0.9</v>
      </c>
      <c r="CC69" s="126">
        <v>2.5000000000000001E-3</v>
      </c>
      <c r="CD69" s="115"/>
      <c r="CE69" s="115"/>
    </row>
    <row r="70" spans="1:83" s="87" customFormat="1" ht="21.4" customHeight="1" x14ac:dyDescent="0.2">
      <c r="A70" s="111" t="s">
        <v>382</v>
      </c>
      <c r="B70" s="111" t="s">
        <v>95</v>
      </c>
      <c r="C70" s="111" t="s">
        <v>112</v>
      </c>
      <c r="D70" s="112">
        <v>8.5089537966666704</v>
      </c>
      <c r="E70" s="113"/>
      <c r="F70" s="114">
        <v>2.1000000000000001E-2</v>
      </c>
      <c r="G70" s="114">
        <v>2.1000000000000001E-2</v>
      </c>
      <c r="H70" s="115"/>
      <c r="I70" s="116">
        <v>4</v>
      </c>
      <c r="J70" s="116">
        <v>4</v>
      </c>
      <c r="K70" s="113"/>
      <c r="L70" s="137">
        <v>0.84244598098530699</v>
      </c>
      <c r="M70" s="135">
        <v>0.71299999999999997</v>
      </c>
      <c r="N70" s="119">
        <v>0.7</v>
      </c>
      <c r="O70" s="120">
        <v>1E-3</v>
      </c>
      <c r="P70" s="113"/>
      <c r="Q70" s="121">
        <v>372</v>
      </c>
      <c r="R70" s="122">
        <v>43.718653184570002</v>
      </c>
      <c r="S70" s="123">
        <v>36</v>
      </c>
      <c r="T70" s="124">
        <v>1.2144070329047201</v>
      </c>
      <c r="U70" s="125">
        <v>22.057362576767801</v>
      </c>
      <c r="V70" s="126">
        <v>0.01</v>
      </c>
      <c r="W70" s="126">
        <v>0.01</v>
      </c>
      <c r="X70" s="127">
        <v>0</v>
      </c>
      <c r="Y70" s="127">
        <v>0</v>
      </c>
      <c r="Z70" s="113"/>
      <c r="AA70" s="128">
        <v>621</v>
      </c>
      <c r="AB70" s="112">
        <v>72.981945235532095</v>
      </c>
      <c r="AC70" s="123">
        <v>200</v>
      </c>
      <c r="AD70" s="118">
        <v>0.36490972617766099</v>
      </c>
      <c r="AE70" s="129">
        <v>-1323.1257634624001</v>
      </c>
      <c r="AF70" s="114"/>
      <c r="AG70" s="114"/>
      <c r="AH70" s="130">
        <v>1081</v>
      </c>
      <c r="AI70" s="127">
        <v>1422</v>
      </c>
      <c r="AJ70" s="113"/>
      <c r="AK70" s="122">
        <v>4934.7570400000004</v>
      </c>
      <c r="AL70" s="122">
        <v>579.94874081149203</v>
      </c>
      <c r="AM70" s="131">
        <v>728.4</v>
      </c>
      <c r="AN70" s="120">
        <v>0.79619541572143404</v>
      </c>
      <c r="AO70" s="122">
        <v>-2145.7489905300599</v>
      </c>
      <c r="AP70" s="126"/>
      <c r="AQ70" s="126"/>
      <c r="AR70" s="127">
        <v>1264</v>
      </c>
      <c r="AS70" s="127">
        <v>2503</v>
      </c>
      <c r="AT70" s="115"/>
      <c r="AU70" s="122">
        <v>3152.6433000000002</v>
      </c>
      <c r="AV70" s="112">
        <v>370.50892217031799</v>
      </c>
      <c r="AW70" s="133">
        <v>573</v>
      </c>
      <c r="AX70" s="118">
        <v>0.64661242961661003</v>
      </c>
      <c r="AY70" s="141">
        <v>-2417.2770123197802</v>
      </c>
      <c r="AZ70" s="114"/>
      <c r="BA70" s="114"/>
      <c r="BB70" s="127">
        <v>1723</v>
      </c>
      <c r="BC70" s="127">
        <v>2699</v>
      </c>
      <c r="BD70" s="113"/>
      <c r="BE70" s="122">
        <v>422.7</v>
      </c>
      <c r="BF70" s="112">
        <v>49.677082529886398</v>
      </c>
      <c r="BG70" s="134">
        <v>65</v>
      </c>
      <c r="BH70" s="120">
        <v>0.76426280815209802</v>
      </c>
      <c r="BI70" s="128">
        <v>-209.14087312528</v>
      </c>
      <c r="BJ70" s="114"/>
      <c r="BK70" s="114"/>
      <c r="BL70" s="127">
        <v>131</v>
      </c>
      <c r="BM70" s="127">
        <v>241</v>
      </c>
      <c r="BN70" s="113"/>
      <c r="BO70" s="121">
        <v>804</v>
      </c>
      <c r="BP70" s="122">
        <v>94.488702044070607</v>
      </c>
      <c r="BQ70" s="134">
        <v>78</v>
      </c>
      <c r="BR70" s="124">
        <v>1.2113936159496199</v>
      </c>
      <c r="BS70" s="125">
        <v>45.790952249663597</v>
      </c>
      <c r="BT70" s="114">
        <v>7.4999999999999997E-3</v>
      </c>
      <c r="BU70" s="126">
        <v>7.4999999999999997E-3</v>
      </c>
      <c r="BV70" s="121">
        <v>0</v>
      </c>
      <c r="BW70" s="121">
        <v>0</v>
      </c>
      <c r="BX70" s="115"/>
      <c r="BY70" s="120">
        <v>0.99813009215974402</v>
      </c>
      <c r="BZ70" s="120">
        <v>1</v>
      </c>
      <c r="CA70" s="137">
        <v>0.99925203686389696</v>
      </c>
      <c r="CB70" s="119">
        <v>0.9</v>
      </c>
      <c r="CC70" s="126">
        <v>2.5000000000000001E-3</v>
      </c>
      <c r="CD70" s="115"/>
      <c r="CE70" s="115"/>
    </row>
    <row r="71" spans="1:83" s="87" customFormat="1" ht="21.4" customHeight="1" x14ac:dyDescent="0.2">
      <c r="A71" s="111" t="s">
        <v>382</v>
      </c>
      <c r="B71" s="111" t="s">
        <v>95</v>
      </c>
      <c r="C71" s="111" t="s">
        <v>113</v>
      </c>
      <c r="D71" s="112">
        <v>6.5057600336666699</v>
      </c>
      <c r="E71" s="113"/>
      <c r="F71" s="114">
        <v>2.7E-2</v>
      </c>
      <c r="G71" s="114">
        <v>1.8749999999999999E-2</v>
      </c>
      <c r="H71" s="115"/>
      <c r="I71" s="116">
        <v>5</v>
      </c>
      <c r="J71" s="116">
        <v>4</v>
      </c>
      <c r="K71" s="113"/>
      <c r="L71" s="117">
        <v>0.59264008076728902</v>
      </c>
      <c r="M71" s="120">
        <v>0.623</v>
      </c>
      <c r="N71" s="119">
        <v>0.7</v>
      </c>
      <c r="O71" s="120"/>
      <c r="P71" s="113"/>
      <c r="Q71" s="121">
        <v>234</v>
      </c>
      <c r="R71" s="122">
        <v>35.968126520048898</v>
      </c>
      <c r="S71" s="123">
        <v>36</v>
      </c>
      <c r="T71" s="135">
        <v>0.99911462555691299</v>
      </c>
      <c r="U71" s="136">
        <v>-33.558489448588901</v>
      </c>
      <c r="V71" s="126">
        <v>2.5000000000000001E-3</v>
      </c>
      <c r="W71" s="126">
        <v>0</v>
      </c>
      <c r="X71" s="127">
        <v>1</v>
      </c>
      <c r="Y71" s="127">
        <v>48</v>
      </c>
      <c r="Z71" s="113"/>
      <c r="AA71" s="128">
        <v>811</v>
      </c>
      <c r="AB71" s="112">
        <v>124.65876328102399</v>
      </c>
      <c r="AC71" s="123">
        <v>200</v>
      </c>
      <c r="AD71" s="118">
        <v>0.62329381640512005</v>
      </c>
      <c r="AE71" s="129">
        <v>-675.43605249216102</v>
      </c>
      <c r="AF71" s="114"/>
      <c r="AG71" s="114"/>
      <c r="AH71" s="130">
        <v>491</v>
      </c>
      <c r="AI71" s="127">
        <v>751</v>
      </c>
      <c r="AJ71" s="113"/>
      <c r="AK71" s="122">
        <v>6273.4722599999996</v>
      </c>
      <c r="AL71" s="122">
        <v>964.29505969101206</v>
      </c>
      <c r="AM71" s="131">
        <v>828</v>
      </c>
      <c r="AN71" s="124">
        <v>1.1646075600132999</v>
      </c>
      <c r="AO71" s="132">
        <v>119.62700268245401</v>
      </c>
      <c r="AP71" s="126">
        <v>0.01</v>
      </c>
      <c r="AQ71" s="126">
        <v>8.0000000000000002E-3</v>
      </c>
      <c r="AR71" s="127">
        <v>0</v>
      </c>
      <c r="AS71" s="127">
        <v>191</v>
      </c>
      <c r="AT71" s="115"/>
      <c r="AU71" s="122">
        <v>3773.44047</v>
      </c>
      <c r="AV71" s="112">
        <v>580.01531726851601</v>
      </c>
      <c r="AW71" s="133">
        <v>573</v>
      </c>
      <c r="AX71" s="135">
        <v>1.0122431365942699</v>
      </c>
      <c r="AY71" s="139">
        <v>-485.19882039004102</v>
      </c>
      <c r="AZ71" s="114">
        <v>4.4999999999999997E-3</v>
      </c>
      <c r="BA71" s="114">
        <v>7.5000000000000002E-4</v>
      </c>
      <c r="BB71" s="127">
        <v>0</v>
      </c>
      <c r="BC71" s="127">
        <v>700</v>
      </c>
      <c r="BD71" s="113"/>
      <c r="BE71" s="122">
        <v>307.10000000000002</v>
      </c>
      <c r="BF71" s="112">
        <v>47.204323309004302</v>
      </c>
      <c r="BG71" s="134">
        <v>65</v>
      </c>
      <c r="BH71" s="118">
        <v>0.72622035860006595</v>
      </c>
      <c r="BI71" s="129">
        <v>-175.99171705995201</v>
      </c>
      <c r="BJ71" s="114"/>
      <c r="BK71" s="114"/>
      <c r="BL71" s="127">
        <v>116</v>
      </c>
      <c r="BM71" s="127">
        <v>201</v>
      </c>
      <c r="BN71" s="113"/>
      <c r="BO71" s="121">
        <v>887</v>
      </c>
      <c r="BP71" s="122">
        <v>136.34071890292</v>
      </c>
      <c r="BQ71" s="134">
        <v>78</v>
      </c>
      <c r="BR71" s="124">
        <v>1.74795793465282</v>
      </c>
      <c r="BS71" s="125">
        <v>307.289939528057</v>
      </c>
      <c r="BT71" s="114">
        <v>7.4999999999999997E-3</v>
      </c>
      <c r="BU71" s="126">
        <v>7.4999999999999997E-3</v>
      </c>
      <c r="BV71" s="121">
        <v>0</v>
      </c>
      <c r="BW71" s="121">
        <v>0</v>
      </c>
      <c r="BX71" s="115"/>
      <c r="BY71" s="120">
        <v>0.99637587367331104</v>
      </c>
      <c r="BZ71" s="120">
        <v>1</v>
      </c>
      <c r="CA71" s="137">
        <v>0.99855034946932397</v>
      </c>
      <c r="CB71" s="119">
        <v>0.9</v>
      </c>
      <c r="CC71" s="126">
        <v>2.5000000000000001E-3</v>
      </c>
      <c r="CD71" s="115"/>
      <c r="CE71" s="115"/>
    </row>
    <row r="72" spans="1:83" s="87" customFormat="1" ht="21.4" customHeight="1" x14ac:dyDescent="0.2">
      <c r="A72" s="111" t="s">
        <v>382</v>
      </c>
      <c r="B72" s="111" t="s">
        <v>95</v>
      </c>
      <c r="C72" s="111" t="s">
        <v>115</v>
      </c>
      <c r="D72" s="112">
        <v>3.28637479555556</v>
      </c>
      <c r="E72" s="113"/>
      <c r="F72" s="114">
        <v>3.3000000000000002E-2</v>
      </c>
      <c r="G72" s="114">
        <v>2.6249999999999999E-2</v>
      </c>
      <c r="H72" s="115"/>
      <c r="I72" s="116">
        <v>5</v>
      </c>
      <c r="J72" s="116">
        <v>5</v>
      </c>
      <c r="K72" s="113"/>
      <c r="L72" s="117">
        <v>0.26</v>
      </c>
      <c r="M72" s="118">
        <v>0.45200000000000001</v>
      </c>
      <c r="N72" s="119">
        <v>0.7</v>
      </c>
      <c r="O72" s="120"/>
      <c r="P72" s="113"/>
      <c r="Q72" s="121">
        <v>149</v>
      </c>
      <c r="R72" s="122">
        <v>45.338711884446496</v>
      </c>
      <c r="S72" s="123">
        <v>36</v>
      </c>
      <c r="T72" s="124">
        <v>1.25940866345685</v>
      </c>
      <c r="U72" s="125">
        <v>13.8432356080638</v>
      </c>
      <c r="V72" s="126">
        <v>0.01</v>
      </c>
      <c r="W72" s="126">
        <v>0.01</v>
      </c>
      <c r="X72" s="127">
        <v>0</v>
      </c>
      <c r="Y72" s="127">
        <v>0</v>
      </c>
      <c r="Z72" s="113"/>
      <c r="AA72" s="128">
        <v>284</v>
      </c>
      <c r="AB72" s="112">
        <v>86.417410571696607</v>
      </c>
      <c r="AC72" s="123">
        <v>200</v>
      </c>
      <c r="AD72" s="118">
        <v>0.43208705285848298</v>
      </c>
      <c r="AE72" s="129">
        <v>-466.87091328853398</v>
      </c>
      <c r="AF72" s="114"/>
      <c r="AG72" s="114"/>
      <c r="AH72" s="130">
        <v>374</v>
      </c>
      <c r="AI72" s="127">
        <v>505</v>
      </c>
      <c r="AJ72" s="113"/>
      <c r="AK72" s="122">
        <v>2946.7044900000001</v>
      </c>
      <c r="AL72" s="122">
        <v>896.64285825983097</v>
      </c>
      <c r="AM72" s="131">
        <v>828</v>
      </c>
      <c r="AN72" s="135">
        <v>1.08290200272926</v>
      </c>
      <c r="AO72" s="139">
        <v>-161.90109101453299</v>
      </c>
      <c r="AP72" s="126">
        <v>7.0000000000000001E-3</v>
      </c>
      <c r="AQ72" s="126">
        <v>4.0000000000000001E-3</v>
      </c>
      <c r="AR72" s="127">
        <v>0</v>
      </c>
      <c r="AS72" s="127">
        <v>319</v>
      </c>
      <c r="AT72" s="115"/>
      <c r="AU72" s="122">
        <v>1937.5463999999999</v>
      </c>
      <c r="AV72" s="112">
        <v>589.56951672715797</v>
      </c>
      <c r="AW72" s="133">
        <v>573</v>
      </c>
      <c r="AX72" s="135">
        <v>1.02891713215909</v>
      </c>
      <c r="AY72" s="139">
        <v>-213.69876657165099</v>
      </c>
      <c r="AZ72" s="114">
        <v>6.0000000000000001E-3</v>
      </c>
      <c r="BA72" s="114">
        <v>2.2499999999999998E-3</v>
      </c>
      <c r="BB72" s="127">
        <v>0</v>
      </c>
      <c r="BC72" s="127">
        <v>323</v>
      </c>
      <c r="BD72" s="113"/>
      <c r="BE72" s="122">
        <v>130.19999999999999</v>
      </c>
      <c r="BF72" s="112">
        <v>39.618122733925702</v>
      </c>
      <c r="BG72" s="134">
        <v>65</v>
      </c>
      <c r="BH72" s="118">
        <v>0.60950958052193405</v>
      </c>
      <c r="BI72" s="129">
        <v>-113.83304681877399</v>
      </c>
      <c r="BJ72" s="114"/>
      <c r="BK72" s="114"/>
      <c r="BL72" s="127">
        <v>84</v>
      </c>
      <c r="BM72" s="127">
        <v>127</v>
      </c>
      <c r="BN72" s="113"/>
      <c r="BO72" s="121">
        <v>399</v>
      </c>
      <c r="BP72" s="122">
        <v>121.41037612009499</v>
      </c>
      <c r="BQ72" s="134">
        <v>78</v>
      </c>
      <c r="BR72" s="124">
        <v>1.5565432835909601</v>
      </c>
      <c r="BS72" s="125">
        <v>106.160343817472</v>
      </c>
      <c r="BT72" s="114">
        <v>7.4999999999999997E-3</v>
      </c>
      <c r="BU72" s="126">
        <v>7.4999999999999997E-3</v>
      </c>
      <c r="BV72" s="121">
        <v>0</v>
      </c>
      <c r="BW72" s="121">
        <v>0</v>
      </c>
      <c r="BX72" s="115"/>
      <c r="BY72" s="120">
        <v>0.998672566371681</v>
      </c>
      <c r="BZ72" s="120">
        <v>1</v>
      </c>
      <c r="CA72" s="137">
        <v>0.99946902654867298</v>
      </c>
      <c r="CB72" s="119">
        <v>0.9</v>
      </c>
      <c r="CC72" s="126">
        <v>2.5000000000000001E-3</v>
      </c>
      <c r="CD72" s="115"/>
      <c r="CE72" s="115"/>
    </row>
    <row r="73" spans="1:83" s="87" customFormat="1" ht="21.4" customHeight="1" x14ac:dyDescent="0.2">
      <c r="A73" s="111" t="s">
        <v>383</v>
      </c>
      <c r="B73" s="111" t="s">
        <v>116</v>
      </c>
      <c r="C73" s="111" t="s">
        <v>117</v>
      </c>
      <c r="D73" s="112">
        <v>4.6677861217777803</v>
      </c>
      <c r="E73" s="113"/>
      <c r="F73" s="114">
        <v>2.2499999999999999E-2</v>
      </c>
      <c r="G73" s="114">
        <v>1.7624999999999998E-2</v>
      </c>
      <c r="H73" s="115"/>
      <c r="I73" s="116">
        <v>4</v>
      </c>
      <c r="J73" s="116">
        <v>3</v>
      </c>
      <c r="K73" s="113"/>
      <c r="L73" s="117">
        <v>0.63</v>
      </c>
      <c r="M73" s="118">
        <v>0.46800000000000003</v>
      </c>
      <c r="N73" s="119">
        <v>0.7</v>
      </c>
      <c r="O73" s="120"/>
      <c r="P73" s="113"/>
      <c r="Q73" s="121">
        <v>200</v>
      </c>
      <c r="R73" s="122">
        <v>42.8468646125174</v>
      </c>
      <c r="S73" s="123">
        <v>36</v>
      </c>
      <c r="T73" s="124">
        <v>1.1901906836810401</v>
      </c>
      <c r="U73" s="125">
        <v>8.03076084131831</v>
      </c>
      <c r="V73" s="126">
        <v>0.01</v>
      </c>
      <c r="W73" s="126">
        <v>9.4999999999999998E-3</v>
      </c>
      <c r="X73" s="127">
        <v>0</v>
      </c>
      <c r="Y73" s="127">
        <v>2</v>
      </c>
      <c r="Z73" s="113"/>
      <c r="AA73" s="128">
        <v>552</v>
      </c>
      <c r="AB73" s="112">
        <v>118.257346330548</v>
      </c>
      <c r="AC73" s="123">
        <v>200</v>
      </c>
      <c r="AD73" s="118">
        <v>0.59128673165274004</v>
      </c>
      <c r="AE73" s="129">
        <v>-514.49577310378697</v>
      </c>
      <c r="AF73" s="114"/>
      <c r="AG73" s="114"/>
      <c r="AH73" s="130">
        <v>382</v>
      </c>
      <c r="AI73" s="127">
        <v>569</v>
      </c>
      <c r="AJ73" s="113"/>
      <c r="AK73" s="122">
        <v>3847.3301499999998</v>
      </c>
      <c r="AL73" s="122">
        <v>824.23017028353104</v>
      </c>
      <c r="AM73" s="131">
        <v>828</v>
      </c>
      <c r="AN73" s="135">
        <v>0.99544706555981999</v>
      </c>
      <c r="AO73" s="139">
        <v>-567.96235064967902</v>
      </c>
      <c r="AP73" s="126">
        <v>2.5000000000000001E-3</v>
      </c>
      <c r="AQ73" s="126">
        <v>0</v>
      </c>
      <c r="AR73" s="127">
        <v>18</v>
      </c>
      <c r="AS73" s="127">
        <v>791</v>
      </c>
      <c r="AT73" s="115"/>
      <c r="AU73" s="122">
        <v>1923.83537</v>
      </c>
      <c r="AV73" s="112">
        <v>412.15156817581101</v>
      </c>
      <c r="AW73" s="133">
        <v>573</v>
      </c>
      <c r="AX73" s="118">
        <v>0.71928720449530803</v>
      </c>
      <c r="AY73" s="141">
        <v>-1131.67501994235</v>
      </c>
      <c r="AZ73" s="114"/>
      <c r="BA73" s="114"/>
      <c r="BB73" s="127">
        <v>751</v>
      </c>
      <c r="BC73" s="127">
        <v>1286</v>
      </c>
      <c r="BD73" s="113"/>
      <c r="BE73" s="122">
        <v>225.2</v>
      </c>
      <c r="BF73" s="112">
        <v>48.245569553694601</v>
      </c>
      <c r="BG73" s="134">
        <v>65</v>
      </c>
      <c r="BH73" s="118">
        <v>0.74223953159530098</v>
      </c>
      <c r="BI73" s="129">
        <v>-121.411126258731</v>
      </c>
      <c r="BJ73" s="114"/>
      <c r="BK73" s="114"/>
      <c r="BL73" s="127">
        <v>79</v>
      </c>
      <c r="BM73" s="127">
        <v>139</v>
      </c>
      <c r="BN73" s="113"/>
      <c r="BO73" s="121">
        <v>419</v>
      </c>
      <c r="BP73" s="122">
        <v>89.764181363223898</v>
      </c>
      <c r="BQ73" s="134">
        <v>78</v>
      </c>
      <c r="BR73" s="124">
        <v>1.15082283799005</v>
      </c>
      <c r="BS73" s="125">
        <v>3.0666484895230002</v>
      </c>
      <c r="BT73" s="114">
        <v>7.4999999999999997E-3</v>
      </c>
      <c r="BU73" s="126">
        <v>5.6249999999999998E-3</v>
      </c>
      <c r="BV73" s="121">
        <v>0</v>
      </c>
      <c r="BW73" s="121">
        <v>18</v>
      </c>
      <c r="BX73" s="115"/>
      <c r="BY73" s="120">
        <v>0.98757682751405795</v>
      </c>
      <c r="BZ73" s="120">
        <v>1</v>
      </c>
      <c r="CA73" s="137">
        <v>0.995030731005623</v>
      </c>
      <c r="CB73" s="119">
        <v>0.9</v>
      </c>
      <c r="CC73" s="126">
        <v>2.5000000000000001E-3</v>
      </c>
      <c r="CD73" s="115"/>
      <c r="CE73" s="115"/>
    </row>
    <row r="74" spans="1:83" s="87" customFormat="1" ht="21.4" customHeight="1" x14ac:dyDescent="0.2">
      <c r="A74" s="111" t="s">
        <v>383</v>
      </c>
      <c r="B74" s="111" t="s">
        <v>116</v>
      </c>
      <c r="C74" s="111" t="s">
        <v>118</v>
      </c>
      <c r="D74" s="112">
        <v>7.9590446357777802</v>
      </c>
      <c r="E74" s="113"/>
      <c r="F74" s="114">
        <v>3.0499999999999999E-2</v>
      </c>
      <c r="G74" s="114">
        <v>2.5999999999999999E-2</v>
      </c>
      <c r="H74" s="115"/>
      <c r="I74" s="116">
        <v>4</v>
      </c>
      <c r="J74" s="116">
        <v>4</v>
      </c>
      <c r="K74" s="113"/>
      <c r="L74" s="140">
        <v>0.67</v>
      </c>
      <c r="M74" s="118">
        <v>0.33900000000000002</v>
      </c>
      <c r="N74" s="119">
        <v>0.7</v>
      </c>
      <c r="O74" s="120"/>
      <c r="P74" s="113"/>
      <c r="Q74" s="121">
        <v>261</v>
      </c>
      <c r="R74" s="122">
        <v>32.792880545831302</v>
      </c>
      <c r="S74" s="123">
        <v>36</v>
      </c>
      <c r="T74" s="120">
        <v>0.91091334849531302</v>
      </c>
      <c r="U74" s="128">
        <v>-66.326853308851298</v>
      </c>
      <c r="V74" s="126"/>
      <c r="W74" s="126"/>
      <c r="X74" s="127">
        <v>26</v>
      </c>
      <c r="Y74" s="127">
        <v>83</v>
      </c>
      <c r="Z74" s="113"/>
      <c r="AA74" s="128">
        <v>941</v>
      </c>
      <c r="AB74" s="112">
        <v>118.230270473668</v>
      </c>
      <c r="AC74" s="123">
        <v>200</v>
      </c>
      <c r="AD74" s="118">
        <v>0.59115135236834004</v>
      </c>
      <c r="AE74" s="129">
        <v>-877.48251838250701</v>
      </c>
      <c r="AF74" s="114"/>
      <c r="AG74" s="114"/>
      <c r="AH74" s="130">
        <v>651</v>
      </c>
      <c r="AI74" s="127">
        <v>970</v>
      </c>
      <c r="AJ74" s="113"/>
      <c r="AK74" s="122">
        <v>8243.2660199999991</v>
      </c>
      <c r="AL74" s="122">
        <v>1035.71049004356</v>
      </c>
      <c r="AM74" s="131">
        <v>828</v>
      </c>
      <c r="AN74" s="124">
        <v>1.25085807976275</v>
      </c>
      <c r="AO74" s="132">
        <v>714.74839389642</v>
      </c>
      <c r="AP74" s="126">
        <v>0.01</v>
      </c>
      <c r="AQ74" s="126">
        <v>0.01</v>
      </c>
      <c r="AR74" s="127">
        <v>0</v>
      </c>
      <c r="AS74" s="127">
        <v>0</v>
      </c>
      <c r="AT74" s="115"/>
      <c r="AU74" s="122">
        <v>4945.3034900000002</v>
      </c>
      <c r="AV74" s="112">
        <v>621.34385674502903</v>
      </c>
      <c r="AW74" s="133">
        <v>573</v>
      </c>
      <c r="AX74" s="135">
        <v>1.08436973253932</v>
      </c>
      <c r="AY74" s="139">
        <v>-264.64892516588299</v>
      </c>
      <c r="AZ74" s="114">
        <v>1.0500000000000001E-2</v>
      </c>
      <c r="BA74" s="114">
        <v>6.0000000000000001E-3</v>
      </c>
      <c r="BB74" s="127">
        <v>0</v>
      </c>
      <c r="BC74" s="127">
        <v>528</v>
      </c>
      <c r="BD74" s="113"/>
      <c r="BE74" s="122">
        <v>424.4</v>
      </c>
      <c r="BF74" s="112">
        <v>53.322982772608398</v>
      </c>
      <c r="BG74" s="134">
        <v>65</v>
      </c>
      <c r="BH74" s="120">
        <v>0.82035358111705303</v>
      </c>
      <c r="BI74" s="128">
        <v>-166.60681847431499</v>
      </c>
      <c r="BJ74" s="114"/>
      <c r="BK74" s="114"/>
      <c r="BL74" s="127">
        <v>93</v>
      </c>
      <c r="BM74" s="127">
        <v>197</v>
      </c>
      <c r="BN74" s="113"/>
      <c r="BO74" s="121">
        <v>904</v>
      </c>
      <c r="BP74" s="122">
        <v>113.58147131582901</v>
      </c>
      <c r="BQ74" s="134">
        <v>78</v>
      </c>
      <c r="BR74" s="124">
        <v>1.45617270917729</v>
      </c>
      <c r="BS74" s="125">
        <v>194.791817830822</v>
      </c>
      <c r="BT74" s="114">
        <v>7.4999999999999997E-3</v>
      </c>
      <c r="BU74" s="126">
        <v>7.4999999999999997E-3</v>
      </c>
      <c r="BV74" s="121">
        <v>0</v>
      </c>
      <c r="BW74" s="121">
        <v>0</v>
      </c>
      <c r="BX74" s="115"/>
      <c r="BY74" s="120">
        <v>0.99461136512083603</v>
      </c>
      <c r="BZ74" s="120">
        <v>1</v>
      </c>
      <c r="CA74" s="137">
        <v>0.99784454604833395</v>
      </c>
      <c r="CB74" s="119">
        <v>0.9</v>
      </c>
      <c r="CC74" s="126">
        <v>2.5000000000000001E-3</v>
      </c>
      <c r="CD74" s="115"/>
      <c r="CE74" s="115"/>
    </row>
    <row r="75" spans="1:83" s="87" customFormat="1" ht="21.4" customHeight="1" x14ac:dyDescent="0.2">
      <c r="A75" s="111" t="s">
        <v>383</v>
      </c>
      <c r="B75" s="111" t="s">
        <v>116</v>
      </c>
      <c r="C75" s="111" t="s">
        <v>119</v>
      </c>
      <c r="D75" s="112">
        <v>7.0505427525555602</v>
      </c>
      <c r="E75" s="113"/>
      <c r="F75" s="114">
        <v>1.6E-2</v>
      </c>
      <c r="G75" s="114">
        <v>1.3125E-2</v>
      </c>
      <c r="H75" s="115"/>
      <c r="I75" s="116">
        <v>3</v>
      </c>
      <c r="J75" s="116">
        <v>3</v>
      </c>
      <c r="K75" s="113"/>
      <c r="L75" s="117">
        <v>0.33</v>
      </c>
      <c r="M75" s="118">
        <v>0.53200000000000003</v>
      </c>
      <c r="N75" s="119">
        <v>0.7</v>
      </c>
      <c r="O75" s="120"/>
      <c r="P75" s="113"/>
      <c r="Q75" s="121">
        <v>271</v>
      </c>
      <c r="R75" s="122">
        <v>38.436757213020599</v>
      </c>
      <c r="S75" s="123">
        <v>36</v>
      </c>
      <c r="T75" s="135">
        <v>1.06768770036168</v>
      </c>
      <c r="U75" s="136">
        <v>-18.963441458700999</v>
      </c>
      <c r="V75" s="126">
        <v>6.0000000000000001E-3</v>
      </c>
      <c r="W75" s="126">
        <v>3.5000000000000001E-3</v>
      </c>
      <c r="X75" s="127">
        <v>0</v>
      </c>
      <c r="Y75" s="127">
        <v>34</v>
      </c>
      <c r="Z75" s="113"/>
      <c r="AA75" s="128">
        <v>507</v>
      </c>
      <c r="AB75" s="112">
        <v>71.909357590411304</v>
      </c>
      <c r="AC75" s="123">
        <v>200</v>
      </c>
      <c r="AD75" s="118">
        <v>0.35954678795205602</v>
      </c>
      <c r="AE75" s="129">
        <v>-1103.9080081038901</v>
      </c>
      <c r="AF75" s="114"/>
      <c r="AG75" s="114"/>
      <c r="AH75" s="130">
        <v>904</v>
      </c>
      <c r="AI75" s="127">
        <v>1186</v>
      </c>
      <c r="AJ75" s="113"/>
      <c r="AK75" s="122">
        <v>3368.00794</v>
      </c>
      <c r="AL75" s="122">
        <v>477.69484679448601</v>
      </c>
      <c r="AM75" s="131">
        <v>809.9</v>
      </c>
      <c r="AN75" s="118">
        <v>0.58981954166500306</v>
      </c>
      <c r="AO75" s="141">
        <v>-3155.36403881672</v>
      </c>
      <c r="AP75" s="126"/>
      <c r="AQ75" s="126"/>
      <c r="AR75" s="127">
        <v>2343</v>
      </c>
      <c r="AS75" s="127">
        <v>3485</v>
      </c>
      <c r="AT75" s="115"/>
      <c r="AU75" s="122">
        <v>3344.6922800000002</v>
      </c>
      <c r="AV75" s="112">
        <v>474.38791556688</v>
      </c>
      <c r="AW75" s="133">
        <v>573</v>
      </c>
      <c r="AX75" s="120">
        <v>0.82790212140816699</v>
      </c>
      <c r="AY75" s="122">
        <v>-1270.5591632176599</v>
      </c>
      <c r="AZ75" s="114"/>
      <c r="BA75" s="114"/>
      <c r="BB75" s="127">
        <v>696</v>
      </c>
      <c r="BC75" s="127">
        <v>1504</v>
      </c>
      <c r="BD75" s="113"/>
      <c r="BE75" s="122">
        <v>421.4</v>
      </c>
      <c r="BF75" s="112">
        <v>59.768448300984801</v>
      </c>
      <c r="BG75" s="134">
        <v>65</v>
      </c>
      <c r="BH75" s="120">
        <v>0.91951458924592</v>
      </c>
      <c r="BI75" s="128">
        <v>-102.145102633766</v>
      </c>
      <c r="BJ75" s="114"/>
      <c r="BK75" s="114"/>
      <c r="BL75" s="127">
        <v>37</v>
      </c>
      <c r="BM75" s="127">
        <v>129</v>
      </c>
      <c r="BN75" s="113"/>
      <c r="BO75" s="121">
        <v>652</v>
      </c>
      <c r="BP75" s="122">
        <v>92.475150195164005</v>
      </c>
      <c r="BQ75" s="134">
        <v>78</v>
      </c>
      <c r="BR75" s="124">
        <v>1.18557884865595</v>
      </c>
      <c r="BS75" s="125">
        <v>23.745876839481198</v>
      </c>
      <c r="BT75" s="114">
        <v>7.4999999999999997E-3</v>
      </c>
      <c r="BU75" s="126">
        <v>7.1250000000000003E-3</v>
      </c>
      <c r="BV75" s="121">
        <v>0</v>
      </c>
      <c r="BW75" s="121">
        <v>8</v>
      </c>
      <c r="BX75" s="115"/>
      <c r="BY75" s="120">
        <v>0.98438278783851096</v>
      </c>
      <c r="BZ75" s="120">
        <v>1</v>
      </c>
      <c r="CA75" s="137">
        <v>0.99375311513540499</v>
      </c>
      <c r="CB75" s="119">
        <v>0.9</v>
      </c>
      <c r="CC75" s="126">
        <v>2.5000000000000001E-3</v>
      </c>
      <c r="CD75" s="115"/>
      <c r="CE75" s="115"/>
    </row>
    <row r="76" spans="1:83" s="87" customFormat="1" ht="21.4" customHeight="1" x14ac:dyDescent="0.2">
      <c r="A76" s="111" t="s">
        <v>383</v>
      </c>
      <c r="B76" s="111" t="s">
        <v>116</v>
      </c>
      <c r="C76" s="111" t="s">
        <v>122</v>
      </c>
      <c r="D76" s="112">
        <v>2.9588746057777802</v>
      </c>
      <c r="E76" s="113"/>
      <c r="F76" s="114">
        <v>0.02</v>
      </c>
      <c r="G76" s="114">
        <v>0.02</v>
      </c>
      <c r="H76" s="115"/>
      <c r="I76" s="116">
        <v>3</v>
      </c>
      <c r="J76" s="116">
        <v>3</v>
      </c>
      <c r="K76" s="113"/>
      <c r="L76" s="117">
        <v>0.19486916951080799</v>
      </c>
      <c r="M76" s="118">
        <v>0.109</v>
      </c>
      <c r="N76" s="119">
        <v>0.7</v>
      </c>
      <c r="O76" s="120"/>
      <c r="P76" s="113"/>
      <c r="Q76" s="121">
        <v>131</v>
      </c>
      <c r="R76" s="122">
        <v>44.273589608764397</v>
      </c>
      <c r="S76" s="123">
        <v>36</v>
      </c>
      <c r="T76" s="124">
        <v>1.2298219335767899</v>
      </c>
      <c r="U76" s="125">
        <v>9.3121394129406898</v>
      </c>
      <c r="V76" s="126">
        <v>0.01</v>
      </c>
      <c r="W76" s="126">
        <v>0.01</v>
      </c>
      <c r="X76" s="127">
        <v>0</v>
      </c>
      <c r="Y76" s="127">
        <v>0</v>
      </c>
      <c r="Z76" s="113"/>
      <c r="AA76" s="128">
        <v>283</v>
      </c>
      <c r="AB76" s="112">
        <v>95.644472208246796</v>
      </c>
      <c r="AC76" s="123">
        <v>200</v>
      </c>
      <c r="AD76" s="118">
        <v>0.478222361041234</v>
      </c>
      <c r="AE76" s="129">
        <v>-393.04366992810702</v>
      </c>
      <c r="AF76" s="114"/>
      <c r="AG76" s="114"/>
      <c r="AH76" s="130">
        <v>309</v>
      </c>
      <c r="AI76" s="127">
        <v>428</v>
      </c>
      <c r="AJ76" s="113"/>
      <c r="AK76" s="122">
        <v>1565.9166700000001</v>
      </c>
      <c r="AL76" s="122">
        <v>529.22711457330502</v>
      </c>
      <c r="AM76" s="131">
        <v>773.2</v>
      </c>
      <c r="AN76" s="118">
        <v>0.68446341770991403</v>
      </c>
      <c r="AO76" s="141">
        <v>-1047.6681579420599</v>
      </c>
      <c r="AP76" s="126"/>
      <c r="AQ76" s="126"/>
      <c r="AR76" s="127">
        <v>722</v>
      </c>
      <c r="AS76" s="127">
        <v>1180</v>
      </c>
      <c r="AT76" s="115"/>
      <c r="AU76" s="122">
        <v>1437.6388400000001</v>
      </c>
      <c r="AV76" s="112">
        <v>485.87352677694798</v>
      </c>
      <c r="AW76" s="133">
        <v>573</v>
      </c>
      <c r="AX76" s="120">
        <v>0.84794681810985695</v>
      </c>
      <c r="AY76" s="122">
        <v>-499.22627434402699</v>
      </c>
      <c r="AZ76" s="114"/>
      <c r="BA76" s="114"/>
      <c r="BB76" s="127">
        <v>258</v>
      </c>
      <c r="BC76" s="127">
        <v>597</v>
      </c>
      <c r="BD76" s="113"/>
      <c r="BE76" s="122">
        <v>149.5</v>
      </c>
      <c r="BF76" s="112">
        <v>50.525966767254097</v>
      </c>
      <c r="BG76" s="134">
        <v>65</v>
      </c>
      <c r="BH76" s="120">
        <v>0.77732256565006297</v>
      </c>
      <c r="BI76" s="128">
        <v>-70.214192726634806</v>
      </c>
      <c r="BJ76" s="114"/>
      <c r="BK76" s="114"/>
      <c r="BL76" s="127">
        <v>43</v>
      </c>
      <c r="BM76" s="127">
        <v>82</v>
      </c>
      <c r="BN76" s="113"/>
      <c r="BO76" s="121">
        <v>422</v>
      </c>
      <c r="BP76" s="122">
        <v>142.62179248014201</v>
      </c>
      <c r="BQ76" s="134">
        <v>78</v>
      </c>
      <c r="BR76" s="124">
        <v>1.82848451897618</v>
      </c>
      <c r="BS76" s="125">
        <v>158.34296872803799</v>
      </c>
      <c r="BT76" s="114">
        <v>7.4999999999999997E-3</v>
      </c>
      <c r="BU76" s="126">
        <v>7.4999999999999997E-3</v>
      </c>
      <c r="BV76" s="121">
        <v>0</v>
      </c>
      <c r="BW76" s="121">
        <v>0</v>
      </c>
      <c r="BX76" s="115"/>
      <c r="BY76" s="120">
        <v>0.99411561093804102</v>
      </c>
      <c r="BZ76" s="120">
        <v>1</v>
      </c>
      <c r="CA76" s="137">
        <v>0.99764624437521598</v>
      </c>
      <c r="CB76" s="119">
        <v>0.9</v>
      </c>
      <c r="CC76" s="126">
        <v>2.5000000000000001E-3</v>
      </c>
      <c r="CD76" s="115"/>
      <c r="CE76" s="115"/>
    </row>
    <row r="77" spans="1:83" s="87" customFormat="1" ht="21.4" customHeight="1" x14ac:dyDescent="0.2">
      <c r="A77" s="111" t="s">
        <v>383</v>
      </c>
      <c r="B77" s="111" t="s">
        <v>116</v>
      </c>
      <c r="C77" s="111" t="s">
        <v>123</v>
      </c>
      <c r="D77" s="112">
        <v>5.5406124739999996</v>
      </c>
      <c r="E77" s="113"/>
      <c r="F77" s="114">
        <v>0.02</v>
      </c>
      <c r="G77" s="114">
        <v>0.02</v>
      </c>
      <c r="H77" s="115"/>
      <c r="I77" s="116">
        <v>3</v>
      </c>
      <c r="J77" s="116">
        <v>3</v>
      </c>
      <c r="K77" s="113"/>
      <c r="L77" s="138">
        <v>0.73627543035993703</v>
      </c>
      <c r="M77" s="120">
        <v>0.60899999999999999</v>
      </c>
      <c r="N77" s="119">
        <v>0.7</v>
      </c>
      <c r="O77" s="120"/>
      <c r="P77" s="113"/>
      <c r="Q77" s="121">
        <v>257</v>
      </c>
      <c r="R77" s="122">
        <v>46.384763635068097</v>
      </c>
      <c r="S77" s="123">
        <v>36</v>
      </c>
      <c r="T77" s="124">
        <v>1.2884656565296699</v>
      </c>
      <c r="U77" s="125">
        <v>29.134555149286399</v>
      </c>
      <c r="V77" s="126">
        <v>0.01</v>
      </c>
      <c r="W77" s="126">
        <v>0.01</v>
      </c>
      <c r="X77" s="127">
        <v>0</v>
      </c>
      <c r="Y77" s="127">
        <v>0</v>
      </c>
      <c r="Z77" s="113"/>
      <c r="AA77" s="128">
        <v>581</v>
      </c>
      <c r="AB77" s="112">
        <v>104.862053198345</v>
      </c>
      <c r="AC77" s="123">
        <v>200</v>
      </c>
      <c r="AD77" s="118">
        <v>0.52431026599172503</v>
      </c>
      <c r="AE77" s="129">
        <v>-684.91913805952004</v>
      </c>
      <c r="AF77" s="114"/>
      <c r="AG77" s="114"/>
      <c r="AH77" s="130">
        <v>528</v>
      </c>
      <c r="AI77" s="127">
        <v>749</v>
      </c>
      <c r="AJ77" s="113"/>
      <c r="AK77" s="122">
        <v>3498.2386200000001</v>
      </c>
      <c r="AL77" s="122">
        <v>631.38121217029902</v>
      </c>
      <c r="AM77" s="131">
        <v>810.1</v>
      </c>
      <c r="AN77" s="120">
        <v>0.77938675740068997</v>
      </c>
      <c r="AO77" s="122">
        <v>-1629.3668487100899</v>
      </c>
      <c r="AP77" s="126"/>
      <c r="AQ77" s="126"/>
      <c r="AR77" s="127">
        <v>991</v>
      </c>
      <c r="AS77" s="127">
        <v>1888</v>
      </c>
      <c r="AT77" s="115"/>
      <c r="AU77" s="122">
        <v>2858.2941000000001</v>
      </c>
      <c r="AV77" s="112">
        <v>515.88053007007704</v>
      </c>
      <c r="AW77" s="133">
        <v>573</v>
      </c>
      <c r="AX77" s="120">
        <v>0.90031506120432303</v>
      </c>
      <c r="AY77" s="122">
        <v>-768.56423054052505</v>
      </c>
      <c r="AZ77" s="114"/>
      <c r="BA77" s="114"/>
      <c r="BB77" s="127">
        <v>317</v>
      </c>
      <c r="BC77" s="127">
        <v>952</v>
      </c>
      <c r="BD77" s="113"/>
      <c r="BE77" s="122">
        <v>228.9</v>
      </c>
      <c r="BF77" s="112">
        <v>41.3131221636852</v>
      </c>
      <c r="BG77" s="134">
        <v>65</v>
      </c>
      <c r="BH77" s="118">
        <v>0.635586494825926</v>
      </c>
      <c r="BI77" s="129">
        <v>-182.52371986934401</v>
      </c>
      <c r="BJ77" s="114"/>
      <c r="BK77" s="114"/>
      <c r="BL77" s="127">
        <v>132</v>
      </c>
      <c r="BM77" s="127">
        <v>204</v>
      </c>
      <c r="BN77" s="113"/>
      <c r="BO77" s="121">
        <v>523</v>
      </c>
      <c r="BP77" s="122">
        <v>94.393896424671695</v>
      </c>
      <c r="BQ77" s="134">
        <v>78</v>
      </c>
      <c r="BR77" s="124">
        <v>1.21017815929066</v>
      </c>
      <c r="BS77" s="125">
        <v>29.2915361567871</v>
      </c>
      <c r="BT77" s="114">
        <v>7.4999999999999997E-3</v>
      </c>
      <c r="BU77" s="126">
        <v>7.4999999999999997E-3</v>
      </c>
      <c r="BV77" s="121">
        <v>0</v>
      </c>
      <c r="BW77" s="121">
        <v>0</v>
      </c>
      <c r="BX77" s="115"/>
      <c r="BY77" s="120">
        <v>0.98904974016332603</v>
      </c>
      <c r="BZ77" s="120">
        <v>1</v>
      </c>
      <c r="CA77" s="137">
        <v>0.99561989606532997</v>
      </c>
      <c r="CB77" s="119">
        <v>0.9</v>
      </c>
      <c r="CC77" s="126">
        <v>2.5000000000000001E-3</v>
      </c>
      <c r="CD77" s="115"/>
      <c r="CE77" s="115"/>
    </row>
    <row r="78" spans="1:83" s="87" customFormat="1" ht="21.4" customHeight="1" x14ac:dyDescent="0.2">
      <c r="A78" s="111" t="s">
        <v>383</v>
      </c>
      <c r="B78" s="111" t="s">
        <v>116</v>
      </c>
      <c r="C78" s="111" t="s">
        <v>124</v>
      </c>
      <c r="D78" s="112">
        <v>5.8590003444444401</v>
      </c>
      <c r="E78" s="113"/>
      <c r="F78" s="114">
        <v>1.6500000000000001E-2</v>
      </c>
      <c r="G78" s="114">
        <v>1.35E-2</v>
      </c>
      <c r="H78" s="115"/>
      <c r="I78" s="116">
        <v>3</v>
      </c>
      <c r="J78" s="116">
        <v>3</v>
      </c>
      <c r="K78" s="113"/>
      <c r="L78" s="140">
        <v>0.67546536039188199</v>
      </c>
      <c r="M78" s="120">
        <v>0.61499999999999999</v>
      </c>
      <c r="N78" s="119">
        <v>0.7</v>
      </c>
      <c r="O78" s="120"/>
      <c r="P78" s="113"/>
      <c r="Q78" s="121">
        <v>226</v>
      </c>
      <c r="R78" s="122">
        <v>38.573133079655001</v>
      </c>
      <c r="S78" s="123">
        <v>36</v>
      </c>
      <c r="T78" s="135">
        <v>1.0714759188793099</v>
      </c>
      <c r="U78" s="136">
        <v>-14.9595917657599</v>
      </c>
      <c r="V78" s="126">
        <v>6.4999999999999997E-3</v>
      </c>
      <c r="W78" s="126">
        <v>3.5000000000000001E-3</v>
      </c>
      <c r="X78" s="127">
        <v>0</v>
      </c>
      <c r="Y78" s="127">
        <v>28</v>
      </c>
      <c r="Z78" s="113"/>
      <c r="AA78" s="128">
        <v>635</v>
      </c>
      <c r="AB78" s="112">
        <v>108.380263299031</v>
      </c>
      <c r="AC78" s="123">
        <v>200</v>
      </c>
      <c r="AD78" s="118">
        <v>0.54190131649515505</v>
      </c>
      <c r="AE78" s="129">
        <v>-703.66439869866599</v>
      </c>
      <c r="AF78" s="114"/>
      <c r="AG78" s="114"/>
      <c r="AH78" s="130">
        <v>537</v>
      </c>
      <c r="AI78" s="127">
        <v>772</v>
      </c>
      <c r="AJ78" s="113"/>
      <c r="AK78" s="122">
        <v>3825.4266299999999</v>
      </c>
      <c r="AL78" s="122">
        <v>652.91455967011598</v>
      </c>
      <c r="AM78" s="131">
        <v>748.1</v>
      </c>
      <c r="AN78" s="120">
        <v>0.87276374772104803</v>
      </c>
      <c r="AO78" s="122">
        <v>-1181.8475533323599</v>
      </c>
      <c r="AP78" s="126"/>
      <c r="AQ78" s="126"/>
      <c r="AR78" s="127">
        <v>558</v>
      </c>
      <c r="AS78" s="127">
        <v>1435</v>
      </c>
      <c r="AT78" s="115"/>
      <c r="AU78" s="122">
        <v>3120.4528599999999</v>
      </c>
      <c r="AV78" s="112">
        <v>532.591342644115</v>
      </c>
      <c r="AW78" s="133">
        <v>573</v>
      </c>
      <c r="AX78" s="120">
        <v>0.92947878297402298</v>
      </c>
      <c r="AY78" s="122">
        <v>-714.82064227167803</v>
      </c>
      <c r="AZ78" s="114"/>
      <c r="BA78" s="114"/>
      <c r="BB78" s="127">
        <v>237</v>
      </c>
      <c r="BC78" s="127">
        <v>909</v>
      </c>
      <c r="BD78" s="113"/>
      <c r="BE78" s="122">
        <v>303.2</v>
      </c>
      <c r="BF78" s="112">
        <v>51.749442255537097</v>
      </c>
      <c r="BG78" s="134">
        <v>65</v>
      </c>
      <c r="BH78" s="120">
        <v>0.79614526546980202</v>
      </c>
      <c r="BI78" s="128">
        <v>-131.865929577066</v>
      </c>
      <c r="BJ78" s="114"/>
      <c r="BK78" s="114"/>
      <c r="BL78" s="127">
        <v>78</v>
      </c>
      <c r="BM78" s="127">
        <v>154</v>
      </c>
      <c r="BN78" s="113"/>
      <c r="BO78" s="121">
        <v>581</v>
      </c>
      <c r="BP78" s="122">
        <v>99.163673979113</v>
      </c>
      <c r="BQ78" s="134">
        <v>78</v>
      </c>
      <c r="BR78" s="124">
        <v>1.27132915357837</v>
      </c>
      <c r="BS78" s="125">
        <v>58.920884507520299</v>
      </c>
      <c r="BT78" s="114">
        <v>7.4999999999999997E-3</v>
      </c>
      <c r="BU78" s="126">
        <v>7.4999999999999997E-3</v>
      </c>
      <c r="BV78" s="121">
        <v>0</v>
      </c>
      <c r="BW78" s="121">
        <v>0</v>
      </c>
      <c r="BX78" s="115"/>
      <c r="BY78" s="120">
        <v>0.99381554181231502</v>
      </c>
      <c r="BZ78" s="120">
        <v>1</v>
      </c>
      <c r="CA78" s="137">
        <v>0.99752621672492603</v>
      </c>
      <c r="CB78" s="119">
        <v>0.9</v>
      </c>
      <c r="CC78" s="126">
        <v>2.5000000000000001E-3</v>
      </c>
      <c r="CD78" s="115"/>
      <c r="CE78" s="115"/>
    </row>
    <row r="79" spans="1:83" s="87" customFormat="1" ht="21.4" customHeight="1" x14ac:dyDescent="0.2">
      <c r="A79" s="111" t="s">
        <v>383</v>
      </c>
      <c r="B79" s="111" t="s">
        <v>116</v>
      </c>
      <c r="C79" s="111" t="s">
        <v>125</v>
      </c>
      <c r="D79" s="112">
        <v>5.55393447588889</v>
      </c>
      <c r="E79" s="113"/>
      <c r="F79" s="114">
        <v>0.01</v>
      </c>
      <c r="G79" s="114">
        <v>8.5000000000000006E-3</v>
      </c>
      <c r="H79" s="115"/>
      <c r="I79" s="116">
        <v>2</v>
      </c>
      <c r="J79" s="116">
        <v>2</v>
      </c>
      <c r="K79" s="113"/>
      <c r="L79" s="140">
        <v>0.69977844311377202</v>
      </c>
      <c r="M79" s="120">
        <v>0.6</v>
      </c>
      <c r="N79" s="119">
        <v>0.7</v>
      </c>
      <c r="O79" s="120"/>
      <c r="P79" s="113"/>
      <c r="Q79" s="121">
        <v>183</v>
      </c>
      <c r="R79" s="122">
        <v>32.949614511019497</v>
      </c>
      <c r="S79" s="123">
        <v>36</v>
      </c>
      <c r="T79" s="120">
        <v>0.91526706975054095</v>
      </c>
      <c r="U79" s="128">
        <v>-45.413330829196902</v>
      </c>
      <c r="V79" s="126"/>
      <c r="W79" s="126"/>
      <c r="X79" s="127">
        <v>17</v>
      </c>
      <c r="Y79" s="127">
        <v>57</v>
      </c>
      <c r="Z79" s="113"/>
      <c r="AA79" s="128">
        <v>642</v>
      </c>
      <c r="AB79" s="112">
        <v>115.593729596036</v>
      </c>
      <c r="AC79" s="123">
        <v>200</v>
      </c>
      <c r="AD79" s="118">
        <v>0.57796864798017999</v>
      </c>
      <c r="AE79" s="129">
        <v>-626.96294905109403</v>
      </c>
      <c r="AF79" s="114"/>
      <c r="AG79" s="114"/>
      <c r="AH79" s="130">
        <v>469</v>
      </c>
      <c r="AI79" s="127">
        <v>691</v>
      </c>
      <c r="AJ79" s="113"/>
      <c r="AK79" s="122">
        <v>4371.8195100000003</v>
      </c>
      <c r="AL79" s="122">
        <v>787.15719981559596</v>
      </c>
      <c r="AM79" s="131">
        <v>828</v>
      </c>
      <c r="AN79" s="120">
        <v>0.95067294663719404</v>
      </c>
      <c r="AO79" s="122">
        <v>-881.68709907152902</v>
      </c>
      <c r="AP79" s="126">
        <v>0</v>
      </c>
      <c r="AQ79" s="126"/>
      <c r="AR79" s="127">
        <v>227</v>
      </c>
      <c r="AS79" s="127">
        <v>1147</v>
      </c>
      <c r="AT79" s="115"/>
      <c r="AU79" s="122">
        <v>2088.1154499999998</v>
      </c>
      <c r="AV79" s="112">
        <v>375.97048706013101</v>
      </c>
      <c r="AW79" s="133">
        <v>573</v>
      </c>
      <c r="AX79" s="118">
        <v>0.65614395647492296</v>
      </c>
      <c r="AY79" s="141">
        <v>-1547.46339903138</v>
      </c>
      <c r="AZ79" s="114"/>
      <c r="BA79" s="114"/>
      <c r="BB79" s="127">
        <v>1095</v>
      </c>
      <c r="BC79" s="127">
        <v>1731</v>
      </c>
      <c r="BD79" s="113"/>
      <c r="BE79" s="122">
        <v>262.5</v>
      </c>
      <c r="BF79" s="112">
        <v>47.263791306790303</v>
      </c>
      <c r="BG79" s="134">
        <v>65</v>
      </c>
      <c r="BH79" s="118">
        <v>0.72713525087369602</v>
      </c>
      <c r="BI79" s="129">
        <v>-149.91295844160501</v>
      </c>
      <c r="BJ79" s="114"/>
      <c r="BK79" s="114"/>
      <c r="BL79" s="127">
        <v>99</v>
      </c>
      <c r="BM79" s="127">
        <v>171</v>
      </c>
      <c r="BN79" s="113"/>
      <c r="BO79" s="121">
        <v>504</v>
      </c>
      <c r="BP79" s="122">
        <v>90.746479309037298</v>
      </c>
      <c r="BQ79" s="134">
        <v>78</v>
      </c>
      <c r="BR79" s="124">
        <v>1.16341640139791</v>
      </c>
      <c r="BS79" s="125">
        <v>9.1044498700734895</v>
      </c>
      <c r="BT79" s="114">
        <v>7.4999999999999997E-3</v>
      </c>
      <c r="BU79" s="126">
        <v>6.0000000000000001E-3</v>
      </c>
      <c r="BV79" s="121">
        <v>0</v>
      </c>
      <c r="BW79" s="121">
        <v>16</v>
      </c>
      <c r="BX79" s="115"/>
      <c r="BY79" s="120">
        <v>0.99109962675854102</v>
      </c>
      <c r="BZ79" s="120">
        <v>1</v>
      </c>
      <c r="CA79" s="137">
        <v>0.99643985070341701</v>
      </c>
      <c r="CB79" s="119">
        <v>0.9</v>
      </c>
      <c r="CC79" s="126">
        <v>2.5000000000000001E-3</v>
      </c>
      <c r="CD79" s="115"/>
      <c r="CE79" s="115"/>
    </row>
    <row r="80" spans="1:83" s="87" customFormat="1" ht="21.4" customHeight="1" x14ac:dyDescent="0.2">
      <c r="A80" s="111" t="s">
        <v>383</v>
      </c>
      <c r="B80" s="111" t="s">
        <v>116</v>
      </c>
      <c r="C80" s="111" t="s">
        <v>126</v>
      </c>
      <c r="D80" s="112">
        <v>4.87851531188889</v>
      </c>
      <c r="E80" s="113"/>
      <c r="F80" s="114">
        <v>4.0500000000000001E-2</v>
      </c>
      <c r="G80" s="114">
        <v>3.3750000000000002E-2</v>
      </c>
      <c r="H80" s="115"/>
      <c r="I80" s="116">
        <v>6</v>
      </c>
      <c r="J80" s="116">
        <v>6</v>
      </c>
      <c r="K80" s="113"/>
      <c r="L80" s="140">
        <v>0.65</v>
      </c>
      <c r="M80" s="135">
        <v>0.71099999999999997</v>
      </c>
      <c r="N80" s="119">
        <v>0.7</v>
      </c>
      <c r="O80" s="120">
        <v>1E-3</v>
      </c>
      <c r="P80" s="113"/>
      <c r="Q80" s="121">
        <v>210</v>
      </c>
      <c r="R80" s="122">
        <v>43.0458831374849</v>
      </c>
      <c r="S80" s="123">
        <v>36</v>
      </c>
      <c r="T80" s="124">
        <v>1.1957189760412501</v>
      </c>
      <c r="U80" s="125">
        <v>9.3642278771327501</v>
      </c>
      <c r="V80" s="126">
        <v>0.01</v>
      </c>
      <c r="W80" s="126">
        <v>0.01</v>
      </c>
      <c r="X80" s="127">
        <v>0</v>
      </c>
      <c r="Y80" s="127">
        <v>1</v>
      </c>
      <c r="Z80" s="113"/>
      <c r="AA80" s="128">
        <v>637</v>
      </c>
      <c r="AB80" s="112">
        <v>130.57251218370399</v>
      </c>
      <c r="AC80" s="123">
        <v>200</v>
      </c>
      <c r="AD80" s="118">
        <v>0.65286256091852002</v>
      </c>
      <c r="AE80" s="129">
        <v>-477.64317846037397</v>
      </c>
      <c r="AF80" s="114"/>
      <c r="AG80" s="114"/>
      <c r="AH80" s="130">
        <v>339</v>
      </c>
      <c r="AI80" s="127">
        <v>534</v>
      </c>
      <c r="AJ80" s="113"/>
      <c r="AK80" s="122">
        <v>4534.4822100000001</v>
      </c>
      <c r="AL80" s="122">
        <v>929.47995857459296</v>
      </c>
      <c r="AM80" s="131">
        <v>826.9</v>
      </c>
      <c r="AN80" s="135">
        <v>1.12405364442447</v>
      </c>
      <c r="AO80" s="139">
        <v>-74.010011344415005</v>
      </c>
      <c r="AP80" s="126">
        <v>8.9999999999999993E-3</v>
      </c>
      <c r="AQ80" s="126">
        <v>6.0000000000000001E-3</v>
      </c>
      <c r="AR80" s="127">
        <v>0</v>
      </c>
      <c r="AS80" s="127">
        <v>307</v>
      </c>
      <c r="AT80" s="115"/>
      <c r="AU80" s="122">
        <v>3046.7617100000002</v>
      </c>
      <c r="AV80" s="112">
        <v>624.52642150678003</v>
      </c>
      <c r="AW80" s="133">
        <v>573</v>
      </c>
      <c r="AX80" s="135">
        <v>1.08992394678321</v>
      </c>
      <c r="AY80" s="139">
        <v>-146.69099628897101</v>
      </c>
      <c r="AZ80" s="114">
        <v>1.0500000000000001E-2</v>
      </c>
      <c r="BA80" s="114">
        <v>6.7499999999999999E-3</v>
      </c>
      <c r="BB80" s="127">
        <v>0</v>
      </c>
      <c r="BC80" s="127">
        <v>308</v>
      </c>
      <c r="BD80" s="113"/>
      <c r="BE80" s="122">
        <v>247.3</v>
      </c>
      <c r="BF80" s="112">
        <v>50.691651904285798</v>
      </c>
      <c r="BG80" s="134">
        <v>65</v>
      </c>
      <c r="BH80" s="120">
        <v>0.77987156775824396</v>
      </c>
      <c r="BI80" s="128">
        <v>-114.959032999621</v>
      </c>
      <c r="BJ80" s="114"/>
      <c r="BK80" s="114"/>
      <c r="BL80" s="127">
        <v>70</v>
      </c>
      <c r="BM80" s="127">
        <v>134</v>
      </c>
      <c r="BN80" s="113"/>
      <c r="BO80" s="121">
        <v>667</v>
      </c>
      <c r="BP80" s="122">
        <v>136.72192406048799</v>
      </c>
      <c r="BQ80" s="134">
        <v>78</v>
      </c>
      <c r="BR80" s="124">
        <v>1.7528451802626701</v>
      </c>
      <c r="BS80" s="125">
        <v>232.28916040045399</v>
      </c>
      <c r="BT80" s="114">
        <v>7.4999999999999997E-3</v>
      </c>
      <c r="BU80" s="126">
        <v>7.4999999999999997E-3</v>
      </c>
      <c r="BV80" s="121">
        <v>0</v>
      </c>
      <c r="BW80" s="121">
        <v>0</v>
      </c>
      <c r="BX80" s="115"/>
      <c r="BY80" s="120">
        <v>0.98927875243664698</v>
      </c>
      <c r="BZ80" s="120">
        <v>1</v>
      </c>
      <c r="CA80" s="137">
        <v>0.99571150097465899</v>
      </c>
      <c r="CB80" s="119">
        <v>0.9</v>
      </c>
      <c r="CC80" s="126">
        <v>2.5000000000000001E-3</v>
      </c>
      <c r="CD80" s="115"/>
      <c r="CE80" s="115"/>
    </row>
    <row r="81" spans="1:83" s="87" customFormat="1" ht="21.4" customHeight="1" x14ac:dyDescent="0.2">
      <c r="A81" s="111" t="s">
        <v>383</v>
      </c>
      <c r="B81" s="111" t="s">
        <v>116</v>
      </c>
      <c r="C81" s="111" t="s">
        <v>128</v>
      </c>
      <c r="D81" s="112">
        <v>3.5880949928888901</v>
      </c>
      <c r="E81" s="113"/>
      <c r="F81" s="114">
        <v>3.2250000000000001E-2</v>
      </c>
      <c r="G81" s="114">
        <v>1.9625E-2</v>
      </c>
      <c r="H81" s="115"/>
      <c r="I81" s="116">
        <v>5</v>
      </c>
      <c r="J81" s="116">
        <v>5</v>
      </c>
      <c r="K81" s="113"/>
      <c r="L81" s="117">
        <v>0.5</v>
      </c>
      <c r="M81" s="118">
        <v>0.495</v>
      </c>
      <c r="N81" s="119">
        <v>0.7</v>
      </c>
      <c r="O81" s="120"/>
      <c r="P81" s="113"/>
      <c r="Q81" s="121">
        <v>143</v>
      </c>
      <c r="R81" s="122">
        <v>39.854017322118402</v>
      </c>
      <c r="S81" s="123">
        <v>36</v>
      </c>
      <c r="T81" s="135">
        <v>1.10705603672551</v>
      </c>
      <c r="U81" s="136">
        <v>-4.5654299155456499</v>
      </c>
      <c r="V81" s="126">
        <v>8.0000000000000002E-3</v>
      </c>
      <c r="W81" s="126">
        <v>5.4999999999999997E-3</v>
      </c>
      <c r="X81" s="127">
        <v>0</v>
      </c>
      <c r="Y81" s="127">
        <v>13</v>
      </c>
      <c r="Z81" s="113"/>
      <c r="AA81" s="128">
        <v>291</v>
      </c>
      <c r="AB81" s="112">
        <v>81.101531753401702</v>
      </c>
      <c r="AC81" s="123">
        <v>200</v>
      </c>
      <c r="AD81" s="118">
        <v>0.405507658767009</v>
      </c>
      <c r="AE81" s="129">
        <v>-528.80794397525403</v>
      </c>
      <c r="AF81" s="114"/>
      <c r="AG81" s="114"/>
      <c r="AH81" s="130">
        <v>427</v>
      </c>
      <c r="AI81" s="127">
        <v>571</v>
      </c>
      <c r="AJ81" s="113"/>
      <c r="AK81" s="122">
        <v>1864.6527599999999</v>
      </c>
      <c r="AL81" s="122">
        <v>519.67764613129998</v>
      </c>
      <c r="AM81" s="131">
        <v>750.3</v>
      </c>
      <c r="AN81" s="118">
        <v>0.69262647758403295</v>
      </c>
      <c r="AO81" s="141">
        <v>-1210.8567418231601</v>
      </c>
      <c r="AP81" s="126"/>
      <c r="AQ81" s="126"/>
      <c r="AR81" s="127">
        <v>828</v>
      </c>
      <c r="AS81" s="127">
        <v>1366</v>
      </c>
      <c r="AT81" s="115"/>
      <c r="AU81" s="122">
        <v>2207.0068700000002</v>
      </c>
      <c r="AV81" s="112">
        <v>615.09153865044902</v>
      </c>
      <c r="AW81" s="133">
        <v>573</v>
      </c>
      <c r="AX81" s="135">
        <v>1.0734581826360401</v>
      </c>
      <c r="AY81" s="139">
        <v>-141.742889489102</v>
      </c>
      <c r="AZ81" s="114">
        <v>9.75E-3</v>
      </c>
      <c r="BA81" s="114">
        <v>5.2500000000000003E-3</v>
      </c>
      <c r="BB81" s="127">
        <v>0</v>
      </c>
      <c r="BC81" s="127">
        <v>261</v>
      </c>
      <c r="BD81" s="113"/>
      <c r="BE81" s="122">
        <v>237.7</v>
      </c>
      <c r="BF81" s="112">
        <v>66.246852569703094</v>
      </c>
      <c r="BG81" s="134">
        <v>65</v>
      </c>
      <c r="BH81" s="135">
        <v>1.0191823472262</v>
      </c>
      <c r="BI81" s="136">
        <v>-28.7375817919574</v>
      </c>
      <c r="BJ81" s="114">
        <v>5.2500000000000003E-3</v>
      </c>
      <c r="BK81" s="114">
        <v>1.5E-3</v>
      </c>
      <c r="BL81" s="127">
        <v>0</v>
      </c>
      <c r="BM81" s="127">
        <v>43</v>
      </c>
      <c r="BN81" s="113"/>
      <c r="BO81" s="121">
        <v>315</v>
      </c>
      <c r="BP81" s="122">
        <v>87.790317877393605</v>
      </c>
      <c r="BQ81" s="134">
        <v>78</v>
      </c>
      <c r="BR81" s="135">
        <v>1.12551689586402</v>
      </c>
      <c r="BS81" s="136">
        <v>-4.7250981503489102</v>
      </c>
      <c r="BT81" s="114">
        <v>6.7499999999999999E-3</v>
      </c>
      <c r="BU81" s="126">
        <v>4.875E-3</v>
      </c>
      <c r="BV81" s="121">
        <v>0</v>
      </c>
      <c r="BW81" s="121">
        <v>21</v>
      </c>
      <c r="BX81" s="115"/>
      <c r="BY81" s="120">
        <v>0.99116950247684699</v>
      </c>
      <c r="BZ81" s="120">
        <v>1</v>
      </c>
      <c r="CA81" s="137">
        <v>0.99646780099073895</v>
      </c>
      <c r="CB81" s="119">
        <v>0.9</v>
      </c>
      <c r="CC81" s="126">
        <v>2.5000000000000001E-3</v>
      </c>
      <c r="CD81" s="115"/>
      <c r="CE81" s="115"/>
    </row>
    <row r="82" spans="1:83" s="87" customFormat="1" ht="21.4" customHeight="1" x14ac:dyDescent="0.2">
      <c r="A82" s="111" t="s">
        <v>383</v>
      </c>
      <c r="B82" s="111" t="s">
        <v>116</v>
      </c>
      <c r="C82" s="111" t="s">
        <v>129</v>
      </c>
      <c r="D82" s="112">
        <v>5.0163980773333297</v>
      </c>
      <c r="E82" s="113"/>
      <c r="F82" s="114">
        <v>1.1625E-2</v>
      </c>
      <c r="G82" s="114">
        <v>6.7499999999999999E-3</v>
      </c>
      <c r="H82" s="115"/>
      <c r="I82" s="116">
        <v>3</v>
      </c>
      <c r="J82" s="116">
        <v>3</v>
      </c>
      <c r="K82" s="113"/>
      <c r="L82" s="117">
        <v>0.36584261321455103</v>
      </c>
      <c r="M82" s="118">
        <v>0.38400000000000001</v>
      </c>
      <c r="N82" s="119">
        <v>0.7</v>
      </c>
      <c r="O82" s="120"/>
      <c r="P82" s="113"/>
      <c r="Q82" s="121">
        <v>147</v>
      </c>
      <c r="R82" s="122">
        <v>29.3038944943827</v>
      </c>
      <c r="S82" s="123">
        <v>36</v>
      </c>
      <c r="T82" s="120">
        <v>0.81399706928840698</v>
      </c>
      <c r="U82" s="128">
        <v>-59.306393887641498</v>
      </c>
      <c r="V82" s="126"/>
      <c r="W82" s="126"/>
      <c r="X82" s="127">
        <v>34</v>
      </c>
      <c r="Y82" s="127">
        <v>70</v>
      </c>
      <c r="Z82" s="113"/>
      <c r="AA82" s="128">
        <v>594</v>
      </c>
      <c r="AB82" s="112">
        <v>118.41165530383201</v>
      </c>
      <c r="AC82" s="123">
        <v>200</v>
      </c>
      <c r="AD82" s="118">
        <v>0.59205827651915999</v>
      </c>
      <c r="AE82" s="129">
        <v>-552.14663270911899</v>
      </c>
      <c r="AF82" s="114"/>
      <c r="AG82" s="114"/>
      <c r="AH82" s="130">
        <v>410</v>
      </c>
      <c r="AI82" s="127">
        <v>610</v>
      </c>
      <c r="AJ82" s="113"/>
      <c r="AK82" s="122">
        <v>4455.1743399999996</v>
      </c>
      <c r="AL82" s="122">
        <v>888.12216879891798</v>
      </c>
      <c r="AM82" s="131">
        <v>828</v>
      </c>
      <c r="AN82" s="135">
        <v>1.07261131497454</v>
      </c>
      <c r="AO82" s="139">
        <v>-289.872719415755</v>
      </c>
      <c r="AP82" s="126">
        <v>6.4999999999999997E-3</v>
      </c>
      <c r="AQ82" s="126">
        <v>3.5000000000000001E-3</v>
      </c>
      <c r="AR82" s="127">
        <v>0</v>
      </c>
      <c r="AS82" s="127">
        <v>530</v>
      </c>
      <c r="AT82" s="115"/>
      <c r="AU82" s="122">
        <v>1878.5053600000001</v>
      </c>
      <c r="AV82" s="112">
        <v>374.47294473858699</v>
      </c>
      <c r="AW82" s="133">
        <v>573</v>
      </c>
      <c r="AX82" s="118">
        <v>0.65353044456996001</v>
      </c>
      <c r="AY82" s="141">
        <v>-1405.2047427116299</v>
      </c>
      <c r="AZ82" s="114"/>
      <c r="BA82" s="114"/>
      <c r="BB82" s="127">
        <v>996</v>
      </c>
      <c r="BC82" s="127">
        <v>1571</v>
      </c>
      <c r="BD82" s="113"/>
      <c r="BE82" s="122">
        <v>176.3</v>
      </c>
      <c r="BF82" s="112">
        <v>35.144738771154202</v>
      </c>
      <c r="BG82" s="134">
        <v>65</v>
      </c>
      <c r="BH82" s="118">
        <v>0.54068828878698705</v>
      </c>
      <c r="BI82" s="129">
        <v>-196.197655630464</v>
      </c>
      <c r="BJ82" s="114"/>
      <c r="BK82" s="114"/>
      <c r="BL82" s="127">
        <v>150</v>
      </c>
      <c r="BM82" s="127">
        <v>215</v>
      </c>
      <c r="BN82" s="113"/>
      <c r="BO82" s="121">
        <v>398</v>
      </c>
      <c r="BP82" s="122">
        <v>79.339795977988402</v>
      </c>
      <c r="BQ82" s="134">
        <v>78</v>
      </c>
      <c r="BR82" s="135">
        <v>1.0171768715126699</v>
      </c>
      <c r="BS82" s="136">
        <v>-48.997186756556502</v>
      </c>
      <c r="BT82" s="114">
        <v>2.6250000000000002E-3</v>
      </c>
      <c r="BU82" s="126">
        <v>7.5000000000000002E-4</v>
      </c>
      <c r="BV82" s="121">
        <v>0</v>
      </c>
      <c r="BW82" s="121">
        <v>72</v>
      </c>
      <c r="BX82" s="115"/>
      <c r="BY82" s="120">
        <v>0.99157681940700804</v>
      </c>
      <c r="BZ82" s="120">
        <v>1</v>
      </c>
      <c r="CA82" s="137">
        <v>0.99663072776280304</v>
      </c>
      <c r="CB82" s="119">
        <v>0.9</v>
      </c>
      <c r="CC82" s="126">
        <v>2.5000000000000001E-3</v>
      </c>
      <c r="CD82" s="115"/>
      <c r="CE82" s="115"/>
    </row>
    <row r="83" spans="1:83" s="87" customFormat="1" ht="21.4" customHeight="1" x14ac:dyDescent="0.2">
      <c r="A83" s="111" t="s">
        <v>383</v>
      </c>
      <c r="B83" s="111" t="s">
        <v>116</v>
      </c>
      <c r="C83" s="111" t="s">
        <v>130</v>
      </c>
      <c r="D83" s="112">
        <v>4.9251896847777799</v>
      </c>
      <c r="E83" s="113"/>
      <c r="F83" s="114">
        <v>1.7999999999999999E-2</v>
      </c>
      <c r="G83" s="114">
        <v>1.55E-2</v>
      </c>
      <c r="H83" s="115"/>
      <c r="I83" s="116">
        <v>3</v>
      </c>
      <c r="J83" s="116">
        <v>3</v>
      </c>
      <c r="K83" s="113"/>
      <c r="L83" s="138">
        <v>0.80967025998731801</v>
      </c>
      <c r="M83" s="120">
        <v>0.63800000000000001</v>
      </c>
      <c r="N83" s="119">
        <v>0.7</v>
      </c>
      <c r="O83" s="120"/>
      <c r="P83" s="113"/>
      <c r="Q83" s="121">
        <v>196</v>
      </c>
      <c r="R83" s="122">
        <v>39.7954216069636</v>
      </c>
      <c r="S83" s="123">
        <v>36</v>
      </c>
      <c r="T83" s="135">
        <v>1.10542837797121</v>
      </c>
      <c r="U83" s="136">
        <v>-6.5553210520448602</v>
      </c>
      <c r="V83" s="126">
        <v>8.0000000000000002E-3</v>
      </c>
      <c r="W83" s="126">
        <v>5.4999999999999997E-3</v>
      </c>
      <c r="X83" s="127">
        <v>0</v>
      </c>
      <c r="Y83" s="127">
        <v>17</v>
      </c>
      <c r="Z83" s="113"/>
      <c r="AA83" s="128">
        <v>805</v>
      </c>
      <c r="AB83" s="112">
        <v>163.44548160002901</v>
      </c>
      <c r="AC83" s="123">
        <v>200</v>
      </c>
      <c r="AD83" s="120">
        <v>0.81722740800014504</v>
      </c>
      <c r="AE83" s="128">
        <v>-320.30733917802701</v>
      </c>
      <c r="AF83" s="114"/>
      <c r="AG83" s="114"/>
      <c r="AH83" s="130">
        <v>181</v>
      </c>
      <c r="AI83" s="127">
        <v>378</v>
      </c>
      <c r="AJ83" s="113"/>
      <c r="AK83" s="122">
        <v>3538.4042399999998</v>
      </c>
      <c r="AL83" s="122">
        <v>718.43004360544796</v>
      </c>
      <c r="AM83" s="131">
        <v>828</v>
      </c>
      <c r="AN83" s="120">
        <v>0.86766913478918795</v>
      </c>
      <c r="AO83" s="122">
        <v>-1120.36814419703</v>
      </c>
      <c r="AP83" s="126"/>
      <c r="AQ83" s="126"/>
      <c r="AR83" s="127">
        <v>540</v>
      </c>
      <c r="AS83" s="127">
        <v>1356</v>
      </c>
      <c r="AT83" s="115"/>
      <c r="AU83" s="122">
        <v>2306.9183400000002</v>
      </c>
      <c r="AV83" s="112">
        <v>468.39177527110598</v>
      </c>
      <c r="AW83" s="133">
        <v>573</v>
      </c>
      <c r="AX83" s="120">
        <v>0.81743765317819495</v>
      </c>
      <c r="AY83" s="122">
        <v>-917.08718674504803</v>
      </c>
      <c r="AZ83" s="114"/>
      <c r="BA83" s="114"/>
      <c r="BB83" s="127">
        <v>516</v>
      </c>
      <c r="BC83" s="127">
        <v>1080</v>
      </c>
      <c r="BD83" s="113"/>
      <c r="BE83" s="122">
        <v>279.3</v>
      </c>
      <c r="BF83" s="112">
        <v>56.708475789923199</v>
      </c>
      <c r="BG83" s="134">
        <v>65</v>
      </c>
      <c r="BH83" s="120">
        <v>0.87243808907574105</v>
      </c>
      <c r="BI83" s="128">
        <v>-86.424885232858699</v>
      </c>
      <c r="BJ83" s="114"/>
      <c r="BK83" s="114"/>
      <c r="BL83" s="127">
        <v>41</v>
      </c>
      <c r="BM83" s="127">
        <v>105</v>
      </c>
      <c r="BN83" s="113"/>
      <c r="BO83" s="121">
        <v>516</v>
      </c>
      <c r="BP83" s="122">
        <v>104.76753851629201</v>
      </c>
      <c r="BQ83" s="134">
        <v>78</v>
      </c>
      <c r="BR83" s="124">
        <v>1.3431735707216901</v>
      </c>
      <c r="BS83" s="125">
        <v>77.130137720569394</v>
      </c>
      <c r="BT83" s="114">
        <v>7.4999999999999997E-3</v>
      </c>
      <c r="BU83" s="126">
        <v>7.4999999999999997E-3</v>
      </c>
      <c r="BV83" s="121">
        <v>0</v>
      </c>
      <c r="BW83" s="121">
        <v>0</v>
      </c>
      <c r="BX83" s="115"/>
      <c r="BY83" s="120">
        <v>0.98985377499253902</v>
      </c>
      <c r="BZ83" s="120">
        <v>1</v>
      </c>
      <c r="CA83" s="137">
        <v>0.99594150999701603</v>
      </c>
      <c r="CB83" s="119">
        <v>0.9</v>
      </c>
      <c r="CC83" s="126">
        <v>2.5000000000000001E-3</v>
      </c>
      <c r="CD83" s="115"/>
      <c r="CE83" s="115"/>
    </row>
    <row r="84" spans="1:83" s="87" customFormat="1" ht="21.4" customHeight="1" x14ac:dyDescent="0.2">
      <c r="A84" s="111" t="s">
        <v>383</v>
      </c>
      <c r="B84" s="111" t="s">
        <v>116</v>
      </c>
      <c r="C84" s="111" t="s">
        <v>131</v>
      </c>
      <c r="D84" s="112">
        <v>3.6932241753333299</v>
      </c>
      <c r="E84" s="113"/>
      <c r="F84" s="114">
        <v>4.1000000000000002E-2</v>
      </c>
      <c r="G84" s="114">
        <v>3.175E-2</v>
      </c>
      <c r="H84" s="115"/>
      <c r="I84" s="116">
        <v>5</v>
      </c>
      <c r="J84" s="116">
        <v>5</v>
      </c>
      <c r="K84" s="113"/>
      <c r="L84" s="138">
        <v>0.78018549747048904</v>
      </c>
      <c r="M84" s="120">
        <v>0.69099999999999995</v>
      </c>
      <c r="N84" s="119">
        <v>0.7</v>
      </c>
      <c r="O84" s="120"/>
      <c r="P84" s="113"/>
      <c r="Q84" s="121">
        <v>137</v>
      </c>
      <c r="R84" s="122">
        <v>37.0949591728033</v>
      </c>
      <c r="S84" s="123">
        <v>36</v>
      </c>
      <c r="T84" s="135">
        <v>1.0304155325778701</v>
      </c>
      <c r="U84" s="136">
        <v>-14.8890147244287</v>
      </c>
      <c r="V84" s="126">
        <v>4.0000000000000001E-3</v>
      </c>
      <c r="W84" s="126">
        <v>1.5E-3</v>
      </c>
      <c r="X84" s="127">
        <v>0</v>
      </c>
      <c r="Y84" s="127">
        <v>23</v>
      </c>
      <c r="Z84" s="113"/>
      <c r="AA84" s="128">
        <v>291</v>
      </c>
      <c r="AB84" s="112">
        <v>78.7929424765383</v>
      </c>
      <c r="AC84" s="123">
        <v>200</v>
      </c>
      <c r="AD84" s="118">
        <v>0.39396471238269198</v>
      </c>
      <c r="AE84" s="129">
        <v>-552.82785958015904</v>
      </c>
      <c r="AF84" s="114"/>
      <c r="AG84" s="114"/>
      <c r="AH84" s="130">
        <v>448</v>
      </c>
      <c r="AI84" s="127">
        <v>596</v>
      </c>
      <c r="AJ84" s="113"/>
      <c r="AK84" s="122">
        <v>1905.8895600000001</v>
      </c>
      <c r="AL84" s="122">
        <v>516.05033150417501</v>
      </c>
      <c r="AM84" s="131">
        <v>795.7</v>
      </c>
      <c r="AN84" s="118">
        <v>0.64854886452705196</v>
      </c>
      <c r="AO84" s="141">
        <v>-1451.2795793396599</v>
      </c>
      <c r="AP84" s="126"/>
      <c r="AQ84" s="126"/>
      <c r="AR84" s="127">
        <v>1033</v>
      </c>
      <c r="AS84" s="127">
        <v>1621</v>
      </c>
      <c r="AT84" s="115"/>
      <c r="AU84" s="122">
        <v>2476.9206899999999</v>
      </c>
      <c r="AV84" s="112">
        <v>670.66621802789496</v>
      </c>
      <c r="AW84" s="133">
        <v>573</v>
      </c>
      <c r="AX84" s="124">
        <v>1.1704471518811399</v>
      </c>
      <c r="AY84" s="132">
        <v>59.3538723028432</v>
      </c>
      <c r="AZ84" s="114">
        <v>1.4999999999999999E-2</v>
      </c>
      <c r="BA84" s="114">
        <v>1.2749999999999999E-2</v>
      </c>
      <c r="BB84" s="127">
        <v>0</v>
      </c>
      <c r="BC84" s="127">
        <v>63</v>
      </c>
      <c r="BD84" s="113"/>
      <c r="BE84" s="122">
        <v>265.2</v>
      </c>
      <c r="BF84" s="112">
        <v>71.807176442536004</v>
      </c>
      <c r="BG84" s="134">
        <v>65</v>
      </c>
      <c r="BH84" s="135">
        <v>1.1047257914236299</v>
      </c>
      <c r="BI84" s="136">
        <v>-9.0440543635517692</v>
      </c>
      <c r="BJ84" s="114">
        <v>1.2E-2</v>
      </c>
      <c r="BK84" s="114">
        <v>7.4999999999999997E-3</v>
      </c>
      <c r="BL84" s="127">
        <v>0</v>
      </c>
      <c r="BM84" s="127">
        <v>23</v>
      </c>
      <c r="BN84" s="113"/>
      <c r="BO84" s="121">
        <v>497</v>
      </c>
      <c r="BP84" s="122">
        <v>134.570764298418</v>
      </c>
      <c r="BQ84" s="134">
        <v>78</v>
      </c>
      <c r="BR84" s="124">
        <v>1.72526620895408</v>
      </c>
      <c r="BS84" s="125">
        <v>167.90713476373799</v>
      </c>
      <c r="BT84" s="114">
        <v>7.4999999999999997E-3</v>
      </c>
      <c r="BU84" s="126">
        <v>7.4999999999999997E-3</v>
      </c>
      <c r="BV84" s="121">
        <v>0</v>
      </c>
      <c r="BW84" s="121">
        <v>0</v>
      </c>
      <c r="BX84" s="115"/>
      <c r="BY84" s="120">
        <v>0.98311972491403599</v>
      </c>
      <c r="BZ84" s="120">
        <v>1</v>
      </c>
      <c r="CA84" s="137">
        <v>0.99324788996561397</v>
      </c>
      <c r="CB84" s="119">
        <v>0.9</v>
      </c>
      <c r="CC84" s="126">
        <v>2.5000000000000001E-3</v>
      </c>
      <c r="CD84" s="115"/>
      <c r="CE84" s="115"/>
    </row>
    <row r="85" spans="1:83" s="87" customFormat="1" ht="21.4" customHeight="1" x14ac:dyDescent="0.2">
      <c r="A85" s="111" t="s">
        <v>383</v>
      </c>
      <c r="B85" s="111" t="s">
        <v>134</v>
      </c>
      <c r="C85" s="111" t="s">
        <v>135</v>
      </c>
      <c r="D85" s="112">
        <v>7.7764141098888899</v>
      </c>
      <c r="E85" s="113"/>
      <c r="F85" s="114">
        <v>1.8624999999999999E-2</v>
      </c>
      <c r="G85" s="114">
        <v>1.2999999999999999E-2</v>
      </c>
      <c r="H85" s="115"/>
      <c r="I85" s="116">
        <v>3</v>
      </c>
      <c r="J85" s="116">
        <v>3</v>
      </c>
      <c r="K85" s="113"/>
      <c r="L85" s="117">
        <v>0.283856837606838</v>
      </c>
      <c r="M85" s="118">
        <v>0.35399999999999998</v>
      </c>
      <c r="N85" s="119">
        <v>0.7</v>
      </c>
      <c r="O85" s="120"/>
      <c r="P85" s="113"/>
      <c r="Q85" s="121">
        <v>192</v>
      </c>
      <c r="R85" s="122">
        <v>24.690043159589798</v>
      </c>
      <c r="S85" s="123">
        <v>36</v>
      </c>
      <c r="T85" s="118">
        <v>0.68583453221082902</v>
      </c>
      <c r="U85" s="129">
        <v>-127.815917248934</v>
      </c>
      <c r="V85" s="126"/>
      <c r="W85" s="126"/>
      <c r="X85" s="127">
        <v>88</v>
      </c>
      <c r="Y85" s="127">
        <v>144</v>
      </c>
      <c r="Z85" s="113"/>
      <c r="AA85" s="128">
        <v>600</v>
      </c>
      <c r="AB85" s="112">
        <v>77.156384873718196</v>
      </c>
      <c r="AC85" s="123">
        <v>200</v>
      </c>
      <c r="AD85" s="118">
        <v>0.38578192436859099</v>
      </c>
      <c r="AE85" s="129">
        <v>-1176.7550958274101</v>
      </c>
      <c r="AF85" s="114"/>
      <c r="AG85" s="114"/>
      <c r="AH85" s="130">
        <v>956</v>
      </c>
      <c r="AI85" s="127">
        <v>1267</v>
      </c>
      <c r="AJ85" s="113"/>
      <c r="AK85" s="122">
        <v>4725.4018800000003</v>
      </c>
      <c r="AL85" s="122">
        <v>607.65821022711896</v>
      </c>
      <c r="AM85" s="131">
        <v>821.3</v>
      </c>
      <c r="AN85" s="118">
        <v>0.73987362745296403</v>
      </c>
      <c r="AO85" s="141">
        <v>-2570.8429210152799</v>
      </c>
      <c r="AP85" s="126"/>
      <c r="AQ85" s="126"/>
      <c r="AR85" s="127">
        <v>1662</v>
      </c>
      <c r="AS85" s="127">
        <v>2939</v>
      </c>
      <c r="AT85" s="115"/>
      <c r="AU85" s="122">
        <v>4746.3916600000002</v>
      </c>
      <c r="AV85" s="112">
        <v>610.35736946727695</v>
      </c>
      <c r="AW85" s="133">
        <v>573</v>
      </c>
      <c r="AX85" s="135">
        <v>1.0651961072727301</v>
      </c>
      <c r="AY85" s="139">
        <v>-344.01168954553998</v>
      </c>
      <c r="AZ85" s="114">
        <v>8.9999999999999993E-3</v>
      </c>
      <c r="BA85" s="114">
        <v>5.2500000000000003E-3</v>
      </c>
      <c r="BB85" s="127">
        <v>0</v>
      </c>
      <c r="BC85" s="127">
        <v>601</v>
      </c>
      <c r="BD85" s="113"/>
      <c r="BE85" s="122">
        <v>271.5</v>
      </c>
      <c r="BF85" s="112">
        <v>34.913264155357503</v>
      </c>
      <c r="BG85" s="134">
        <v>65</v>
      </c>
      <c r="BH85" s="118">
        <v>0.53712714085165403</v>
      </c>
      <c r="BI85" s="129">
        <v>-305.945406143909</v>
      </c>
      <c r="BJ85" s="114"/>
      <c r="BK85" s="114"/>
      <c r="BL85" s="127">
        <v>234</v>
      </c>
      <c r="BM85" s="127">
        <v>336</v>
      </c>
      <c r="BN85" s="113"/>
      <c r="BO85" s="121">
        <v>689</v>
      </c>
      <c r="BP85" s="122">
        <v>88.601248629986401</v>
      </c>
      <c r="BQ85" s="134">
        <v>78</v>
      </c>
      <c r="BR85" s="135">
        <v>1.13591344397418</v>
      </c>
      <c r="BS85" s="136">
        <v>-3.9344873726913598</v>
      </c>
      <c r="BT85" s="114">
        <v>7.1250000000000003E-3</v>
      </c>
      <c r="BU85" s="126">
        <v>5.2500000000000003E-3</v>
      </c>
      <c r="BV85" s="121">
        <v>0</v>
      </c>
      <c r="BW85" s="121">
        <v>39</v>
      </c>
      <c r="BX85" s="115"/>
      <c r="BY85" s="120">
        <v>0.98556864821925105</v>
      </c>
      <c r="BZ85" s="120">
        <v>1</v>
      </c>
      <c r="CA85" s="137">
        <v>0.99422745928769996</v>
      </c>
      <c r="CB85" s="119">
        <v>0.9</v>
      </c>
      <c r="CC85" s="126">
        <v>2.5000000000000001E-3</v>
      </c>
      <c r="CD85" s="115"/>
      <c r="CE85" s="115"/>
    </row>
    <row r="86" spans="1:83" s="87" customFormat="1" ht="21.4" customHeight="1" x14ac:dyDescent="0.2">
      <c r="A86" s="111" t="s">
        <v>383</v>
      </c>
      <c r="B86" s="111" t="s">
        <v>134</v>
      </c>
      <c r="C86" s="111" t="s">
        <v>140</v>
      </c>
      <c r="D86" s="112">
        <v>5.1483945151111099</v>
      </c>
      <c r="E86" s="113"/>
      <c r="F86" s="114">
        <v>0.02</v>
      </c>
      <c r="G86" s="114">
        <v>0.02</v>
      </c>
      <c r="H86" s="115"/>
      <c r="I86" s="116">
        <v>3</v>
      </c>
      <c r="J86" s="116">
        <v>3</v>
      </c>
      <c r="K86" s="113"/>
      <c r="L86" s="117">
        <v>0.33887566924449702</v>
      </c>
      <c r="M86" s="118">
        <v>0.218</v>
      </c>
      <c r="N86" s="119">
        <v>0.7</v>
      </c>
      <c r="O86" s="120"/>
      <c r="P86" s="113"/>
      <c r="Q86" s="121">
        <v>239</v>
      </c>
      <c r="R86" s="122">
        <v>46.422238874373001</v>
      </c>
      <c r="S86" s="123">
        <v>36</v>
      </c>
      <c r="T86" s="124">
        <v>1.2895066353992499</v>
      </c>
      <c r="U86" s="125">
        <v>27.265067813734401</v>
      </c>
      <c r="V86" s="126">
        <v>0.01</v>
      </c>
      <c r="W86" s="126">
        <v>0.01</v>
      </c>
      <c r="X86" s="127">
        <v>0</v>
      </c>
      <c r="Y86" s="127">
        <v>0</v>
      </c>
      <c r="Z86" s="113"/>
      <c r="AA86" s="128">
        <v>367</v>
      </c>
      <c r="AB86" s="112">
        <v>71.284358438890806</v>
      </c>
      <c r="AC86" s="123">
        <v>200</v>
      </c>
      <c r="AD86" s="118">
        <v>0.35642179219445402</v>
      </c>
      <c r="AE86" s="129">
        <v>-809.30517881258595</v>
      </c>
      <c r="AF86" s="114"/>
      <c r="AG86" s="114"/>
      <c r="AH86" s="130">
        <v>663</v>
      </c>
      <c r="AI86" s="127">
        <v>869</v>
      </c>
      <c r="AJ86" s="113"/>
      <c r="AK86" s="122">
        <v>2277.5623000000001</v>
      </c>
      <c r="AL86" s="122">
        <v>442.38301732998502</v>
      </c>
      <c r="AM86" s="131">
        <v>795.4</v>
      </c>
      <c r="AN86" s="118">
        <v>0.55617678819460104</v>
      </c>
      <c r="AO86" s="141">
        <v>-2400.6033961376602</v>
      </c>
      <c r="AP86" s="126"/>
      <c r="AQ86" s="126"/>
      <c r="AR86" s="127">
        <v>1818</v>
      </c>
      <c r="AS86" s="127">
        <v>2637</v>
      </c>
      <c r="AT86" s="115"/>
      <c r="AU86" s="122">
        <v>2417.71281</v>
      </c>
      <c r="AV86" s="112">
        <v>469.605194960049</v>
      </c>
      <c r="AW86" s="133">
        <v>573</v>
      </c>
      <c r="AX86" s="120">
        <v>0.81955531406640303</v>
      </c>
      <c r="AY86" s="122">
        <v>-952.40152729806096</v>
      </c>
      <c r="AZ86" s="114"/>
      <c r="BA86" s="114"/>
      <c r="BB86" s="127">
        <v>533</v>
      </c>
      <c r="BC86" s="127">
        <v>1123</v>
      </c>
      <c r="BD86" s="113"/>
      <c r="BE86" s="122">
        <v>192.6</v>
      </c>
      <c r="BF86" s="112">
        <v>37.409720532235298</v>
      </c>
      <c r="BG86" s="134">
        <v>65</v>
      </c>
      <c r="BH86" s="118">
        <v>0.57553416203439001</v>
      </c>
      <c r="BI86" s="129">
        <v>-189.699183114091</v>
      </c>
      <c r="BJ86" s="114"/>
      <c r="BK86" s="114"/>
      <c r="BL86" s="127">
        <v>143</v>
      </c>
      <c r="BM86" s="127">
        <v>209</v>
      </c>
      <c r="BN86" s="113"/>
      <c r="BO86" s="121">
        <v>515</v>
      </c>
      <c r="BP86" s="122">
        <v>100.03118418536501</v>
      </c>
      <c r="BQ86" s="134">
        <v>78</v>
      </c>
      <c r="BR86" s="124">
        <v>1.28245107929955</v>
      </c>
      <c r="BS86" s="125">
        <v>56.240980263091302</v>
      </c>
      <c r="BT86" s="114">
        <v>7.4999999999999997E-3</v>
      </c>
      <c r="BU86" s="126">
        <v>7.4999999999999997E-3</v>
      </c>
      <c r="BV86" s="121">
        <v>0</v>
      </c>
      <c r="BW86" s="121">
        <v>0</v>
      </c>
      <c r="BX86" s="115"/>
      <c r="BY86" s="120">
        <v>0.97843161700536097</v>
      </c>
      <c r="BZ86" s="120">
        <v>1</v>
      </c>
      <c r="CA86" s="137">
        <v>0.99137264680214399</v>
      </c>
      <c r="CB86" s="119">
        <v>0.9</v>
      </c>
      <c r="CC86" s="126">
        <v>2.5000000000000001E-3</v>
      </c>
      <c r="CD86" s="115"/>
      <c r="CE86" s="115"/>
    </row>
    <row r="87" spans="1:83" s="87" customFormat="1" ht="21.4" customHeight="1" x14ac:dyDescent="0.2">
      <c r="A87" s="111" t="s">
        <v>383</v>
      </c>
      <c r="B87" s="111" t="s">
        <v>134</v>
      </c>
      <c r="C87" s="111" t="s">
        <v>141</v>
      </c>
      <c r="D87" s="112">
        <v>10.993734849999999</v>
      </c>
      <c r="E87" s="113"/>
      <c r="F87" s="114">
        <v>1.8124999999999999E-2</v>
      </c>
      <c r="G87" s="114">
        <v>1.5875E-2</v>
      </c>
      <c r="H87" s="115"/>
      <c r="I87" s="116">
        <v>3</v>
      </c>
      <c r="J87" s="116">
        <v>3</v>
      </c>
      <c r="K87" s="113"/>
      <c r="L87" s="117">
        <v>0.35</v>
      </c>
      <c r="M87" s="118">
        <v>0.44</v>
      </c>
      <c r="N87" s="119">
        <v>0.7</v>
      </c>
      <c r="O87" s="120"/>
      <c r="P87" s="113"/>
      <c r="Q87" s="121">
        <v>571</v>
      </c>
      <c r="R87" s="122">
        <v>51.938673052497698</v>
      </c>
      <c r="S87" s="123">
        <v>36</v>
      </c>
      <c r="T87" s="124">
        <v>1.44274091812494</v>
      </c>
      <c r="U87" s="125">
        <v>118.86726306496</v>
      </c>
      <c r="V87" s="126">
        <v>0.01</v>
      </c>
      <c r="W87" s="126">
        <v>0.01</v>
      </c>
      <c r="X87" s="127">
        <v>0</v>
      </c>
      <c r="Y87" s="127">
        <v>0</v>
      </c>
      <c r="Z87" s="113"/>
      <c r="AA87" s="128">
        <v>1257</v>
      </c>
      <c r="AB87" s="112">
        <v>114.337849434308</v>
      </c>
      <c r="AC87" s="123">
        <v>200</v>
      </c>
      <c r="AD87" s="118">
        <v>0.57168924717154002</v>
      </c>
      <c r="AE87" s="129">
        <v>-1254.8485385280001</v>
      </c>
      <c r="AF87" s="114"/>
      <c r="AG87" s="114"/>
      <c r="AH87" s="130">
        <v>942</v>
      </c>
      <c r="AI87" s="127">
        <v>1382</v>
      </c>
      <c r="AJ87" s="113"/>
      <c r="AK87" s="122">
        <v>7911.8945599999997</v>
      </c>
      <c r="AL87" s="122">
        <v>719.67303813953595</v>
      </c>
      <c r="AM87" s="131">
        <v>828</v>
      </c>
      <c r="AN87" s="120">
        <v>0.86917033591731396</v>
      </c>
      <c r="AO87" s="122">
        <v>-2487.1583895059198</v>
      </c>
      <c r="AP87" s="126"/>
      <c r="AQ87" s="126"/>
      <c r="AR87" s="127">
        <v>1191</v>
      </c>
      <c r="AS87" s="127">
        <v>3012</v>
      </c>
      <c r="AT87" s="115"/>
      <c r="AU87" s="122">
        <v>5589.4672499999997</v>
      </c>
      <c r="AV87" s="112">
        <v>508.42296328440199</v>
      </c>
      <c r="AW87" s="133">
        <v>573</v>
      </c>
      <c r="AX87" s="120">
        <v>0.88730011044398205</v>
      </c>
      <c r="AY87" s="122">
        <v>-1606.9788128827199</v>
      </c>
      <c r="AZ87" s="114"/>
      <c r="BA87" s="114"/>
      <c r="BB87" s="127">
        <v>710</v>
      </c>
      <c r="BC87" s="127">
        <v>1970</v>
      </c>
      <c r="BD87" s="113"/>
      <c r="BE87" s="122">
        <v>640.20000000000005</v>
      </c>
      <c r="BF87" s="112">
        <v>58.233167229788101</v>
      </c>
      <c r="BG87" s="134">
        <v>65</v>
      </c>
      <c r="BH87" s="120">
        <v>0.89589488045827903</v>
      </c>
      <c r="BI87" s="128">
        <v>-176.1507750216</v>
      </c>
      <c r="BJ87" s="114"/>
      <c r="BK87" s="114"/>
      <c r="BL87" s="127">
        <v>75</v>
      </c>
      <c r="BM87" s="127">
        <v>218</v>
      </c>
      <c r="BN87" s="113"/>
      <c r="BO87" s="121">
        <v>938</v>
      </c>
      <c r="BP87" s="122">
        <v>85.321322807780803</v>
      </c>
      <c r="BQ87" s="134">
        <v>78</v>
      </c>
      <c r="BR87" s="135">
        <v>1.0938631129202701</v>
      </c>
      <c r="BS87" s="136">
        <v>-41.620930025920003</v>
      </c>
      <c r="BT87" s="114">
        <v>5.6249999999999998E-3</v>
      </c>
      <c r="BU87" s="126">
        <v>3.375E-3</v>
      </c>
      <c r="BV87" s="121">
        <v>0</v>
      </c>
      <c r="BW87" s="121">
        <v>92</v>
      </c>
      <c r="BX87" s="115"/>
      <c r="BY87" s="120">
        <v>0.99478171394972803</v>
      </c>
      <c r="BZ87" s="120">
        <v>1</v>
      </c>
      <c r="CA87" s="137">
        <v>0.99791268557989099</v>
      </c>
      <c r="CB87" s="119">
        <v>0.9</v>
      </c>
      <c r="CC87" s="126">
        <v>2.5000000000000001E-3</v>
      </c>
      <c r="CD87" s="115"/>
      <c r="CE87" s="115"/>
    </row>
    <row r="88" spans="1:83" s="87" customFormat="1" ht="21.4" customHeight="1" x14ac:dyDescent="0.2">
      <c r="A88" s="111" t="s">
        <v>383</v>
      </c>
      <c r="B88" s="111" t="s">
        <v>134</v>
      </c>
      <c r="C88" s="111" t="s">
        <v>143</v>
      </c>
      <c r="D88" s="112">
        <v>3.3199164074444401</v>
      </c>
      <c r="E88" s="113"/>
      <c r="F88" s="114">
        <v>1.7000000000000001E-2</v>
      </c>
      <c r="G88" s="114">
        <v>1.5125E-2</v>
      </c>
      <c r="H88" s="115"/>
      <c r="I88" s="116">
        <v>3</v>
      </c>
      <c r="J88" s="116">
        <v>3</v>
      </c>
      <c r="K88" s="113"/>
      <c r="L88" s="117">
        <v>0.47</v>
      </c>
      <c r="M88" s="118">
        <v>0.25700000000000001</v>
      </c>
      <c r="N88" s="119">
        <v>0.7</v>
      </c>
      <c r="O88" s="120"/>
      <c r="P88" s="113"/>
      <c r="Q88" s="121">
        <v>150</v>
      </c>
      <c r="R88" s="122">
        <v>45.1818605021639</v>
      </c>
      <c r="S88" s="123">
        <v>36</v>
      </c>
      <c r="T88" s="124">
        <v>1.25505168061566</v>
      </c>
      <c r="U88" s="125">
        <v>13.463789860877</v>
      </c>
      <c r="V88" s="126">
        <v>0.01</v>
      </c>
      <c r="W88" s="126">
        <v>0.01</v>
      </c>
      <c r="X88" s="127">
        <v>0</v>
      </c>
      <c r="Y88" s="127">
        <v>0</v>
      </c>
      <c r="Z88" s="113"/>
      <c r="AA88" s="128">
        <v>262</v>
      </c>
      <c r="AB88" s="112">
        <v>78.917649677112905</v>
      </c>
      <c r="AC88" s="123">
        <v>200</v>
      </c>
      <c r="AD88" s="118">
        <v>0.394588248385565</v>
      </c>
      <c r="AE88" s="129">
        <v>-496.53450077290597</v>
      </c>
      <c r="AF88" s="114"/>
      <c r="AG88" s="114"/>
      <c r="AH88" s="130">
        <v>402</v>
      </c>
      <c r="AI88" s="127">
        <v>535</v>
      </c>
      <c r="AJ88" s="113"/>
      <c r="AK88" s="122">
        <v>871.08316000000002</v>
      </c>
      <c r="AL88" s="122">
        <v>262.38105213936097</v>
      </c>
      <c r="AM88" s="131">
        <v>731.6</v>
      </c>
      <c r="AN88" s="118">
        <v>0.35864003846276699</v>
      </c>
      <c r="AO88" s="141">
        <v>-1903.63604382729</v>
      </c>
      <c r="AP88" s="126"/>
      <c r="AQ88" s="126"/>
      <c r="AR88" s="127">
        <v>1558</v>
      </c>
      <c r="AS88" s="127">
        <v>2044</v>
      </c>
      <c r="AT88" s="115"/>
      <c r="AU88" s="122">
        <v>1484.8448599999999</v>
      </c>
      <c r="AV88" s="112">
        <v>447.25368887916699</v>
      </c>
      <c r="AW88" s="133">
        <v>573</v>
      </c>
      <c r="AX88" s="120">
        <v>0.78054745005090198</v>
      </c>
      <c r="AY88" s="122">
        <v>-688.35648471437503</v>
      </c>
      <c r="AZ88" s="114"/>
      <c r="BA88" s="114"/>
      <c r="BB88" s="127">
        <v>418</v>
      </c>
      <c r="BC88" s="127">
        <v>798</v>
      </c>
      <c r="BD88" s="113"/>
      <c r="BE88" s="122">
        <v>172.7</v>
      </c>
      <c r="BF88" s="112">
        <v>52.019382058158001</v>
      </c>
      <c r="BG88" s="134">
        <v>65</v>
      </c>
      <c r="BH88" s="120">
        <v>0.80029818551012399</v>
      </c>
      <c r="BI88" s="128">
        <v>-73.823712751194293</v>
      </c>
      <c r="BJ88" s="114"/>
      <c r="BK88" s="114"/>
      <c r="BL88" s="127">
        <v>44</v>
      </c>
      <c r="BM88" s="127">
        <v>87</v>
      </c>
      <c r="BN88" s="113"/>
      <c r="BO88" s="121">
        <v>277</v>
      </c>
      <c r="BP88" s="122">
        <v>83.435835727329305</v>
      </c>
      <c r="BQ88" s="134">
        <v>78</v>
      </c>
      <c r="BR88" s="135">
        <v>1.0696902016324299</v>
      </c>
      <c r="BS88" s="136">
        <v>-18.828455301433198</v>
      </c>
      <c r="BT88" s="114">
        <v>4.4999999999999997E-3</v>
      </c>
      <c r="BU88" s="126">
        <v>2.6250000000000002E-3</v>
      </c>
      <c r="BV88" s="121">
        <v>0</v>
      </c>
      <c r="BW88" s="121">
        <v>34</v>
      </c>
      <c r="BX88" s="115"/>
      <c r="BY88" s="120">
        <v>0.98619126133553203</v>
      </c>
      <c r="BZ88" s="120">
        <v>1</v>
      </c>
      <c r="CA88" s="137">
        <v>0.99447650453421299</v>
      </c>
      <c r="CB88" s="119">
        <v>0.9</v>
      </c>
      <c r="CC88" s="126">
        <v>2.5000000000000001E-3</v>
      </c>
      <c r="CD88" s="115"/>
      <c r="CE88" s="115"/>
    </row>
    <row r="89" spans="1:83" s="87" customFormat="1" ht="21.4" customHeight="1" x14ac:dyDescent="0.2">
      <c r="A89" s="111" t="s">
        <v>383</v>
      </c>
      <c r="B89" s="111" t="s">
        <v>134</v>
      </c>
      <c r="C89" s="111" t="s">
        <v>144</v>
      </c>
      <c r="D89" s="112">
        <v>3.5086654832222202</v>
      </c>
      <c r="E89" s="113"/>
      <c r="F89" s="114">
        <v>1.7500000000000002E-2</v>
      </c>
      <c r="G89" s="114">
        <v>1.4999999999999999E-2</v>
      </c>
      <c r="H89" s="115"/>
      <c r="I89" s="116">
        <v>3</v>
      </c>
      <c r="J89" s="116">
        <v>3</v>
      </c>
      <c r="K89" s="113"/>
      <c r="L89" s="117">
        <v>0.47</v>
      </c>
      <c r="M89" s="118">
        <v>0.58099999999999996</v>
      </c>
      <c r="N89" s="119">
        <v>0.7</v>
      </c>
      <c r="O89" s="120"/>
      <c r="P89" s="113"/>
      <c r="Q89" s="121">
        <v>110</v>
      </c>
      <c r="R89" s="122">
        <v>31.350951102634099</v>
      </c>
      <c r="S89" s="123">
        <v>36</v>
      </c>
      <c r="T89" s="120">
        <v>0.87085975285094797</v>
      </c>
      <c r="U89" s="128">
        <v>-34.298780129190298</v>
      </c>
      <c r="V89" s="126"/>
      <c r="W89" s="126"/>
      <c r="X89" s="127">
        <v>17</v>
      </c>
      <c r="Y89" s="127">
        <v>42</v>
      </c>
      <c r="Z89" s="113"/>
      <c r="AA89" s="128">
        <v>476</v>
      </c>
      <c r="AB89" s="112">
        <v>135.664115680489</v>
      </c>
      <c r="AC89" s="123">
        <v>200</v>
      </c>
      <c r="AD89" s="118">
        <v>0.67832057840244497</v>
      </c>
      <c r="AE89" s="129">
        <v>-325.65988960661298</v>
      </c>
      <c r="AF89" s="114"/>
      <c r="AG89" s="114"/>
      <c r="AH89" s="130">
        <v>226</v>
      </c>
      <c r="AI89" s="127">
        <v>367</v>
      </c>
      <c r="AJ89" s="113"/>
      <c r="AK89" s="122">
        <v>3193.2732799999999</v>
      </c>
      <c r="AL89" s="122">
        <v>910.110495078437</v>
      </c>
      <c r="AM89" s="131">
        <v>828</v>
      </c>
      <c r="AN89" s="135">
        <v>1.0991672645874799</v>
      </c>
      <c r="AO89" s="139">
        <v>-125.598662971378</v>
      </c>
      <c r="AP89" s="126">
        <v>7.4999999999999997E-3</v>
      </c>
      <c r="AQ89" s="126">
        <v>5.0000000000000001E-3</v>
      </c>
      <c r="AR89" s="127">
        <v>0</v>
      </c>
      <c r="AS89" s="127">
        <v>293</v>
      </c>
      <c r="AT89" s="115"/>
      <c r="AU89" s="122">
        <v>1407.52541</v>
      </c>
      <c r="AV89" s="112">
        <v>401.15691186022798</v>
      </c>
      <c r="AW89" s="133">
        <v>573</v>
      </c>
      <c r="AX89" s="118">
        <v>0.70009932261819796</v>
      </c>
      <c r="AY89" s="141">
        <v>-889.23017372294601</v>
      </c>
      <c r="AZ89" s="114"/>
      <c r="BA89" s="114"/>
      <c r="BB89" s="127">
        <v>603</v>
      </c>
      <c r="BC89" s="127">
        <v>1006</v>
      </c>
      <c r="BD89" s="113"/>
      <c r="BE89" s="122">
        <v>161.69999999999999</v>
      </c>
      <c r="BF89" s="112">
        <v>46.085898120872201</v>
      </c>
      <c r="BG89" s="134">
        <v>65</v>
      </c>
      <c r="BH89" s="118">
        <v>0.70901381724418699</v>
      </c>
      <c r="BI89" s="129">
        <v>-98.839464122149096</v>
      </c>
      <c r="BJ89" s="114"/>
      <c r="BK89" s="114"/>
      <c r="BL89" s="127">
        <v>67</v>
      </c>
      <c r="BM89" s="127">
        <v>112</v>
      </c>
      <c r="BN89" s="113"/>
      <c r="BO89" s="121">
        <v>339</v>
      </c>
      <c r="BP89" s="122">
        <v>96.617931125390598</v>
      </c>
      <c r="BQ89" s="134">
        <v>78</v>
      </c>
      <c r="BR89" s="124">
        <v>1.23869142468449</v>
      </c>
      <c r="BS89" s="125">
        <v>26.352643053421001</v>
      </c>
      <c r="BT89" s="114">
        <v>7.4999999999999997E-3</v>
      </c>
      <c r="BU89" s="126">
        <v>7.4999999999999997E-3</v>
      </c>
      <c r="BV89" s="121">
        <v>0</v>
      </c>
      <c r="BW89" s="121">
        <v>0</v>
      </c>
      <c r="BX89" s="115"/>
      <c r="BY89" s="120">
        <v>0.98381742738589195</v>
      </c>
      <c r="BZ89" s="120">
        <v>1</v>
      </c>
      <c r="CA89" s="137">
        <v>0.99352697095435705</v>
      </c>
      <c r="CB89" s="119">
        <v>0.9</v>
      </c>
      <c r="CC89" s="126">
        <v>2.5000000000000001E-3</v>
      </c>
      <c r="CD89" s="115"/>
      <c r="CE89" s="115"/>
    </row>
    <row r="90" spans="1:83" s="87" customFormat="1" ht="21.4" customHeight="1" x14ac:dyDescent="0.2">
      <c r="A90" s="111" t="s">
        <v>383</v>
      </c>
      <c r="B90" s="111" t="s">
        <v>134</v>
      </c>
      <c r="C90" s="111" t="s">
        <v>145</v>
      </c>
      <c r="D90" s="112">
        <v>2.8106058408888899</v>
      </c>
      <c r="E90" s="113"/>
      <c r="F90" s="114">
        <v>1.575E-2</v>
      </c>
      <c r="G90" s="114">
        <v>1.2E-2</v>
      </c>
      <c r="H90" s="115"/>
      <c r="I90" s="116">
        <v>2</v>
      </c>
      <c r="J90" s="116">
        <v>2</v>
      </c>
      <c r="K90" s="113"/>
      <c r="L90" s="137">
        <v>0.84</v>
      </c>
      <c r="M90" s="118">
        <v>8.3000000000000004E-2</v>
      </c>
      <c r="N90" s="119">
        <v>0.7</v>
      </c>
      <c r="O90" s="120"/>
      <c r="P90" s="113"/>
      <c r="Q90" s="121">
        <v>78</v>
      </c>
      <c r="R90" s="122">
        <v>27.752023732837401</v>
      </c>
      <c r="S90" s="123">
        <v>36</v>
      </c>
      <c r="T90" s="120">
        <v>0.77088954813437305</v>
      </c>
      <c r="U90" s="128">
        <v>-37.590100054732901</v>
      </c>
      <c r="V90" s="126"/>
      <c r="W90" s="126"/>
      <c r="X90" s="127">
        <v>24</v>
      </c>
      <c r="Y90" s="127">
        <v>44</v>
      </c>
      <c r="Z90" s="113"/>
      <c r="AA90" s="128">
        <v>273</v>
      </c>
      <c r="AB90" s="112">
        <v>97.132083064931095</v>
      </c>
      <c r="AC90" s="123">
        <v>200</v>
      </c>
      <c r="AD90" s="118">
        <v>0.48566041532465498</v>
      </c>
      <c r="AE90" s="129">
        <v>-369.16722252629398</v>
      </c>
      <c r="AF90" s="114"/>
      <c r="AG90" s="114"/>
      <c r="AH90" s="130">
        <v>290</v>
      </c>
      <c r="AI90" s="127">
        <v>402</v>
      </c>
      <c r="AJ90" s="113"/>
      <c r="AK90" s="122">
        <v>1112.3823500000001</v>
      </c>
      <c r="AL90" s="122">
        <v>395.780274066532</v>
      </c>
      <c r="AM90" s="131">
        <v>828</v>
      </c>
      <c r="AN90" s="118">
        <v>0.47799550008035302</v>
      </c>
      <c r="AO90" s="141">
        <v>-1546.18995125886</v>
      </c>
      <c r="AP90" s="126"/>
      <c r="AQ90" s="126"/>
      <c r="AR90" s="127">
        <v>1215</v>
      </c>
      <c r="AS90" s="127">
        <v>1681</v>
      </c>
      <c r="AT90" s="115"/>
      <c r="AU90" s="122">
        <v>1708.2394999999999</v>
      </c>
      <c r="AV90" s="112">
        <v>607.78337365859397</v>
      </c>
      <c r="AW90" s="133">
        <v>573</v>
      </c>
      <c r="AX90" s="135">
        <v>1.0607039679905701</v>
      </c>
      <c r="AY90" s="139">
        <v>-131.569592537831</v>
      </c>
      <c r="AZ90" s="114">
        <v>8.2500000000000004E-3</v>
      </c>
      <c r="BA90" s="114">
        <v>4.4999999999999997E-3</v>
      </c>
      <c r="BB90" s="127">
        <v>0</v>
      </c>
      <c r="BC90" s="127">
        <v>225</v>
      </c>
      <c r="BD90" s="113"/>
      <c r="BE90" s="122">
        <v>91.8</v>
      </c>
      <c r="BF90" s="112">
        <v>32.6619971624933</v>
      </c>
      <c r="BG90" s="134">
        <v>65</v>
      </c>
      <c r="BH90" s="118">
        <v>0.50249226403835801</v>
      </c>
      <c r="BI90" s="129">
        <v>-116.90434732104499</v>
      </c>
      <c r="BJ90" s="114"/>
      <c r="BK90" s="114"/>
      <c r="BL90" s="127">
        <v>91</v>
      </c>
      <c r="BM90" s="127">
        <v>128</v>
      </c>
      <c r="BN90" s="113"/>
      <c r="BO90" s="121">
        <v>312</v>
      </c>
      <c r="BP90" s="122">
        <v>111.00809493135</v>
      </c>
      <c r="BQ90" s="134">
        <v>78</v>
      </c>
      <c r="BR90" s="124">
        <v>1.42318070424808</v>
      </c>
      <c r="BS90" s="125">
        <v>61.554783214745498</v>
      </c>
      <c r="BT90" s="114">
        <v>7.4999999999999997E-3</v>
      </c>
      <c r="BU90" s="126">
        <v>7.4999999999999997E-3</v>
      </c>
      <c r="BV90" s="121">
        <v>0</v>
      </c>
      <c r="BW90" s="121">
        <v>0</v>
      </c>
      <c r="BX90" s="115"/>
      <c r="BY90" s="120">
        <v>0.98054679284963198</v>
      </c>
      <c r="BZ90" s="120">
        <v>0.8125</v>
      </c>
      <c r="CA90" s="140">
        <v>0.87971871713985295</v>
      </c>
      <c r="CB90" s="119">
        <v>0.9</v>
      </c>
      <c r="CC90" s="126"/>
      <c r="CD90" s="115"/>
      <c r="CE90" s="115"/>
    </row>
    <row r="91" spans="1:83" s="87" customFormat="1" ht="21.4" customHeight="1" x14ac:dyDescent="0.2">
      <c r="A91" s="111" t="s">
        <v>383</v>
      </c>
      <c r="B91" s="111" t="s">
        <v>134</v>
      </c>
      <c r="C91" s="111" t="s">
        <v>146</v>
      </c>
      <c r="D91" s="112">
        <v>7.4237973369999999</v>
      </c>
      <c r="E91" s="113"/>
      <c r="F91" s="114">
        <v>2.0500000000000001E-2</v>
      </c>
      <c r="G91" s="114">
        <v>1.7000000000000001E-2</v>
      </c>
      <c r="H91" s="115"/>
      <c r="I91" s="116">
        <v>4</v>
      </c>
      <c r="J91" s="116">
        <v>3</v>
      </c>
      <c r="K91" s="113"/>
      <c r="L91" s="140">
        <v>0.65497607655502399</v>
      </c>
      <c r="M91" s="118">
        <v>0.28399999999999997</v>
      </c>
      <c r="N91" s="119">
        <v>0.7</v>
      </c>
      <c r="O91" s="120"/>
      <c r="P91" s="113"/>
      <c r="Q91" s="121">
        <v>260</v>
      </c>
      <c r="R91" s="122">
        <v>35.022507781047203</v>
      </c>
      <c r="S91" s="123">
        <v>36</v>
      </c>
      <c r="T91" s="135">
        <v>0.97284743836242205</v>
      </c>
      <c r="U91" s="136">
        <v>-45.314058800396801</v>
      </c>
      <c r="V91" s="126">
        <v>1E-3</v>
      </c>
      <c r="W91" s="126"/>
      <c r="X91" s="127">
        <v>8</v>
      </c>
      <c r="Y91" s="127">
        <v>61</v>
      </c>
      <c r="Z91" s="113"/>
      <c r="AA91" s="128">
        <v>885</v>
      </c>
      <c r="AB91" s="112">
        <v>119.21122840856501</v>
      </c>
      <c r="AC91" s="123">
        <v>200</v>
      </c>
      <c r="AD91" s="118">
        <v>0.59605614204282498</v>
      </c>
      <c r="AE91" s="129">
        <v>-811.18921555776001</v>
      </c>
      <c r="AF91" s="114"/>
      <c r="AG91" s="114"/>
      <c r="AH91" s="130">
        <v>600</v>
      </c>
      <c r="AI91" s="127">
        <v>897</v>
      </c>
      <c r="AJ91" s="113"/>
      <c r="AK91" s="122">
        <v>6977.9488099999999</v>
      </c>
      <c r="AL91" s="122">
        <v>939.943332669131</v>
      </c>
      <c r="AM91" s="131">
        <v>828</v>
      </c>
      <c r="AN91" s="135">
        <v>1.13519726167769</v>
      </c>
      <c r="AO91" s="139">
        <v>-44.2745424091272</v>
      </c>
      <c r="AP91" s="126">
        <v>9.4999999999999998E-3</v>
      </c>
      <c r="AQ91" s="126">
        <v>7.0000000000000001E-3</v>
      </c>
      <c r="AR91" s="127">
        <v>0</v>
      </c>
      <c r="AS91" s="127">
        <v>399</v>
      </c>
      <c r="AT91" s="115"/>
      <c r="AU91" s="122">
        <v>3315.5030700000002</v>
      </c>
      <c r="AV91" s="112">
        <v>446.60473871984902</v>
      </c>
      <c r="AW91" s="133">
        <v>573</v>
      </c>
      <c r="AX91" s="120">
        <v>0.77941490177984196</v>
      </c>
      <c r="AY91" s="122">
        <v>-1544.0790325729799</v>
      </c>
      <c r="AZ91" s="114"/>
      <c r="BA91" s="114"/>
      <c r="BB91" s="127">
        <v>939</v>
      </c>
      <c r="BC91" s="127">
        <v>1790</v>
      </c>
      <c r="BD91" s="113"/>
      <c r="BE91" s="122">
        <v>308.89999999999998</v>
      </c>
      <c r="BF91" s="112">
        <v>41.609433282944103</v>
      </c>
      <c r="BG91" s="134">
        <v>65</v>
      </c>
      <c r="BH91" s="118">
        <v>0.64014512742991003</v>
      </c>
      <c r="BI91" s="129">
        <v>-242.36149505627199</v>
      </c>
      <c r="BJ91" s="114"/>
      <c r="BK91" s="114"/>
      <c r="BL91" s="127">
        <v>174</v>
      </c>
      <c r="BM91" s="127">
        <v>271</v>
      </c>
      <c r="BN91" s="113"/>
      <c r="BO91" s="121">
        <v>737</v>
      </c>
      <c r="BP91" s="122">
        <v>99.275339363968399</v>
      </c>
      <c r="BQ91" s="134">
        <v>78</v>
      </c>
      <c r="BR91" s="124">
        <v>1.2727607610765199</v>
      </c>
      <c r="BS91" s="125">
        <v>75.486205932473595</v>
      </c>
      <c r="BT91" s="114">
        <v>7.4999999999999997E-3</v>
      </c>
      <c r="BU91" s="126">
        <v>7.4999999999999997E-3</v>
      </c>
      <c r="BV91" s="121">
        <v>0</v>
      </c>
      <c r="BW91" s="121">
        <v>0</v>
      </c>
      <c r="BX91" s="115"/>
      <c r="BY91" s="120">
        <v>0.98692934267853805</v>
      </c>
      <c r="BZ91" s="120">
        <v>1</v>
      </c>
      <c r="CA91" s="137">
        <v>0.99477173707141497</v>
      </c>
      <c r="CB91" s="119">
        <v>0.9</v>
      </c>
      <c r="CC91" s="126">
        <v>2.5000000000000001E-3</v>
      </c>
      <c r="CD91" s="115"/>
      <c r="CE91" s="115"/>
    </row>
    <row r="92" spans="1:83" s="87" customFormat="1" ht="21.4" customHeight="1" x14ac:dyDescent="0.2">
      <c r="A92" s="111" t="s">
        <v>383</v>
      </c>
      <c r="B92" s="111" t="s">
        <v>134</v>
      </c>
      <c r="C92" s="111" t="s">
        <v>147</v>
      </c>
      <c r="D92" s="112">
        <v>11.573047969999999</v>
      </c>
      <c r="E92" s="113"/>
      <c r="F92" s="114">
        <v>2.2749999999999999E-2</v>
      </c>
      <c r="G92" s="114">
        <v>1.325E-2</v>
      </c>
      <c r="H92" s="115"/>
      <c r="I92" s="116">
        <v>5</v>
      </c>
      <c r="J92" s="116">
        <v>5</v>
      </c>
      <c r="K92" s="113"/>
      <c r="L92" s="138">
        <v>0.73287279656979498</v>
      </c>
      <c r="M92" s="120">
        <v>0.67700000000000005</v>
      </c>
      <c r="N92" s="119">
        <v>0.7</v>
      </c>
      <c r="O92" s="120"/>
      <c r="P92" s="113"/>
      <c r="Q92" s="121">
        <v>421</v>
      </c>
      <c r="R92" s="122">
        <v>36.377625072610797</v>
      </c>
      <c r="S92" s="123">
        <v>36</v>
      </c>
      <c r="T92" s="135">
        <v>1.0104895853503</v>
      </c>
      <c r="U92" s="136">
        <v>-54.957800033407999</v>
      </c>
      <c r="V92" s="126">
        <v>3.0000000000000001E-3</v>
      </c>
      <c r="W92" s="126">
        <v>5.0000000000000001E-4</v>
      </c>
      <c r="X92" s="127">
        <v>0</v>
      </c>
      <c r="Y92" s="127">
        <v>79</v>
      </c>
      <c r="Z92" s="113"/>
      <c r="AA92" s="128">
        <v>1199</v>
      </c>
      <c r="AB92" s="112">
        <v>103.602784945512</v>
      </c>
      <c r="AC92" s="123">
        <v>200</v>
      </c>
      <c r="AD92" s="118">
        <v>0.51801392472756003</v>
      </c>
      <c r="AE92" s="129">
        <v>-1445.2100001855999</v>
      </c>
      <c r="AF92" s="114"/>
      <c r="AG92" s="114"/>
      <c r="AH92" s="130">
        <v>1116</v>
      </c>
      <c r="AI92" s="127">
        <v>1579</v>
      </c>
      <c r="AJ92" s="113"/>
      <c r="AK92" s="122">
        <v>8736.8743900000009</v>
      </c>
      <c r="AL92" s="122">
        <v>754.93287616606995</v>
      </c>
      <c r="AM92" s="131">
        <v>750.7</v>
      </c>
      <c r="AN92" s="135">
        <v>1.00563857222069</v>
      </c>
      <c r="AO92" s="139">
        <v>-1188.1678456966499</v>
      </c>
      <c r="AP92" s="126">
        <v>3.0000000000000001E-3</v>
      </c>
      <c r="AQ92" s="126">
        <v>5.0000000000000001E-4</v>
      </c>
      <c r="AR92" s="127">
        <v>0</v>
      </c>
      <c r="AS92" s="127">
        <v>1689</v>
      </c>
      <c r="AT92" s="115"/>
      <c r="AU92" s="122">
        <v>6861.2800299999999</v>
      </c>
      <c r="AV92" s="112">
        <v>592.86715546207097</v>
      </c>
      <c r="AW92" s="133">
        <v>573</v>
      </c>
      <c r="AX92" s="135">
        <v>1.0346721735812801</v>
      </c>
      <c r="AY92" s="139">
        <v>-714.38162053174403</v>
      </c>
      <c r="AZ92" s="114">
        <v>6.7499999999999999E-3</v>
      </c>
      <c r="BA92" s="114">
        <v>2.2499999999999998E-3</v>
      </c>
      <c r="BB92" s="127">
        <v>0</v>
      </c>
      <c r="BC92" s="127">
        <v>1097</v>
      </c>
      <c r="BD92" s="113"/>
      <c r="BE92" s="122">
        <v>409.8</v>
      </c>
      <c r="BF92" s="112">
        <v>35.409859274954698</v>
      </c>
      <c r="BG92" s="134">
        <v>65</v>
      </c>
      <c r="BH92" s="118">
        <v>0.54476706576853295</v>
      </c>
      <c r="BI92" s="129">
        <v>-449.56825006032</v>
      </c>
      <c r="BJ92" s="114"/>
      <c r="BK92" s="114"/>
      <c r="BL92" s="127">
        <v>343</v>
      </c>
      <c r="BM92" s="127">
        <v>493</v>
      </c>
      <c r="BN92" s="113"/>
      <c r="BO92" s="121">
        <v>1313</v>
      </c>
      <c r="BP92" s="122">
        <v>113.453258243083</v>
      </c>
      <c r="BQ92" s="134">
        <v>78</v>
      </c>
      <c r="BR92" s="124">
        <v>1.4545289518344</v>
      </c>
      <c r="BS92" s="125">
        <v>281.758099927616</v>
      </c>
      <c r="BT92" s="114">
        <v>7.4999999999999997E-3</v>
      </c>
      <c r="BU92" s="126">
        <v>7.4999999999999997E-3</v>
      </c>
      <c r="BV92" s="121">
        <v>0</v>
      </c>
      <c r="BW92" s="121">
        <v>0</v>
      </c>
      <c r="BX92" s="115"/>
      <c r="BY92" s="120">
        <v>0.97629444791016795</v>
      </c>
      <c r="BZ92" s="120">
        <v>1</v>
      </c>
      <c r="CA92" s="137">
        <v>0.99051777916406702</v>
      </c>
      <c r="CB92" s="119">
        <v>0.9</v>
      </c>
      <c r="CC92" s="126">
        <v>2.5000000000000001E-3</v>
      </c>
      <c r="CD92" s="115"/>
      <c r="CE92" s="115"/>
    </row>
    <row r="93" spans="1:83" s="87" customFormat="1" ht="21.4" customHeight="1" x14ac:dyDescent="0.2">
      <c r="A93" s="111" t="s">
        <v>383</v>
      </c>
      <c r="B93" s="111" t="s">
        <v>134</v>
      </c>
      <c r="C93" s="111" t="s">
        <v>148</v>
      </c>
      <c r="D93" s="112">
        <v>3.39170396188889</v>
      </c>
      <c r="E93" s="113"/>
      <c r="F93" s="114">
        <v>3.5749999999999997E-2</v>
      </c>
      <c r="G93" s="114">
        <v>2.9749999999999999E-2</v>
      </c>
      <c r="H93" s="115"/>
      <c r="I93" s="116">
        <v>5</v>
      </c>
      <c r="J93" s="116">
        <v>5</v>
      </c>
      <c r="K93" s="113"/>
      <c r="L93" s="117">
        <v>0.63</v>
      </c>
      <c r="M93" s="118">
        <v>0.57699999999999996</v>
      </c>
      <c r="N93" s="119">
        <v>0.7</v>
      </c>
      <c r="O93" s="120"/>
      <c r="P93" s="113"/>
      <c r="Q93" s="121">
        <v>132</v>
      </c>
      <c r="R93" s="122">
        <v>38.918490965964899</v>
      </c>
      <c r="S93" s="123">
        <v>36</v>
      </c>
      <c r="T93" s="135">
        <v>1.08106919349902</v>
      </c>
      <c r="U93" s="136">
        <v>-7.4885738182272501</v>
      </c>
      <c r="V93" s="126">
        <v>7.0000000000000001E-3</v>
      </c>
      <c r="W93" s="126">
        <v>4.0000000000000001E-3</v>
      </c>
      <c r="X93" s="127">
        <v>0</v>
      </c>
      <c r="Y93" s="127">
        <v>15</v>
      </c>
      <c r="Z93" s="113"/>
      <c r="AA93" s="128">
        <v>225</v>
      </c>
      <c r="AB93" s="112">
        <v>66.338336873803797</v>
      </c>
      <c r="AC93" s="123">
        <v>200</v>
      </c>
      <c r="AD93" s="118">
        <v>0.33169168436901902</v>
      </c>
      <c r="AE93" s="129">
        <v>-549.93652121237403</v>
      </c>
      <c r="AF93" s="114"/>
      <c r="AG93" s="114"/>
      <c r="AH93" s="130">
        <v>454</v>
      </c>
      <c r="AI93" s="127">
        <v>590</v>
      </c>
      <c r="AJ93" s="113"/>
      <c r="AK93" s="122">
        <v>891.44710999999995</v>
      </c>
      <c r="AL93" s="122">
        <v>262.83163861492801</v>
      </c>
      <c r="AM93" s="131">
        <v>681.5</v>
      </c>
      <c r="AN93" s="118">
        <v>0.38566638094633598</v>
      </c>
      <c r="AO93" s="141">
        <v>-1749.1490860311601</v>
      </c>
      <c r="AP93" s="126"/>
      <c r="AQ93" s="126"/>
      <c r="AR93" s="127">
        <v>1420</v>
      </c>
      <c r="AS93" s="127">
        <v>1883</v>
      </c>
      <c r="AT93" s="115"/>
      <c r="AU93" s="122">
        <v>2976.2228799999998</v>
      </c>
      <c r="AV93" s="112">
        <v>877.50078233316594</v>
      </c>
      <c r="AW93" s="133">
        <v>573</v>
      </c>
      <c r="AX93" s="124">
        <v>1.53141497789383</v>
      </c>
      <c r="AY93" s="132">
        <v>756.02974672654898</v>
      </c>
      <c r="AZ93" s="114">
        <v>1.4999999999999999E-2</v>
      </c>
      <c r="BA93" s="114">
        <v>1.4999999999999999E-2</v>
      </c>
      <c r="BB93" s="127">
        <v>0</v>
      </c>
      <c r="BC93" s="127">
        <v>0</v>
      </c>
      <c r="BD93" s="113"/>
      <c r="BE93" s="122">
        <v>221</v>
      </c>
      <c r="BF93" s="112">
        <v>65.158988662713895</v>
      </c>
      <c r="BG93" s="134">
        <v>65</v>
      </c>
      <c r="BH93" s="135">
        <v>1.00244597942637</v>
      </c>
      <c r="BI93" s="136">
        <v>-30.854369394021401</v>
      </c>
      <c r="BJ93" s="114">
        <v>3.7499999999999999E-3</v>
      </c>
      <c r="BK93" s="114">
        <v>7.5000000000000002E-4</v>
      </c>
      <c r="BL93" s="127">
        <v>0</v>
      </c>
      <c r="BM93" s="127">
        <v>44</v>
      </c>
      <c r="BN93" s="113"/>
      <c r="BO93" s="121">
        <v>372</v>
      </c>
      <c r="BP93" s="122">
        <v>109.679383631356</v>
      </c>
      <c r="BQ93" s="134">
        <v>78</v>
      </c>
      <c r="BR93" s="124">
        <v>1.4061459439917401</v>
      </c>
      <c r="BS93" s="125">
        <v>69.774756727174307</v>
      </c>
      <c r="BT93" s="114">
        <v>7.4999999999999997E-3</v>
      </c>
      <c r="BU93" s="126">
        <v>7.4999999999999997E-3</v>
      </c>
      <c r="BV93" s="121">
        <v>0</v>
      </c>
      <c r="BW93" s="121">
        <v>0</v>
      </c>
      <c r="BX93" s="115"/>
      <c r="BY93" s="120">
        <v>0.98173605655930896</v>
      </c>
      <c r="BZ93" s="120">
        <v>1</v>
      </c>
      <c r="CA93" s="137">
        <v>0.99269442262372298</v>
      </c>
      <c r="CB93" s="119">
        <v>0.9</v>
      </c>
      <c r="CC93" s="126">
        <v>2.5000000000000001E-3</v>
      </c>
      <c r="CD93" s="115"/>
      <c r="CE93" s="115"/>
    </row>
    <row r="94" spans="1:83" s="87" customFormat="1" ht="21.4" customHeight="1" x14ac:dyDescent="0.2">
      <c r="A94" s="111" t="s">
        <v>383</v>
      </c>
      <c r="B94" s="111" t="s">
        <v>134</v>
      </c>
      <c r="C94" s="111" t="s">
        <v>149</v>
      </c>
      <c r="D94" s="112">
        <v>5.4532972122222203</v>
      </c>
      <c r="E94" s="113"/>
      <c r="F94" s="114">
        <v>8.5000000000000006E-3</v>
      </c>
      <c r="G94" s="114">
        <v>6.6249999999999998E-3</v>
      </c>
      <c r="H94" s="115"/>
      <c r="I94" s="116">
        <v>2</v>
      </c>
      <c r="J94" s="116">
        <v>2</v>
      </c>
      <c r="K94" s="113"/>
      <c r="L94" s="117">
        <v>0.18165714285714299</v>
      </c>
      <c r="M94" s="118">
        <v>0.157</v>
      </c>
      <c r="N94" s="119">
        <v>0.7</v>
      </c>
      <c r="O94" s="120"/>
      <c r="P94" s="113"/>
      <c r="Q94" s="121">
        <v>107</v>
      </c>
      <c r="R94" s="122">
        <v>19.621156859044099</v>
      </c>
      <c r="S94" s="123">
        <v>36</v>
      </c>
      <c r="T94" s="118">
        <v>0.54503213497344605</v>
      </c>
      <c r="U94" s="129">
        <v>-117.274482468736</v>
      </c>
      <c r="V94" s="126"/>
      <c r="W94" s="126"/>
      <c r="X94" s="127">
        <v>90</v>
      </c>
      <c r="Y94" s="127">
        <v>129</v>
      </c>
      <c r="Z94" s="113"/>
      <c r="AA94" s="128">
        <v>355</v>
      </c>
      <c r="AB94" s="112">
        <v>65.098230700566802</v>
      </c>
      <c r="AC94" s="123">
        <v>200</v>
      </c>
      <c r="AD94" s="118">
        <v>0.32549115350283397</v>
      </c>
      <c r="AE94" s="129">
        <v>-890.969347048533</v>
      </c>
      <c r="AF94" s="114"/>
      <c r="AG94" s="114"/>
      <c r="AH94" s="130">
        <v>736</v>
      </c>
      <c r="AI94" s="127">
        <v>954</v>
      </c>
      <c r="AJ94" s="113"/>
      <c r="AK94" s="122">
        <v>1630.09917</v>
      </c>
      <c r="AL94" s="122">
        <v>298.919920657641</v>
      </c>
      <c r="AM94" s="131">
        <v>786.9</v>
      </c>
      <c r="AN94" s="118">
        <v>0.37987027660139899</v>
      </c>
      <c r="AO94" s="141">
        <v>-3272.1672259624502</v>
      </c>
      <c r="AP94" s="126"/>
      <c r="AQ94" s="126"/>
      <c r="AR94" s="127">
        <v>2662</v>
      </c>
      <c r="AS94" s="127">
        <v>3520</v>
      </c>
      <c r="AT94" s="115"/>
      <c r="AU94" s="122">
        <v>2225.33565</v>
      </c>
      <c r="AV94" s="112">
        <v>408.07158740815697</v>
      </c>
      <c r="AW94" s="133">
        <v>573</v>
      </c>
      <c r="AX94" s="118">
        <v>0.71216681921144398</v>
      </c>
      <c r="AY94" s="141">
        <v>-1344.36652929405</v>
      </c>
      <c r="AZ94" s="114"/>
      <c r="BA94" s="114"/>
      <c r="BB94" s="127">
        <v>900</v>
      </c>
      <c r="BC94" s="127">
        <v>1525</v>
      </c>
      <c r="BD94" s="113"/>
      <c r="BE94" s="122">
        <v>162.30000000000001</v>
      </c>
      <c r="BF94" s="112">
        <v>29.761810824512601</v>
      </c>
      <c r="BG94" s="134">
        <v>65</v>
      </c>
      <c r="BH94" s="118">
        <v>0.45787401268480998</v>
      </c>
      <c r="BI94" s="129">
        <v>-242.64003779077299</v>
      </c>
      <c r="BJ94" s="114"/>
      <c r="BK94" s="114"/>
      <c r="BL94" s="127">
        <v>193</v>
      </c>
      <c r="BM94" s="127">
        <v>264</v>
      </c>
      <c r="BN94" s="113"/>
      <c r="BO94" s="121">
        <v>471</v>
      </c>
      <c r="BP94" s="122">
        <v>86.369765239343494</v>
      </c>
      <c r="BQ94" s="134">
        <v>78</v>
      </c>
      <c r="BR94" s="135">
        <v>1.10730468255569</v>
      </c>
      <c r="BS94" s="136">
        <v>-14.928045348927901</v>
      </c>
      <c r="BT94" s="114">
        <v>6.0000000000000001E-3</v>
      </c>
      <c r="BU94" s="126">
        <v>4.1250000000000002E-3</v>
      </c>
      <c r="BV94" s="121">
        <v>0</v>
      </c>
      <c r="BW94" s="121">
        <v>40</v>
      </c>
      <c r="BX94" s="115"/>
      <c r="BY94" s="120">
        <v>0.98986486486486502</v>
      </c>
      <c r="BZ94" s="120">
        <v>1</v>
      </c>
      <c r="CA94" s="137">
        <v>0.99594594594594599</v>
      </c>
      <c r="CB94" s="119">
        <v>0.9</v>
      </c>
      <c r="CC94" s="126">
        <v>2.5000000000000001E-3</v>
      </c>
      <c r="CD94" s="115"/>
      <c r="CE94" s="115"/>
    </row>
    <row r="95" spans="1:83" s="87" customFormat="1" ht="21.4" customHeight="1" x14ac:dyDescent="0.2">
      <c r="A95" s="111" t="s">
        <v>384</v>
      </c>
      <c r="B95" s="111" t="s">
        <v>385</v>
      </c>
      <c r="C95" s="111" t="s">
        <v>150</v>
      </c>
      <c r="D95" s="112">
        <v>5.0076981035555601</v>
      </c>
      <c r="E95" s="113"/>
      <c r="F95" s="114">
        <v>5.0500000000000003E-2</v>
      </c>
      <c r="G95" s="114">
        <v>4.6249999999999999E-2</v>
      </c>
      <c r="H95" s="115"/>
      <c r="I95" s="116">
        <v>7</v>
      </c>
      <c r="J95" s="116">
        <v>6</v>
      </c>
      <c r="K95" s="113"/>
      <c r="L95" s="138">
        <v>0.79</v>
      </c>
      <c r="M95" s="135">
        <v>0.81200000000000006</v>
      </c>
      <c r="N95" s="119">
        <v>0.7</v>
      </c>
      <c r="O95" s="120">
        <v>1.6E-2</v>
      </c>
      <c r="P95" s="113"/>
      <c r="Q95" s="121">
        <v>214</v>
      </c>
      <c r="R95" s="122">
        <v>42.734205532089902</v>
      </c>
      <c r="S95" s="123">
        <v>36</v>
      </c>
      <c r="T95" s="124">
        <v>1.1870612647802801</v>
      </c>
      <c r="U95" s="125">
        <v>8.0514047139326408</v>
      </c>
      <c r="V95" s="126">
        <v>0.01</v>
      </c>
      <c r="W95" s="126">
        <v>9.4999999999999998E-3</v>
      </c>
      <c r="X95" s="127">
        <v>0</v>
      </c>
      <c r="Y95" s="127">
        <v>3</v>
      </c>
      <c r="Z95" s="113"/>
      <c r="AA95" s="128">
        <v>907</v>
      </c>
      <c r="AB95" s="112">
        <v>181.121142138344</v>
      </c>
      <c r="AC95" s="123">
        <v>200</v>
      </c>
      <c r="AD95" s="120">
        <v>0.90560571069172002</v>
      </c>
      <c r="AE95" s="128">
        <v>-237.15886270037399</v>
      </c>
      <c r="AF95" s="114"/>
      <c r="AG95" s="114"/>
      <c r="AH95" s="130">
        <v>95</v>
      </c>
      <c r="AI95" s="127">
        <v>295</v>
      </c>
      <c r="AJ95" s="113"/>
      <c r="AK95" s="122">
        <v>5294.4294099999997</v>
      </c>
      <c r="AL95" s="122">
        <v>1057.2581055237499</v>
      </c>
      <c r="AM95" s="131">
        <v>675.8</v>
      </c>
      <c r="AN95" s="124">
        <v>1.5644541366140099</v>
      </c>
      <c r="AO95" s="132">
        <v>1428.3166129354299</v>
      </c>
      <c r="AP95" s="126">
        <v>0.01</v>
      </c>
      <c r="AQ95" s="126">
        <v>0.01</v>
      </c>
      <c r="AR95" s="127">
        <v>0</v>
      </c>
      <c r="AS95" s="127">
        <v>0</v>
      </c>
      <c r="AT95" s="115"/>
      <c r="AU95" s="122">
        <v>2746.46884</v>
      </c>
      <c r="AV95" s="112">
        <v>548.44936400018901</v>
      </c>
      <c r="AW95" s="133">
        <v>573</v>
      </c>
      <c r="AX95" s="135">
        <v>0.95715421291481595</v>
      </c>
      <c r="AY95" s="139">
        <v>-531.54630163657203</v>
      </c>
      <c r="AZ95" s="114">
        <v>7.5000000000000002E-4</v>
      </c>
      <c r="BA95" s="114"/>
      <c r="BB95" s="127">
        <v>123</v>
      </c>
      <c r="BC95" s="127">
        <v>697</v>
      </c>
      <c r="BD95" s="113"/>
      <c r="BE95" s="122">
        <v>326.89999999999998</v>
      </c>
      <c r="BF95" s="112">
        <v>65.2794943385056</v>
      </c>
      <c r="BG95" s="134">
        <v>65</v>
      </c>
      <c r="BH95" s="135">
        <v>1.00429991290009</v>
      </c>
      <c r="BI95" s="136">
        <v>-44.951630377621598</v>
      </c>
      <c r="BJ95" s="114">
        <v>3.7499999999999999E-3</v>
      </c>
      <c r="BK95" s="114">
        <v>7.5000000000000002E-4</v>
      </c>
      <c r="BL95" s="127">
        <v>0</v>
      </c>
      <c r="BM95" s="127">
        <v>64</v>
      </c>
      <c r="BN95" s="113"/>
      <c r="BO95" s="121">
        <v>474</v>
      </c>
      <c r="BP95" s="122">
        <v>94.654268328086999</v>
      </c>
      <c r="BQ95" s="134">
        <v>78</v>
      </c>
      <c r="BR95" s="124">
        <v>1.2135162606165</v>
      </c>
      <c r="BS95" s="125">
        <v>27.7780435468541</v>
      </c>
      <c r="BT95" s="114">
        <v>7.4999999999999997E-3</v>
      </c>
      <c r="BU95" s="126">
        <v>7.4999999999999997E-3</v>
      </c>
      <c r="BV95" s="121">
        <v>0</v>
      </c>
      <c r="BW95" s="121">
        <v>0</v>
      </c>
      <c r="BX95" s="115"/>
      <c r="BY95" s="120">
        <v>0.99768160741885603</v>
      </c>
      <c r="BZ95" s="120">
        <v>1</v>
      </c>
      <c r="CA95" s="137">
        <v>0.99907264296754295</v>
      </c>
      <c r="CB95" s="119">
        <v>0.9</v>
      </c>
      <c r="CC95" s="126">
        <v>2.5000000000000001E-3</v>
      </c>
      <c r="CD95" s="115"/>
      <c r="CE95" s="115"/>
    </row>
    <row r="96" spans="1:83" s="87" customFormat="1" ht="21.4" customHeight="1" x14ac:dyDescent="0.2">
      <c r="A96" s="111" t="s">
        <v>384</v>
      </c>
      <c r="B96" s="111" t="s">
        <v>385</v>
      </c>
      <c r="C96" s="111" t="s">
        <v>151</v>
      </c>
      <c r="D96" s="112">
        <v>9.8045207810000008</v>
      </c>
      <c r="E96" s="113"/>
      <c r="F96" s="114">
        <v>5.3999999999999999E-2</v>
      </c>
      <c r="G96" s="114">
        <v>5.3999999999999999E-2</v>
      </c>
      <c r="H96" s="115"/>
      <c r="I96" s="116">
        <v>6</v>
      </c>
      <c r="J96" s="116">
        <v>6</v>
      </c>
      <c r="K96" s="113"/>
      <c r="L96" s="137">
        <v>0.85</v>
      </c>
      <c r="M96" s="135">
        <v>0.76300000000000001</v>
      </c>
      <c r="N96" s="119">
        <v>0.7</v>
      </c>
      <c r="O96" s="120">
        <v>8.9999999999999993E-3</v>
      </c>
      <c r="P96" s="113"/>
      <c r="Q96" s="121">
        <v>517</v>
      </c>
      <c r="R96" s="122">
        <v>52.730777112725903</v>
      </c>
      <c r="S96" s="123">
        <v>36</v>
      </c>
      <c r="T96" s="124">
        <v>1.4647438086868301</v>
      </c>
      <c r="U96" s="125">
        <v>113.77535655228201</v>
      </c>
      <c r="V96" s="126">
        <v>0.01</v>
      </c>
      <c r="W96" s="126">
        <v>0.01</v>
      </c>
      <c r="X96" s="127">
        <v>0</v>
      </c>
      <c r="Y96" s="127">
        <v>0</v>
      </c>
      <c r="Z96" s="113"/>
      <c r="AA96" s="128">
        <v>1400</v>
      </c>
      <c r="AB96" s="112">
        <v>142.79127264567899</v>
      </c>
      <c r="AC96" s="123">
        <v>200</v>
      </c>
      <c r="AD96" s="118">
        <v>0.71395636322839495</v>
      </c>
      <c r="AE96" s="129">
        <v>-840.13690804288001</v>
      </c>
      <c r="AF96" s="114"/>
      <c r="AG96" s="114"/>
      <c r="AH96" s="130">
        <v>561</v>
      </c>
      <c r="AI96" s="127">
        <v>954</v>
      </c>
      <c r="AJ96" s="113"/>
      <c r="AK96" s="122">
        <v>11410.951419999999</v>
      </c>
      <c r="AL96" s="122">
        <v>1163.8459109713001</v>
      </c>
      <c r="AM96" s="131">
        <v>705.5</v>
      </c>
      <c r="AN96" s="124">
        <v>1.6496752813200599</v>
      </c>
      <c r="AO96" s="132">
        <v>3508.8684768787398</v>
      </c>
      <c r="AP96" s="126">
        <v>0.01</v>
      </c>
      <c r="AQ96" s="126">
        <v>0.01</v>
      </c>
      <c r="AR96" s="127">
        <v>0</v>
      </c>
      <c r="AS96" s="127">
        <v>0</v>
      </c>
      <c r="AT96" s="115"/>
      <c r="AU96" s="122">
        <v>6990.3059499999999</v>
      </c>
      <c r="AV96" s="112">
        <v>712.96763055940301</v>
      </c>
      <c r="AW96" s="133">
        <v>573</v>
      </c>
      <c r="AX96" s="124">
        <v>1.2442716065609101</v>
      </c>
      <c r="AY96" s="132">
        <v>572.31370845714696</v>
      </c>
      <c r="AZ96" s="114">
        <v>1.4999999999999999E-2</v>
      </c>
      <c r="BA96" s="114">
        <v>1.4999999999999999E-2</v>
      </c>
      <c r="BB96" s="127">
        <v>0</v>
      </c>
      <c r="BC96" s="127">
        <v>0</v>
      </c>
      <c r="BD96" s="113"/>
      <c r="BE96" s="122">
        <v>559.1</v>
      </c>
      <c r="BF96" s="112">
        <v>57.024714668713798</v>
      </c>
      <c r="BG96" s="134">
        <v>65</v>
      </c>
      <c r="BH96" s="120">
        <v>0.87730330259559697</v>
      </c>
      <c r="BI96" s="128">
        <v>-168.944495113936</v>
      </c>
      <c r="BJ96" s="114"/>
      <c r="BK96" s="114"/>
      <c r="BL96" s="127">
        <v>79</v>
      </c>
      <c r="BM96" s="127">
        <v>206</v>
      </c>
      <c r="BN96" s="113"/>
      <c r="BO96" s="121">
        <v>1524</v>
      </c>
      <c r="BP96" s="122">
        <v>155.43849965144</v>
      </c>
      <c r="BQ96" s="134">
        <v>78</v>
      </c>
      <c r="BR96" s="124">
        <v>1.9928012775825601</v>
      </c>
      <c r="BS96" s="125">
        <v>650.34660586327698</v>
      </c>
      <c r="BT96" s="114">
        <v>7.4999999999999997E-3</v>
      </c>
      <c r="BU96" s="126">
        <v>7.4999999999999997E-3</v>
      </c>
      <c r="BV96" s="121">
        <v>0</v>
      </c>
      <c r="BW96" s="121">
        <v>0</v>
      </c>
      <c r="BX96" s="115"/>
      <c r="BY96" s="120">
        <v>0.99806557694167697</v>
      </c>
      <c r="BZ96" s="120">
        <v>1</v>
      </c>
      <c r="CA96" s="137">
        <v>0.99922623077667105</v>
      </c>
      <c r="CB96" s="119">
        <v>0.9</v>
      </c>
      <c r="CC96" s="126">
        <v>2.5000000000000001E-3</v>
      </c>
      <c r="CD96" s="115"/>
      <c r="CE96" s="115"/>
    </row>
    <row r="97" spans="1:83" s="87" customFormat="1" ht="21.4" customHeight="1" x14ac:dyDescent="0.2">
      <c r="A97" s="111" t="s">
        <v>384</v>
      </c>
      <c r="B97" s="111" t="s">
        <v>385</v>
      </c>
      <c r="C97" s="111" t="s">
        <v>152</v>
      </c>
      <c r="D97" s="112">
        <v>3.14377776755556</v>
      </c>
      <c r="E97" s="113"/>
      <c r="F97" s="114">
        <v>4.0250000000000001E-2</v>
      </c>
      <c r="G97" s="114">
        <v>3.6499999999999998E-2</v>
      </c>
      <c r="H97" s="115"/>
      <c r="I97" s="116">
        <v>5</v>
      </c>
      <c r="J97" s="116">
        <v>5</v>
      </c>
      <c r="K97" s="113"/>
      <c r="L97" s="138">
        <v>0.79</v>
      </c>
      <c r="M97" s="135">
        <v>0.72099999999999997</v>
      </c>
      <c r="N97" s="119">
        <v>0.7</v>
      </c>
      <c r="O97" s="120">
        <v>3.0000000000000001E-3</v>
      </c>
      <c r="P97" s="113"/>
      <c r="Q97" s="121">
        <v>140</v>
      </c>
      <c r="R97" s="122">
        <v>44.532409842969599</v>
      </c>
      <c r="S97" s="123">
        <v>36</v>
      </c>
      <c r="T97" s="124">
        <v>1.2370113845269299</v>
      </c>
      <c r="U97" s="125">
        <v>10.707738020402999</v>
      </c>
      <c r="V97" s="126">
        <v>0.01</v>
      </c>
      <c r="W97" s="126">
        <v>0.01</v>
      </c>
      <c r="X97" s="127">
        <v>0</v>
      </c>
      <c r="Y97" s="127">
        <v>0</v>
      </c>
      <c r="Z97" s="113"/>
      <c r="AA97" s="128">
        <v>363</v>
      </c>
      <c r="AB97" s="112">
        <v>115.466176949985</v>
      </c>
      <c r="AC97" s="123">
        <v>200</v>
      </c>
      <c r="AD97" s="118">
        <v>0.577330884749925</v>
      </c>
      <c r="AE97" s="129">
        <v>-355.29034433109399</v>
      </c>
      <c r="AF97" s="114"/>
      <c r="AG97" s="114"/>
      <c r="AH97" s="130">
        <v>266</v>
      </c>
      <c r="AI97" s="127">
        <v>392</v>
      </c>
      <c r="AJ97" s="113"/>
      <c r="AK97" s="122">
        <v>1712.3856000000001</v>
      </c>
      <c r="AL97" s="122">
        <v>544.69040963142402</v>
      </c>
      <c r="AM97" s="131">
        <v>612</v>
      </c>
      <c r="AN97" s="120">
        <v>0.89001700920167404</v>
      </c>
      <c r="AO97" s="122">
        <v>-485.58285365314902</v>
      </c>
      <c r="AP97" s="126"/>
      <c r="AQ97" s="126"/>
      <c r="AR97" s="127">
        <v>212</v>
      </c>
      <c r="AS97" s="127">
        <v>597</v>
      </c>
      <c r="AT97" s="115"/>
      <c r="AU97" s="122">
        <v>2218.11589</v>
      </c>
      <c r="AV97" s="112">
        <v>705.55747066202298</v>
      </c>
      <c r="AW97" s="133">
        <v>573</v>
      </c>
      <c r="AX97" s="124">
        <v>1.23133939033512</v>
      </c>
      <c r="AY97" s="132">
        <v>160.21405349141401</v>
      </c>
      <c r="AZ97" s="114">
        <v>1.4999999999999999E-2</v>
      </c>
      <c r="BA97" s="114">
        <v>1.4999999999999999E-2</v>
      </c>
      <c r="BB97" s="127">
        <v>0</v>
      </c>
      <c r="BC97" s="127">
        <v>0</v>
      </c>
      <c r="BD97" s="113"/>
      <c r="BE97" s="122">
        <v>219.8</v>
      </c>
      <c r="BF97" s="112">
        <v>69.9158834534623</v>
      </c>
      <c r="BG97" s="134">
        <v>65</v>
      </c>
      <c r="BH97" s="135">
        <v>1.0756289762071101</v>
      </c>
      <c r="BI97" s="136">
        <v>-13.644361907605701</v>
      </c>
      <c r="BJ97" s="114">
        <v>9.75E-3</v>
      </c>
      <c r="BK97" s="114">
        <v>6.0000000000000001E-3</v>
      </c>
      <c r="BL97" s="127">
        <v>0</v>
      </c>
      <c r="BM97" s="127">
        <v>26</v>
      </c>
      <c r="BN97" s="113"/>
      <c r="BO97" s="121">
        <v>203</v>
      </c>
      <c r="BP97" s="122">
        <v>64.571994272305901</v>
      </c>
      <c r="BQ97" s="134">
        <v>78</v>
      </c>
      <c r="BR97" s="120">
        <v>0.82784608041417795</v>
      </c>
      <c r="BS97" s="128">
        <v>-77.133234289126804</v>
      </c>
      <c r="BT97" s="114"/>
      <c r="BU97" s="126"/>
      <c r="BV97" s="121">
        <v>43</v>
      </c>
      <c r="BW97" s="121">
        <v>92</v>
      </c>
      <c r="BX97" s="115"/>
      <c r="BY97" s="120">
        <v>0.99733527131782895</v>
      </c>
      <c r="BZ97" s="120">
        <v>1</v>
      </c>
      <c r="CA97" s="137">
        <v>0.99893410852713205</v>
      </c>
      <c r="CB97" s="119">
        <v>0.9</v>
      </c>
      <c r="CC97" s="126">
        <v>2.5000000000000001E-3</v>
      </c>
      <c r="CD97" s="115"/>
      <c r="CE97" s="115"/>
    </row>
    <row r="98" spans="1:83" s="87" customFormat="1" ht="21.4" customHeight="1" x14ac:dyDescent="0.2">
      <c r="A98" s="111" t="s">
        <v>384</v>
      </c>
      <c r="B98" s="111" t="s">
        <v>385</v>
      </c>
      <c r="C98" s="111" t="s">
        <v>153</v>
      </c>
      <c r="D98" s="112">
        <v>2.91919191911111</v>
      </c>
      <c r="E98" s="113"/>
      <c r="F98" s="114">
        <v>6.2E-2</v>
      </c>
      <c r="G98" s="114">
        <v>5.6250000000000001E-2</v>
      </c>
      <c r="H98" s="115"/>
      <c r="I98" s="116">
        <v>7</v>
      </c>
      <c r="J98" s="116">
        <v>7</v>
      </c>
      <c r="K98" s="113"/>
      <c r="L98" s="138">
        <v>0.72</v>
      </c>
      <c r="M98" s="135">
        <v>0.73699999999999999</v>
      </c>
      <c r="N98" s="119">
        <v>0.7</v>
      </c>
      <c r="O98" s="120">
        <v>5.0000000000000001E-3</v>
      </c>
      <c r="P98" s="113"/>
      <c r="Q98" s="121">
        <v>123</v>
      </c>
      <c r="R98" s="122">
        <v>42.134948098052199</v>
      </c>
      <c r="S98" s="123">
        <v>36</v>
      </c>
      <c r="T98" s="124">
        <v>1.1704152249458899</v>
      </c>
      <c r="U98" s="125">
        <v>2.9441454578688599</v>
      </c>
      <c r="V98" s="126">
        <v>0.01</v>
      </c>
      <c r="W98" s="126">
        <v>8.5000000000000006E-3</v>
      </c>
      <c r="X98" s="127">
        <v>0</v>
      </c>
      <c r="Y98" s="127">
        <v>4</v>
      </c>
      <c r="Z98" s="113"/>
      <c r="AA98" s="128">
        <v>385</v>
      </c>
      <c r="AB98" s="112">
        <v>131.88581315243999</v>
      </c>
      <c r="AC98" s="123">
        <v>200</v>
      </c>
      <c r="AD98" s="118">
        <v>0.65942906576219995</v>
      </c>
      <c r="AE98" s="129">
        <v>-281.97696967850601</v>
      </c>
      <c r="AF98" s="114"/>
      <c r="AG98" s="114"/>
      <c r="AH98" s="130">
        <v>199</v>
      </c>
      <c r="AI98" s="127">
        <v>316</v>
      </c>
      <c r="AJ98" s="113"/>
      <c r="AK98" s="122">
        <v>2147.4652299999998</v>
      </c>
      <c r="AL98" s="122">
        <v>735.63687811724901</v>
      </c>
      <c r="AM98" s="131">
        <v>619</v>
      </c>
      <c r="AN98" s="124">
        <v>1.1884279129519399</v>
      </c>
      <c r="AO98" s="132">
        <v>83.1715088450228</v>
      </c>
      <c r="AP98" s="126">
        <v>0.01</v>
      </c>
      <c r="AQ98" s="126">
        <v>9.4999999999999998E-3</v>
      </c>
      <c r="AR98" s="127">
        <v>0</v>
      </c>
      <c r="AS98" s="127">
        <v>21</v>
      </c>
      <c r="AT98" s="115"/>
      <c r="AU98" s="122">
        <v>2252.4867199999999</v>
      </c>
      <c r="AV98" s="112">
        <v>771.61309787603102</v>
      </c>
      <c r="AW98" s="133">
        <v>573</v>
      </c>
      <c r="AX98" s="124">
        <v>1.34661971706114</v>
      </c>
      <c r="AY98" s="132">
        <v>341.59770187108001</v>
      </c>
      <c r="AZ98" s="114">
        <v>1.4999999999999999E-2</v>
      </c>
      <c r="BA98" s="114">
        <v>1.4999999999999999E-2</v>
      </c>
      <c r="BB98" s="127">
        <v>0</v>
      </c>
      <c r="BC98" s="127">
        <v>0</v>
      </c>
      <c r="BD98" s="113"/>
      <c r="BE98" s="122">
        <v>209.8</v>
      </c>
      <c r="BF98" s="112">
        <v>71.869204154238602</v>
      </c>
      <c r="BG98" s="134">
        <v>65</v>
      </c>
      <c r="BH98" s="135">
        <v>1.10568006391136</v>
      </c>
      <c r="BI98" s="136">
        <v>-6.9675151455145397</v>
      </c>
      <c r="BJ98" s="114">
        <v>1.2E-2</v>
      </c>
      <c r="BK98" s="114">
        <v>8.2500000000000004E-3</v>
      </c>
      <c r="BL98" s="127">
        <v>0</v>
      </c>
      <c r="BM98" s="127">
        <v>18</v>
      </c>
      <c r="BN98" s="113"/>
      <c r="BO98" s="121">
        <v>283</v>
      </c>
      <c r="BP98" s="122">
        <v>96.944636680884301</v>
      </c>
      <c r="BQ98" s="134">
        <v>78</v>
      </c>
      <c r="BR98" s="124">
        <v>1.24287995744723</v>
      </c>
      <c r="BS98" s="125">
        <v>22.8789818253825</v>
      </c>
      <c r="BT98" s="114">
        <v>7.4999999999999997E-3</v>
      </c>
      <c r="BU98" s="126">
        <v>7.4999999999999997E-3</v>
      </c>
      <c r="BV98" s="121">
        <v>0</v>
      </c>
      <c r="BW98" s="121">
        <v>0</v>
      </c>
      <c r="BX98" s="115"/>
      <c r="BY98" s="120">
        <v>0.99449877750611204</v>
      </c>
      <c r="BZ98" s="120">
        <v>1</v>
      </c>
      <c r="CA98" s="137">
        <v>0.99779951100244502</v>
      </c>
      <c r="CB98" s="119">
        <v>0.9</v>
      </c>
      <c r="CC98" s="126">
        <v>2.5000000000000001E-3</v>
      </c>
      <c r="CD98" s="115"/>
      <c r="CE98" s="115"/>
    </row>
    <row r="99" spans="1:83" s="87" customFormat="1" ht="21.4" customHeight="1" x14ac:dyDescent="0.2">
      <c r="A99" s="111" t="s">
        <v>384</v>
      </c>
      <c r="B99" s="111" t="s">
        <v>385</v>
      </c>
      <c r="C99" s="111" t="s">
        <v>154</v>
      </c>
      <c r="D99" s="112">
        <v>2.90071348411111</v>
      </c>
      <c r="E99" s="113"/>
      <c r="F99" s="114">
        <v>8.5999999999999993E-2</v>
      </c>
      <c r="G99" s="114">
        <v>7.8E-2</v>
      </c>
      <c r="H99" s="115"/>
      <c r="I99" s="116">
        <v>8</v>
      </c>
      <c r="J99" s="116">
        <v>8</v>
      </c>
      <c r="K99" s="113"/>
      <c r="L99" s="138">
        <v>0.75</v>
      </c>
      <c r="M99" s="124">
        <v>0.84199999999999997</v>
      </c>
      <c r="N99" s="119">
        <v>0.7</v>
      </c>
      <c r="O99" s="120">
        <v>0.02</v>
      </c>
      <c r="P99" s="113"/>
      <c r="Q99" s="121">
        <v>159</v>
      </c>
      <c r="R99" s="122">
        <v>54.814100348391896</v>
      </c>
      <c r="S99" s="123">
        <v>36</v>
      </c>
      <c r="T99" s="124">
        <v>1.5226138985664399</v>
      </c>
      <c r="U99" s="125">
        <v>39.704096967052799</v>
      </c>
      <c r="V99" s="126">
        <v>0.01</v>
      </c>
      <c r="W99" s="126">
        <v>0.01</v>
      </c>
      <c r="X99" s="127">
        <v>0</v>
      </c>
      <c r="Y99" s="127">
        <v>0</v>
      </c>
      <c r="Z99" s="113"/>
      <c r="AA99" s="128">
        <v>670</v>
      </c>
      <c r="AB99" s="112">
        <v>230.97765555611701</v>
      </c>
      <c r="AC99" s="123">
        <v>200</v>
      </c>
      <c r="AD99" s="124">
        <v>1.15488827778059</v>
      </c>
      <c r="AE99" s="125">
        <v>7.2449831502935904</v>
      </c>
      <c r="AF99" s="114">
        <v>0.01</v>
      </c>
      <c r="AG99" s="114">
        <v>7.4999999999999997E-3</v>
      </c>
      <c r="AH99" s="130">
        <v>0</v>
      </c>
      <c r="AI99" s="127">
        <v>27</v>
      </c>
      <c r="AJ99" s="113"/>
      <c r="AK99" s="122">
        <v>2035.98236</v>
      </c>
      <c r="AL99" s="122">
        <v>701.89019741255197</v>
      </c>
      <c r="AM99" s="131">
        <v>656.6</v>
      </c>
      <c r="AN99" s="135">
        <v>1.0689768465009899</v>
      </c>
      <c r="AO99" s="139">
        <v>-139.84236031758601</v>
      </c>
      <c r="AP99" s="126">
        <v>6.0000000000000001E-3</v>
      </c>
      <c r="AQ99" s="126">
        <v>3.5000000000000001E-3</v>
      </c>
      <c r="AR99" s="127">
        <v>0</v>
      </c>
      <c r="AS99" s="127">
        <v>250</v>
      </c>
      <c r="AT99" s="115"/>
      <c r="AU99" s="122">
        <v>2399.9906700000001</v>
      </c>
      <c r="AV99" s="112">
        <v>827.37943031814098</v>
      </c>
      <c r="AW99" s="133">
        <v>573</v>
      </c>
      <c r="AX99" s="124">
        <v>1.4439431593684799</v>
      </c>
      <c r="AY99" s="132">
        <v>501.197546725591</v>
      </c>
      <c r="AZ99" s="114">
        <v>1.4999999999999999E-2</v>
      </c>
      <c r="BA99" s="114">
        <v>1.4999999999999999E-2</v>
      </c>
      <c r="BB99" s="127">
        <v>0</v>
      </c>
      <c r="BC99" s="127">
        <v>0</v>
      </c>
      <c r="BD99" s="113"/>
      <c r="BE99" s="122">
        <v>217.9</v>
      </c>
      <c r="BF99" s="112">
        <v>75.119449471161005</v>
      </c>
      <c r="BG99" s="134">
        <v>65</v>
      </c>
      <c r="BH99" s="124">
        <v>1.15568383801786</v>
      </c>
      <c r="BI99" s="125">
        <v>2.5046195238454598</v>
      </c>
      <c r="BJ99" s="114">
        <v>1.4999999999999999E-2</v>
      </c>
      <c r="BK99" s="114">
        <v>1.2E-2</v>
      </c>
      <c r="BL99" s="127">
        <v>0</v>
      </c>
      <c r="BM99" s="127">
        <v>9</v>
      </c>
      <c r="BN99" s="113"/>
      <c r="BO99" s="121">
        <v>324</v>
      </c>
      <c r="BP99" s="122">
        <v>111.69665731370399</v>
      </c>
      <c r="BQ99" s="134">
        <v>78</v>
      </c>
      <c r="BR99" s="124">
        <v>1.4320084270987701</v>
      </c>
      <c r="BS99" s="125">
        <v>65.525543428614498</v>
      </c>
      <c r="BT99" s="114">
        <v>7.4999999999999997E-3</v>
      </c>
      <c r="BU99" s="126">
        <v>7.4999999999999997E-3</v>
      </c>
      <c r="BV99" s="121">
        <v>0</v>
      </c>
      <c r="BW99" s="121">
        <v>0</v>
      </c>
      <c r="BX99" s="115"/>
      <c r="BY99" s="120">
        <v>0.99412751677852296</v>
      </c>
      <c r="BZ99" s="120">
        <v>1</v>
      </c>
      <c r="CA99" s="137">
        <v>0.99765100671140905</v>
      </c>
      <c r="CB99" s="119">
        <v>0.9</v>
      </c>
      <c r="CC99" s="126">
        <v>2.5000000000000001E-3</v>
      </c>
      <c r="CD99" s="115"/>
      <c r="CE99" s="115"/>
    </row>
    <row r="100" spans="1:83" s="87" customFormat="1" ht="21.4" customHeight="1" x14ac:dyDescent="0.2">
      <c r="A100" s="111" t="s">
        <v>384</v>
      </c>
      <c r="B100" s="111" t="s">
        <v>385</v>
      </c>
      <c r="C100" s="111" t="s">
        <v>155</v>
      </c>
      <c r="D100" s="112">
        <v>3.1829015997777801</v>
      </c>
      <c r="E100" s="113"/>
      <c r="F100" s="114">
        <v>4.725E-2</v>
      </c>
      <c r="G100" s="114">
        <v>3.6749999999999998E-2</v>
      </c>
      <c r="H100" s="115"/>
      <c r="I100" s="116">
        <v>7</v>
      </c>
      <c r="J100" s="116">
        <v>7</v>
      </c>
      <c r="K100" s="113"/>
      <c r="L100" s="140">
        <v>0.69</v>
      </c>
      <c r="M100" s="135">
        <v>0.72399999999999998</v>
      </c>
      <c r="N100" s="119">
        <v>0.7</v>
      </c>
      <c r="O100" s="120">
        <v>3.0000000000000001E-3</v>
      </c>
      <c r="P100" s="113"/>
      <c r="Q100" s="121">
        <v>131</v>
      </c>
      <c r="R100" s="122">
        <v>41.157414357121802</v>
      </c>
      <c r="S100" s="123">
        <v>36</v>
      </c>
      <c r="T100" s="124">
        <v>1.14326150992005</v>
      </c>
      <c r="U100" s="125">
        <v>9.8715646899080398E-2</v>
      </c>
      <c r="V100" s="126">
        <v>0.01</v>
      </c>
      <c r="W100" s="126">
        <v>7.0000000000000001E-3</v>
      </c>
      <c r="X100" s="127">
        <v>0</v>
      </c>
      <c r="Y100" s="127">
        <v>7</v>
      </c>
      <c r="Z100" s="113"/>
      <c r="AA100" s="128">
        <v>509</v>
      </c>
      <c r="AB100" s="112">
        <v>159.916976395229</v>
      </c>
      <c r="AC100" s="123">
        <v>200</v>
      </c>
      <c r="AD100" s="120">
        <v>0.79958488197614497</v>
      </c>
      <c r="AE100" s="128">
        <v>-218.22935751722699</v>
      </c>
      <c r="AF100" s="114"/>
      <c r="AG100" s="114"/>
      <c r="AH100" s="130">
        <v>128</v>
      </c>
      <c r="AI100" s="127">
        <v>255</v>
      </c>
      <c r="AJ100" s="113"/>
      <c r="AK100" s="122">
        <v>2548.29412</v>
      </c>
      <c r="AL100" s="122">
        <v>800.61982443249804</v>
      </c>
      <c r="AM100" s="131">
        <v>642.5</v>
      </c>
      <c r="AN100" s="124">
        <v>1.24610089405836</v>
      </c>
      <c r="AO100" s="132">
        <v>212.06980897590799</v>
      </c>
      <c r="AP100" s="126">
        <v>0.01</v>
      </c>
      <c r="AQ100" s="126">
        <v>0.01</v>
      </c>
      <c r="AR100" s="127">
        <v>0</v>
      </c>
      <c r="AS100" s="127">
        <v>0</v>
      </c>
      <c r="AT100" s="115"/>
      <c r="AU100" s="122">
        <v>1935.47101</v>
      </c>
      <c r="AV100" s="112">
        <v>608.08383461654296</v>
      </c>
      <c r="AW100" s="133">
        <v>573</v>
      </c>
      <c r="AX100" s="135">
        <v>1.0612283326641201</v>
      </c>
      <c r="AY100" s="139">
        <v>-148.041099286856</v>
      </c>
      <c r="AZ100" s="114">
        <v>8.2500000000000004E-3</v>
      </c>
      <c r="BA100" s="114">
        <v>4.4999999999999997E-3</v>
      </c>
      <c r="BB100" s="127">
        <v>0</v>
      </c>
      <c r="BC100" s="127">
        <v>254</v>
      </c>
      <c r="BD100" s="113"/>
      <c r="BE100" s="122">
        <v>213.6</v>
      </c>
      <c r="BF100" s="112">
        <v>67.108577913597102</v>
      </c>
      <c r="BG100" s="134">
        <v>65</v>
      </c>
      <c r="BH100" s="135">
        <v>1.0324396602091901</v>
      </c>
      <c r="BI100" s="136">
        <v>-22.7495411930988</v>
      </c>
      <c r="BJ100" s="114">
        <v>6.0000000000000001E-3</v>
      </c>
      <c r="BK100" s="114">
        <v>2.2499999999999998E-3</v>
      </c>
      <c r="BL100" s="127">
        <v>0</v>
      </c>
      <c r="BM100" s="127">
        <v>35</v>
      </c>
      <c r="BN100" s="113"/>
      <c r="BO100" s="121">
        <v>334</v>
      </c>
      <c r="BP100" s="122">
        <v>104.935697673883</v>
      </c>
      <c r="BQ100" s="134">
        <v>78</v>
      </c>
      <c r="BR100" s="124">
        <v>1.3453294573574699</v>
      </c>
      <c r="BS100" s="125">
        <v>50.3805505682814</v>
      </c>
      <c r="BT100" s="114">
        <v>7.4999999999999997E-3</v>
      </c>
      <c r="BU100" s="126">
        <v>7.4999999999999997E-3</v>
      </c>
      <c r="BV100" s="121">
        <v>0</v>
      </c>
      <c r="BW100" s="121">
        <v>0</v>
      </c>
      <c r="BX100" s="115"/>
      <c r="BY100" s="120">
        <v>0.99570200573065903</v>
      </c>
      <c r="BZ100" s="120">
        <v>1</v>
      </c>
      <c r="CA100" s="137">
        <v>0.99828080229226301</v>
      </c>
      <c r="CB100" s="119">
        <v>0.9</v>
      </c>
      <c r="CC100" s="126">
        <v>2.5000000000000001E-3</v>
      </c>
      <c r="CD100" s="115"/>
      <c r="CE100" s="115"/>
    </row>
    <row r="101" spans="1:83" s="87" customFormat="1" ht="21.4" customHeight="1" x14ac:dyDescent="0.2">
      <c r="A101" s="111" t="s">
        <v>384</v>
      </c>
      <c r="B101" s="111" t="s">
        <v>385</v>
      </c>
      <c r="C101" s="111" t="s">
        <v>156</v>
      </c>
      <c r="D101" s="112">
        <v>2.5011000000000001</v>
      </c>
      <c r="E101" s="113"/>
      <c r="F101" s="114">
        <v>5.3999999999999999E-2</v>
      </c>
      <c r="G101" s="114">
        <v>4.725E-2</v>
      </c>
      <c r="H101" s="115"/>
      <c r="I101" s="116">
        <v>6</v>
      </c>
      <c r="J101" s="116">
        <v>6</v>
      </c>
      <c r="K101" s="113"/>
      <c r="L101" s="137">
        <v>0.94</v>
      </c>
      <c r="M101" s="135">
        <v>0.83799999999999997</v>
      </c>
      <c r="N101" s="119">
        <v>0.7</v>
      </c>
      <c r="O101" s="120">
        <v>1.9E-2</v>
      </c>
      <c r="P101" s="113"/>
      <c r="Q101" s="121">
        <v>101</v>
      </c>
      <c r="R101" s="122">
        <v>40.382231818000101</v>
      </c>
      <c r="S101" s="123">
        <v>36</v>
      </c>
      <c r="T101" s="135">
        <v>1.12172866161111</v>
      </c>
      <c r="U101" s="136">
        <v>-1.8612390400000201</v>
      </c>
      <c r="V101" s="126">
        <v>8.9999999999999993E-3</v>
      </c>
      <c r="W101" s="126">
        <v>6.0000000000000001E-3</v>
      </c>
      <c r="X101" s="127">
        <v>0</v>
      </c>
      <c r="Y101" s="127">
        <v>8</v>
      </c>
      <c r="Z101" s="113"/>
      <c r="AA101" s="128">
        <v>394</v>
      </c>
      <c r="AB101" s="112">
        <v>157.53068649794099</v>
      </c>
      <c r="AC101" s="123">
        <v>200</v>
      </c>
      <c r="AD101" s="120">
        <v>0.78765343248970499</v>
      </c>
      <c r="AE101" s="128">
        <v>-177.45132799999999</v>
      </c>
      <c r="AF101" s="114"/>
      <c r="AG101" s="114"/>
      <c r="AH101" s="130">
        <v>107</v>
      </c>
      <c r="AI101" s="127">
        <v>207</v>
      </c>
      <c r="AJ101" s="113"/>
      <c r="AK101" s="122">
        <v>2446.11033</v>
      </c>
      <c r="AL101" s="122">
        <v>978.01380592539294</v>
      </c>
      <c r="AM101" s="131">
        <v>654</v>
      </c>
      <c r="AN101" s="124">
        <v>1.49543395401436</v>
      </c>
      <c r="AO101" s="132">
        <v>577.46448743999997</v>
      </c>
      <c r="AP101" s="126">
        <v>0.01</v>
      </c>
      <c r="AQ101" s="126">
        <v>0.01</v>
      </c>
      <c r="AR101" s="127">
        <v>0</v>
      </c>
      <c r="AS101" s="127">
        <v>0</v>
      </c>
      <c r="AT101" s="115"/>
      <c r="AU101" s="122">
        <v>1471.1650400000001</v>
      </c>
      <c r="AV101" s="112">
        <v>588.20720482987497</v>
      </c>
      <c r="AW101" s="133">
        <v>573</v>
      </c>
      <c r="AX101" s="135">
        <v>1.0265396244849501</v>
      </c>
      <c r="AY101" s="139">
        <v>-166.04301472</v>
      </c>
      <c r="AZ101" s="114">
        <v>6.0000000000000001E-3</v>
      </c>
      <c r="BA101" s="114">
        <v>2.2499999999999998E-3</v>
      </c>
      <c r="BB101" s="127">
        <v>0</v>
      </c>
      <c r="BC101" s="127">
        <v>249</v>
      </c>
      <c r="BD101" s="113"/>
      <c r="BE101" s="122">
        <v>133.9</v>
      </c>
      <c r="BF101" s="112">
        <v>53.536443964655597</v>
      </c>
      <c r="BG101" s="134">
        <v>65</v>
      </c>
      <c r="BH101" s="120">
        <v>0.82363759945623904</v>
      </c>
      <c r="BI101" s="128">
        <v>-51.821681599999998</v>
      </c>
      <c r="BJ101" s="114"/>
      <c r="BK101" s="114"/>
      <c r="BL101" s="127">
        <v>29</v>
      </c>
      <c r="BM101" s="127">
        <v>62</v>
      </c>
      <c r="BN101" s="113"/>
      <c r="BO101" s="121">
        <v>266</v>
      </c>
      <c r="BP101" s="122">
        <v>106.35320458998</v>
      </c>
      <c r="BQ101" s="134">
        <v>78</v>
      </c>
      <c r="BR101" s="124">
        <v>1.3635026229484599</v>
      </c>
      <c r="BS101" s="125">
        <v>43.133982080000003</v>
      </c>
      <c r="BT101" s="114">
        <v>7.4999999999999997E-3</v>
      </c>
      <c r="BU101" s="126">
        <v>7.4999999999999997E-3</v>
      </c>
      <c r="BV101" s="121">
        <v>0</v>
      </c>
      <c r="BW101" s="121">
        <v>0</v>
      </c>
      <c r="BX101" s="115"/>
      <c r="BY101" s="120">
        <v>1</v>
      </c>
      <c r="BZ101" s="120">
        <v>1</v>
      </c>
      <c r="CA101" s="137">
        <v>1</v>
      </c>
      <c r="CB101" s="119">
        <v>0.9</v>
      </c>
      <c r="CC101" s="126">
        <v>2.5000000000000001E-3</v>
      </c>
      <c r="CD101" s="115"/>
      <c r="CE101" s="115"/>
    </row>
    <row r="102" spans="1:83" s="87" customFormat="1" ht="21.4" customHeight="1" x14ac:dyDescent="0.2">
      <c r="A102" s="111" t="s">
        <v>384</v>
      </c>
      <c r="B102" s="111" t="s">
        <v>385</v>
      </c>
      <c r="C102" s="111" t="s">
        <v>157</v>
      </c>
      <c r="D102" s="112">
        <v>6.5518558193333298</v>
      </c>
      <c r="E102" s="113"/>
      <c r="F102" s="114">
        <v>3.6249999999999998E-2</v>
      </c>
      <c r="G102" s="114">
        <v>2.8250000000000001E-2</v>
      </c>
      <c r="H102" s="115"/>
      <c r="I102" s="116">
        <v>6</v>
      </c>
      <c r="J102" s="116">
        <v>6</v>
      </c>
      <c r="K102" s="113"/>
      <c r="L102" s="138">
        <v>0.74</v>
      </c>
      <c r="M102" s="135">
        <v>0.70799999999999996</v>
      </c>
      <c r="N102" s="119">
        <v>0.7</v>
      </c>
      <c r="O102" s="120">
        <v>1E-3</v>
      </c>
      <c r="P102" s="113"/>
      <c r="Q102" s="121">
        <v>263</v>
      </c>
      <c r="R102" s="122">
        <v>40.141298473622498</v>
      </c>
      <c r="S102" s="123">
        <v>36</v>
      </c>
      <c r="T102" s="135">
        <v>1.11503606871174</v>
      </c>
      <c r="U102" s="136">
        <v>-6.4542431682302803</v>
      </c>
      <c r="V102" s="126">
        <v>8.5000000000000006E-3</v>
      </c>
      <c r="W102" s="126">
        <v>6.0000000000000001E-3</v>
      </c>
      <c r="X102" s="127">
        <v>0</v>
      </c>
      <c r="Y102" s="127">
        <v>21</v>
      </c>
      <c r="Z102" s="113"/>
      <c r="AA102" s="128">
        <v>845</v>
      </c>
      <c r="AB102" s="112">
        <v>128.97109205403399</v>
      </c>
      <c r="AC102" s="123">
        <v>200</v>
      </c>
      <c r="AD102" s="118">
        <v>0.64485546027017004</v>
      </c>
      <c r="AE102" s="129">
        <v>-651.96801760127903</v>
      </c>
      <c r="AF102" s="114"/>
      <c r="AG102" s="114"/>
      <c r="AH102" s="130">
        <v>466</v>
      </c>
      <c r="AI102" s="127">
        <v>728</v>
      </c>
      <c r="AJ102" s="113"/>
      <c r="AK102" s="122">
        <v>6063.5349200000001</v>
      </c>
      <c r="AL102" s="122">
        <v>925.46830809487801</v>
      </c>
      <c r="AM102" s="131">
        <v>783.4</v>
      </c>
      <c r="AN102" s="124">
        <v>1.18134836366464</v>
      </c>
      <c r="AO102" s="132">
        <v>199.91119505578899</v>
      </c>
      <c r="AP102" s="126">
        <v>0.01</v>
      </c>
      <c r="AQ102" s="126">
        <v>8.9999999999999993E-3</v>
      </c>
      <c r="AR102" s="127">
        <v>0</v>
      </c>
      <c r="AS102" s="127">
        <v>96</v>
      </c>
      <c r="AT102" s="115"/>
      <c r="AU102" s="122">
        <v>3882.4220500000001</v>
      </c>
      <c r="AV102" s="112">
        <v>592.56829775522203</v>
      </c>
      <c r="AW102" s="133">
        <v>573</v>
      </c>
      <c r="AX102" s="135">
        <v>1.03415060690266</v>
      </c>
      <c r="AY102" s="139">
        <v>-406.39132042766499</v>
      </c>
      <c r="AZ102" s="114">
        <v>6.7499999999999999E-3</v>
      </c>
      <c r="BA102" s="114">
        <v>2.2499999999999998E-3</v>
      </c>
      <c r="BB102" s="127">
        <v>0</v>
      </c>
      <c r="BC102" s="127">
        <v>623</v>
      </c>
      <c r="BD102" s="113"/>
      <c r="BE102" s="122">
        <v>338.8</v>
      </c>
      <c r="BF102" s="112">
        <v>51.710539630658999</v>
      </c>
      <c r="BG102" s="134">
        <v>65</v>
      </c>
      <c r="BH102" s="120">
        <v>0.79554676354859999</v>
      </c>
      <c r="BI102" s="128">
        <v>-147.71460572041599</v>
      </c>
      <c r="BJ102" s="114"/>
      <c r="BK102" s="114"/>
      <c r="BL102" s="127">
        <v>88</v>
      </c>
      <c r="BM102" s="127">
        <v>173</v>
      </c>
      <c r="BN102" s="113"/>
      <c r="BO102" s="121">
        <v>674</v>
      </c>
      <c r="BP102" s="122">
        <v>102.87161662061401</v>
      </c>
      <c r="BQ102" s="134">
        <v>78</v>
      </c>
      <c r="BR102" s="124">
        <v>1.31886687975146</v>
      </c>
      <c r="BS102" s="125">
        <v>90.182473135500999</v>
      </c>
      <c r="BT102" s="114">
        <v>7.4999999999999997E-3</v>
      </c>
      <c r="BU102" s="126">
        <v>7.4999999999999997E-3</v>
      </c>
      <c r="BV102" s="121">
        <v>0</v>
      </c>
      <c r="BW102" s="121">
        <v>0</v>
      </c>
      <c r="BX102" s="115"/>
      <c r="BY102" s="120">
        <v>0.99529885829415699</v>
      </c>
      <c r="BZ102" s="120">
        <v>1</v>
      </c>
      <c r="CA102" s="137">
        <v>0.99811954331766295</v>
      </c>
      <c r="CB102" s="119">
        <v>0.9</v>
      </c>
      <c r="CC102" s="126">
        <v>2.5000000000000001E-3</v>
      </c>
      <c r="CD102" s="115"/>
      <c r="CE102" s="115"/>
    </row>
    <row r="103" spans="1:83" s="87" customFormat="1" ht="21.4" customHeight="1" x14ac:dyDescent="0.2">
      <c r="A103" s="111" t="s">
        <v>384</v>
      </c>
      <c r="B103" s="111" t="s">
        <v>385</v>
      </c>
      <c r="C103" s="111" t="s">
        <v>158</v>
      </c>
      <c r="D103" s="112">
        <v>2.49277899066667</v>
      </c>
      <c r="E103" s="113"/>
      <c r="F103" s="114">
        <v>6.7250000000000004E-2</v>
      </c>
      <c r="G103" s="114">
        <v>5.7500000000000002E-2</v>
      </c>
      <c r="H103" s="115"/>
      <c r="I103" s="116">
        <v>7</v>
      </c>
      <c r="J103" s="116">
        <v>7</v>
      </c>
      <c r="K103" s="113"/>
      <c r="L103" s="138">
        <v>0.83</v>
      </c>
      <c r="M103" s="124">
        <v>0.85899999999999999</v>
      </c>
      <c r="N103" s="119">
        <v>0.7</v>
      </c>
      <c r="O103" s="120">
        <v>0.02</v>
      </c>
      <c r="P103" s="113"/>
      <c r="Q103" s="121">
        <v>100</v>
      </c>
      <c r="R103" s="122">
        <v>40.115870831074403</v>
      </c>
      <c r="S103" s="123">
        <v>36</v>
      </c>
      <c r="T103" s="135">
        <v>1.11432974530762</v>
      </c>
      <c r="U103" s="136">
        <v>-2.5190258817537501</v>
      </c>
      <c r="V103" s="126">
        <v>8.5000000000000006E-3</v>
      </c>
      <c r="W103" s="126">
        <v>5.4999999999999997E-3</v>
      </c>
      <c r="X103" s="127">
        <v>0</v>
      </c>
      <c r="Y103" s="127">
        <v>8</v>
      </c>
      <c r="Z103" s="113"/>
      <c r="AA103" s="128">
        <v>417</v>
      </c>
      <c r="AB103" s="112">
        <v>167.28318136557999</v>
      </c>
      <c r="AC103" s="123">
        <v>200</v>
      </c>
      <c r="AD103" s="120">
        <v>0.83641590682790001</v>
      </c>
      <c r="AE103" s="128">
        <v>-152.55014378752099</v>
      </c>
      <c r="AF103" s="114"/>
      <c r="AG103" s="114"/>
      <c r="AH103" s="130">
        <v>82</v>
      </c>
      <c r="AI103" s="127">
        <v>182</v>
      </c>
      <c r="AJ103" s="113"/>
      <c r="AK103" s="122">
        <v>3509.8843400000001</v>
      </c>
      <c r="AL103" s="122">
        <v>1408.0206681545101</v>
      </c>
      <c r="AM103" s="131">
        <v>820.6</v>
      </c>
      <c r="AN103" s="124">
        <v>1.7158428810071999</v>
      </c>
      <c r="AO103" s="132">
        <v>1173.0201000397999</v>
      </c>
      <c r="AP103" s="126">
        <v>0.01</v>
      </c>
      <c r="AQ103" s="126">
        <v>0.01</v>
      </c>
      <c r="AR103" s="127">
        <v>0</v>
      </c>
      <c r="AS103" s="127">
        <v>0</v>
      </c>
      <c r="AT103" s="115"/>
      <c r="AU103" s="122">
        <v>1637.9488100000001</v>
      </c>
      <c r="AV103" s="112">
        <v>657.07742889871997</v>
      </c>
      <c r="AW103" s="133">
        <v>573</v>
      </c>
      <c r="AX103" s="124">
        <v>1.14673198760684</v>
      </c>
      <c r="AY103" s="132">
        <v>6.1876480487528598</v>
      </c>
      <c r="AZ103" s="114">
        <v>1.4999999999999999E-2</v>
      </c>
      <c r="BA103" s="114">
        <v>1.125E-2</v>
      </c>
      <c r="BB103" s="127">
        <v>0</v>
      </c>
      <c r="BC103" s="127">
        <v>77</v>
      </c>
      <c r="BD103" s="113"/>
      <c r="BE103" s="122">
        <v>162.1</v>
      </c>
      <c r="BF103" s="112">
        <v>65.027826617171598</v>
      </c>
      <c r="BG103" s="134">
        <v>65</v>
      </c>
      <c r="BH103" s="135">
        <v>1.00042810180264</v>
      </c>
      <c r="BI103" s="136">
        <v>-23.003796730944298</v>
      </c>
      <c r="BJ103" s="114">
        <v>3.7499999999999999E-3</v>
      </c>
      <c r="BK103" s="114">
        <v>7.5000000000000002E-4</v>
      </c>
      <c r="BL103" s="127">
        <v>0</v>
      </c>
      <c r="BM103" s="127">
        <v>33</v>
      </c>
      <c r="BN103" s="113"/>
      <c r="BO103" s="121">
        <v>238</v>
      </c>
      <c r="BP103" s="122">
        <v>95.475772577957002</v>
      </c>
      <c r="BQ103" s="134">
        <v>78</v>
      </c>
      <c r="BR103" s="124">
        <v>1.22404836638406</v>
      </c>
      <c r="BS103" s="125">
        <v>15.8754439228669</v>
      </c>
      <c r="BT103" s="114">
        <v>7.4999999999999997E-3</v>
      </c>
      <c r="BU103" s="126">
        <v>7.4999999999999997E-3</v>
      </c>
      <c r="BV103" s="121">
        <v>0</v>
      </c>
      <c r="BW103" s="121">
        <v>0</v>
      </c>
      <c r="BX103" s="115"/>
      <c r="BY103" s="120">
        <v>0.99678042498390196</v>
      </c>
      <c r="BZ103" s="120">
        <v>1</v>
      </c>
      <c r="CA103" s="137">
        <v>0.99871216999356105</v>
      </c>
      <c r="CB103" s="119">
        <v>0.9</v>
      </c>
      <c r="CC103" s="126">
        <v>2.5000000000000001E-3</v>
      </c>
      <c r="CD103" s="115"/>
      <c r="CE103" s="115"/>
    </row>
    <row r="104" spans="1:83" s="87" customFormat="1" ht="21.4" customHeight="1" x14ac:dyDescent="0.2">
      <c r="A104" s="111" t="s">
        <v>384</v>
      </c>
      <c r="B104" s="111" t="s">
        <v>385</v>
      </c>
      <c r="C104" s="111" t="s">
        <v>159</v>
      </c>
      <c r="D104" s="112">
        <v>6.3875329870000002</v>
      </c>
      <c r="E104" s="113"/>
      <c r="F104" s="114">
        <v>3.2250000000000001E-2</v>
      </c>
      <c r="G104" s="114">
        <v>2.9000000000000001E-2</v>
      </c>
      <c r="H104" s="115"/>
      <c r="I104" s="116">
        <v>6</v>
      </c>
      <c r="J104" s="116">
        <v>5</v>
      </c>
      <c r="K104" s="113"/>
      <c r="L104" s="117">
        <v>0.45</v>
      </c>
      <c r="M104" s="135">
        <v>0.75</v>
      </c>
      <c r="N104" s="119">
        <v>0.7</v>
      </c>
      <c r="O104" s="120">
        <v>7.0000000000000001E-3</v>
      </c>
      <c r="P104" s="113"/>
      <c r="Q104" s="121">
        <v>238</v>
      </c>
      <c r="R104" s="122">
        <v>37.260081550166703</v>
      </c>
      <c r="S104" s="123">
        <v>36</v>
      </c>
      <c r="T104" s="135">
        <v>1.03500226528241</v>
      </c>
      <c r="U104" s="136">
        <v>-24.696236636556801</v>
      </c>
      <c r="V104" s="126">
        <v>4.4999999999999997E-3</v>
      </c>
      <c r="W104" s="126">
        <v>2E-3</v>
      </c>
      <c r="X104" s="127">
        <v>0</v>
      </c>
      <c r="Y104" s="127">
        <v>38</v>
      </c>
      <c r="Z104" s="113"/>
      <c r="AA104" s="128">
        <v>581</v>
      </c>
      <c r="AB104" s="112">
        <v>90.958434372465803</v>
      </c>
      <c r="AC104" s="123">
        <v>200</v>
      </c>
      <c r="AD104" s="118">
        <v>0.45479217186232901</v>
      </c>
      <c r="AE104" s="129">
        <v>-878.42353686976003</v>
      </c>
      <c r="AF104" s="114"/>
      <c r="AG104" s="114"/>
      <c r="AH104" s="130">
        <v>697</v>
      </c>
      <c r="AI104" s="127">
        <v>953</v>
      </c>
      <c r="AJ104" s="113"/>
      <c r="AK104" s="122">
        <v>5595.4900500000003</v>
      </c>
      <c r="AL104" s="122">
        <v>876.00174611826196</v>
      </c>
      <c r="AM104" s="131">
        <v>622.70000000000005</v>
      </c>
      <c r="AN104" s="124">
        <v>1.4067797432443601</v>
      </c>
      <c r="AO104" s="132">
        <v>1051.5748679559999</v>
      </c>
      <c r="AP104" s="126">
        <v>0.01</v>
      </c>
      <c r="AQ104" s="126">
        <v>0.01</v>
      </c>
      <c r="AR104" s="127">
        <v>0</v>
      </c>
      <c r="AS104" s="127">
        <v>0</v>
      </c>
      <c r="AT104" s="115"/>
      <c r="AU104" s="122">
        <v>3493.9429500000001</v>
      </c>
      <c r="AV104" s="112">
        <v>546.99411449004197</v>
      </c>
      <c r="AW104" s="133">
        <v>573</v>
      </c>
      <c r="AX104" s="135">
        <v>0.95461451045382595</v>
      </c>
      <c r="AY104" s="139">
        <v>-687.30548313186296</v>
      </c>
      <c r="AZ104" s="114">
        <v>7.5000000000000002E-4</v>
      </c>
      <c r="BA104" s="114"/>
      <c r="BB104" s="127">
        <v>167</v>
      </c>
      <c r="BC104" s="127">
        <v>899</v>
      </c>
      <c r="BD104" s="113"/>
      <c r="BE104" s="122">
        <v>269.60000000000002</v>
      </c>
      <c r="BF104" s="112">
        <v>42.207218428256098</v>
      </c>
      <c r="BG104" s="134">
        <v>65</v>
      </c>
      <c r="BH104" s="118">
        <v>0.64934182197317003</v>
      </c>
      <c r="BI104" s="129">
        <v>-204.71264948267199</v>
      </c>
      <c r="BJ104" s="114"/>
      <c r="BK104" s="114"/>
      <c r="BL104" s="127">
        <v>146</v>
      </c>
      <c r="BM104" s="127">
        <v>229</v>
      </c>
      <c r="BN104" s="113"/>
      <c r="BO104" s="121">
        <v>739</v>
      </c>
      <c r="BP104" s="122">
        <v>115.69411876291301</v>
      </c>
      <c r="BQ104" s="134">
        <v>78</v>
      </c>
      <c r="BR104" s="124">
        <v>1.4832579328578599</v>
      </c>
      <c r="BS104" s="125">
        <v>169.82482062079399</v>
      </c>
      <c r="BT104" s="114">
        <v>7.4999999999999997E-3</v>
      </c>
      <c r="BU104" s="126">
        <v>7.4999999999999997E-3</v>
      </c>
      <c r="BV104" s="121">
        <v>0</v>
      </c>
      <c r="BW104" s="121">
        <v>0</v>
      </c>
      <c r="BX104" s="115"/>
      <c r="BY104" s="120">
        <v>0.99554273728369203</v>
      </c>
      <c r="BZ104" s="120">
        <v>0.952380952380952</v>
      </c>
      <c r="CA104" s="137">
        <v>0.96964566634204796</v>
      </c>
      <c r="CB104" s="119">
        <v>0.9</v>
      </c>
      <c r="CC104" s="126">
        <v>2.5000000000000001E-3</v>
      </c>
      <c r="CD104" s="115"/>
      <c r="CE104" s="115"/>
    </row>
    <row r="105" spans="1:83" s="87" customFormat="1" ht="21.4" customHeight="1" x14ac:dyDescent="0.2">
      <c r="A105" s="111" t="s">
        <v>384</v>
      </c>
      <c r="B105" s="111" t="s">
        <v>386</v>
      </c>
      <c r="C105" s="111" t="s">
        <v>161</v>
      </c>
      <c r="D105" s="112">
        <v>2.7744410984444401</v>
      </c>
      <c r="E105" s="113"/>
      <c r="F105" s="114">
        <v>5.8749999999999997E-2</v>
      </c>
      <c r="G105" s="114">
        <v>5.0500000000000003E-2</v>
      </c>
      <c r="H105" s="115"/>
      <c r="I105" s="116">
        <v>7</v>
      </c>
      <c r="J105" s="116">
        <v>7</v>
      </c>
      <c r="K105" s="113"/>
      <c r="L105" s="137">
        <v>0.95</v>
      </c>
      <c r="M105" s="135">
        <v>0.77</v>
      </c>
      <c r="N105" s="119">
        <v>0.7</v>
      </c>
      <c r="O105" s="120">
        <v>0.01</v>
      </c>
      <c r="P105" s="113"/>
      <c r="Q105" s="121">
        <v>158</v>
      </c>
      <c r="R105" s="122">
        <v>56.948406685795703</v>
      </c>
      <c r="S105" s="123">
        <v>36</v>
      </c>
      <c r="T105" s="124">
        <v>1.58190018571655</v>
      </c>
      <c r="U105" s="125">
        <v>43.897225608934598</v>
      </c>
      <c r="V105" s="126">
        <v>0.01</v>
      </c>
      <c r="W105" s="126">
        <v>0.01</v>
      </c>
      <c r="X105" s="127">
        <v>0</v>
      </c>
      <c r="Y105" s="127">
        <v>0</v>
      </c>
      <c r="Z105" s="113"/>
      <c r="AA105" s="128">
        <v>448</v>
      </c>
      <c r="AB105" s="112">
        <v>161.47396326098999</v>
      </c>
      <c r="AC105" s="123">
        <v>200</v>
      </c>
      <c r="AD105" s="120">
        <v>0.80736981630494997</v>
      </c>
      <c r="AE105" s="128">
        <v>-185.904302172586</v>
      </c>
      <c r="AF105" s="114"/>
      <c r="AG105" s="114"/>
      <c r="AH105" s="130">
        <v>107</v>
      </c>
      <c r="AI105" s="127">
        <v>218</v>
      </c>
      <c r="AJ105" s="113"/>
      <c r="AK105" s="122">
        <v>2761.6666799999998</v>
      </c>
      <c r="AL105" s="122">
        <v>995.39567862817296</v>
      </c>
      <c r="AM105" s="131">
        <v>612</v>
      </c>
      <c r="AN105" s="124">
        <v>1.6264635271702199</v>
      </c>
      <c r="AO105" s="132">
        <v>821.91951535188798</v>
      </c>
      <c r="AP105" s="126">
        <v>0.01</v>
      </c>
      <c r="AQ105" s="126">
        <v>0.01</v>
      </c>
      <c r="AR105" s="127">
        <v>0</v>
      </c>
      <c r="AS105" s="127">
        <v>0</v>
      </c>
      <c r="AT105" s="115"/>
      <c r="AU105" s="122">
        <v>1767.0261800000001</v>
      </c>
      <c r="AV105" s="112">
        <v>636.89446533600005</v>
      </c>
      <c r="AW105" s="133">
        <v>573</v>
      </c>
      <c r="AX105" s="135">
        <v>1.1115086655078501</v>
      </c>
      <c r="AY105" s="139">
        <v>-49.109645724458503</v>
      </c>
      <c r="AZ105" s="114">
        <v>1.2749999999999999E-2</v>
      </c>
      <c r="BA105" s="114">
        <v>8.2500000000000004E-3</v>
      </c>
      <c r="BB105" s="127">
        <v>0</v>
      </c>
      <c r="BC105" s="127">
        <v>141</v>
      </c>
      <c r="BD105" s="113"/>
      <c r="BE105" s="122">
        <v>185.8</v>
      </c>
      <c r="BF105" s="112">
        <v>66.968442798866107</v>
      </c>
      <c r="BG105" s="134">
        <v>65</v>
      </c>
      <c r="BH105" s="135">
        <v>1.0302837353671701</v>
      </c>
      <c r="BI105" s="136">
        <v>-20.218898206090302</v>
      </c>
      <c r="BJ105" s="114">
        <v>6.0000000000000001E-3</v>
      </c>
      <c r="BK105" s="114">
        <v>2.2499999999999998E-3</v>
      </c>
      <c r="BL105" s="127">
        <v>0</v>
      </c>
      <c r="BM105" s="127">
        <v>31</v>
      </c>
      <c r="BN105" s="113"/>
      <c r="BO105" s="121">
        <v>310</v>
      </c>
      <c r="BP105" s="122">
        <v>111.734215649346</v>
      </c>
      <c r="BQ105" s="134">
        <v>78</v>
      </c>
      <c r="BR105" s="124">
        <v>1.43248994422238</v>
      </c>
      <c r="BS105" s="125">
        <v>62.777322152691603</v>
      </c>
      <c r="BT105" s="114">
        <v>7.4999999999999997E-3</v>
      </c>
      <c r="BU105" s="126">
        <v>7.4999999999999997E-3</v>
      </c>
      <c r="BV105" s="121">
        <v>0</v>
      </c>
      <c r="BW105" s="121">
        <v>0</v>
      </c>
      <c r="BX105" s="115"/>
      <c r="BY105" s="120">
        <v>0.99714625445897698</v>
      </c>
      <c r="BZ105" s="120">
        <v>1</v>
      </c>
      <c r="CA105" s="137">
        <v>0.99885850178359104</v>
      </c>
      <c r="CB105" s="119">
        <v>0.9</v>
      </c>
      <c r="CC105" s="126">
        <v>2.5000000000000001E-3</v>
      </c>
      <c r="CD105" s="115"/>
      <c r="CE105" s="115"/>
    </row>
    <row r="106" spans="1:83" s="87" customFormat="1" ht="21.4" customHeight="1" x14ac:dyDescent="0.2">
      <c r="A106" s="111" t="s">
        <v>384</v>
      </c>
      <c r="B106" s="111" t="s">
        <v>386</v>
      </c>
      <c r="C106" s="111" t="s">
        <v>162</v>
      </c>
      <c r="D106" s="112">
        <v>9.4982833303333294</v>
      </c>
      <c r="E106" s="113"/>
      <c r="F106" s="114">
        <v>0.03</v>
      </c>
      <c r="G106" s="114">
        <v>2.7E-2</v>
      </c>
      <c r="H106" s="115"/>
      <c r="I106" s="116">
        <v>5</v>
      </c>
      <c r="J106" s="116">
        <v>5</v>
      </c>
      <c r="K106" s="113"/>
      <c r="L106" s="137">
        <v>0.95</v>
      </c>
      <c r="M106" s="135">
        <v>0.72899999999999998</v>
      </c>
      <c r="N106" s="119">
        <v>0.7</v>
      </c>
      <c r="O106" s="120">
        <v>4.0000000000000001E-3</v>
      </c>
      <c r="P106" s="113"/>
      <c r="Q106" s="121">
        <v>531</v>
      </c>
      <c r="R106" s="122">
        <v>55.9048389622386</v>
      </c>
      <c r="S106" s="123">
        <v>36</v>
      </c>
      <c r="T106" s="124">
        <v>1.5529121933955199</v>
      </c>
      <c r="U106" s="125">
        <v>140.36980044337901</v>
      </c>
      <c r="V106" s="126">
        <v>0.01</v>
      </c>
      <c r="W106" s="126">
        <v>0.01</v>
      </c>
      <c r="X106" s="127">
        <v>0</v>
      </c>
      <c r="Y106" s="127">
        <v>0</v>
      </c>
      <c r="Z106" s="113"/>
      <c r="AA106" s="128">
        <v>1127</v>
      </c>
      <c r="AB106" s="112">
        <v>118.653019793678</v>
      </c>
      <c r="AC106" s="123">
        <v>200</v>
      </c>
      <c r="AD106" s="118">
        <v>0.59326509896838997</v>
      </c>
      <c r="AE106" s="129">
        <v>-1043.16777531456</v>
      </c>
      <c r="AF106" s="114"/>
      <c r="AG106" s="114"/>
      <c r="AH106" s="130">
        <v>773</v>
      </c>
      <c r="AI106" s="127">
        <v>1153</v>
      </c>
      <c r="AJ106" s="113"/>
      <c r="AK106" s="122">
        <v>7159.6779200000001</v>
      </c>
      <c r="AL106" s="122">
        <v>753.78651815272099</v>
      </c>
      <c r="AM106" s="131">
        <v>709.6</v>
      </c>
      <c r="AN106" s="135">
        <v>1.0622696140821899</v>
      </c>
      <c r="AO106" s="139">
        <v>-540.07734681605598</v>
      </c>
      <c r="AP106" s="126">
        <v>6.0000000000000001E-3</v>
      </c>
      <c r="AQ106" s="126">
        <v>3.0000000000000001E-3</v>
      </c>
      <c r="AR106" s="127">
        <v>0</v>
      </c>
      <c r="AS106" s="127">
        <v>929</v>
      </c>
      <c r="AT106" s="115"/>
      <c r="AU106" s="122">
        <v>5031.9821099999999</v>
      </c>
      <c r="AV106" s="112">
        <v>529.77805936048105</v>
      </c>
      <c r="AW106" s="133">
        <v>573</v>
      </c>
      <c r="AX106" s="120">
        <v>0.92456903902352705</v>
      </c>
      <c r="AY106" s="122">
        <v>-1185.5485662762101</v>
      </c>
      <c r="AZ106" s="114"/>
      <c r="BA106" s="114"/>
      <c r="BB106" s="127">
        <v>411</v>
      </c>
      <c r="BC106" s="127">
        <v>1500</v>
      </c>
      <c r="BD106" s="113"/>
      <c r="BE106" s="122">
        <v>546.6</v>
      </c>
      <c r="BF106" s="112">
        <v>57.547241010846697</v>
      </c>
      <c r="BG106" s="134">
        <v>65</v>
      </c>
      <c r="BH106" s="120">
        <v>0.88534216939764199</v>
      </c>
      <c r="BI106" s="128">
        <v>-158.70452697723201</v>
      </c>
      <c r="BJ106" s="114"/>
      <c r="BK106" s="114"/>
      <c r="BL106" s="127">
        <v>71</v>
      </c>
      <c r="BM106" s="127">
        <v>195</v>
      </c>
      <c r="BN106" s="113"/>
      <c r="BO106" s="121">
        <v>1031</v>
      </c>
      <c r="BP106" s="122">
        <v>108.545930263781</v>
      </c>
      <c r="BQ106" s="134">
        <v>78</v>
      </c>
      <c r="BR106" s="124">
        <v>1.3916144905612899</v>
      </c>
      <c r="BS106" s="125">
        <v>184.63456762732201</v>
      </c>
      <c r="BT106" s="114">
        <v>7.4999999999999997E-3</v>
      </c>
      <c r="BU106" s="126">
        <v>7.4999999999999997E-3</v>
      </c>
      <c r="BV106" s="121">
        <v>0</v>
      </c>
      <c r="BW106" s="121">
        <v>0</v>
      </c>
      <c r="BX106" s="115"/>
      <c r="BY106" s="120">
        <v>0.99351000540832901</v>
      </c>
      <c r="BZ106" s="120">
        <v>1</v>
      </c>
      <c r="CA106" s="137">
        <v>0.99740400216333203</v>
      </c>
      <c r="CB106" s="119">
        <v>0.9</v>
      </c>
      <c r="CC106" s="126">
        <v>2.5000000000000001E-3</v>
      </c>
      <c r="CD106" s="115"/>
      <c r="CE106" s="115"/>
    </row>
    <row r="107" spans="1:83" s="87" customFormat="1" ht="21.4" customHeight="1" x14ac:dyDescent="0.2">
      <c r="A107" s="111" t="s">
        <v>384</v>
      </c>
      <c r="B107" s="111" t="s">
        <v>386</v>
      </c>
      <c r="C107" s="111" t="s">
        <v>160</v>
      </c>
      <c r="D107" s="112">
        <v>3.61985003966667</v>
      </c>
      <c r="E107" s="113"/>
      <c r="F107" s="114">
        <v>3.8249999999999999E-2</v>
      </c>
      <c r="G107" s="114">
        <v>3.7499999999999999E-2</v>
      </c>
      <c r="H107" s="115"/>
      <c r="I107" s="116">
        <v>5</v>
      </c>
      <c r="J107" s="116">
        <v>4</v>
      </c>
      <c r="K107" s="113"/>
      <c r="L107" s="117">
        <v>0.3</v>
      </c>
      <c r="M107" s="118">
        <v>0.59599999999999997</v>
      </c>
      <c r="N107" s="119">
        <v>0.7</v>
      </c>
      <c r="O107" s="120"/>
      <c r="P107" s="113"/>
      <c r="Q107" s="121">
        <v>279</v>
      </c>
      <c r="R107" s="122">
        <v>77.075016075995094</v>
      </c>
      <c r="S107" s="123">
        <v>36</v>
      </c>
      <c r="T107" s="124">
        <v>2.14097266877764</v>
      </c>
      <c r="U107" s="125">
        <v>130.128599328653</v>
      </c>
      <c r="V107" s="126">
        <v>0.01</v>
      </c>
      <c r="W107" s="126">
        <v>0.01</v>
      </c>
      <c r="X107" s="127">
        <v>0</v>
      </c>
      <c r="Y107" s="127">
        <v>0</v>
      </c>
      <c r="Z107" s="113"/>
      <c r="AA107" s="128">
        <v>674</v>
      </c>
      <c r="AB107" s="112">
        <v>186.195558549178</v>
      </c>
      <c r="AC107" s="123">
        <v>200</v>
      </c>
      <c r="AD107" s="120">
        <v>0.93097779274588999</v>
      </c>
      <c r="AE107" s="128">
        <v>-153.06333706304099</v>
      </c>
      <c r="AF107" s="114"/>
      <c r="AG107" s="114"/>
      <c r="AH107" s="130">
        <v>50</v>
      </c>
      <c r="AI107" s="127">
        <v>195</v>
      </c>
      <c r="AJ107" s="113"/>
      <c r="AK107" s="122">
        <v>2676.9945699999998</v>
      </c>
      <c r="AL107" s="122">
        <v>739.53189791434295</v>
      </c>
      <c r="AM107" s="131">
        <v>612</v>
      </c>
      <c r="AN107" s="124">
        <v>1.2083854541084</v>
      </c>
      <c r="AO107" s="132">
        <v>146.180758587095</v>
      </c>
      <c r="AP107" s="126">
        <v>0.01</v>
      </c>
      <c r="AQ107" s="126">
        <v>0.01</v>
      </c>
      <c r="AR107" s="127">
        <v>0</v>
      </c>
      <c r="AS107" s="127">
        <v>0</v>
      </c>
      <c r="AT107" s="115"/>
      <c r="AU107" s="122">
        <v>1979.21308</v>
      </c>
      <c r="AV107" s="112">
        <v>546.76659483447997</v>
      </c>
      <c r="AW107" s="133">
        <v>573</v>
      </c>
      <c r="AX107" s="135">
        <v>0.95421744299211098</v>
      </c>
      <c r="AY107" s="139">
        <v>-390.32338068561199</v>
      </c>
      <c r="AZ107" s="114">
        <v>7.5000000000000002E-4</v>
      </c>
      <c r="BA107" s="114"/>
      <c r="BB107" s="127">
        <v>95</v>
      </c>
      <c r="BC107" s="127">
        <v>510</v>
      </c>
      <c r="BD107" s="113"/>
      <c r="BE107" s="122">
        <v>365.2</v>
      </c>
      <c r="BF107" s="112">
        <v>100.888157243561</v>
      </c>
      <c r="BG107" s="134">
        <v>65</v>
      </c>
      <c r="BH107" s="124">
        <v>1.5521254960547799</v>
      </c>
      <c r="BI107" s="125">
        <v>96.404415454511707</v>
      </c>
      <c r="BJ107" s="114">
        <v>1.4999999999999999E-2</v>
      </c>
      <c r="BK107" s="114">
        <v>1.4999999999999999E-2</v>
      </c>
      <c r="BL107" s="127">
        <v>0</v>
      </c>
      <c r="BM107" s="127">
        <v>0</v>
      </c>
      <c r="BN107" s="113"/>
      <c r="BO107" s="121">
        <v>223</v>
      </c>
      <c r="BP107" s="122">
        <v>61.604761953214798</v>
      </c>
      <c r="BQ107" s="134">
        <v>78</v>
      </c>
      <c r="BR107" s="120">
        <v>0.78980464042582998</v>
      </c>
      <c r="BS107" s="128">
        <v>-99.554701454585896</v>
      </c>
      <c r="BT107" s="114"/>
      <c r="BU107" s="126"/>
      <c r="BV107" s="121">
        <v>60</v>
      </c>
      <c r="BW107" s="121">
        <v>116</v>
      </c>
      <c r="BX107" s="115"/>
      <c r="BY107" s="120">
        <v>0.99854197042282899</v>
      </c>
      <c r="BZ107" s="120">
        <v>1</v>
      </c>
      <c r="CA107" s="137">
        <v>0.99941678816913104</v>
      </c>
      <c r="CB107" s="119">
        <v>0.9</v>
      </c>
      <c r="CC107" s="126">
        <v>2.5000000000000001E-3</v>
      </c>
      <c r="CD107" s="115"/>
      <c r="CE107" s="115"/>
    </row>
    <row r="108" spans="1:83" s="87" customFormat="1" ht="21.4" customHeight="1" x14ac:dyDescent="0.2">
      <c r="A108" s="111" t="s">
        <v>384</v>
      </c>
      <c r="B108" s="111" t="s">
        <v>386</v>
      </c>
      <c r="C108" s="111" t="s">
        <v>163</v>
      </c>
      <c r="D108" s="112">
        <v>3.3746069082222201</v>
      </c>
      <c r="E108" s="113"/>
      <c r="F108" s="114">
        <v>2.8375000000000001E-2</v>
      </c>
      <c r="G108" s="114">
        <v>2.1499999999999998E-2</v>
      </c>
      <c r="H108" s="115"/>
      <c r="I108" s="116">
        <v>5</v>
      </c>
      <c r="J108" s="116">
        <v>4</v>
      </c>
      <c r="K108" s="113"/>
      <c r="L108" s="140">
        <v>0.68</v>
      </c>
      <c r="M108" s="135">
        <v>0.73899999999999999</v>
      </c>
      <c r="N108" s="119">
        <v>0.7</v>
      </c>
      <c r="O108" s="120">
        <v>5.0000000000000001E-3</v>
      </c>
      <c r="P108" s="113"/>
      <c r="Q108" s="121">
        <v>137</v>
      </c>
      <c r="R108" s="122">
        <v>40.597321029065597</v>
      </c>
      <c r="S108" s="123">
        <v>36</v>
      </c>
      <c r="T108" s="135">
        <v>1.12770336191849</v>
      </c>
      <c r="U108" s="136">
        <v>-1.78543355031033</v>
      </c>
      <c r="V108" s="126">
        <v>8.9999999999999993E-3</v>
      </c>
      <c r="W108" s="126">
        <v>6.4999999999999997E-3</v>
      </c>
      <c r="X108" s="127">
        <v>0</v>
      </c>
      <c r="Y108" s="127">
        <v>9</v>
      </c>
      <c r="Z108" s="113"/>
      <c r="AA108" s="128">
        <v>351</v>
      </c>
      <c r="AB108" s="112">
        <v>104.01211446132901</v>
      </c>
      <c r="AC108" s="123">
        <v>200</v>
      </c>
      <c r="AD108" s="118">
        <v>0.52006057230664504</v>
      </c>
      <c r="AE108" s="129">
        <v>-420.03018639061298</v>
      </c>
      <c r="AF108" s="114"/>
      <c r="AG108" s="114"/>
      <c r="AH108" s="130">
        <v>324</v>
      </c>
      <c r="AI108" s="127">
        <v>459</v>
      </c>
      <c r="AJ108" s="113"/>
      <c r="AK108" s="122">
        <v>2377.01431</v>
      </c>
      <c r="AL108" s="122">
        <v>704.38257688870704</v>
      </c>
      <c r="AM108" s="131">
        <v>612</v>
      </c>
      <c r="AN108" s="124">
        <v>1.1509519230207601</v>
      </c>
      <c r="AO108" s="132">
        <v>17.661939644724502</v>
      </c>
      <c r="AP108" s="126">
        <v>0.01</v>
      </c>
      <c r="AQ108" s="126">
        <v>7.4999999999999997E-3</v>
      </c>
      <c r="AR108" s="127">
        <v>0</v>
      </c>
      <c r="AS108" s="127">
        <v>102</v>
      </c>
      <c r="AT108" s="115"/>
      <c r="AU108" s="122">
        <v>1379.1109100000001</v>
      </c>
      <c r="AV108" s="112">
        <v>408.67305363472099</v>
      </c>
      <c r="AW108" s="133">
        <v>573</v>
      </c>
      <c r="AX108" s="118">
        <v>0.71321649848991397</v>
      </c>
      <c r="AY108" s="141">
        <v>-829.89057400910599</v>
      </c>
      <c r="AZ108" s="114"/>
      <c r="BA108" s="114"/>
      <c r="BB108" s="127">
        <v>555</v>
      </c>
      <c r="BC108" s="127">
        <v>942</v>
      </c>
      <c r="BD108" s="113"/>
      <c r="BE108" s="122">
        <v>122.3</v>
      </c>
      <c r="BF108" s="112">
        <v>36.241258115727902</v>
      </c>
      <c r="BG108" s="134">
        <v>65</v>
      </c>
      <c r="BH108" s="118">
        <v>0.55755781716504405</v>
      </c>
      <c r="BI108" s="129">
        <v>-128.28481057694901</v>
      </c>
      <c r="BJ108" s="114"/>
      <c r="BK108" s="114"/>
      <c r="BL108" s="127">
        <v>98</v>
      </c>
      <c r="BM108" s="127">
        <v>141</v>
      </c>
      <c r="BN108" s="113"/>
      <c r="BO108" s="121">
        <v>262</v>
      </c>
      <c r="BP108" s="122">
        <v>77.638672332957498</v>
      </c>
      <c r="BQ108" s="134">
        <v>78</v>
      </c>
      <c r="BR108" s="135">
        <v>0.99536759401227604</v>
      </c>
      <c r="BS108" s="136">
        <v>-38.701772692338999</v>
      </c>
      <c r="BT108" s="114">
        <v>1.8749999999999999E-3</v>
      </c>
      <c r="BU108" s="126">
        <v>0</v>
      </c>
      <c r="BV108" s="121">
        <v>2</v>
      </c>
      <c r="BW108" s="121">
        <v>54</v>
      </c>
      <c r="BX108" s="115"/>
      <c r="BY108" s="120">
        <v>0.99535828256454895</v>
      </c>
      <c r="BZ108" s="120">
        <v>1</v>
      </c>
      <c r="CA108" s="137">
        <v>0.99814331302582004</v>
      </c>
      <c r="CB108" s="119">
        <v>0.9</v>
      </c>
      <c r="CC108" s="126">
        <v>2.5000000000000001E-3</v>
      </c>
      <c r="CD108" s="115"/>
      <c r="CE108" s="115"/>
    </row>
    <row r="109" spans="1:83" s="87" customFormat="1" ht="21.4" customHeight="1" x14ac:dyDescent="0.2">
      <c r="A109" s="111" t="s">
        <v>384</v>
      </c>
      <c r="B109" s="111" t="s">
        <v>386</v>
      </c>
      <c r="C109" s="111" t="s">
        <v>164</v>
      </c>
      <c r="D109" s="112">
        <v>3.0118807118888902</v>
      </c>
      <c r="E109" s="113"/>
      <c r="F109" s="114">
        <v>2.6749999999999999E-2</v>
      </c>
      <c r="G109" s="114">
        <v>1.8374999999999999E-2</v>
      </c>
      <c r="H109" s="115"/>
      <c r="I109" s="116">
        <v>5</v>
      </c>
      <c r="J109" s="116">
        <v>5</v>
      </c>
      <c r="K109" s="113"/>
      <c r="L109" s="138">
        <v>0.79</v>
      </c>
      <c r="M109" s="120">
        <v>0.60899999999999999</v>
      </c>
      <c r="N109" s="119">
        <v>0.7</v>
      </c>
      <c r="O109" s="120"/>
      <c r="P109" s="113"/>
      <c r="Q109" s="121">
        <v>129</v>
      </c>
      <c r="R109" s="122">
        <v>42.830381525667399</v>
      </c>
      <c r="S109" s="123">
        <v>36</v>
      </c>
      <c r="T109" s="124">
        <v>1.18973282015743</v>
      </c>
      <c r="U109" s="125">
        <v>5.1321890905727496</v>
      </c>
      <c r="V109" s="126">
        <v>0.01</v>
      </c>
      <c r="W109" s="126">
        <v>9.4999999999999998E-3</v>
      </c>
      <c r="X109" s="127">
        <v>0</v>
      </c>
      <c r="Y109" s="127">
        <v>2</v>
      </c>
      <c r="Z109" s="113"/>
      <c r="AA109" s="128">
        <v>486</v>
      </c>
      <c r="AB109" s="112">
        <v>161.36097225949101</v>
      </c>
      <c r="AC109" s="123">
        <v>200</v>
      </c>
      <c r="AD109" s="120">
        <v>0.80680486129745499</v>
      </c>
      <c r="AE109" s="128">
        <v>-202.15450505237399</v>
      </c>
      <c r="AF109" s="114"/>
      <c r="AG109" s="114"/>
      <c r="AH109" s="130">
        <v>117</v>
      </c>
      <c r="AI109" s="127">
        <v>237</v>
      </c>
      <c r="AJ109" s="113"/>
      <c r="AK109" s="122">
        <v>1573.1540199999999</v>
      </c>
      <c r="AL109" s="122">
        <v>522.316177327422</v>
      </c>
      <c r="AM109" s="131">
        <v>626</v>
      </c>
      <c r="AN109" s="120">
        <v>0.83437089029939704</v>
      </c>
      <c r="AO109" s="122">
        <v>-580.769580813929</v>
      </c>
      <c r="AP109" s="126"/>
      <c r="AQ109" s="126"/>
      <c r="AR109" s="127">
        <v>313</v>
      </c>
      <c r="AS109" s="127">
        <v>690</v>
      </c>
      <c r="AT109" s="115"/>
      <c r="AU109" s="122">
        <v>1732.03538</v>
      </c>
      <c r="AV109" s="112">
        <v>575.06772202600303</v>
      </c>
      <c r="AW109" s="133">
        <v>573</v>
      </c>
      <c r="AX109" s="135">
        <v>1.0036085899232201</v>
      </c>
      <c r="AY109" s="139">
        <v>-239.52727697505</v>
      </c>
      <c r="AZ109" s="114">
        <v>3.7499999999999999E-3</v>
      </c>
      <c r="BA109" s="114">
        <v>7.5000000000000002E-4</v>
      </c>
      <c r="BB109" s="127">
        <v>0</v>
      </c>
      <c r="BC109" s="127">
        <v>339</v>
      </c>
      <c r="BD109" s="113"/>
      <c r="BE109" s="122">
        <v>196</v>
      </c>
      <c r="BF109" s="112">
        <v>65.075618442099397</v>
      </c>
      <c r="BG109" s="134">
        <v>65</v>
      </c>
      <c r="BH109" s="135">
        <v>1.00116336064768</v>
      </c>
      <c r="BI109" s="136">
        <v>-27.650214142021401</v>
      </c>
      <c r="BJ109" s="114">
        <v>3.7499999999999999E-3</v>
      </c>
      <c r="BK109" s="114">
        <v>7.5000000000000002E-4</v>
      </c>
      <c r="BL109" s="127">
        <v>0</v>
      </c>
      <c r="BM109" s="127">
        <v>39</v>
      </c>
      <c r="BN109" s="113"/>
      <c r="BO109" s="121">
        <v>265</v>
      </c>
      <c r="BP109" s="122">
        <v>87.984892281409898</v>
      </c>
      <c r="BQ109" s="134">
        <v>78</v>
      </c>
      <c r="BR109" s="135">
        <v>1.1280114395052501</v>
      </c>
      <c r="BS109" s="136">
        <v>-3.3802569704257102</v>
      </c>
      <c r="BT109" s="114">
        <v>6.7499999999999999E-3</v>
      </c>
      <c r="BU109" s="126">
        <v>4.875E-3</v>
      </c>
      <c r="BV109" s="121">
        <v>0</v>
      </c>
      <c r="BW109" s="121">
        <v>17</v>
      </c>
      <c r="BX109" s="115"/>
      <c r="BY109" s="120">
        <v>0.99940452560539905</v>
      </c>
      <c r="BZ109" s="120">
        <v>1</v>
      </c>
      <c r="CA109" s="137">
        <v>0.99976181024216004</v>
      </c>
      <c r="CB109" s="119">
        <v>0.9</v>
      </c>
      <c r="CC109" s="126">
        <v>2.5000000000000001E-3</v>
      </c>
      <c r="CD109" s="115"/>
      <c r="CE109" s="115"/>
    </row>
    <row r="110" spans="1:83" s="87" customFormat="1" ht="21.4" customHeight="1" x14ac:dyDescent="0.2">
      <c r="A110" s="111" t="s">
        <v>384</v>
      </c>
      <c r="B110" s="111" t="s">
        <v>386</v>
      </c>
      <c r="C110" s="111" t="s">
        <v>165</v>
      </c>
      <c r="D110" s="112">
        <v>3.5781069425555598</v>
      </c>
      <c r="E110" s="113"/>
      <c r="F110" s="114">
        <v>4.8000000000000001E-2</v>
      </c>
      <c r="G110" s="114">
        <v>3.875E-2</v>
      </c>
      <c r="H110" s="115"/>
      <c r="I110" s="116">
        <v>5</v>
      </c>
      <c r="J110" s="116">
        <v>5</v>
      </c>
      <c r="K110" s="113"/>
      <c r="L110" s="117">
        <v>0.47</v>
      </c>
      <c r="M110" s="120">
        <v>0.67100000000000004</v>
      </c>
      <c r="N110" s="119">
        <v>0.7</v>
      </c>
      <c r="O110" s="120"/>
      <c r="P110" s="113"/>
      <c r="Q110" s="121">
        <v>198</v>
      </c>
      <c r="R110" s="122">
        <v>55.336523804004699</v>
      </c>
      <c r="S110" s="123">
        <v>36</v>
      </c>
      <c r="T110" s="124">
        <v>1.5371256612223501</v>
      </c>
      <c r="U110" s="125">
        <v>50.845342637682997</v>
      </c>
      <c r="V110" s="126">
        <v>0.01</v>
      </c>
      <c r="W110" s="126">
        <v>0.01</v>
      </c>
      <c r="X110" s="127">
        <v>0</v>
      </c>
      <c r="Y110" s="127">
        <v>0</v>
      </c>
      <c r="Z110" s="113"/>
      <c r="AA110" s="128">
        <v>551</v>
      </c>
      <c r="AB110" s="112">
        <v>153.992043515185</v>
      </c>
      <c r="AC110" s="123">
        <v>200</v>
      </c>
      <c r="AD110" s="120">
        <v>0.76996021757592503</v>
      </c>
      <c r="AE110" s="128">
        <v>-266.52587423509402</v>
      </c>
      <c r="AF110" s="114"/>
      <c r="AG110" s="114"/>
      <c r="AH110" s="130">
        <v>165</v>
      </c>
      <c r="AI110" s="127">
        <v>308</v>
      </c>
      <c r="AJ110" s="113"/>
      <c r="AK110" s="122">
        <v>2423.5717199999999</v>
      </c>
      <c r="AL110" s="122">
        <v>677.33350593178102</v>
      </c>
      <c r="AM110" s="131">
        <v>623.5</v>
      </c>
      <c r="AN110" s="135">
        <v>1.0863408274767901</v>
      </c>
      <c r="AO110" s="139">
        <v>-125.06519292790701</v>
      </c>
      <c r="AP110" s="126">
        <v>7.0000000000000001E-3</v>
      </c>
      <c r="AQ110" s="126">
        <v>4.4999999999999997E-3</v>
      </c>
      <c r="AR110" s="127">
        <v>0</v>
      </c>
      <c r="AS110" s="127">
        <v>254</v>
      </c>
      <c r="AT110" s="115"/>
      <c r="AU110" s="122">
        <v>2297.0839900000001</v>
      </c>
      <c r="AV110" s="112">
        <v>641.98304491127794</v>
      </c>
      <c r="AW110" s="133">
        <v>573</v>
      </c>
      <c r="AX110" s="135">
        <v>1.12038925813487</v>
      </c>
      <c r="AY110" s="139">
        <v>-45.127639683545603</v>
      </c>
      <c r="AZ110" s="114">
        <v>1.35E-2</v>
      </c>
      <c r="BA110" s="114">
        <v>8.9999999999999993E-3</v>
      </c>
      <c r="BB110" s="127">
        <v>0</v>
      </c>
      <c r="BC110" s="127">
        <v>164</v>
      </c>
      <c r="BD110" s="113"/>
      <c r="BE110" s="122">
        <v>272.5</v>
      </c>
      <c r="BF110" s="112">
        <v>76.157589578743796</v>
      </c>
      <c r="BG110" s="134">
        <v>65</v>
      </c>
      <c r="BH110" s="124">
        <v>1.17165522428837</v>
      </c>
      <c r="BI110" s="125">
        <v>6.8040908735943004</v>
      </c>
      <c r="BJ110" s="114">
        <v>1.4999999999999999E-2</v>
      </c>
      <c r="BK110" s="114">
        <v>1.2749999999999999E-2</v>
      </c>
      <c r="BL110" s="127">
        <v>0</v>
      </c>
      <c r="BM110" s="127">
        <v>7</v>
      </c>
      <c r="BN110" s="113"/>
      <c r="BO110" s="121">
        <v>218</v>
      </c>
      <c r="BP110" s="122">
        <v>60.926071662995099</v>
      </c>
      <c r="BQ110" s="134">
        <v>78</v>
      </c>
      <c r="BR110" s="120">
        <v>0.78110348285891096</v>
      </c>
      <c r="BS110" s="128">
        <v>-100.83509095168699</v>
      </c>
      <c r="BT110" s="114"/>
      <c r="BU110" s="126"/>
      <c r="BV110" s="121">
        <v>62</v>
      </c>
      <c r="BW110" s="121">
        <v>117</v>
      </c>
      <c r="BX110" s="115"/>
      <c r="BY110" s="120">
        <v>0.99899421674629096</v>
      </c>
      <c r="BZ110" s="120">
        <v>1</v>
      </c>
      <c r="CA110" s="137">
        <v>0.99959768669851601</v>
      </c>
      <c r="CB110" s="119">
        <v>0.9</v>
      </c>
      <c r="CC110" s="126">
        <v>2.5000000000000001E-3</v>
      </c>
      <c r="CD110" s="115"/>
      <c r="CE110" s="115"/>
    </row>
    <row r="111" spans="1:83" s="87" customFormat="1" ht="21.4" customHeight="1" x14ac:dyDescent="0.2">
      <c r="A111" s="111" t="s">
        <v>384</v>
      </c>
      <c r="B111" s="111" t="s">
        <v>386</v>
      </c>
      <c r="C111" s="111" t="s">
        <v>166</v>
      </c>
      <c r="D111" s="112">
        <v>1.9797979798888901</v>
      </c>
      <c r="E111" s="113"/>
      <c r="F111" s="114">
        <v>3.1E-2</v>
      </c>
      <c r="G111" s="114">
        <v>2.8500000000000001E-2</v>
      </c>
      <c r="H111" s="115"/>
      <c r="I111" s="116">
        <v>4</v>
      </c>
      <c r="J111" s="116">
        <v>4</v>
      </c>
      <c r="K111" s="113"/>
      <c r="L111" s="117">
        <v>0.63</v>
      </c>
      <c r="M111" s="118">
        <v>0.52300000000000002</v>
      </c>
      <c r="N111" s="119">
        <v>0.7</v>
      </c>
      <c r="O111" s="120"/>
      <c r="P111" s="113"/>
      <c r="Q111" s="121">
        <v>96</v>
      </c>
      <c r="R111" s="122">
        <v>48.4897959161408</v>
      </c>
      <c r="S111" s="123">
        <v>36</v>
      </c>
      <c r="T111" s="124">
        <v>1.3469387754483499</v>
      </c>
      <c r="U111" s="125">
        <v>14.578036359897601</v>
      </c>
      <c r="V111" s="126">
        <v>0.01</v>
      </c>
      <c r="W111" s="126">
        <v>0.01</v>
      </c>
      <c r="X111" s="127">
        <v>0</v>
      </c>
      <c r="Y111" s="127">
        <v>0</v>
      </c>
      <c r="Z111" s="113"/>
      <c r="AA111" s="128">
        <v>183</v>
      </c>
      <c r="AB111" s="112">
        <v>92.433673465143301</v>
      </c>
      <c r="AC111" s="123">
        <v>200</v>
      </c>
      <c r="AD111" s="118">
        <v>0.46216836732571698</v>
      </c>
      <c r="AE111" s="129">
        <v>-269.344242445014</v>
      </c>
      <c r="AF111" s="114"/>
      <c r="AG111" s="114"/>
      <c r="AH111" s="130">
        <v>213</v>
      </c>
      <c r="AI111" s="127">
        <v>293</v>
      </c>
      <c r="AJ111" s="113"/>
      <c r="AK111" s="122">
        <v>1232.57034</v>
      </c>
      <c r="AL111" s="122">
        <v>622.57379415508603</v>
      </c>
      <c r="AM111" s="131">
        <v>612</v>
      </c>
      <c r="AN111" s="135">
        <v>1.01727744142988</v>
      </c>
      <c r="AO111" s="139">
        <v>-151.603041881742</v>
      </c>
      <c r="AP111" s="126">
        <v>3.5000000000000001E-3</v>
      </c>
      <c r="AQ111" s="126">
        <v>1E-3</v>
      </c>
      <c r="AR111" s="127">
        <v>0</v>
      </c>
      <c r="AS111" s="127">
        <v>222</v>
      </c>
      <c r="AT111" s="115"/>
      <c r="AU111" s="122">
        <v>1557.6235799999999</v>
      </c>
      <c r="AV111" s="112">
        <v>786.75884904550605</v>
      </c>
      <c r="AW111" s="133">
        <v>573</v>
      </c>
      <c r="AX111" s="124">
        <v>1.37305209257505</v>
      </c>
      <c r="AY111" s="132">
        <v>261.65732539503603</v>
      </c>
      <c r="AZ111" s="114">
        <v>1.4999999999999999E-2</v>
      </c>
      <c r="BA111" s="114">
        <v>1.4999999999999999E-2</v>
      </c>
      <c r="BB111" s="127">
        <v>0</v>
      </c>
      <c r="BC111" s="127">
        <v>0</v>
      </c>
      <c r="BD111" s="113"/>
      <c r="BE111" s="122">
        <v>119.8</v>
      </c>
      <c r="BF111" s="112">
        <v>60.511224487017301</v>
      </c>
      <c r="BG111" s="134">
        <v>65</v>
      </c>
      <c r="BH111" s="120">
        <v>0.93094191518488201</v>
      </c>
      <c r="BI111" s="128">
        <v>-27.211878794629399</v>
      </c>
      <c r="BJ111" s="114"/>
      <c r="BK111" s="114"/>
      <c r="BL111" s="127">
        <v>9</v>
      </c>
      <c r="BM111" s="127">
        <v>35</v>
      </c>
      <c r="BN111" s="113"/>
      <c r="BO111" s="121">
        <v>127</v>
      </c>
      <c r="BP111" s="122">
        <v>64.147959180727895</v>
      </c>
      <c r="BQ111" s="134">
        <v>78</v>
      </c>
      <c r="BR111" s="120">
        <v>0.82240973308625498</v>
      </c>
      <c r="BS111" s="128">
        <v>-49.414254553555303</v>
      </c>
      <c r="BT111" s="114"/>
      <c r="BU111" s="126"/>
      <c r="BV111" s="121">
        <v>28</v>
      </c>
      <c r="BW111" s="121">
        <v>59</v>
      </c>
      <c r="BX111" s="115"/>
      <c r="BY111" s="120">
        <v>0.99914175368330704</v>
      </c>
      <c r="BZ111" s="120">
        <v>1</v>
      </c>
      <c r="CA111" s="137">
        <v>0.99965670147332297</v>
      </c>
      <c r="CB111" s="119">
        <v>0.9</v>
      </c>
      <c r="CC111" s="126">
        <v>2.5000000000000001E-3</v>
      </c>
      <c r="CD111" s="115"/>
      <c r="CE111" s="115"/>
    </row>
    <row r="112" spans="1:83" s="87" customFormat="1" ht="21.4" customHeight="1" x14ac:dyDescent="0.2">
      <c r="A112" s="111" t="s">
        <v>384</v>
      </c>
      <c r="B112" s="111" t="s">
        <v>386</v>
      </c>
      <c r="C112" s="111" t="s">
        <v>167</v>
      </c>
      <c r="D112" s="112">
        <v>5.7496469177777803</v>
      </c>
      <c r="E112" s="113"/>
      <c r="F112" s="114">
        <v>1.4749999999999999E-2</v>
      </c>
      <c r="G112" s="114">
        <v>8.5000000000000006E-3</v>
      </c>
      <c r="H112" s="115"/>
      <c r="I112" s="116">
        <v>5</v>
      </c>
      <c r="J112" s="116">
        <v>4</v>
      </c>
      <c r="K112" s="113"/>
      <c r="L112" s="117">
        <v>0.47</v>
      </c>
      <c r="M112" s="135">
        <v>0.71699999999999997</v>
      </c>
      <c r="N112" s="119">
        <v>0.7</v>
      </c>
      <c r="O112" s="120">
        <v>2E-3</v>
      </c>
      <c r="P112" s="113"/>
      <c r="Q112" s="121">
        <v>220</v>
      </c>
      <c r="R112" s="122">
        <v>38.263219141294599</v>
      </c>
      <c r="S112" s="123">
        <v>36</v>
      </c>
      <c r="T112" s="135">
        <v>1.0628671983692899</v>
      </c>
      <c r="U112" s="136">
        <v>-16.4622789992961</v>
      </c>
      <c r="V112" s="126">
        <v>6.0000000000000001E-3</v>
      </c>
      <c r="W112" s="126">
        <v>3.0000000000000001E-3</v>
      </c>
      <c r="X112" s="127">
        <v>0</v>
      </c>
      <c r="Y112" s="127">
        <v>29</v>
      </c>
      <c r="Z112" s="113"/>
      <c r="AA112" s="128">
        <v>585</v>
      </c>
      <c r="AB112" s="112">
        <v>101.74537817117</v>
      </c>
      <c r="AC112" s="123">
        <v>200</v>
      </c>
      <c r="AD112" s="118">
        <v>0.50872689085584999</v>
      </c>
      <c r="AE112" s="129">
        <v>-728.67932777386704</v>
      </c>
      <c r="AF112" s="114"/>
      <c r="AG112" s="114"/>
      <c r="AH112" s="130">
        <v>565</v>
      </c>
      <c r="AI112" s="127">
        <v>795</v>
      </c>
      <c r="AJ112" s="113"/>
      <c r="AK112" s="122">
        <v>3642.4578299999998</v>
      </c>
      <c r="AL112" s="122">
        <v>633.50982801006501</v>
      </c>
      <c r="AM112" s="131">
        <v>622.9</v>
      </c>
      <c r="AN112" s="135">
        <v>1.0170329555467399</v>
      </c>
      <c r="AO112" s="139">
        <v>-448.99643635170901</v>
      </c>
      <c r="AP112" s="126">
        <v>3.5000000000000001E-3</v>
      </c>
      <c r="AQ112" s="126">
        <v>1E-3</v>
      </c>
      <c r="AR112" s="127">
        <v>0</v>
      </c>
      <c r="AS112" s="127">
        <v>656</v>
      </c>
      <c r="AT112" s="115"/>
      <c r="AU112" s="122">
        <v>2029.8999100000001</v>
      </c>
      <c r="AV112" s="112">
        <v>353.04775041465501</v>
      </c>
      <c r="AW112" s="133">
        <v>573</v>
      </c>
      <c r="AX112" s="118">
        <v>0.61613918047932803</v>
      </c>
      <c r="AY112" s="141">
        <v>-1733.7913640721299</v>
      </c>
      <c r="AZ112" s="114"/>
      <c r="BA112" s="114"/>
      <c r="BB112" s="127">
        <v>1265</v>
      </c>
      <c r="BC112" s="127">
        <v>1924</v>
      </c>
      <c r="BD112" s="113"/>
      <c r="BE112" s="122">
        <v>357</v>
      </c>
      <c r="BF112" s="112">
        <v>62.090769242918903</v>
      </c>
      <c r="BG112" s="134">
        <v>65</v>
      </c>
      <c r="BH112" s="135">
        <v>0.95524260373721404</v>
      </c>
      <c r="BI112" s="136">
        <v>-69.945781526506806</v>
      </c>
      <c r="BJ112" s="114">
        <v>7.5000000000000002E-4</v>
      </c>
      <c r="BK112" s="114"/>
      <c r="BL112" s="127">
        <v>17</v>
      </c>
      <c r="BM112" s="127">
        <v>92</v>
      </c>
      <c r="BN112" s="113"/>
      <c r="BO112" s="121">
        <v>377</v>
      </c>
      <c r="BP112" s="122">
        <v>65.569243710309294</v>
      </c>
      <c r="BQ112" s="134">
        <v>78</v>
      </c>
      <c r="BR112" s="120">
        <v>0.84063132961935005</v>
      </c>
      <c r="BS112" s="128">
        <v>-135.33493783180799</v>
      </c>
      <c r="BT112" s="114"/>
      <c r="BU112" s="126"/>
      <c r="BV112" s="121">
        <v>72</v>
      </c>
      <c r="BW112" s="121">
        <v>162</v>
      </c>
      <c r="BX112" s="115"/>
      <c r="BY112" s="120">
        <v>0.99504214179474504</v>
      </c>
      <c r="BZ112" s="120">
        <v>1</v>
      </c>
      <c r="CA112" s="137">
        <v>0.99801685671789797</v>
      </c>
      <c r="CB112" s="119">
        <v>0.9</v>
      </c>
      <c r="CC112" s="126">
        <v>2.5000000000000001E-3</v>
      </c>
      <c r="CD112" s="115"/>
      <c r="CE112" s="115"/>
    </row>
    <row r="113" spans="1:83" s="87" customFormat="1" ht="21.4" customHeight="1" x14ac:dyDescent="0.2">
      <c r="A113" s="111" t="s">
        <v>384</v>
      </c>
      <c r="B113" s="111" t="s">
        <v>386</v>
      </c>
      <c r="C113" s="111" t="s">
        <v>168</v>
      </c>
      <c r="D113" s="112">
        <v>4.2173521322222198</v>
      </c>
      <c r="E113" s="113"/>
      <c r="F113" s="114">
        <v>2.1000000000000001E-2</v>
      </c>
      <c r="G113" s="114">
        <v>1.7999999999999999E-2</v>
      </c>
      <c r="H113" s="115"/>
      <c r="I113" s="116">
        <v>3</v>
      </c>
      <c r="J113" s="116">
        <v>3</v>
      </c>
      <c r="K113" s="113"/>
      <c r="L113" s="138">
        <v>0.72</v>
      </c>
      <c r="M113" s="135">
        <v>0.76500000000000001</v>
      </c>
      <c r="N113" s="119">
        <v>0.7</v>
      </c>
      <c r="O113" s="120">
        <v>8.9999999999999993E-3</v>
      </c>
      <c r="P113" s="113"/>
      <c r="Q113" s="121">
        <v>172</v>
      </c>
      <c r="R113" s="122">
        <v>40.7838839649771</v>
      </c>
      <c r="S113" s="123">
        <v>36</v>
      </c>
      <c r="T113" s="135">
        <v>1.13288566569381</v>
      </c>
      <c r="U113" s="136">
        <v>-1.4445107306239</v>
      </c>
      <c r="V113" s="126">
        <v>9.4999999999999998E-3</v>
      </c>
      <c r="W113" s="126">
        <v>6.4999999999999997E-3</v>
      </c>
      <c r="X113" s="127">
        <v>0</v>
      </c>
      <c r="Y113" s="127">
        <v>11</v>
      </c>
      <c r="Z113" s="113"/>
      <c r="AA113" s="128">
        <v>619</v>
      </c>
      <c r="AB113" s="112">
        <v>146.77455915302801</v>
      </c>
      <c r="AC113" s="123">
        <v>200</v>
      </c>
      <c r="AD113" s="118">
        <v>0.73387279576513997</v>
      </c>
      <c r="AE113" s="129">
        <v>-344.580615170133</v>
      </c>
      <c r="AF113" s="114"/>
      <c r="AG113" s="114"/>
      <c r="AH113" s="130">
        <v>225</v>
      </c>
      <c r="AI113" s="127">
        <v>394</v>
      </c>
      <c r="AJ113" s="113"/>
      <c r="AK113" s="122">
        <v>2302.2122300000001</v>
      </c>
      <c r="AL113" s="122">
        <v>545.89044448297204</v>
      </c>
      <c r="AM113" s="131">
        <v>612</v>
      </c>
      <c r="AN113" s="120">
        <v>0.89197785046237299</v>
      </c>
      <c r="AO113" s="122">
        <v>-646.34445242060701</v>
      </c>
      <c r="AP113" s="126"/>
      <c r="AQ113" s="126"/>
      <c r="AR113" s="127">
        <v>279</v>
      </c>
      <c r="AS113" s="127">
        <v>796</v>
      </c>
      <c r="AT113" s="115"/>
      <c r="AU113" s="122">
        <v>2120.2282300000002</v>
      </c>
      <c r="AV113" s="112">
        <v>502.73919832319098</v>
      </c>
      <c r="AW113" s="133">
        <v>573</v>
      </c>
      <c r="AX113" s="120">
        <v>0.87738079986595296</v>
      </c>
      <c r="AY113" s="122">
        <v>-640.43023246243001</v>
      </c>
      <c r="AZ113" s="114"/>
      <c r="BA113" s="114"/>
      <c r="BB113" s="127">
        <v>297</v>
      </c>
      <c r="BC113" s="127">
        <v>780</v>
      </c>
      <c r="BD113" s="113"/>
      <c r="BE113" s="122">
        <v>253.4</v>
      </c>
      <c r="BF113" s="112">
        <v>60.085094167007</v>
      </c>
      <c r="BG113" s="134">
        <v>65</v>
      </c>
      <c r="BH113" s="120">
        <v>0.9243860641078</v>
      </c>
      <c r="BI113" s="128">
        <v>-59.7636999302931</v>
      </c>
      <c r="BJ113" s="114"/>
      <c r="BK113" s="114"/>
      <c r="BL113" s="127">
        <v>21</v>
      </c>
      <c r="BM113" s="127">
        <v>76</v>
      </c>
      <c r="BN113" s="113"/>
      <c r="BO113" s="121">
        <v>227</v>
      </c>
      <c r="BP113" s="122">
        <v>53.825242209591899</v>
      </c>
      <c r="BQ113" s="134">
        <v>78</v>
      </c>
      <c r="BR113" s="118">
        <v>0.69006720781528097</v>
      </c>
      <c r="BS113" s="129">
        <v>-148.796439916352</v>
      </c>
      <c r="BT113" s="114"/>
      <c r="BU113" s="126"/>
      <c r="BV113" s="121">
        <v>102</v>
      </c>
      <c r="BW113" s="121">
        <v>168</v>
      </c>
      <c r="BX113" s="115"/>
      <c r="BY113" s="120">
        <v>0.99796885578876104</v>
      </c>
      <c r="BZ113" s="120">
        <v>1</v>
      </c>
      <c r="CA113" s="137">
        <v>0.999187542315505</v>
      </c>
      <c r="CB113" s="119">
        <v>0.9</v>
      </c>
      <c r="CC113" s="126">
        <v>2.5000000000000001E-3</v>
      </c>
      <c r="CD113" s="115"/>
      <c r="CE113" s="115"/>
    </row>
    <row r="114" spans="1:83" s="87" customFormat="1" ht="21.4" customHeight="1" x14ac:dyDescent="0.2">
      <c r="A114" s="111" t="s">
        <v>384</v>
      </c>
      <c r="B114" s="111" t="s">
        <v>386</v>
      </c>
      <c r="C114" s="111" t="s">
        <v>169</v>
      </c>
      <c r="D114" s="112">
        <v>3.2068006302222201</v>
      </c>
      <c r="E114" s="113"/>
      <c r="F114" s="114">
        <v>4.0000000000000001E-3</v>
      </c>
      <c r="G114" s="114">
        <v>2.5000000000000001E-3</v>
      </c>
      <c r="H114" s="115"/>
      <c r="I114" s="116">
        <v>2</v>
      </c>
      <c r="J114" s="116">
        <v>1</v>
      </c>
      <c r="K114" s="113"/>
      <c r="L114" s="117">
        <v>0.42</v>
      </c>
      <c r="M114" s="118">
        <v>0.48299999999999998</v>
      </c>
      <c r="N114" s="119">
        <v>0.7</v>
      </c>
      <c r="O114" s="120"/>
      <c r="P114" s="113"/>
      <c r="Q114" s="121">
        <v>93</v>
      </c>
      <c r="R114" s="122">
        <v>29.0008674451194</v>
      </c>
      <c r="S114" s="123">
        <v>36</v>
      </c>
      <c r="T114" s="120">
        <v>0.80557965125331599</v>
      </c>
      <c r="U114" s="128">
        <v>-38.884165438771099</v>
      </c>
      <c r="V114" s="126"/>
      <c r="W114" s="126"/>
      <c r="X114" s="127">
        <v>23</v>
      </c>
      <c r="Y114" s="127">
        <v>46</v>
      </c>
      <c r="Z114" s="113"/>
      <c r="AA114" s="128">
        <v>284</v>
      </c>
      <c r="AB114" s="112">
        <v>88.5617887571388</v>
      </c>
      <c r="AC114" s="123">
        <v>200</v>
      </c>
      <c r="AD114" s="118">
        <v>0.44280894378569402</v>
      </c>
      <c r="AE114" s="129">
        <v>-448.68980799317302</v>
      </c>
      <c r="AF114" s="114"/>
      <c r="AG114" s="114"/>
      <c r="AH114" s="130">
        <v>358</v>
      </c>
      <c r="AI114" s="127">
        <v>486</v>
      </c>
      <c r="AJ114" s="113"/>
      <c r="AK114" s="122">
        <v>1009.54016</v>
      </c>
      <c r="AL114" s="122">
        <v>314.812261942845</v>
      </c>
      <c r="AM114" s="131">
        <v>612</v>
      </c>
      <c r="AN114" s="118">
        <v>0.51439912082164296</v>
      </c>
      <c r="AO114" s="141">
        <v>-1232.4906524591099</v>
      </c>
      <c r="AP114" s="126"/>
      <c r="AQ114" s="126"/>
      <c r="AR114" s="127">
        <v>954</v>
      </c>
      <c r="AS114" s="127">
        <v>1346</v>
      </c>
      <c r="AT114" s="115"/>
      <c r="AU114" s="122">
        <v>1644.87149</v>
      </c>
      <c r="AV114" s="112">
        <v>512.93225855640901</v>
      </c>
      <c r="AW114" s="133">
        <v>573</v>
      </c>
      <c r="AX114" s="120">
        <v>0.89516973570053904</v>
      </c>
      <c r="AY114" s="122">
        <v>-454.28480990044</v>
      </c>
      <c r="AZ114" s="114"/>
      <c r="BA114" s="114"/>
      <c r="BB114" s="127">
        <v>193</v>
      </c>
      <c r="BC114" s="127">
        <v>561</v>
      </c>
      <c r="BD114" s="113"/>
      <c r="BE114" s="122">
        <v>178.4</v>
      </c>
      <c r="BF114" s="112">
        <v>55.631771529132301</v>
      </c>
      <c r="BG114" s="134">
        <v>65</v>
      </c>
      <c r="BH114" s="120">
        <v>0.85587340814049595</v>
      </c>
      <c r="BI114" s="128">
        <v>-59.724187597781203</v>
      </c>
      <c r="BJ114" s="114"/>
      <c r="BK114" s="114"/>
      <c r="BL114" s="127">
        <v>31</v>
      </c>
      <c r="BM114" s="127">
        <v>72</v>
      </c>
      <c r="BN114" s="113"/>
      <c r="BO114" s="121">
        <v>247</v>
      </c>
      <c r="BP114" s="122">
        <v>77.023809235962304</v>
      </c>
      <c r="BQ114" s="134">
        <v>78</v>
      </c>
      <c r="BR114" s="135">
        <v>0.98748473379438795</v>
      </c>
      <c r="BS114" s="136">
        <v>-38.749025117337503</v>
      </c>
      <c r="BT114" s="114">
        <v>1.5E-3</v>
      </c>
      <c r="BU114" s="126"/>
      <c r="BV114" s="121">
        <v>4</v>
      </c>
      <c r="BW114" s="121">
        <v>54</v>
      </c>
      <c r="BX114" s="115"/>
      <c r="BY114" s="120">
        <v>0.99909747292418805</v>
      </c>
      <c r="BZ114" s="120">
        <v>1</v>
      </c>
      <c r="CA114" s="137">
        <v>0.99963898916967497</v>
      </c>
      <c r="CB114" s="119">
        <v>0.9</v>
      </c>
      <c r="CC114" s="126">
        <v>2.5000000000000001E-3</v>
      </c>
      <c r="CD114" s="115"/>
      <c r="CE114" s="115"/>
    </row>
    <row r="115" spans="1:83" s="87" customFormat="1" ht="21.4" customHeight="1" x14ac:dyDescent="0.2">
      <c r="A115" s="111" t="s">
        <v>384</v>
      </c>
      <c r="B115" s="111" t="s">
        <v>386</v>
      </c>
      <c r="C115" s="111" t="s">
        <v>170</v>
      </c>
      <c r="D115" s="112">
        <v>9.4290395323333307</v>
      </c>
      <c r="E115" s="113"/>
      <c r="F115" s="114">
        <v>4.0500000000000001E-2</v>
      </c>
      <c r="G115" s="114">
        <v>3.2375000000000001E-2</v>
      </c>
      <c r="H115" s="115"/>
      <c r="I115" s="116">
        <v>6</v>
      </c>
      <c r="J115" s="116">
        <v>6</v>
      </c>
      <c r="K115" s="113"/>
      <c r="L115" s="137">
        <v>0.95</v>
      </c>
      <c r="M115" s="135">
        <v>0.77900000000000003</v>
      </c>
      <c r="N115" s="119">
        <v>0.7</v>
      </c>
      <c r="O115" s="120">
        <v>1.0999999999999999E-2</v>
      </c>
      <c r="P115" s="113"/>
      <c r="Q115" s="121">
        <v>365</v>
      </c>
      <c r="R115" s="122">
        <v>38.710199352582002</v>
      </c>
      <c r="S115" s="123">
        <v>36</v>
      </c>
      <c r="T115" s="135">
        <v>1.0752833153495001</v>
      </c>
      <c r="U115" s="136">
        <v>-22.7824514225534</v>
      </c>
      <c r="V115" s="126">
        <v>6.4999999999999997E-3</v>
      </c>
      <c r="W115" s="126">
        <v>4.0000000000000001E-3</v>
      </c>
      <c r="X115" s="127">
        <v>0</v>
      </c>
      <c r="Y115" s="127">
        <v>43</v>
      </c>
      <c r="Z115" s="113"/>
      <c r="AA115" s="128">
        <v>965</v>
      </c>
      <c r="AB115" s="112">
        <v>102.34340376778501</v>
      </c>
      <c r="AC115" s="123">
        <v>200</v>
      </c>
      <c r="AD115" s="118">
        <v>0.51171701883892495</v>
      </c>
      <c r="AE115" s="129">
        <v>-1189.3469523475201</v>
      </c>
      <c r="AF115" s="114"/>
      <c r="AG115" s="114"/>
      <c r="AH115" s="130">
        <v>921</v>
      </c>
      <c r="AI115" s="127">
        <v>1298</v>
      </c>
      <c r="AJ115" s="113"/>
      <c r="AK115" s="122">
        <v>8604.6406299999999</v>
      </c>
      <c r="AL115" s="122">
        <v>912.56809354692302</v>
      </c>
      <c r="AM115" s="131">
        <v>666.7</v>
      </c>
      <c r="AN115" s="124">
        <v>1.3687837011353301</v>
      </c>
      <c r="AO115" s="132">
        <v>1423.12506434955</v>
      </c>
      <c r="AP115" s="126">
        <v>0.01</v>
      </c>
      <c r="AQ115" s="126">
        <v>0.01</v>
      </c>
      <c r="AR115" s="127">
        <v>0</v>
      </c>
      <c r="AS115" s="127">
        <v>0</v>
      </c>
      <c r="AT115" s="115"/>
      <c r="AU115" s="122">
        <v>5500.7521800000004</v>
      </c>
      <c r="AV115" s="112">
        <v>583.38414651219205</v>
      </c>
      <c r="AW115" s="133">
        <v>573</v>
      </c>
      <c r="AX115" s="135">
        <v>1.01812241974205</v>
      </c>
      <c r="AY115" s="139">
        <v>-671.45183847564294</v>
      </c>
      <c r="AZ115" s="114">
        <v>5.2500000000000003E-3</v>
      </c>
      <c r="BA115" s="114">
        <v>1.5E-3</v>
      </c>
      <c r="BB115" s="127">
        <v>0</v>
      </c>
      <c r="BC115" s="127">
        <v>983</v>
      </c>
      <c r="BD115" s="113"/>
      <c r="BE115" s="122">
        <v>423.1</v>
      </c>
      <c r="BF115" s="112">
        <v>44.872014646787498</v>
      </c>
      <c r="BG115" s="134">
        <v>65</v>
      </c>
      <c r="BH115" s="118">
        <v>0.69033868687365396</v>
      </c>
      <c r="BI115" s="129">
        <v>-277.06275951294401</v>
      </c>
      <c r="BJ115" s="114"/>
      <c r="BK115" s="114"/>
      <c r="BL115" s="127">
        <v>190</v>
      </c>
      <c r="BM115" s="127">
        <v>313</v>
      </c>
      <c r="BN115" s="113"/>
      <c r="BO115" s="121">
        <v>799</v>
      </c>
      <c r="BP115" s="122">
        <v>84.738217212912403</v>
      </c>
      <c r="BQ115" s="134">
        <v>78</v>
      </c>
      <c r="BR115" s="135">
        <v>1.08638740016554</v>
      </c>
      <c r="BS115" s="136">
        <v>-41.195311415532501</v>
      </c>
      <c r="BT115" s="114">
        <v>5.2500000000000003E-3</v>
      </c>
      <c r="BU115" s="126">
        <v>3.375E-3</v>
      </c>
      <c r="BV115" s="121">
        <v>0</v>
      </c>
      <c r="BW115" s="121">
        <v>84</v>
      </c>
      <c r="BX115" s="115"/>
      <c r="BY115" s="120">
        <v>0.99583429761629205</v>
      </c>
      <c r="BZ115" s="120">
        <v>1</v>
      </c>
      <c r="CA115" s="137">
        <v>0.99833371904651702</v>
      </c>
      <c r="CB115" s="119">
        <v>0.9</v>
      </c>
      <c r="CC115" s="126">
        <v>2.5000000000000001E-3</v>
      </c>
      <c r="CD115" s="115"/>
      <c r="CE115" s="115"/>
    </row>
    <row r="116" spans="1:83" s="87" customFormat="1" ht="21.4" customHeight="1" x14ac:dyDescent="0.2">
      <c r="A116" s="111" t="s">
        <v>384</v>
      </c>
      <c r="B116" s="111" t="s">
        <v>386</v>
      </c>
      <c r="C116" s="111" t="s">
        <v>171</v>
      </c>
      <c r="D116" s="112">
        <v>3.6511770079999999</v>
      </c>
      <c r="E116" s="113"/>
      <c r="F116" s="114">
        <v>4.6249999999999999E-2</v>
      </c>
      <c r="G116" s="114">
        <v>3.9875000000000001E-2</v>
      </c>
      <c r="H116" s="115"/>
      <c r="I116" s="116">
        <v>5</v>
      </c>
      <c r="J116" s="116">
        <v>5</v>
      </c>
      <c r="K116" s="113"/>
      <c r="L116" s="117">
        <v>0.53</v>
      </c>
      <c r="M116" s="120">
        <v>0.66100000000000003</v>
      </c>
      <c r="N116" s="119">
        <v>0.7</v>
      </c>
      <c r="O116" s="120"/>
      <c r="P116" s="113"/>
      <c r="Q116" s="121">
        <v>225</v>
      </c>
      <c r="R116" s="122">
        <v>61.623963863435897</v>
      </c>
      <c r="S116" s="123">
        <v>36</v>
      </c>
      <c r="T116" s="124">
        <v>1.7117767739843299</v>
      </c>
      <c r="U116" s="125">
        <v>74.840233898188799</v>
      </c>
      <c r="V116" s="126">
        <v>0.01</v>
      </c>
      <c r="W116" s="126">
        <v>0.01</v>
      </c>
      <c r="X116" s="127">
        <v>0</v>
      </c>
      <c r="Y116" s="127">
        <v>0</v>
      </c>
      <c r="Z116" s="113"/>
      <c r="AA116" s="128">
        <v>339</v>
      </c>
      <c r="AB116" s="112">
        <v>92.846772220910097</v>
      </c>
      <c r="AC116" s="123">
        <v>200</v>
      </c>
      <c r="AD116" s="118">
        <v>0.46423386110455001</v>
      </c>
      <c r="AE116" s="129">
        <v>-495.22092278783998</v>
      </c>
      <c r="AF116" s="114"/>
      <c r="AG116" s="114"/>
      <c r="AH116" s="130">
        <v>392</v>
      </c>
      <c r="AI116" s="127">
        <v>538</v>
      </c>
      <c r="AJ116" s="113"/>
      <c r="AK116" s="122">
        <v>1971.8620699999999</v>
      </c>
      <c r="AL116" s="122">
        <v>540.06203086826599</v>
      </c>
      <c r="AM116" s="131">
        <v>612</v>
      </c>
      <c r="AN116" s="120">
        <v>0.882454298804357</v>
      </c>
      <c r="AO116" s="122">
        <v>-580.85395373078995</v>
      </c>
      <c r="AP116" s="126"/>
      <c r="AQ116" s="126"/>
      <c r="AR116" s="127">
        <v>263</v>
      </c>
      <c r="AS116" s="127">
        <v>710</v>
      </c>
      <c r="AT116" s="115"/>
      <c r="AU116" s="122">
        <v>2287.1145000000001</v>
      </c>
      <c r="AV116" s="112">
        <v>626.40471688684602</v>
      </c>
      <c r="AW116" s="133">
        <v>573</v>
      </c>
      <c r="AX116" s="135">
        <v>1.0932019491917</v>
      </c>
      <c r="AY116" s="139">
        <v>-102.928443787162</v>
      </c>
      <c r="AZ116" s="114">
        <v>1.125E-2</v>
      </c>
      <c r="BA116" s="114">
        <v>6.7499999999999999E-3</v>
      </c>
      <c r="BB116" s="127">
        <v>0</v>
      </c>
      <c r="BC116" s="127">
        <v>224</v>
      </c>
      <c r="BD116" s="113"/>
      <c r="BE116" s="122">
        <v>289.10000000000002</v>
      </c>
      <c r="BF116" s="112">
        <v>79.179946457419206</v>
      </c>
      <c r="BG116" s="134">
        <v>65</v>
      </c>
      <c r="BH116" s="124">
        <v>1.21815302242183</v>
      </c>
      <c r="BI116" s="125">
        <v>17.978200093952001</v>
      </c>
      <c r="BJ116" s="114">
        <v>1.4999999999999999E-2</v>
      </c>
      <c r="BK116" s="114">
        <v>1.4999999999999999E-2</v>
      </c>
      <c r="BL116" s="127">
        <v>0</v>
      </c>
      <c r="BM116" s="127">
        <v>0</v>
      </c>
      <c r="BN116" s="113"/>
      <c r="BO116" s="121">
        <v>327</v>
      </c>
      <c r="BP116" s="122">
        <v>89.560160814860197</v>
      </c>
      <c r="BQ116" s="134">
        <v>78</v>
      </c>
      <c r="BR116" s="124">
        <v>1.1482071899341</v>
      </c>
      <c r="BS116" s="125">
        <v>1.6538401127423901</v>
      </c>
      <c r="BT116" s="114">
        <v>7.4999999999999997E-3</v>
      </c>
      <c r="BU116" s="126">
        <v>5.6249999999999998E-3</v>
      </c>
      <c r="BV116" s="121">
        <v>0</v>
      </c>
      <c r="BW116" s="121">
        <v>15</v>
      </c>
      <c r="BX116" s="115"/>
      <c r="BY116" s="120">
        <v>0.99753320683111901</v>
      </c>
      <c r="BZ116" s="120">
        <v>1</v>
      </c>
      <c r="CA116" s="137">
        <v>0.99901328273244805</v>
      </c>
      <c r="CB116" s="119">
        <v>0.9</v>
      </c>
      <c r="CC116" s="126">
        <v>2.5000000000000001E-3</v>
      </c>
      <c r="CD116" s="115"/>
      <c r="CE116" s="115"/>
    </row>
    <row r="117" spans="1:83" s="87" customFormat="1" ht="21.4" customHeight="1" x14ac:dyDescent="0.2">
      <c r="A117" s="111" t="s">
        <v>384</v>
      </c>
      <c r="B117" s="111" t="s">
        <v>386</v>
      </c>
      <c r="C117" s="111" t="s">
        <v>172</v>
      </c>
      <c r="D117" s="112">
        <v>2.93764142466667</v>
      </c>
      <c r="E117" s="113"/>
      <c r="F117" s="114">
        <v>0.06</v>
      </c>
      <c r="G117" s="114">
        <v>0.06</v>
      </c>
      <c r="H117" s="115"/>
      <c r="I117" s="116">
        <v>6</v>
      </c>
      <c r="J117" s="116">
        <v>6</v>
      </c>
      <c r="K117" s="113"/>
      <c r="L117" s="137">
        <v>1</v>
      </c>
      <c r="M117" s="120">
        <v>0.64400000000000002</v>
      </c>
      <c r="N117" s="119">
        <v>0.7</v>
      </c>
      <c r="O117" s="120"/>
      <c r="P117" s="113"/>
      <c r="Q117" s="121">
        <v>135</v>
      </c>
      <c r="R117" s="122">
        <v>45.955234313635998</v>
      </c>
      <c r="S117" s="123">
        <v>36</v>
      </c>
      <c r="T117" s="124">
        <v>1.2765342864898901</v>
      </c>
      <c r="U117" s="125">
        <v>14.1853837125886</v>
      </c>
      <c r="V117" s="126">
        <v>0.01</v>
      </c>
      <c r="W117" s="126">
        <v>0.01</v>
      </c>
      <c r="X117" s="127">
        <v>0</v>
      </c>
      <c r="Y117" s="127">
        <v>0</v>
      </c>
      <c r="Z117" s="113"/>
      <c r="AA117" s="128">
        <v>456</v>
      </c>
      <c r="AB117" s="112">
        <v>155.22656923717</v>
      </c>
      <c r="AC117" s="123">
        <v>200</v>
      </c>
      <c r="AD117" s="120">
        <v>0.77613284618584999</v>
      </c>
      <c r="AE117" s="128">
        <v>-215.19231270784101</v>
      </c>
      <c r="AF117" s="114"/>
      <c r="AG117" s="114"/>
      <c r="AH117" s="130">
        <v>132</v>
      </c>
      <c r="AI117" s="127">
        <v>250</v>
      </c>
      <c r="AJ117" s="113"/>
      <c r="AK117" s="122">
        <v>2344.6644200000001</v>
      </c>
      <c r="AL117" s="122">
        <v>798.14520598477998</v>
      </c>
      <c r="AM117" s="131">
        <v>612</v>
      </c>
      <c r="AN117" s="124">
        <v>1.3041588333084599</v>
      </c>
      <c r="AO117" s="132">
        <v>290.81594311400698</v>
      </c>
      <c r="AP117" s="126">
        <v>0.01</v>
      </c>
      <c r="AQ117" s="126">
        <v>0.01</v>
      </c>
      <c r="AR117" s="127">
        <v>0</v>
      </c>
      <c r="AS117" s="127">
        <v>0</v>
      </c>
      <c r="AT117" s="115"/>
      <c r="AU117" s="122">
        <v>2139.36915</v>
      </c>
      <c r="AV117" s="112">
        <v>728.26081904899399</v>
      </c>
      <c r="AW117" s="133">
        <v>573</v>
      </c>
      <c r="AX117" s="124">
        <v>1.2709612897888201</v>
      </c>
      <c r="AY117" s="132">
        <v>216.40317409203601</v>
      </c>
      <c r="AZ117" s="114">
        <v>1.4999999999999999E-2</v>
      </c>
      <c r="BA117" s="114">
        <v>1.4999999999999999E-2</v>
      </c>
      <c r="BB117" s="127">
        <v>0</v>
      </c>
      <c r="BC117" s="127">
        <v>0</v>
      </c>
      <c r="BD117" s="113"/>
      <c r="BE117" s="122">
        <v>230.5</v>
      </c>
      <c r="BF117" s="112">
        <v>78.464307476245096</v>
      </c>
      <c r="BG117" s="134">
        <v>65</v>
      </c>
      <c r="BH117" s="124">
        <v>1.20714319194223</v>
      </c>
      <c r="BI117" s="125">
        <v>12.362498369951799</v>
      </c>
      <c r="BJ117" s="114">
        <v>1.4999999999999999E-2</v>
      </c>
      <c r="BK117" s="114">
        <v>1.4999999999999999E-2</v>
      </c>
      <c r="BL117" s="127">
        <v>0</v>
      </c>
      <c r="BM117" s="127">
        <v>0</v>
      </c>
      <c r="BN117" s="113"/>
      <c r="BO117" s="121">
        <v>320</v>
      </c>
      <c r="BP117" s="122">
        <v>108.93092578047001</v>
      </c>
      <c r="BQ117" s="134">
        <v>78</v>
      </c>
      <c r="BR117" s="124">
        <v>1.39655033051885</v>
      </c>
      <c r="BS117" s="125">
        <v>58.234998043942099</v>
      </c>
      <c r="BT117" s="114">
        <v>7.4999999999999997E-3</v>
      </c>
      <c r="BU117" s="126">
        <v>7.4999999999999997E-3</v>
      </c>
      <c r="BV117" s="121">
        <v>0</v>
      </c>
      <c r="BW117" s="121">
        <v>0</v>
      </c>
      <c r="BX117" s="115"/>
      <c r="BY117" s="120">
        <v>0.996592844974446</v>
      </c>
      <c r="BZ117" s="120">
        <v>1</v>
      </c>
      <c r="CA117" s="137">
        <v>0.99863713798977805</v>
      </c>
      <c r="CB117" s="119">
        <v>0.9</v>
      </c>
      <c r="CC117" s="126">
        <v>2.5000000000000001E-3</v>
      </c>
      <c r="CD117" s="115"/>
      <c r="CE117" s="115"/>
    </row>
    <row r="118" spans="1:83" s="87" customFormat="1" ht="21.4" customHeight="1" x14ac:dyDescent="0.2">
      <c r="A118" s="111" t="s">
        <v>384</v>
      </c>
      <c r="B118" s="111" t="s">
        <v>174</v>
      </c>
      <c r="C118" s="111" t="s">
        <v>175</v>
      </c>
      <c r="D118" s="112">
        <v>2.45315055322222</v>
      </c>
      <c r="E118" s="113"/>
      <c r="F118" s="114">
        <v>5.2749999999999998E-2</v>
      </c>
      <c r="G118" s="114">
        <v>4.0750000000000001E-2</v>
      </c>
      <c r="H118" s="115"/>
      <c r="I118" s="116">
        <v>6</v>
      </c>
      <c r="J118" s="116">
        <v>6</v>
      </c>
      <c r="K118" s="113"/>
      <c r="L118" s="117">
        <v>0.63</v>
      </c>
      <c r="M118" s="120">
        <v>0.63900000000000001</v>
      </c>
      <c r="N118" s="119">
        <v>0.7</v>
      </c>
      <c r="O118" s="120"/>
      <c r="P118" s="113"/>
      <c r="Q118" s="121">
        <v>148</v>
      </c>
      <c r="R118" s="122">
        <v>60.3305817515364</v>
      </c>
      <c r="S118" s="123">
        <v>36</v>
      </c>
      <c r="T118" s="124">
        <v>1.6758494930982299</v>
      </c>
      <c r="U118" s="125">
        <v>47.1107490879617</v>
      </c>
      <c r="V118" s="126">
        <v>0.01</v>
      </c>
      <c r="W118" s="126">
        <v>0.01</v>
      </c>
      <c r="X118" s="127">
        <v>0</v>
      </c>
      <c r="Y118" s="127">
        <v>0</v>
      </c>
      <c r="Z118" s="113"/>
      <c r="AA118" s="128">
        <v>248</v>
      </c>
      <c r="AB118" s="112">
        <v>101.094488340412</v>
      </c>
      <c r="AC118" s="123">
        <v>200</v>
      </c>
      <c r="AD118" s="118">
        <v>0.50547244170205996</v>
      </c>
      <c r="AE118" s="129">
        <v>-312.49583840021302</v>
      </c>
      <c r="AF118" s="114"/>
      <c r="AG118" s="114"/>
      <c r="AH118" s="130">
        <v>243</v>
      </c>
      <c r="AI118" s="127">
        <v>341</v>
      </c>
      <c r="AJ118" s="113"/>
      <c r="AK118" s="122">
        <v>2296.0401900000002</v>
      </c>
      <c r="AL118" s="122">
        <v>935.95567829465006</v>
      </c>
      <c r="AM118" s="131">
        <v>828</v>
      </c>
      <c r="AN118" s="135">
        <v>1.1303812539790501</v>
      </c>
      <c r="AO118" s="139">
        <v>-24.412580976881099</v>
      </c>
      <c r="AP118" s="126">
        <v>9.4999999999999998E-3</v>
      </c>
      <c r="AQ118" s="126">
        <v>6.4999999999999997E-3</v>
      </c>
      <c r="AR118" s="127">
        <v>0</v>
      </c>
      <c r="AS118" s="127">
        <v>142</v>
      </c>
      <c r="AT118" s="115"/>
      <c r="AU118" s="122">
        <v>1573.65858</v>
      </c>
      <c r="AV118" s="112">
        <v>641.48471357903099</v>
      </c>
      <c r="AW118" s="133">
        <v>573</v>
      </c>
      <c r="AX118" s="135">
        <v>1.1195195699459499</v>
      </c>
      <c r="AY118" s="139">
        <v>-32.161997016610002</v>
      </c>
      <c r="AZ118" s="114">
        <v>1.35E-2</v>
      </c>
      <c r="BA118" s="114">
        <v>8.9999999999999993E-3</v>
      </c>
      <c r="BB118" s="127">
        <v>0</v>
      </c>
      <c r="BC118" s="127">
        <v>114</v>
      </c>
      <c r="BD118" s="113"/>
      <c r="BE118" s="122">
        <v>171.4</v>
      </c>
      <c r="BF118" s="112">
        <v>69.8693358933333</v>
      </c>
      <c r="BG118" s="134">
        <v>65</v>
      </c>
      <c r="BH118" s="135">
        <v>1.07491285989744</v>
      </c>
      <c r="BI118" s="136">
        <v>-10.7611474800692</v>
      </c>
      <c r="BJ118" s="114">
        <v>9.75E-3</v>
      </c>
      <c r="BK118" s="114">
        <v>5.2500000000000003E-3</v>
      </c>
      <c r="BL118" s="127">
        <v>0</v>
      </c>
      <c r="BM118" s="127">
        <v>20</v>
      </c>
      <c r="BN118" s="113"/>
      <c r="BO118" s="121">
        <v>280</v>
      </c>
      <c r="BP118" s="122">
        <v>114.138938448853</v>
      </c>
      <c r="BQ118" s="134">
        <v>78</v>
      </c>
      <c r="BR118" s="124">
        <v>1.46331972370324</v>
      </c>
      <c r="BS118" s="125">
        <v>61.406623023917</v>
      </c>
      <c r="BT118" s="114">
        <v>7.4999999999999997E-3</v>
      </c>
      <c r="BU118" s="126">
        <v>7.4999999999999997E-3</v>
      </c>
      <c r="BV118" s="121">
        <v>0</v>
      </c>
      <c r="BW118" s="121">
        <v>0</v>
      </c>
      <c r="BX118" s="115"/>
      <c r="BY118" s="120">
        <v>0.98973481608212099</v>
      </c>
      <c r="BZ118" s="120">
        <v>1</v>
      </c>
      <c r="CA118" s="137">
        <v>0.99589392643284902</v>
      </c>
      <c r="CB118" s="119">
        <v>0.9</v>
      </c>
      <c r="CC118" s="126">
        <v>2.5000000000000001E-3</v>
      </c>
      <c r="CD118" s="115"/>
      <c r="CE118" s="115"/>
    </row>
    <row r="119" spans="1:83" s="87" customFormat="1" ht="21.4" customHeight="1" x14ac:dyDescent="0.2">
      <c r="A119" s="111" t="s">
        <v>384</v>
      </c>
      <c r="B119" s="111" t="s">
        <v>174</v>
      </c>
      <c r="C119" s="111" t="s">
        <v>176</v>
      </c>
      <c r="D119" s="112">
        <v>2.9722222222222201</v>
      </c>
      <c r="E119" s="113"/>
      <c r="F119" s="114">
        <v>0.06</v>
      </c>
      <c r="G119" s="114">
        <v>0.06</v>
      </c>
      <c r="H119" s="115"/>
      <c r="I119" s="116">
        <v>6</v>
      </c>
      <c r="J119" s="116">
        <v>6</v>
      </c>
      <c r="K119" s="113"/>
      <c r="L119" s="137">
        <v>0.94</v>
      </c>
      <c r="M119" s="118">
        <v>0.58899999999999997</v>
      </c>
      <c r="N119" s="119">
        <v>0.7</v>
      </c>
      <c r="O119" s="120"/>
      <c r="P119" s="113"/>
      <c r="Q119" s="121">
        <v>205</v>
      </c>
      <c r="R119" s="122">
        <v>68.971962616822395</v>
      </c>
      <c r="S119" s="123">
        <v>36</v>
      </c>
      <c r="T119" s="124">
        <v>1.91588785046729</v>
      </c>
      <c r="U119" s="125">
        <v>82.763200000000097</v>
      </c>
      <c r="V119" s="126">
        <v>0.01</v>
      </c>
      <c r="W119" s="126">
        <v>0.01</v>
      </c>
      <c r="X119" s="127">
        <v>0</v>
      </c>
      <c r="Y119" s="127">
        <v>0</v>
      </c>
      <c r="Z119" s="113"/>
      <c r="AA119" s="128">
        <v>521</v>
      </c>
      <c r="AB119" s="112">
        <v>175.28971962616799</v>
      </c>
      <c r="AC119" s="123">
        <v>200</v>
      </c>
      <c r="AD119" s="120">
        <v>0.87644859813083997</v>
      </c>
      <c r="AE119" s="128">
        <v>-158.09333333333299</v>
      </c>
      <c r="AF119" s="114"/>
      <c r="AG119" s="114"/>
      <c r="AH119" s="130">
        <v>74</v>
      </c>
      <c r="AI119" s="127">
        <v>193</v>
      </c>
      <c r="AJ119" s="113"/>
      <c r="AK119" s="122">
        <v>3714.4191999999998</v>
      </c>
      <c r="AL119" s="122">
        <v>1249.71113271028</v>
      </c>
      <c r="AM119" s="131">
        <v>793.4</v>
      </c>
      <c r="AN119" s="124">
        <v>1.5751337694861101</v>
      </c>
      <c r="AO119" s="132">
        <v>1020.45594666667</v>
      </c>
      <c r="AP119" s="126">
        <v>0.01</v>
      </c>
      <c r="AQ119" s="126">
        <v>0.01</v>
      </c>
      <c r="AR119" s="127">
        <v>0</v>
      </c>
      <c r="AS119" s="127">
        <v>0</v>
      </c>
      <c r="AT119" s="115"/>
      <c r="AU119" s="122">
        <v>2448.8759100000002</v>
      </c>
      <c r="AV119" s="112">
        <v>823.92086691588804</v>
      </c>
      <c r="AW119" s="133">
        <v>573</v>
      </c>
      <c r="AX119" s="124">
        <v>1.4379072721045201</v>
      </c>
      <c r="AY119" s="132">
        <v>503.27351000000101</v>
      </c>
      <c r="AZ119" s="114">
        <v>1.4999999999999999E-2</v>
      </c>
      <c r="BA119" s="114">
        <v>1.4999999999999999E-2</v>
      </c>
      <c r="BB119" s="127">
        <v>0</v>
      </c>
      <c r="BC119" s="127">
        <v>0</v>
      </c>
      <c r="BD119" s="113"/>
      <c r="BE119" s="122">
        <v>230.9</v>
      </c>
      <c r="BF119" s="112">
        <v>77.685981308411201</v>
      </c>
      <c r="BG119" s="134">
        <v>65</v>
      </c>
      <c r="BH119" s="124">
        <v>1.1951689432063299</v>
      </c>
      <c r="BI119" s="125">
        <v>10.1946666666668</v>
      </c>
      <c r="BJ119" s="114">
        <v>1.4999999999999999E-2</v>
      </c>
      <c r="BK119" s="114">
        <v>1.4999999999999999E-2</v>
      </c>
      <c r="BL119" s="127">
        <v>0</v>
      </c>
      <c r="BM119" s="127">
        <v>1</v>
      </c>
      <c r="BN119" s="113"/>
      <c r="BO119" s="121">
        <v>327</v>
      </c>
      <c r="BP119" s="122">
        <v>110.018691588785</v>
      </c>
      <c r="BQ119" s="134">
        <v>78</v>
      </c>
      <c r="BR119" s="124">
        <v>1.41049604601006</v>
      </c>
      <c r="BS119" s="125">
        <v>62.153600000000203</v>
      </c>
      <c r="BT119" s="114">
        <v>7.4999999999999997E-3</v>
      </c>
      <c r="BU119" s="126">
        <v>7.4999999999999997E-3</v>
      </c>
      <c r="BV119" s="121">
        <v>0</v>
      </c>
      <c r="BW119" s="121">
        <v>0</v>
      </c>
      <c r="BX119" s="115"/>
      <c r="BY119" s="120">
        <v>0.99609184171958998</v>
      </c>
      <c r="BZ119" s="120">
        <v>1</v>
      </c>
      <c r="CA119" s="137">
        <v>0.99843673668783595</v>
      </c>
      <c r="CB119" s="119">
        <v>0.9</v>
      </c>
      <c r="CC119" s="126">
        <v>2.5000000000000001E-3</v>
      </c>
      <c r="CD119" s="115"/>
      <c r="CE119" s="115"/>
    </row>
    <row r="120" spans="1:83" s="87" customFormat="1" ht="21.4" customHeight="1" x14ac:dyDescent="0.2">
      <c r="A120" s="111" t="s">
        <v>384</v>
      </c>
      <c r="B120" s="111" t="s">
        <v>174</v>
      </c>
      <c r="C120" s="111" t="s">
        <v>177</v>
      </c>
      <c r="D120" s="112">
        <v>2.2077294685555602</v>
      </c>
      <c r="E120" s="113"/>
      <c r="F120" s="114">
        <v>5.1749999999999997E-2</v>
      </c>
      <c r="G120" s="114">
        <v>4.725E-2</v>
      </c>
      <c r="H120" s="115"/>
      <c r="I120" s="116">
        <v>5</v>
      </c>
      <c r="J120" s="116">
        <v>5</v>
      </c>
      <c r="K120" s="113"/>
      <c r="L120" s="117">
        <v>0.42</v>
      </c>
      <c r="M120" s="118">
        <v>0.41599999999999998</v>
      </c>
      <c r="N120" s="119">
        <v>0.7</v>
      </c>
      <c r="O120" s="120"/>
      <c r="P120" s="113"/>
      <c r="Q120" s="121">
        <v>131</v>
      </c>
      <c r="R120" s="122">
        <v>59.336980307514303</v>
      </c>
      <c r="S120" s="123">
        <v>36</v>
      </c>
      <c r="T120" s="124">
        <v>1.6482494529865099</v>
      </c>
      <c r="U120" s="125">
        <v>40.204034784396598</v>
      </c>
      <c r="V120" s="126">
        <v>0.01</v>
      </c>
      <c r="W120" s="126">
        <v>0.01</v>
      </c>
      <c r="X120" s="127">
        <v>0</v>
      </c>
      <c r="Y120" s="127">
        <v>0</v>
      </c>
      <c r="Z120" s="113"/>
      <c r="AA120" s="128">
        <v>240</v>
      </c>
      <c r="AB120" s="112">
        <v>108.70897155575101</v>
      </c>
      <c r="AC120" s="123">
        <v>200</v>
      </c>
      <c r="AD120" s="118">
        <v>0.54354485777875505</v>
      </c>
      <c r="AE120" s="129">
        <v>-264.42202897557399</v>
      </c>
      <c r="AF120" s="114"/>
      <c r="AG120" s="114"/>
      <c r="AH120" s="130">
        <v>202</v>
      </c>
      <c r="AI120" s="127">
        <v>290</v>
      </c>
      <c r="AJ120" s="113"/>
      <c r="AK120" s="122">
        <v>2873.3525100000002</v>
      </c>
      <c r="AL120" s="122">
        <v>1301.49665116349</v>
      </c>
      <c r="AM120" s="131">
        <v>828</v>
      </c>
      <c r="AN120" s="124">
        <v>1.5718558588931</v>
      </c>
      <c r="AO120" s="132">
        <v>785.04531004112198</v>
      </c>
      <c r="AP120" s="126">
        <v>0.01</v>
      </c>
      <c r="AQ120" s="126">
        <v>0.01</v>
      </c>
      <c r="AR120" s="127">
        <v>0</v>
      </c>
      <c r="AS120" s="127">
        <v>0</v>
      </c>
      <c r="AT120" s="115"/>
      <c r="AU120" s="122">
        <v>1557.96387</v>
      </c>
      <c r="AV120" s="112">
        <v>705.68604178632597</v>
      </c>
      <c r="AW120" s="133">
        <v>573</v>
      </c>
      <c r="AX120" s="124">
        <v>1.23156377275101</v>
      </c>
      <c r="AY120" s="132">
        <v>112.794756984979</v>
      </c>
      <c r="AZ120" s="114">
        <v>1.4999999999999999E-2</v>
      </c>
      <c r="BA120" s="114">
        <v>1.4999999999999999E-2</v>
      </c>
      <c r="BB120" s="127">
        <v>0</v>
      </c>
      <c r="BC120" s="127">
        <v>0</v>
      </c>
      <c r="BD120" s="113"/>
      <c r="BE120" s="122">
        <v>162.1</v>
      </c>
      <c r="BF120" s="112">
        <v>73.423851204947098</v>
      </c>
      <c r="BG120" s="134">
        <v>65</v>
      </c>
      <c r="BH120" s="135">
        <v>1.1295977108453401</v>
      </c>
      <c r="BI120" s="136">
        <v>-1.8371594170616801</v>
      </c>
      <c r="BJ120" s="114">
        <v>1.4250000000000001E-2</v>
      </c>
      <c r="BK120" s="114">
        <v>9.75E-3</v>
      </c>
      <c r="BL120" s="127">
        <v>0</v>
      </c>
      <c r="BM120" s="127">
        <v>11</v>
      </c>
      <c r="BN120" s="113"/>
      <c r="BO120" s="121">
        <v>153</v>
      </c>
      <c r="BP120" s="122">
        <v>69.301969366791496</v>
      </c>
      <c r="BQ120" s="134">
        <v>78</v>
      </c>
      <c r="BR120" s="120">
        <v>0.88848678675373705</v>
      </c>
      <c r="BS120" s="128">
        <v>-43.724591300474003</v>
      </c>
      <c r="BT120" s="114"/>
      <c r="BU120" s="126"/>
      <c r="BV120" s="121">
        <v>20</v>
      </c>
      <c r="BW120" s="121">
        <v>54</v>
      </c>
      <c r="BX120" s="115"/>
      <c r="BY120" s="120">
        <v>0.997165800661313</v>
      </c>
      <c r="BZ120" s="120">
        <v>1</v>
      </c>
      <c r="CA120" s="137">
        <v>0.99886632026452504</v>
      </c>
      <c r="CB120" s="119">
        <v>0.9</v>
      </c>
      <c r="CC120" s="126">
        <v>2.5000000000000001E-3</v>
      </c>
      <c r="CD120" s="115"/>
      <c r="CE120" s="115"/>
    </row>
    <row r="121" spans="1:83" s="87" customFormat="1" ht="21.4" customHeight="1" x14ac:dyDescent="0.2">
      <c r="A121" s="111" t="s">
        <v>384</v>
      </c>
      <c r="B121" s="111" t="s">
        <v>174</v>
      </c>
      <c r="C121" s="111" t="s">
        <v>178</v>
      </c>
      <c r="D121" s="112">
        <v>2.4580710486666701</v>
      </c>
      <c r="E121" s="113"/>
      <c r="F121" s="114">
        <v>2.4250000000000001E-2</v>
      </c>
      <c r="G121" s="114">
        <v>1.6500000000000001E-2</v>
      </c>
      <c r="H121" s="115"/>
      <c r="I121" s="116">
        <v>4</v>
      </c>
      <c r="J121" s="116">
        <v>4</v>
      </c>
      <c r="K121" s="113"/>
      <c r="L121" s="140">
        <v>0.69</v>
      </c>
      <c r="M121" s="120">
        <v>0.64600000000000002</v>
      </c>
      <c r="N121" s="119">
        <v>0.7</v>
      </c>
      <c r="O121" s="120"/>
      <c r="P121" s="113"/>
      <c r="Q121" s="121">
        <v>92</v>
      </c>
      <c r="R121" s="122">
        <v>37.427722054618201</v>
      </c>
      <c r="S121" s="123">
        <v>36</v>
      </c>
      <c r="T121" s="135">
        <v>1.0396589459616199</v>
      </c>
      <c r="U121" s="136">
        <v>-9.0916131758849605</v>
      </c>
      <c r="V121" s="126">
        <v>4.4999999999999997E-3</v>
      </c>
      <c r="W121" s="126">
        <v>2E-3</v>
      </c>
      <c r="X121" s="127">
        <v>0</v>
      </c>
      <c r="Y121" s="127">
        <v>15</v>
      </c>
      <c r="Z121" s="113"/>
      <c r="AA121" s="128">
        <v>267</v>
      </c>
      <c r="AB121" s="112">
        <v>108.62175857155501</v>
      </c>
      <c r="AC121" s="123">
        <v>200</v>
      </c>
      <c r="AD121" s="118">
        <v>0.54310879285777502</v>
      </c>
      <c r="AE121" s="129">
        <v>-294.620073199361</v>
      </c>
      <c r="AF121" s="114"/>
      <c r="AG121" s="114"/>
      <c r="AH121" s="130">
        <v>225</v>
      </c>
      <c r="AI121" s="127">
        <v>323</v>
      </c>
      <c r="AJ121" s="113"/>
      <c r="AK121" s="122">
        <v>1792.72308</v>
      </c>
      <c r="AL121" s="122">
        <v>729.32109955585997</v>
      </c>
      <c r="AM121" s="131">
        <v>768.6</v>
      </c>
      <c r="AN121" s="120">
        <v>0.94889552375209496</v>
      </c>
      <c r="AO121" s="122">
        <v>-365.58286130514301</v>
      </c>
      <c r="AP121" s="126">
        <v>0</v>
      </c>
      <c r="AQ121" s="126"/>
      <c r="AR121" s="127">
        <v>97</v>
      </c>
      <c r="AS121" s="127">
        <v>475</v>
      </c>
      <c r="AT121" s="115"/>
      <c r="AU121" s="122">
        <v>1509.76008</v>
      </c>
      <c r="AV121" s="112">
        <v>614.20522438476303</v>
      </c>
      <c r="AW121" s="133">
        <v>573</v>
      </c>
      <c r="AX121" s="135">
        <v>1.07191138636084</v>
      </c>
      <c r="AY121" s="139">
        <v>-99.281429716169001</v>
      </c>
      <c r="AZ121" s="114">
        <v>9.75E-3</v>
      </c>
      <c r="BA121" s="114">
        <v>5.2500000000000003E-3</v>
      </c>
      <c r="BB121" s="127">
        <v>0</v>
      </c>
      <c r="BC121" s="127">
        <v>181</v>
      </c>
      <c r="BD121" s="113"/>
      <c r="BE121" s="122">
        <v>145.9</v>
      </c>
      <c r="BF121" s="112">
        <v>59.355485301834797</v>
      </c>
      <c r="BG121" s="134">
        <v>65</v>
      </c>
      <c r="BH121" s="120">
        <v>0.91316131233592002</v>
      </c>
      <c r="BI121" s="128">
        <v>-36.626523789792301</v>
      </c>
      <c r="BJ121" s="114"/>
      <c r="BK121" s="114"/>
      <c r="BL121" s="127">
        <v>14</v>
      </c>
      <c r="BM121" s="127">
        <v>46</v>
      </c>
      <c r="BN121" s="113"/>
      <c r="BO121" s="121">
        <v>226</v>
      </c>
      <c r="BP121" s="122">
        <v>91.942012873301294</v>
      </c>
      <c r="BQ121" s="134">
        <v>78</v>
      </c>
      <c r="BR121" s="124">
        <v>1.1787437547859101</v>
      </c>
      <c r="BS121" s="125">
        <v>6.9681714522492699</v>
      </c>
      <c r="BT121" s="114">
        <v>7.4999999999999997E-3</v>
      </c>
      <c r="BU121" s="126">
        <v>6.7499999999999999E-3</v>
      </c>
      <c r="BV121" s="121">
        <v>0</v>
      </c>
      <c r="BW121" s="121">
        <v>5</v>
      </c>
      <c r="BX121" s="115"/>
      <c r="BY121" s="120">
        <v>0.99659574468085099</v>
      </c>
      <c r="BZ121" s="120">
        <v>1</v>
      </c>
      <c r="CA121" s="137">
        <v>0.99863829787234004</v>
      </c>
      <c r="CB121" s="119">
        <v>0.9</v>
      </c>
      <c r="CC121" s="126">
        <v>2.5000000000000001E-3</v>
      </c>
      <c r="CD121" s="115"/>
      <c r="CE121" s="115"/>
    </row>
    <row r="122" spans="1:83" s="87" customFormat="1" ht="21.4" customHeight="1" x14ac:dyDescent="0.2">
      <c r="A122" s="111" t="s">
        <v>384</v>
      </c>
      <c r="B122" s="111" t="s">
        <v>174</v>
      </c>
      <c r="C122" s="111" t="s">
        <v>179</v>
      </c>
      <c r="D122" s="112">
        <v>11.432992857111101</v>
      </c>
      <c r="E122" s="113"/>
      <c r="F122" s="114">
        <v>3.875E-2</v>
      </c>
      <c r="G122" s="114">
        <v>3.5000000000000003E-2</v>
      </c>
      <c r="H122" s="115"/>
      <c r="I122" s="116">
        <v>6</v>
      </c>
      <c r="J122" s="116">
        <v>6</v>
      </c>
      <c r="K122" s="113"/>
      <c r="L122" s="117">
        <v>0.56000000000000005</v>
      </c>
      <c r="M122" s="135">
        <v>0.72</v>
      </c>
      <c r="N122" s="119">
        <v>0.7</v>
      </c>
      <c r="O122" s="120">
        <v>2E-3</v>
      </c>
      <c r="P122" s="113"/>
      <c r="Q122" s="121">
        <v>496</v>
      </c>
      <c r="R122" s="122">
        <v>43.383216118384702</v>
      </c>
      <c r="S122" s="123">
        <v>36</v>
      </c>
      <c r="T122" s="124">
        <v>1.2050893366218001</v>
      </c>
      <c r="U122" s="125">
        <v>25.8021625613057</v>
      </c>
      <c r="V122" s="126">
        <v>0.01</v>
      </c>
      <c r="W122" s="126">
        <v>0.01</v>
      </c>
      <c r="X122" s="127">
        <v>0</v>
      </c>
      <c r="Y122" s="127">
        <v>0</v>
      </c>
      <c r="Z122" s="113"/>
      <c r="AA122" s="128">
        <v>1055</v>
      </c>
      <c r="AB122" s="112">
        <v>92.276800413096495</v>
      </c>
      <c r="AC122" s="123">
        <v>200</v>
      </c>
      <c r="AD122" s="118">
        <v>0.46138400206548202</v>
      </c>
      <c r="AE122" s="129">
        <v>-1557.2102079927499</v>
      </c>
      <c r="AF122" s="114"/>
      <c r="AG122" s="114"/>
      <c r="AH122" s="130">
        <v>1232</v>
      </c>
      <c r="AI122" s="127">
        <v>1689</v>
      </c>
      <c r="AJ122" s="113"/>
      <c r="AK122" s="122">
        <v>11559.1994</v>
      </c>
      <c r="AL122" s="122">
        <v>1011.03880186634</v>
      </c>
      <c r="AM122" s="131">
        <v>828</v>
      </c>
      <c r="AN122" s="124">
        <v>1.2210613549110401</v>
      </c>
      <c r="AO122" s="132">
        <v>744.64913891003005</v>
      </c>
      <c r="AP122" s="126">
        <v>0.01</v>
      </c>
      <c r="AQ122" s="126">
        <v>0.01</v>
      </c>
      <c r="AR122" s="127">
        <v>0</v>
      </c>
      <c r="AS122" s="127">
        <v>0</v>
      </c>
      <c r="AT122" s="115"/>
      <c r="AU122" s="122">
        <v>6810.9215899999999</v>
      </c>
      <c r="AV122" s="112">
        <v>595.72516795230297</v>
      </c>
      <c r="AW122" s="133">
        <v>573</v>
      </c>
      <c r="AX122" s="135">
        <v>1.0396599789743499</v>
      </c>
      <c r="AY122" s="139">
        <v>-673.060655899219</v>
      </c>
      <c r="AZ122" s="114">
        <v>6.7499999999999999E-3</v>
      </c>
      <c r="BA122" s="114">
        <v>3.0000000000000001E-3</v>
      </c>
      <c r="BB122" s="127">
        <v>0</v>
      </c>
      <c r="BC122" s="127">
        <v>1051</v>
      </c>
      <c r="BD122" s="113"/>
      <c r="BE122" s="122">
        <v>582.20000000000005</v>
      </c>
      <c r="BF122" s="112">
        <v>50.922799242184603</v>
      </c>
      <c r="BG122" s="134">
        <v>65</v>
      </c>
      <c r="BH122" s="120">
        <v>0.78342768064899404</v>
      </c>
      <c r="BI122" s="128">
        <v>-266.76831759764201</v>
      </c>
      <c r="BJ122" s="114"/>
      <c r="BK122" s="114"/>
      <c r="BL122" s="127">
        <v>161</v>
      </c>
      <c r="BM122" s="127">
        <v>310</v>
      </c>
      <c r="BN122" s="113"/>
      <c r="BO122" s="121">
        <v>1622</v>
      </c>
      <c r="BP122" s="122">
        <v>141.87011400003999</v>
      </c>
      <c r="BQ122" s="134">
        <v>78</v>
      </c>
      <c r="BR122" s="124">
        <v>1.8188476153851301</v>
      </c>
      <c r="BS122" s="125">
        <v>603.23801888282901</v>
      </c>
      <c r="BT122" s="114">
        <v>7.4999999999999997E-3</v>
      </c>
      <c r="BU122" s="126">
        <v>7.4999999999999997E-3</v>
      </c>
      <c r="BV122" s="121">
        <v>0</v>
      </c>
      <c r="BW122" s="121">
        <v>0</v>
      </c>
      <c r="BX122" s="115"/>
      <c r="BY122" s="120">
        <v>0.99555641421947405</v>
      </c>
      <c r="BZ122" s="120">
        <v>1</v>
      </c>
      <c r="CA122" s="137">
        <v>0.99822256568779</v>
      </c>
      <c r="CB122" s="119">
        <v>0.9</v>
      </c>
      <c r="CC122" s="126">
        <v>2.5000000000000001E-3</v>
      </c>
      <c r="CD122" s="115"/>
      <c r="CE122" s="115"/>
    </row>
    <row r="123" spans="1:83" s="87" customFormat="1" ht="21.4" customHeight="1" x14ac:dyDescent="0.2">
      <c r="A123" s="111" t="s">
        <v>384</v>
      </c>
      <c r="B123" s="111" t="s">
        <v>174</v>
      </c>
      <c r="C123" s="111" t="s">
        <v>180</v>
      </c>
      <c r="D123" s="112">
        <v>2.90588981611111</v>
      </c>
      <c r="E123" s="113"/>
      <c r="F123" s="114">
        <v>5.2499999999999998E-2</v>
      </c>
      <c r="G123" s="114">
        <v>4.8750000000000002E-2</v>
      </c>
      <c r="H123" s="115"/>
      <c r="I123" s="116">
        <v>6</v>
      </c>
      <c r="J123" s="116">
        <v>6</v>
      </c>
      <c r="K123" s="113"/>
      <c r="L123" s="137">
        <v>0.84</v>
      </c>
      <c r="M123" s="135">
        <v>0.78600000000000003</v>
      </c>
      <c r="N123" s="119">
        <v>0.7</v>
      </c>
      <c r="O123" s="120">
        <v>1.2E-2</v>
      </c>
      <c r="P123" s="113"/>
      <c r="Q123" s="121">
        <v>149</v>
      </c>
      <c r="R123" s="122">
        <v>51.275171953836598</v>
      </c>
      <c r="S123" s="123">
        <v>36</v>
      </c>
      <c r="T123" s="124">
        <v>1.42431033205102</v>
      </c>
      <c r="U123" s="125">
        <v>29.491213066688001</v>
      </c>
      <c r="V123" s="126">
        <v>0.01</v>
      </c>
      <c r="W123" s="126">
        <v>0.01</v>
      </c>
      <c r="X123" s="127">
        <v>0</v>
      </c>
      <c r="Y123" s="127">
        <v>0</v>
      </c>
      <c r="Z123" s="113"/>
      <c r="AA123" s="128">
        <v>357</v>
      </c>
      <c r="AB123" s="112">
        <v>122.85393548670901</v>
      </c>
      <c r="AC123" s="123">
        <v>200</v>
      </c>
      <c r="AD123" s="118">
        <v>0.61426967743354499</v>
      </c>
      <c r="AE123" s="129">
        <v>-306.93770518506602</v>
      </c>
      <c r="AF123" s="114"/>
      <c r="AG123" s="114"/>
      <c r="AH123" s="130">
        <v>225</v>
      </c>
      <c r="AI123" s="127">
        <v>341</v>
      </c>
      <c r="AJ123" s="113"/>
      <c r="AK123" s="122">
        <v>2159.7705500000002</v>
      </c>
      <c r="AL123" s="122">
        <v>743.23896867169401</v>
      </c>
      <c r="AM123" s="131">
        <v>617.6</v>
      </c>
      <c r="AN123" s="124">
        <v>1.2034309725901799</v>
      </c>
      <c r="AO123" s="132">
        <v>109.530916388514</v>
      </c>
      <c r="AP123" s="126">
        <v>0.01</v>
      </c>
      <c r="AQ123" s="126">
        <v>0.01</v>
      </c>
      <c r="AR123" s="127">
        <v>0</v>
      </c>
      <c r="AS123" s="127">
        <v>0</v>
      </c>
      <c r="AT123" s="115"/>
      <c r="AU123" s="122">
        <v>1807.0095699999999</v>
      </c>
      <c r="AV123" s="112">
        <v>621.84380150321101</v>
      </c>
      <c r="AW123" s="133">
        <v>573</v>
      </c>
      <c r="AX123" s="135">
        <v>1.0852422364803</v>
      </c>
      <c r="AY123" s="139">
        <v>-95.171955355215005</v>
      </c>
      <c r="AZ123" s="114">
        <v>1.0500000000000001E-2</v>
      </c>
      <c r="BA123" s="114">
        <v>6.7499999999999999E-3</v>
      </c>
      <c r="BB123" s="127">
        <v>0</v>
      </c>
      <c r="BC123" s="127">
        <v>192</v>
      </c>
      <c r="BD123" s="113"/>
      <c r="BE123" s="122">
        <v>139.9</v>
      </c>
      <c r="BF123" s="112">
        <v>48.143601049273499</v>
      </c>
      <c r="BG123" s="134">
        <v>65</v>
      </c>
      <c r="BH123" s="118">
        <v>0.740670785373438</v>
      </c>
      <c r="BI123" s="129">
        <v>-75.879754185146496</v>
      </c>
      <c r="BJ123" s="114"/>
      <c r="BK123" s="114"/>
      <c r="BL123" s="127">
        <v>49</v>
      </c>
      <c r="BM123" s="127">
        <v>87</v>
      </c>
      <c r="BN123" s="113"/>
      <c r="BO123" s="121">
        <v>301</v>
      </c>
      <c r="BP123" s="122">
        <v>103.582729920167</v>
      </c>
      <c r="BQ123" s="134">
        <v>78</v>
      </c>
      <c r="BR123" s="124">
        <v>1.32798371692522</v>
      </c>
      <c r="BS123" s="125">
        <v>42.064294977824098</v>
      </c>
      <c r="BT123" s="114">
        <v>7.4999999999999997E-3</v>
      </c>
      <c r="BU123" s="126">
        <v>7.4999999999999997E-3</v>
      </c>
      <c r="BV123" s="121">
        <v>0</v>
      </c>
      <c r="BW123" s="121">
        <v>0</v>
      </c>
      <c r="BX123" s="115"/>
      <c r="BY123" s="120">
        <v>0.99537170957477605</v>
      </c>
      <c r="BZ123" s="120">
        <v>1</v>
      </c>
      <c r="CA123" s="137">
        <v>0.99814868382990996</v>
      </c>
      <c r="CB123" s="119">
        <v>0.9</v>
      </c>
      <c r="CC123" s="126">
        <v>2.5000000000000001E-3</v>
      </c>
      <c r="CD123" s="115"/>
      <c r="CE123" s="115"/>
    </row>
    <row r="124" spans="1:83" s="87" customFormat="1" ht="21.4" customHeight="1" x14ac:dyDescent="0.2">
      <c r="A124" s="111" t="s">
        <v>384</v>
      </c>
      <c r="B124" s="111" t="s">
        <v>174</v>
      </c>
      <c r="C124" s="111" t="s">
        <v>181</v>
      </c>
      <c r="D124" s="112">
        <v>1.91400966188889</v>
      </c>
      <c r="E124" s="113"/>
      <c r="F124" s="114">
        <v>5.5500000000000001E-2</v>
      </c>
      <c r="G124" s="114">
        <v>4.8250000000000001E-2</v>
      </c>
      <c r="H124" s="115"/>
      <c r="I124" s="116">
        <v>7</v>
      </c>
      <c r="J124" s="116">
        <v>7</v>
      </c>
      <c r="K124" s="113"/>
      <c r="L124" s="137">
        <v>0.9</v>
      </c>
      <c r="M124" s="135">
        <v>0.78700000000000003</v>
      </c>
      <c r="N124" s="119">
        <v>0.7</v>
      </c>
      <c r="O124" s="120">
        <v>1.2E-2</v>
      </c>
      <c r="P124" s="113"/>
      <c r="Q124" s="121">
        <v>90</v>
      </c>
      <c r="R124" s="122">
        <v>47.021706207679898</v>
      </c>
      <c r="S124" s="123">
        <v>36</v>
      </c>
      <c r="T124" s="124">
        <v>1.30615850576888</v>
      </c>
      <c r="U124" s="125">
        <v>11.283673041292801</v>
      </c>
      <c r="V124" s="126">
        <v>0.01</v>
      </c>
      <c r="W124" s="126">
        <v>0.01</v>
      </c>
      <c r="X124" s="127">
        <v>0</v>
      </c>
      <c r="Y124" s="127">
        <v>0</v>
      </c>
      <c r="Z124" s="113"/>
      <c r="AA124" s="128">
        <v>316</v>
      </c>
      <c r="AB124" s="112">
        <v>165.09843512918701</v>
      </c>
      <c r="AC124" s="123">
        <v>200</v>
      </c>
      <c r="AD124" s="120">
        <v>0.82549217564593502</v>
      </c>
      <c r="AE124" s="128">
        <v>-121.31292754837401</v>
      </c>
      <c r="AF124" s="114"/>
      <c r="AG124" s="114"/>
      <c r="AH124" s="130">
        <v>67</v>
      </c>
      <c r="AI124" s="127">
        <v>144</v>
      </c>
      <c r="AJ124" s="113"/>
      <c r="AK124" s="122">
        <v>1801.6956</v>
      </c>
      <c r="AL124" s="122">
        <v>941.32001309855002</v>
      </c>
      <c r="AM124" s="131">
        <v>791.5</v>
      </c>
      <c r="AN124" s="124">
        <v>1.18928618205755</v>
      </c>
      <c r="AO124" s="132">
        <v>71.029689227311593</v>
      </c>
      <c r="AP124" s="126">
        <v>0.01</v>
      </c>
      <c r="AQ124" s="126">
        <v>9.4999999999999998E-3</v>
      </c>
      <c r="AR124" s="127">
        <v>0</v>
      </c>
      <c r="AS124" s="127">
        <v>17</v>
      </c>
      <c r="AT124" s="115"/>
      <c r="AU124" s="122">
        <v>1179.33591</v>
      </c>
      <c r="AV124" s="112">
        <v>616.15985200207501</v>
      </c>
      <c r="AW124" s="133">
        <v>573</v>
      </c>
      <c r="AX124" s="135">
        <v>1.0753226038430601</v>
      </c>
      <c r="AY124" s="139">
        <v>-73.565627426090302</v>
      </c>
      <c r="AZ124" s="114">
        <v>9.75E-3</v>
      </c>
      <c r="BA124" s="114">
        <v>6.0000000000000001E-3</v>
      </c>
      <c r="BB124" s="127">
        <v>0</v>
      </c>
      <c r="BC124" s="127">
        <v>137</v>
      </c>
      <c r="BD124" s="113"/>
      <c r="BE124" s="122">
        <v>124.8</v>
      </c>
      <c r="BF124" s="112">
        <v>65.203432607982705</v>
      </c>
      <c r="BG124" s="134">
        <v>65</v>
      </c>
      <c r="BH124" s="135">
        <v>1.0031297324305</v>
      </c>
      <c r="BI124" s="136">
        <v>-17.3267014532214</v>
      </c>
      <c r="BJ124" s="114">
        <v>3.7499999999999999E-3</v>
      </c>
      <c r="BK124" s="114">
        <v>7.5000000000000002E-4</v>
      </c>
      <c r="BL124" s="127">
        <v>0</v>
      </c>
      <c r="BM124" s="127">
        <v>25</v>
      </c>
      <c r="BN124" s="113"/>
      <c r="BO124" s="121">
        <v>194</v>
      </c>
      <c r="BP124" s="122">
        <v>101.357900047665</v>
      </c>
      <c r="BQ124" s="134">
        <v>78</v>
      </c>
      <c r="BR124" s="124">
        <v>1.29946025702135</v>
      </c>
      <c r="BS124" s="125">
        <v>23.447958256134299</v>
      </c>
      <c r="BT124" s="114">
        <v>7.4999999999999997E-3</v>
      </c>
      <c r="BU124" s="126">
        <v>7.4999999999999997E-3</v>
      </c>
      <c r="BV124" s="121">
        <v>0</v>
      </c>
      <c r="BW124" s="121">
        <v>0</v>
      </c>
      <c r="BX124" s="115"/>
      <c r="BY124" s="120">
        <v>0.99244142101284905</v>
      </c>
      <c r="BZ124" s="120">
        <v>1</v>
      </c>
      <c r="CA124" s="137">
        <v>0.99697656840514004</v>
      </c>
      <c r="CB124" s="119">
        <v>0.9</v>
      </c>
      <c r="CC124" s="126">
        <v>2.5000000000000001E-3</v>
      </c>
      <c r="CD124" s="115"/>
      <c r="CE124" s="115"/>
    </row>
    <row r="125" spans="1:83" s="87" customFormat="1" ht="21.4" customHeight="1" x14ac:dyDescent="0.2">
      <c r="A125" s="111" t="s">
        <v>384</v>
      </c>
      <c r="B125" s="111" t="s">
        <v>174</v>
      </c>
      <c r="C125" s="111" t="s">
        <v>182</v>
      </c>
      <c r="D125" s="112">
        <v>7.3850812847777796</v>
      </c>
      <c r="E125" s="113"/>
      <c r="F125" s="114">
        <v>4.8500000000000001E-2</v>
      </c>
      <c r="G125" s="114">
        <v>4.4749999999999998E-2</v>
      </c>
      <c r="H125" s="115"/>
      <c r="I125" s="116">
        <v>5</v>
      </c>
      <c r="J125" s="116">
        <v>5</v>
      </c>
      <c r="K125" s="113"/>
      <c r="L125" s="138">
        <v>0.82</v>
      </c>
      <c r="M125" s="120">
        <v>0.61199999999999999</v>
      </c>
      <c r="N125" s="119">
        <v>0.7</v>
      </c>
      <c r="O125" s="120"/>
      <c r="P125" s="113"/>
      <c r="Q125" s="121">
        <v>426</v>
      </c>
      <c r="R125" s="122">
        <v>57.6838606879083</v>
      </c>
      <c r="S125" s="123">
        <v>36</v>
      </c>
      <c r="T125" s="124">
        <v>1.6023294635530101</v>
      </c>
      <c r="U125" s="125">
        <v>122.278193049715</v>
      </c>
      <c r="V125" s="126">
        <v>0.01</v>
      </c>
      <c r="W125" s="126">
        <v>0.01</v>
      </c>
      <c r="X125" s="127">
        <v>0</v>
      </c>
      <c r="Y125" s="127">
        <v>0</v>
      </c>
      <c r="Z125" s="113"/>
      <c r="AA125" s="128">
        <v>611</v>
      </c>
      <c r="AB125" s="112">
        <v>82.734363568807396</v>
      </c>
      <c r="AC125" s="123">
        <v>200</v>
      </c>
      <c r="AD125" s="118">
        <v>0.413671817844037</v>
      </c>
      <c r="AE125" s="129">
        <v>-1076.3433719460299</v>
      </c>
      <c r="AF125" s="114"/>
      <c r="AG125" s="114"/>
      <c r="AH125" s="130">
        <v>867</v>
      </c>
      <c r="AI125" s="127">
        <v>1162</v>
      </c>
      <c r="AJ125" s="113"/>
      <c r="AK125" s="122">
        <v>5482.5890099999997</v>
      </c>
      <c r="AL125" s="122">
        <v>742.38709075562701</v>
      </c>
      <c r="AM125" s="131">
        <v>828</v>
      </c>
      <c r="AN125" s="120">
        <v>0.89660276661307603</v>
      </c>
      <c r="AO125" s="122">
        <v>-1503.0125498565501</v>
      </c>
      <c r="AP125" s="126"/>
      <c r="AQ125" s="126"/>
      <c r="AR125" s="127">
        <v>633</v>
      </c>
      <c r="AS125" s="127">
        <v>1856</v>
      </c>
      <c r="AT125" s="115"/>
      <c r="AU125" s="122">
        <v>5450.4191000000001</v>
      </c>
      <c r="AV125" s="112">
        <v>738.03102360355501</v>
      </c>
      <c r="AW125" s="133">
        <v>573</v>
      </c>
      <c r="AX125" s="124">
        <v>1.2880122575978299</v>
      </c>
      <c r="AY125" s="132">
        <v>616.18033937463201</v>
      </c>
      <c r="AZ125" s="114">
        <v>1.4999999999999999E-2</v>
      </c>
      <c r="BA125" s="114">
        <v>1.4999999999999999E-2</v>
      </c>
      <c r="BB125" s="127">
        <v>0</v>
      </c>
      <c r="BC125" s="127">
        <v>0</v>
      </c>
      <c r="BD125" s="113"/>
      <c r="BE125" s="122">
        <v>540.29999999999995</v>
      </c>
      <c r="BF125" s="112">
        <v>73.161009224593499</v>
      </c>
      <c r="BG125" s="134">
        <v>65</v>
      </c>
      <c r="BH125" s="135">
        <v>1.12555398807067</v>
      </c>
      <c r="BI125" s="136">
        <v>-8.0865958824588198</v>
      </c>
      <c r="BJ125" s="114">
        <v>1.35E-2</v>
      </c>
      <c r="BK125" s="114">
        <v>9.75E-3</v>
      </c>
      <c r="BL125" s="127">
        <v>0</v>
      </c>
      <c r="BM125" s="127">
        <v>36</v>
      </c>
      <c r="BN125" s="113"/>
      <c r="BO125" s="121">
        <v>992</v>
      </c>
      <c r="BP125" s="122">
        <v>134.324858691092</v>
      </c>
      <c r="BQ125" s="134">
        <v>78</v>
      </c>
      <c r="BR125" s="124">
        <v>1.7221135729627199</v>
      </c>
      <c r="BS125" s="125">
        <v>333.93608494104899</v>
      </c>
      <c r="BT125" s="114">
        <v>7.4999999999999997E-3</v>
      </c>
      <c r="BU125" s="126">
        <v>7.4999999999999997E-3</v>
      </c>
      <c r="BV125" s="121">
        <v>0</v>
      </c>
      <c r="BW125" s="121">
        <v>0</v>
      </c>
      <c r="BX125" s="115"/>
      <c r="BY125" s="120">
        <v>0.99786970863111601</v>
      </c>
      <c r="BZ125" s="120">
        <v>1</v>
      </c>
      <c r="CA125" s="137">
        <v>0.99914788345244598</v>
      </c>
      <c r="CB125" s="119">
        <v>0.9</v>
      </c>
      <c r="CC125" s="126">
        <v>2.5000000000000001E-3</v>
      </c>
      <c r="CD125" s="115"/>
      <c r="CE125" s="115"/>
    </row>
    <row r="126" spans="1:83" s="87" customFormat="1" ht="21.4" customHeight="1" x14ac:dyDescent="0.2">
      <c r="A126" s="111" t="s">
        <v>384</v>
      </c>
      <c r="B126" s="111" t="s">
        <v>174</v>
      </c>
      <c r="C126" s="111" t="s">
        <v>183</v>
      </c>
      <c r="D126" s="112">
        <v>4.0641848577777804</v>
      </c>
      <c r="E126" s="113"/>
      <c r="F126" s="114">
        <v>3.3500000000000002E-2</v>
      </c>
      <c r="G126" s="114">
        <v>2.5999999999999999E-2</v>
      </c>
      <c r="H126" s="115"/>
      <c r="I126" s="116">
        <v>5</v>
      </c>
      <c r="J126" s="116">
        <v>5</v>
      </c>
      <c r="K126" s="113"/>
      <c r="L126" s="117">
        <v>0.35</v>
      </c>
      <c r="M126" s="118">
        <v>0.59799999999999998</v>
      </c>
      <c r="N126" s="119">
        <v>0.7</v>
      </c>
      <c r="O126" s="120"/>
      <c r="P126" s="113"/>
      <c r="Q126" s="121">
        <v>220</v>
      </c>
      <c r="R126" s="122">
        <v>54.131396011423597</v>
      </c>
      <c r="S126" s="123">
        <v>36</v>
      </c>
      <c r="T126" s="124">
        <v>1.50364988920621</v>
      </c>
      <c r="U126" s="125">
        <v>52.854707865087903</v>
      </c>
      <c r="V126" s="126">
        <v>0.01</v>
      </c>
      <c r="W126" s="126">
        <v>0.01</v>
      </c>
      <c r="X126" s="127">
        <v>0</v>
      </c>
      <c r="Y126" s="127">
        <v>0</v>
      </c>
      <c r="Z126" s="113"/>
      <c r="AA126" s="128">
        <v>561</v>
      </c>
      <c r="AB126" s="112">
        <v>138.03505982913001</v>
      </c>
      <c r="AC126" s="123">
        <v>200</v>
      </c>
      <c r="AD126" s="118">
        <v>0.69017529914565001</v>
      </c>
      <c r="AE126" s="129">
        <v>-367.58495630506701</v>
      </c>
      <c r="AF126" s="114"/>
      <c r="AG126" s="114"/>
      <c r="AH126" s="130">
        <v>252</v>
      </c>
      <c r="AI126" s="127">
        <v>415</v>
      </c>
      <c r="AJ126" s="113"/>
      <c r="AK126" s="122">
        <v>2643.3331699999999</v>
      </c>
      <c r="AL126" s="122">
        <v>650.396884615462</v>
      </c>
      <c r="AM126" s="131">
        <v>723.5</v>
      </c>
      <c r="AN126" s="120">
        <v>0.89895906650374802</v>
      </c>
      <c r="AO126" s="122">
        <v>-715.82290943357998</v>
      </c>
      <c r="AP126" s="126"/>
      <c r="AQ126" s="126"/>
      <c r="AR126" s="127">
        <v>298</v>
      </c>
      <c r="AS126" s="127">
        <v>886</v>
      </c>
      <c r="AT126" s="115"/>
      <c r="AU126" s="122">
        <v>2419.9621699999998</v>
      </c>
      <c r="AV126" s="112">
        <v>595.43604798606304</v>
      </c>
      <c r="AW126" s="133">
        <v>573</v>
      </c>
      <c r="AX126" s="135">
        <v>1.03915540660744</v>
      </c>
      <c r="AY126" s="139">
        <v>-240.43372981401799</v>
      </c>
      <c r="AZ126" s="114">
        <v>6.7499999999999999E-3</v>
      </c>
      <c r="BA126" s="114">
        <v>3.0000000000000001E-3</v>
      </c>
      <c r="BB126" s="127">
        <v>0</v>
      </c>
      <c r="BC126" s="127">
        <v>375</v>
      </c>
      <c r="BD126" s="113"/>
      <c r="BE126" s="122">
        <v>274.7</v>
      </c>
      <c r="BF126" s="112">
        <v>67.5904294742639</v>
      </c>
      <c r="BG126" s="134">
        <v>65</v>
      </c>
      <c r="BH126" s="135">
        <v>1.0398527611425199</v>
      </c>
      <c r="BI126" s="136">
        <v>-27.0901107991468</v>
      </c>
      <c r="BJ126" s="114">
        <v>6.7499999999999999E-3</v>
      </c>
      <c r="BK126" s="114">
        <v>3.0000000000000001E-3</v>
      </c>
      <c r="BL126" s="127">
        <v>0</v>
      </c>
      <c r="BM126" s="127">
        <v>43</v>
      </c>
      <c r="BN126" s="113"/>
      <c r="BO126" s="121">
        <v>588</v>
      </c>
      <c r="BP126" s="122">
        <v>144.678458430532</v>
      </c>
      <c r="BQ126" s="134">
        <v>78</v>
      </c>
      <c r="BR126" s="124">
        <v>1.85485203116067</v>
      </c>
      <c r="BS126" s="125">
        <v>225.85186704102401</v>
      </c>
      <c r="BT126" s="114">
        <v>7.4999999999999997E-3</v>
      </c>
      <c r="BU126" s="126">
        <v>7.4999999999999997E-3</v>
      </c>
      <c r="BV126" s="121">
        <v>0</v>
      </c>
      <c r="BW126" s="121">
        <v>0</v>
      </c>
      <c r="BX126" s="115"/>
      <c r="BY126" s="120">
        <v>0.99820547330641496</v>
      </c>
      <c r="BZ126" s="120">
        <v>1</v>
      </c>
      <c r="CA126" s="137">
        <v>0.99928218932256596</v>
      </c>
      <c r="CB126" s="119">
        <v>0.9</v>
      </c>
      <c r="CC126" s="126">
        <v>2.5000000000000001E-3</v>
      </c>
      <c r="CD126" s="115"/>
      <c r="CE126" s="115"/>
    </row>
    <row r="127" spans="1:83" s="87" customFormat="1" ht="21.4" customHeight="1" x14ac:dyDescent="0.2">
      <c r="A127" s="111" t="s">
        <v>384</v>
      </c>
      <c r="B127" s="111" t="s">
        <v>174</v>
      </c>
      <c r="C127" s="111" t="s">
        <v>184</v>
      </c>
      <c r="D127" s="112">
        <v>2.75378293722222</v>
      </c>
      <c r="E127" s="113"/>
      <c r="F127" s="114">
        <v>2.375E-2</v>
      </c>
      <c r="G127" s="114">
        <v>1.6750000000000001E-2</v>
      </c>
      <c r="H127" s="115"/>
      <c r="I127" s="116">
        <v>5</v>
      </c>
      <c r="J127" s="116">
        <v>4</v>
      </c>
      <c r="K127" s="113"/>
      <c r="L127" s="117">
        <v>0.63</v>
      </c>
      <c r="M127" s="118">
        <v>0.51500000000000001</v>
      </c>
      <c r="N127" s="119">
        <v>0.7</v>
      </c>
      <c r="O127" s="120"/>
      <c r="P127" s="113"/>
      <c r="Q127" s="121">
        <v>100</v>
      </c>
      <c r="R127" s="122">
        <v>36.313682770099298</v>
      </c>
      <c r="S127" s="123">
        <v>36</v>
      </c>
      <c r="T127" s="135">
        <v>1.00871341028054</v>
      </c>
      <c r="U127" s="136">
        <v>-13.253178589375899</v>
      </c>
      <c r="V127" s="126">
        <v>3.0000000000000001E-3</v>
      </c>
      <c r="W127" s="126">
        <v>5.0000000000000001E-4</v>
      </c>
      <c r="X127" s="127">
        <v>0</v>
      </c>
      <c r="Y127" s="127">
        <v>19</v>
      </c>
      <c r="Z127" s="113"/>
      <c r="AA127" s="128">
        <v>282</v>
      </c>
      <c r="AB127" s="112">
        <v>102.40458541168</v>
      </c>
      <c r="AC127" s="123">
        <v>200</v>
      </c>
      <c r="AD127" s="118">
        <v>0.51202292705840002</v>
      </c>
      <c r="AE127" s="129">
        <v>-347.18432549653301</v>
      </c>
      <c r="AF127" s="114"/>
      <c r="AG127" s="114"/>
      <c r="AH127" s="130">
        <v>269</v>
      </c>
      <c r="AI127" s="127">
        <v>379</v>
      </c>
      <c r="AJ127" s="113"/>
      <c r="AK127" s="122">
        <v>2326.4888500000002</v>
      </c>
      <c r="AL127" s="122">
        <v>844.83378067073102</v>
      </c>
      <c r="AM127" s="131">
        <v>667.8</v>
      </c>
      <c r="AN127" s="124">
        <v>1.26510000100439</v>
      </c>
      <c r="AO127" s="132">
        <v>225.642387167077</v>
      </c>
      <c r="AP127" s="126">
        <v>0.01</v>
      </c>
      <c r="AQ127" s="126">
        <v>0.01</v>
      </c>
      <c r="AR127" s="127">
        <v>0</v>
      </c>
      <c r="AS127" s="127">
        <v>0</v>
      </c>
      <c r="AT127" s="115"/>
      <c r="AU127" s="122">
        <v>1479.16263</v>
      </c>
      <c r="AV127" s="112">
        <v>537.13842511205701</v>
      </c>
      <c r="AW127" s="133">
        <v>573</v>
      </c>
      <c r="AX127" s="120">
        <v>0.93741435447130395</v>
      </c>
      <c r="AY127" s="122">
        <v>-323.45046254756699</v>
      </c>
      <c r="AZ127" s="114"/>
      <c r="BA127" s="114"/>
      <c r="BB127" s="127">
        <v>99</v>
      </c>
      <c r="BC127" s="127">
        <v>415</v>
      </c>
      <c r="BD127" s="113"/>
      <c r="BE127" s="122">
        <v>175.7</v>
      </c>
      <c r="BF127" s="112">
        <v>63.803140627064401</v>
      </c>
      <c r="BG127" s="134">
        <v>65</v>
      </c>
      <c r="BH127" s="135">
        <v>0.98158677887791401</v>
      </c>
      <c r="BI127" s="136">
        <v>-28.784905786373098</v>
      </c>
      <c r="BJ127" s="114">
        <v>2.2499999999999998E-3</v>
      </c>
      <c r="BK127" s="114"/>
      <c r="BL127" s="127">
        <v>4</v>
      </c>
      <c r="BM127" s="127">
        <v>40</v>
      </c>
      <c r="BN127" s="113"/>
      <c r="BO127" s="121">
        <v>237</v>
      </c>
      <c r="BP127" s="122">
        <v>86.063428165135306</v>
      </c>
      <c r="BQ127" s="134">
        <v>78</v>
      </c>
      <c r="BR127" s="135">
        <v>1.1033772841684</v>
      </c>
      <c r="BS127" s="136">
        <v>-8.3818869436477694</v>
      </c>
      <c r="BT127" s="114">
        <v>6.0000000000000001E-3</v>
      </c>
      <c r="BU127" s="126">
        <v>3.7499999999999999E-3</v>
      </c>
      <c r="BV127" s="121">
        <v>0</v>
      </c>
      <c r="BW127" s="121">
        <v>21</v>
      </c>
      <c r="BX127" s="115"/>
      <c r="BY127" s="120">
        <v>0.99867608120035301</v>
      </c>
      <c r="BZ127" s="120">
        <v>1</v>
      </c>
      <c r="CA127" s="137">
        <v>0.999470432480141</v>
      </c>
      <c r="CB127" s="119">
        <v>0.9</v>
      </c>
      <c r="CC127" s="126">
        <v>2.5000000000000001E-3</v>
      </c>
      <c r="CD127" s="115"/>
      <c r="CE127" s="115"/>
    </row>
    <row r="128" spans="1:83" s="87" customFormat="1" ht="21.4" customHeight="1" x14ac:dyDescent="0.2">
      <c r="A128" s="111" t="s">
        <v>384</v>
      </c>
      <c r="B128" s="111" t="s">
        <v>174</v>
      </c>
      <c r="C128" s="111" t="s">
        <v>185</v>
      </c>
      <c r="D128" s="112">
        <v>3.7780167788888899</v>
      </c>
      <c r="E128" s="113"/>
      <c r="F128" s="114">
        <v>5.6750000000000002E-2</v>
      </c>
      <c r="G128" s="114">
        <v>4.9000000000000002E-2</v>
      </c>
      <c r="H128" s="115"/>
      <c r="I128" s="116">
        <v>7</v>
      </c>
      <c r="J128" s="116">
        <v>7</v>
      </c>
      <c r="K128" s="113"/>
      <c r="L128" s="138">
        <v>0.72</v>
      </c>
      <c r="M128" s="135">
        <v>0.78100000000000003</v>
      </c>
      <c r="N128" s="119">
        <v>0.7</v>
      </c>
      <c r="O128" s="120">
        <v>1.0999999999999999E-2</v>
      </c>
      <c r="P128" s="113"/>
      <c r="Q128" s="121">
        <v>262</v>
      </c>
      <c r="R128" s="122">
        <v>69.348553840211906</v>
      </c>
      <c r="S128" s="123">
        <v>36</v>
      </c>
      <c r="T128" s="124">
        <v>1.92634871778366</v>
      </c>
      <c r="U128" s="125">
        <v>106.623770744704</v>
      </c>
      <c r="V128" s="126">
        <v>0.01</v>
      </c>
      <c r="W128" s="126">
        <v>0.01</v>
      </c>
      <c r="X128" s="127">
        <v>0</v>
      </c>
      <c r="Y128" s="127">
        <v>0</v>
      </c>
      <c r="Z128" s="113"/>
      <c r="AA128" s="128">
        <v>404</v>
      </c>
      <c r="AB128" s="112">
        <v>106.93441126506001</v>
      </c>
      <c r="AC128" s="123">
        <v>200</v>
      </c>
      <c r="AD128" s="118">
        <v>0.53467205632530002</v>
      </c>
      <c r="AE128" s="129">
        <v>-459.201273640534</v>
      </c>
      <c r="AF128" s="114"/>
      <c r="AG128" s="114"/>
      <c r="AH128" s="130">
        <v>352</v>
      </c>
      <c r="AI128" s="127">
        <v>503</v>
      </c>
      <c r="AJ128" s="113"/>
      <c r="AK128" s="122">
        <v>2853.2276700000002</v>
      </c>
      <c r="AL128" s="122">
        <v>755.21836905105795</v>
      </c>
      <c r="AM128" s="131">
        <v>715.1</v>
      </c>
      <c r="AN128" s="135">
        <v>1.0561017606643199</v>
      </c>
      <c r="AO128" s="139">
        <v>-233.14848390172901</v>
      </c>
      <c r="AP128" s="126">
        <v>5.4999999999999997E-3</v>
      </c>
      <c r="AQ128" s="126">
        <v>3.0000000000000001E-3</v>
      </c>
      <c r="AR128" s="127">
        <v>0</v>
      </c>
      <c r="AS128" s="127">
        <v>389</v>
      </c>
      <c r="AT128" s="115"/>
      <c r="AU128" s="122">
        <v>2548.2959900000001</v>
      </c>
      <c r="AV128" s="112">
        <v>674.5062658905</v>
      </c>
      <c r="AW128" s="133">
        <v>573</v>
      </c>
      <c r="AX128" s="124">
        <v>1.17714880609162</v>
      </c>
      <c r="AY128" s="132">
        <v>75.224341019870707</v>
      </c>
      <c r="AZ128" s="114">
        <v>1.4999999999999999E-2</v>
      </c>
      <c r="BA128" s="114">
        <v>1.35E-2</v>
      </c>
      <c r="BB128" s="127">
        <v>0</v>
      </c>
      <c r="BC128" s="127">
        <v>50</v>
      </c>
      <c r="BD128" s="113"/>
      <c r="BE128" s="122">
        <v>250.9</v>
      </c>
      <c r="BF128" s="112">
        <v>66.410504421790705</v>
      </c>
      <c r="BG128" s="134">
        <v>65</v>
      </c>
      <c r="BH128" s="135">
        <v>1.0217000680275501</v>
      </c>
      <c r="BI128" s="136">
        <v>-29.640413933173399</v>
      </c>
      <c r="BJ128" s="114">
        <v>5.2500000000000003E-3</v>
      </c>
      <c r="BK128" s="114">
        <v>1.5E-3</v>
      </c>
      <c r="BL128" s="127">
        <v>0</v>
      </c>
      <c r="BM128" s="127">
        <v>44</v>
      </c>
      <c r="BN128" s="113"/>
      <c r="BO128" s="121">
        <v>427</v>
      </c>
      <c r="BP128" s="122">
        <v>113.02226141133799</v>
      </c>
      <c r="BQ128" s="134">
        <v>78</v>
      </c>
      <c r="BR128" s="124">
        <v>1.4490033514274101</v>
      </c>
      <c r="BS128" s="125">
        <v>90.351503280191906</v>
      </c>
      <c r="BT128" s="114">
        <v>7.4999999999999997E-3</v>
      </c>
      <c r="BU128" s="126">
        <v>7.4999999999999997E-3</v>
      </c>
      <c r="BV128" s="121">
        <v>0</v>
      </c>
      <c r="BW128" s="121">
        <v>0</v>
      </c>
      <c r="BX128" s="115"/>
      <c r="BY128" s="120">
        <v>0.99635701275045496</v>
      </c>
      <c r="BZ128" s="120">
        <v>1</v>
      </c>
      <c r="CA128" s="137">
        <v>0.99854280510018201</v>
      </c>
      <c r="CB128" s="119">
        <v>0.9</v>
      </c>
      <c r="CC128" s="126">
        <v>2.5000000000000001E-3</v>
      </c>
      <c r="CD128" s="115"/>
      <c r="CE128" s="115"/>
    </row>
    <row r="129" spans="1:83" s="87" customFormat="1" ht="21.4" customHeight="1" x14ac:dyDescent="0.2">
      <c r="A129" s="111" t="s">
        <v>384</v>
      </c>
      <c r="B129" s="111" t="s">
        <v>174</v>
      </c>
      <c r="C129" s="111" t="s">
        <v>186</v>
      </c>
      <c r="D129" s="112">
        <v>8.2147194804444403</v>
      </c>
      <c r="E129" s="113"/>
      <c r="F129" s="114">
        <v>4.0500000000000001E-2</v>
      </c>
      <c r="G129" s="114">
        <v>3.3000000000000002E-2</v>
      </c>
      <c r="H129" s="115"/>
      <c r="I129" s="116">
        <v>6</v>
      </c>
      <c r="J129" s="116">
        <v>6</v>
      </c>
      <c r="K129" s="113"/>
      <c r="L129" s="117">
        <v>0.25</v>
      </c>
      <c r="M129" s="120">
        <v>0.67800000000000005</v>
      </c>
      <c r="N129" s="119">
        <v>0.7</v>
      </c>
      <c r="O129" s="120"/>
      <c r="P129" s="113"/>
      <c r="Q129" s="121">
        <v>469</v>
      </c>
      <c r="R129" s="122">
        <v>57.092637322123799</v>
      </c>
      <c r="S129" s="123">
        <v>36</v>
      </c>
      <c r="T129" s="124">
        <v>1.5859065922812201</v>
      </c>
      <c r="U129" s="125">
        <v>131.15816075945</v>
      </c>
      <c r="V129" s="126">
        <v>0.01</v>
      </c>
      <c r="W129" s="126">
        <v>0.01</v>
      </c>
      <c r="X129" s="127">
        <v>0</v>
      </c>
      <c r="Y129" s="127">
        <v>0</v>
      </c>
      <c r="Z129" s="113"/>
      <c r="AA129" s="128">
        <v>895</v>
      </c>
      <c r="AB129" s="112">
        <v>108.95076845053499</v>
      </c>
      <c r="AC129" s="123">
        <v>200</v>
      </c>
      <c r="AD129" s="118">
        <v>0.54475384225267498</v>
      </c>
      <c r="AE129" s="129">
        <v>-981.89910689194505</v>
      </c>
      <c r="AF129" s="114"/>
      <c r="AG129" s="114"/>
      <c r="AH129" s="130">
        <v>748</v>
      </c>
      <c r="AI129" s="127">
        <v>1077</v>
      </c>
      <c r="AJ129" s="113"/>
      <c r="AK129" s="122">
        <v>11691.490390000001</v>
      </c>
      <c r="AL129" s="122">
        <v>1423.23671767882</v>
      </c>
      <c r="AM129" s="131">
        <v>828</v>
      </c>
      <c r="AN129" s="124">
        <v>1.7188849247328699</v>
      </c>
      <c r="AO129" s="132">
        <v>3921.1280874673498</v>
      </c>
      <c r="AP129" s="126">
        <v>0.01</v>
      </c>
      <c r="AQ129" s="126">
        <v>0.01</v>
      </c>
      <c r="AR129" s="127">
        <v>0</v>
      </c>
      <c r="AS129" s="127">
        <v>0</v>
      </c>
      <c r="AT129" s="115"/>
      <c r="AU129" s="122">
        <v>4833.4719699999996</v>
      </c>
      <c r="AV129" s="112">
        <v>588.39160381633496</v>
      </c>
      <c r="AW129" s="133">
        <v>573</v>
      </c>
      <c r="AX129" s="135">
        <v>1.02686143772484</v>
      </c>
      <c r="AY129" s="139">
        <v>-543.843971245425</v>
      </c>
      <c r="AZ129" s="114">
        <v>6.0000000000000001E-3</v>
      </c>
      <c r="BA129" s="114">
        <v>2.2499999999999998E-3</v>
      </c>
      <c r="BB129" s="127">
        <v>0</v>
      </c>
      <c r="BC129" s="127">
        <v>815</v>
      </c>
      <c r="BD129" s="113"/>
      <c r="BE129" s="122">
        <v>539.9</v>
      </c>
      <c r="BF129" s="112">
        <v>65.723485906641002</v>
      </c>
      <c r="BG129" s="134">
        <v>65</v>
      </c>
      <c r="BH129" s="135">
        <v>1.0111305524098599</v>
      </c>
      <c r="BI129" s="136">
        <v>-70.092209739882307</v>
      </c>
      <c r="BJ129" s="114">
        <v>4.4999999999999997E-3</v>
      </c>
      <c r="BK129" s="114">
        <v>7.5000000000000002E-4</v>
      </c>
      <c r="BL129" s="127">
        <v>0</v>
      </c>
      <c r="BM129" s="127">
        <v>101</v>
      </c>
      <c r="BN129" s="113"/>
      <c r="BO129" s="121">
        <v>832</v>
      </c>
      <c r="BP129" s="122">
        <v>101.281608213235</v>
      </c>
      <c r="BQ129" s="134">
        <v>78</v>
      </c>
      <c r="BR129" s="124">
        <v>1.29848215657994</v>
      </c>
      <c r="BS129" s="125">
        <v>100.009348312141</v>
      </c>
      <c r="BT129" s="114">
        <v>7.4999999999999997E-3</v>
      </c>
      <c r="BU129" s="126">
        <v>7.4999999999999997E-3</v>
      </c>
      <c r="BV129" s="121">
        <v>0</v>
      </c>
      <c r="BW129" s="121">
        <v>0</v>
      </c>
      <c r="BX129" s="115"/>
      <c r="BY129" s="120">
        <v>0.996967576393749</v>
      </c>
      <c r="BZ129" s="120">
        <v>1</v>
      </c>
      <c r="CA129" s="137">
        <v>0.99878703055749896</v>
      </c>
      <c r="CB129" s="119">
        <v>0.9</v>
      </c>
      <c r="CC129" s="126">
        <v>2.5000000000000001E-3</v>
      </c>
      <c r="CD129" s="115"/>
      <c r="CE129" s="115"/>
    </row>
    <row r="130" spans="1:83" s="87" customFormat="1" ht="21.4" customHeight="1" x14ac:dyDescent="0.2">
      <c r="A130" s="111" t="s">
        <v>384</v>
      </c>
      <c r="B130" s="111" t="s">
        <v>174</v>
      </c>
      <c r="C130" s="111" t="s">
        <v>187</v>
      </c>
      <c r="D130" s="112">
        <v>4.2623949085555601</v>
      </c>
      <c r="E130" s="113"/>
      <c r="F130" s="114">
        <v>1.8499999999999999E-2</v>
      </c>
      <c r="G130" s="114">
        <v>1.6250000000000001E-2</v>
      </c>
      <c r="H130" s="115"/>
      <c r="I130" s="116">
        <v>3</v>
      </c>
      <c r="J130" s="116">
        <v>3</v>
      </c>
      <c r="K130" s="113"/>
      <c r="L130" s="117">
        <v>0.55000000000000004</v>
      </c>
      <c r="M130" s="120">
        <v>0.67800000000000005</v>
      </c>
      <c r="N130" s="119">
        <v>0.7</v>
      </c>
      <c r="O130" s="120"/>
      <c r="P130" s="113"/>
      <c r="Q130" s="121">
        <v>208</v>
      </c>
      <c r="R130" s="122">
        <v>48.7988570891211</v>
      </c>
      <c r="S130" s="123">
        <v>36</v>
      </c>
      <c r="T130" s="124">
        <v>1.35552380803114</v>
      </c>
      <c r="U130" s="125">
        <v>32.703042032780601</v>
      </c>
      <c r="V130" s="126">
        <v>0.01</v>
      </c>
      <c r="W130" s="126">
        <v>0.01</v>
      </c>
      <c r="X130" s="127">
        <v>0</v>
      </c>
      <c r="Y130" s="127">
        <v>0</v>
      </c>
      <c r="Z130" s="113"/>
      <c r="AA130" s="128">
        <v>480</v>
      </c>
      <c r="AB130" s="112">
        <v>112.61274712874101</v>
      </c>
      <c r="AC130" s="123">
        <v>200</v>
      </c>
      <c r="AD130" s="118">
        <v>0.56306373564370504</v>
      </c>
      <c r="AE130" s="129">
        <v>-493.871988706774</v>
      </c>
      <c r="AF130" s="114"/>
      <c r="AG130" s="114"/>
      <c r="AH130" s="130">
        <v>373</v>
      </c>
      <c r="AI130" s="127">
        <v>543</v>
      </c>
      <c r="AJ130" s="113"/>
      <c r="AK130" s="122">
        <v>2103.8881500000002</v>
      </c>
      <c r="AL130" s="122">
        <v>493.59296713146801</v>
      </c>
      <c r="AM130" s="131">
        <v>675.8</v>
      </c>
      <c r="AN130" s="118">
        <v>0.73038320084561703</v>
      </c>
      <c r="AO130" s="141">
        <v>-1186.8252998401899</v>
      </c>
      <c r="AP130" s="126"/>
      <c r="AQ130" s="126"/>
      <c r="AR130" s="127">
        <v>777</v>
      </c>
      <c r="AS130" s="127">
        <v>1353</v>
      </c>
      <c r="AT130" s="115"/>
      <c r="AU130" s="122">
        <v>2064.1943799999999</v>
      </c>
      <c r="AV130" s="112">
        <v>484.28041612397601</v>
      </c>
      <c r="AW130" s="133">
        <v>573</v>
      </c>
      <c r="AX130" s="120">
        <v>0.84516652028617101</v>
      </c>
      <c r="AY130" s="122">
        <v>-725.948867644909</v>
      </c>
      <c r="AZ130" s="114"/>
      <c r="BA130" s="114"/>
      <c r="BB130" s="127">
        <v>379</v>
      </c>
      <c r="BC130" s="127">
        <v>867</v>
      </c>
      <c r="BD130" s="113"/>
      <c r="BE130" s="122">
        <v>258.39999999999998</v>
      </c>
      <c r="BF130" s="112">
        <v>60.6231955376389</v>
      </c>
      <c r="BG130" s="134">
        <v>65</v>
      </c>
      <c r="BH130" s="120">
        <v>0.932664546732906</v>
      </c>
      <c r="BI130" s="128">
        <v>-58.108396329701598</v>
      </c>
      <c r="BJ130" s="114"/>
      <c r="BK130" s="114"/>
      <c r="BL130" s="127">
        <v>19</v>
      </c>
      <c r="BM130" s="127">
        <v>75</v>
      </c>
      <c r="BN130" s="113"/>
      <c r="BO130" s="121">
        <v>366</v>
      </c>
      <c r="BP130" s="122">
        <v>85.867219685665006</v>
      </c>
      <c r="BQ130" s="134">
        <v>78</v>
      </c>
      <c r="BR130" s="135">
        <v>1.1008617908418601</v>
      </c>
      <c r="BS130" s="136">
        <v>-13.8100755956419</v>
      </c>
      <c r="BT130" s="114">
        <v>6.0000000000000001E-3</v>
      </c>
      <c r="BU130" s="126">
        <v>3.7499999999999999E-3</v>
      </c>
      <c r="BV130" s="121">
        <v>0</v>
      </c>
      <c r="BW130" s="121">
        <v>33</v>
      </c>
      <c r="BX130" s="115"/>
      <c r="BY130" s="120">
        <v>0.99912464985994398</v>
      </c>
      <c r="BZ130" s="120">
        <v>1</v>
      </c>
      <c r="CA130" s="137">
        <v>0.99964985994397804</v>
      </c>
      <c r="CB130" s="119">
        <v>0.9</v>
      </c>
      <c r="CC130" s="126">
        <v>2.5000000000000001E-3</v>
      </c>
      <c r="CD130" s="115"/>
      <c r="CE130" s="115"/>
    </row>
    <row r="131" spans="1:83" s="87" customFormat="1" ht="21.4" customHeight="1" x14ac:dyDescent="0.2">
      <c r="A131" s="111" t="s">
        <v>384</v>
      </c>
      <c r="B131" s="111" t="s">
        <v>174</v>
      </c>
      <c r="C131" s="111" t="s">
        <v>188</v>
      </c>
      <c r="D131" s="112">
        <v>1.9964803312222199</v>
      </c>
      <c r="E131" s="113"/>
      <c r="F131" s="114">
        <v>0.01</v>
      </c>
      <c r="G131" s="114">
        <v>0.01</v>
      </c>
      <c r="H131" s="115"/>
      <c r="I131" s="116">
        <v>2</v>
      </c>
      <c r="J131" s="116">
        <v>2</v>
      </c>
      <c r="K131" s="113"/>
      <c r="L131" s="117">
        <v>0.25</v>
      </c>
      <c r="M131" s="118">
        <v>0.53100000000000003</v>
      </c>
      <c r="N131" s="119">
        <v>0.7</v>
      </c>
      <c r="O131" s="120"/>
      <c r="P131" s="113"/>
      <c r="Q131" s="121">
        <v>57</v>
      </c>
      <c r="R131" s="122">
        <v>28.550243700675601</v>
      </c>
      <c r="S131" s="123">
        <v>36</v>
      </c>
      <c r="T131" s="120">
        <v>0.79306232501876694</v>
      </c>
      <c r="U131" s="128">
        <v>-25.108048693977501</v>
      </c>
      <c r="V131" s="126"/>
      <c r="W131" s="126"/>
      <c r="X131" s="127">
        <v>15</v>
      </c>
      <c r="Y131" s="127">
        <v>30</v>
      </c>
      <c r="Z131" s="113"/>
      <c r="AA131" s="128">
        <v>140</v>
      </c>
      <c r="AB131" s="112">
        <v>70.1234055806067</v>
      </c>
      <c r="AC131" s="123">
        <v>200</v>
      </c>
      <c r="AD131" s="118">
        <v>0.35061702790303401</v>
      </c>
      <c r="AE131" s="129">
        <v>-316.15582607765299</v>
      </c>
      <c r="AF131" s="114"/>
      <c r="AG131" s="114"/>
      <c r="AH131" s="130">
        <v>260</v>
      </c>
      <c r="AI131" s="127">
        <v>340</v>
      </c>
      <c r="AJ131" s="113"/>
      <c r="AK131" s="122">
        <v>1200.1869099999999</v>
      </c>
      <c r="AL131" s="122">
        <v>601.151381874751</v>
      </c>
      <c r="AM131" s="131">
        <v>687.4</v>
      </c>
      <c r="AN131" s="120">
        <v>0.874529214248983</v>
      </c>
      <c r="AO131" s="122">
        <v>-367.62066422889302</v>
      </c>
      <c r="AP131" s="126"/>
      <c r="AQ131" s="126"/>
      <c r="AR131" s="127">
        <v>173</v>
      </c>
      <c r="AS131" s="127">
        <v>447</v>
      </c>
      <c r="AT131" s="115"/>
      <c r="AU131" s="122">
        <v>774.27668000000006</v>
      </c>
      <c r="AV131" s="112">
        <v>387.82084045175498</v>
      </c>
      <c r="AW131" s="133">
        <v>573</v>
      </c>
      <c r="AX131" s="118">
        <v>0.67682520148648295</v>
      </c>
      <c r="AY131" s="141">
        <v>-532.60976171247603</v>
      </c>
      <c r="AZ131" s="114"/>
      <c r="BA131" s="114"/>
      <c r="BB131" s="127">
        <v>370</v>
      </c>
      <c r="BC131" s="127">
        <v>599</v>
      </c>
      <c r="BD131" s="113"/>
      <c r="BE131" s="122">
        <v>75.900000000000006</v>
      </c>
      <c r="BF131" s="112">
        <v>38.016903454057498</v>
      </c>
      <c r="BG131" s="134">
        <v>65</v>
      </c>
      <c r="BH131" s="118">
        <v>0.58487543775473105</v>
      </c>
      <c r="BI131" s="129">
        <v>-72.350643475237206</v>
      </c>
      <c r="BJ131" s="114"/>
      <c r="BK131" s="114"/>
      <c r="BL131" s="127">
        <v>54</v>
      </c>
      <c r="BM131" s="127">
        <v>80</v>
      </c>
      <c r="BN131" s="113"/>
      <c r="BO131" s="121">
        <v>238</v>
      </c>
      <c r="BP131" s="122">
        <v>119.209789487031</v>
      </c>
      <c r="BQ131" s="134">
        <v>78</v>
      </c>
      <c r="BR131" s="124">
        <v>1.5283306344491201</v>
      </c>
      <c r="BS131" s="125">
        <v>60.099227829715403</v>
      </c>
      <c r="BT131" s="114">
        <v>7.4999999999999997E-3</v>
      </c>
      <c r="BU131" s="126">
        <v>7.4999999999999997E-3</v>
      </c>
      <c r="BV131" s="121">
        <v>0</v>
      </c>
      <c r="BW131" s="121">
        <v>0</v>
      </c>
      <c r="BX131" s="115"/>
      <c r="BY131" s="120">
        <v>0.99883551673944704</v>
      </c>
      <c r="BZ131" s="120">
        <v>1</v>
      </c>
      <c r="CA131" s="137">
        <v>0.99953420669577897</v>
      </c>
      <c r="CB131" s="119">
        <v>0.9</v>
      </c>
      <c r="CC131" s="126">
        <v>2.5000000000000001E-3</v>
      </c>
      <c r="CD131" s="115"/>
      <c r="CE131" s="115"/>
    </row>
    <row r="132" spans="1:83" s="87" customFormat="1" ht="21.4" customHeight="1" x14ac:dyDescent="0.2">
      <c r="A132" s="111" t="s">
        <v>384</v>
      </c>
      <c r="B132" s="111" t="s">
        <v>174</v>
      </c>
      <c r="C132" s="111" t="s">
        <v>189</v>
      </c>
      <c r="D132" s="112">
        <v>4.6556036556666696</v>
      </c>
      <c r="E132" s="113"/>
      <c r="F132" s="114">
        <v>3.2000000000000001E-2</v>
      </c>
      <c r="G132" s="114">
        <v>2.2624999999999999E-2</v>
      </c>
      <c r="H132" s="115"/>
      <c r="I132" s="116">
        <v>5</v>
      </c>
      <c r="J132" s="116">
        <v>5</v>
      </c>
      <c r="K132" s="113"/>
      <c r="L132" s="140">
        <v>0.68</v>
      </c>
      <c r="M132" s="120">
        <v>0.65700000000000003</v>
      </c>
      <c r="N132" s="119">
        <v>0.7</v>
      </c>
      <c r="O132" s="120"/>
      <c r="P132" s="113"/>
      <c r="Q132" s="121">
        <v>208</v>
      </c>
      <c r="R132" s="122">
        <v>44.6773427000875</v>
      </c>
      <c r="S132" s="123">
        <v>36</v>
      </c>
      <c r="T132" s="124">
        <v>1.2410372972246499</v>
      </c>
      <c r="U132" s="125">
        <v>16.5317818155903</v>
      </c>
      <c r="V132" s="126">
        <v>0.01</v>
      </c>
      <c r="W132" s="126">
        <v>0.01</v>
      </c>
      <c r="X132" s="127">
        <v>0</v>
      </c>
      <c r="Y132" s="127">
        <v>0</v>
      </c>
      <c r="Z132" s="113"/>
      <c r="AA132" s="128">
        <v>410</v>
      </c>
      <c r="AB132" s="112">
        <v>88.065915899211006</v>
      </c>
      <c r="AC132" s="123">
        <v>200</v>
      </c>
      <c r="AD132" s="118">
        <v>0.440329579496055</v>
      </c>
      <c r="AE132" s="129">
        <v>-653.71232324672098</v>
      </c>
      <c r="AF132" s="114"/>
      <c r="AG132" s="114"/>
      <c r="AH132" s="130">
        <v>522</v>
      </c>
      <c r="AI132" s="127">
        <v>708</v>
      </c>
      <c r="AJ132" s="113"/>
      <c r="AK132" s="122">
        <v>3226.7105000000001</v>
      </c>
      <c r="AL132" s="122">
        <v>693.08101347341699</v>
      </c>
      <c r="AM132" s="131">
        <v>828</v>
      </c>
      <c r="AN132" s="120">
        <v>0.83705436409833001</v>
      </c>
      <c r="AO132" s="122">
        <v>-1177.05851824142</v>
      </c>
      <c r="AP132" s="126"/>
      <c r="AQ132" s="126"/>
      <c r="AR132" s="127">
        <v>629</v>
      </c>
      <c r="AS132" s="127">
        <v>1400</v>
      </c>
      <c r="AT132" s="115"/>
      <c r="AU132" s="122">
        <v>2782.3444</v>
      </c>
      <c r="AV132" s="112">
        <v>597.63343398302595</v>
      </c>
      <c r="AW132" s="133">
        <v>573</v>
      </c>
      <c r="AX132" s="135">
        <v>1.04299028618329</v>
      </c>
      <c r="AY132" s="139">
        <v>-265.19140610185502</v>
      </c>
      <c r="AZ132" s="114">
        <v>7.4999999999999997E-3</v>
      </c>
      <c r="BA132" s="114">
        <v>3.0000000000000001E-3</v>
      </c>
      <c r="BB132" s="127">
        <v>0</v>
      </c>
      <c r="BC132" s="127">
        <v>419</v>
      </c>
      <c r="BD132" s="113"/>
      <c r="BE132" s="122">
        <v>304.89999999999998</v>
      </c>
      <c r="BF132" s="112">
        <v>65.490970140657197</v>
      </c>
      <c r="BG132" s="134">
        <v>65</v>
      </c>
      <c r="BH132" s="135">
        <v>1.00755338677934</v>
      </c>
      <c r="BI132" s="136">
        <v>-40.806505055184203</v>
      </c>
      <c r="BJ132" s="114">
        <v>4.4999999999999997E-3</v>
      </c>
      <c r="BK132" s="114">
        <v>7.5000000000000002E-4</v>
      </c>
      <c r="BL132" s="127">
        <v>0</v>
      </c>
      <c r="BM132" s="127">
        <v>59</v>
      </c>
      <c r="BN132" s="113"/>
      <c r="BO132" s="121">
        <v>424</v>
      </c>
      <c r="BP132" s="122">
        <v>91.073044734793797</v>
      </c>
      <c r="BQ132" s="134">
        <v>78</v>
      </c>
      <c r="BR132" s="124">
        <v>1.16760313762556</v>
      </c>
      <c r="BS132" s="125">
        <v>9.1521939337789</v>
      </c>
      <c r="BT132" s="114">
        <v>7.4999999999999997E-3</v>
      </c>
      <c r="BU132" s="126">
        <v>6.3749999999999996E-3</v>
      </c>
      <c r="BV132" s="121">
        <v>0</v>
      </c>
      <c r="BW132" s="121">
        <v>12</v>
      </c>
      <c r="BX132" s="115"/>
      <c r="BY132" s="120">
        <v>0.993985967256933</v>
      </c>
      <c r="BZ132" s="120">
        <v>1</v>
      </c>
      <c r="CA132" s="137">
        <v>0.99759438690277302</v>
      </c>
      <c r="CB132" s="119">
        <v>0.9</v>
      </c>
      <c r="CC132" s="126">
        <v>2.5000000000000001E-3</v>
      </c>
      <c r="CD132" s="115"/>
      <c r="CE132" s="115"/>
    </row>
    <row r="133" spans="1:83" s="87" customFormat="1" ht="21.4" customHeight="1" x14ac:dyDescent="0.2">
      <c r="A133" s="111" t="s">
        <v>384</v>
      </c>
      <c r="B133" s="111" t="s">
        <v>174</v>
      </c>
      <c r="C133" s="111" t="s">
        <v>190</v>
      </c>
      <c r="D133" s="112">
        <v>2.9848484848888899</v>
      </c>
      <c r="E133" s="113"/>
      <c r="F133" s="114">
        <v>5.0500000000000003E-2</v>
      </c>
      <c r="G133" s="114">
        <v>4.675E-2</v>
      </c>
      <c r="H133" s="115"/>
      <c r="I133" s="116">
        <v>6</v>
      </c>
      <c r="J133" s="116">
        <v>6</v>
      </c>
      <c r="K133" s="113"/>
      <c r="L133" s="137">
        <v>0.94</v>
      </c>
      <c r="M133" s="135">
        <v>0.71899999999999997</v>
      </c>
      <c r="N133" s="119">
        <v>0.7</v>
      </c>
      <c r="O133" s="120">
        <v>2E-3</v>
      </c>
      <c r="P133" s="113"/>
      <c r="Q133" s="121">
        <v>213</v>
      </c>
      <c r="R133" s="122">
        <v>71.360406090404595</v>
      </c>
      <c r="S133" s="123">
        <v>36</v>
      </c>
      <c r="T133" s="124">
        <v>1.9822335025112401</v>
      </c>
      <c r="U133" s="125">
        <v>90.243927271065502</v>
      </c>
      <c r="V133" s="126">
        <v>0.01</v>
      </c>
      <c r="W133" s="126">
        <v>0.01</v>
      </c>
      <c r="X133" s="127">
        <v>0</v>
      </c>
      <c r="Y133" s="127">
        <v>0</v>
      </c>
      <c r="Z133" s="113"/>
      <c r="AA133" s="128">
        <v>461</v>
      </c>
      <c r="AB133" s="112">
        <v>154.44670050552401</v>
      </c>
      <c r="AC133" s="123">
        <v>200</v>
      </c>
      <c r="AD133" s="120">
        <v>0.77223350252762002</v>
      </c>
      <c r="AE133" s="128">
        <v>-220.97818182741401</v>
      </c>
      <c r="AF133" s="114"/>
      <c r="AG133" s="114"/>
      <c r="AH133" s="130">
        <v>136</v>
      </c>
      <c r="AI133" s="127">
        <v>256</v>
      </c>
      <c r="AJ133" s="113"/>
      <c r="AK133" s="122">
        <v>2433.80969</v>
      </c>
      <c r="AL133" s="122">
        <v>815.388017958506</v>
      </c>
      <c r="AM133" s="131">
        <v>766.8</v>
      </c>
      <c r="AN133" s="135">
        <v>1.0633646556579399</v>
      </c>
      <c r="AO133" s="139">
        <v>-180.89465912630399</v>
      </c>
      <c r="AP133" s="126">
        <v>6.0000000000000001E-3</v>
      </c>
      <c r="AQ133" s="126">
        <v>3.0000000000000001E-3</v>
      </c>
      <c r="AR133" s="127">
        <v>0</v>
      </c>
      <c r="AS133" s="127">
        <v>313</v>
      </c>
      <c r="AT133" s="115"/>
      <c r="AU133" s="122">
        <v>2039.38411</v>
      </c>
      <c r="AV133" s="112">
        <v>683.24543785877199</v>
      </c>
      <c r="AW133" s="133">
        <v>573</v>
      </c>
      <c r="AX133" s="124">
        <v>1.1924004151112899</v>
      </c>
      <c r="AY133" s="132">
        <v>85.516619064459704</v>
      </c>
      <c r="AZ133" s="114">
        <v>1.4999999999999999E-2</v>
      </c>
      <c r="BA133" s="114">
        <v>1.4250000000000001E-2</v>
      </c>
      <c r="BB133" s="127">
        <v>0</v>
      </c>
      <c r="BC133" s="127">
        <v>13</v>
      </c>
      <c r="BD133" s="113"/>
      <c r="BE133" s="122">
        <v>240.8</v>
      </c>
      <c r="BF133" s="112">
        <v>80.674111674034904</v>
      </c>
      <c r="BG133" s="134">
        <v>65</v>
      </c>
      <c r="BH133" s="124">
        <v>1.2411401796005399</v>
      </c>
      <c r="BI133" s="125">
        <v>19.157090906090598</v>
      </c>
      <c r="BJ133" s="114">
        <v>1.4999999999999999E-2</v>
      </c>
      <c r="BK133" s="114">
        <v>1.4999999999999999E-2</v>
      </c>
      <c r="BL133" s="127">
        <v>0</v>
      </c>
      <c r="BM133" s="127">
        <v>0</v>
      </c>
      <c r="BN133" s="113"/>
      <c r="BO133" s="121">
        <v>217</v>
      </c>
      <c r="BP133" s="122">
        <v>72.700507613229107</v>
      </c>
      <c r="BQ133" s="134">
        <v>78</v>
      </c>
      <c r="BR133" s="120">
        <v>0.93205778991319299</v>
      </c>
      <c r="BS133" s="128">
        <v>-48.971490912691401</v>
      </c>
      <c r="BT133" s="114"/>
      <c r="BU133" s="126"/>
      <c r="BV133" s="121">
        <v>16</v>
      </c>
      <c r="BW133" s="121">
        <v>63</v>
      </c>
      <c r="BX133" s="115"/>
      <c r="BY133" s="120">
        <v>0.99917355371900796</v>
      </c>
      <c r="BZ133" s="120">
        <v>1</v>
      </c>
      <c r="CA133" s="137">
        <v>0.99966942148760296</v>
      </c>
      <c r="CB133" s="119">
        <v>0.9</v>
      </c>
      <c r="CC133" s="126">
        <v>2.5000000000000001E-3</v>
      </c>
      <c r="CD133" s="115"/>
      <c r="CE133" s="115"/>
    </row>
    <row r="134" spans="1:83" s="87" customFormat="1" ht="21.4" customHeight="1" x14ac:dyDescent="0.2">
      <c r="A134" s="111" t="s">
        <v>384</v>
      </c>
      <c r="B134" s="111" t="s">
        <v>174</v>
      </c>
      <c r="C134" s="111" t="s">
        <v>191</v>
      </c>
      <c r="D134" s="112">
        <v>7.4745092368888901</v>
      </c>
      <c r="E134" s="113"/>
      <c r="F134" s="114">
        <v>4.4999999999999998E-2</v>
      </c>
      <c r="G134" s="114">
        <v>4.0500000000000001E-2</v>
      </c>
      <c r="H134" s="115"/>
      <c r="I134" s="116">
        <v>5</v>
      </c>
      <c r="J134" s="116">
        <v>5</v>
      </c>
      <c r="K134" s="113"/>
      <c r="L134" s="117">
        <v>0.44</v>
      </c>
      <c r="M134" s="118">
        <v>0.40699999999999997</v>
      </c>
      <c r="N134" s="119">
        <v>0.7</v>
      </c>
      <c r="O134" s="120"/>
      <c r="P134" s="113"/>
      <c r="Q134" s="121">
        <v>372</v>
      </c>
      <c r="R134" s="122">
        <v>49.769153828062898</v>
      </c>
      <c r="S134" s="123">
        <v>36</v>
      </c>
      <c r="T134" s="124">
        <v>1.3824764952239701</v>
      </c>
      <c r="U134" s="125">
        <v>64.600343320012797</v>
      </c>
      <c r="V134" s="126">
        <v>0.01</v>
      </c>
      <c r="W134" s="126">
        <v>0.01</v>
      </c>
      <c r="X134" s="127">
        <v>0</v>
      </c>
      <c r="Y134" s="127">
        <v>0</v>
      </c>
      <c r="Z134" s="113"/>
      <c r="AA134" s="128">
        <v>808</v>
      </c>
      <c r="AB134" s="112">
        <v>108.100742723319</v>
      </c>
      <c r="AC134" s="123">
        <v>200</v>
      </c>
      <c r="AD134" s="118">
        <v>0.54050371361659499</v>
      </c>
      <c r="AE134" s="129">
        <v>-899.77587044437405</v>
      </c>
      <c r="AF134" s="114"/>
      <c r="AG134" s="114"/>
      <c r="AH134" s="130">
        <v>687</v>
      </c>
      <c r="AI134" s="127">
        <v>986</v>
      </c>
      <c r="AJ134" s="113"/>
      <c r="AK134" s="122">
        <v>8886.26181</v>
      </c>
      <c r="AL134" s="122">
        <v>1188.87562090949</v>
      </c>
      <c r="AM134" s="131">
        <v>726</v>
      </c>
      <c r="AN134" s="124">
        <v>1.6375697257706501</v>
      </c>
      <c r="AO134" s="132">
        <v>2687.0354002869199</v>
      </c>
      <c r="AP134" s="126">
        <v>0.01</v>
      </c>
      <c r="AQ134" s="126">
        <v>0.01</v>
      </c>
      <c r="AR134" s="127">
        <v>0</v>
      </c>
      <c r="AS134" s="127">
        <v>0</v>
      </c>
      <c r="AT134" s="115"/>
      <c r="AU134" s="122">
        <v>4884.6051699999998</v>
      </c>
      <c r="AV134" s="112">
        <v>653.50179057817502</v>
      </c>
      <c r="AW134" s="133">
        <v>573</v>
      </c>
      <c r="AX134" s="124">
        <v>1.1404917811137401</v>
      </c>
      <c r="AY134" s="132">
        <v>-8.1726988231303004</v>
      </c>
      <c r="AZ134" s="114">
        <v>1.4999999999999999E-2</v>
      </c>
      <c r="BA134" s="114">
        <v>1.0500000000000001E-2</v>
      </c>
      <c r="BB134" s="127">
        <v>0</v>
      </c>
      <c r="BC134" s="127">
        <v>255</v>
      </c>
      <c r="BD134" s="113"/>
      <c r="BE134" s="122">
        <v>400.8</v>
      </c>
      <c r="BF134" s="112">
        <v>53.622249608300002</v>
      </c>
      <c r="BG134" s="134">
        <v>65</v>
      </c>
      <c r="BH134" s="120">
        <v>0.82495768628153798</v>
      </c>
      <c r="BI134" s="128">
        <v>-154.227157894421</v>
      </c>
      <c r="BJ134" s="114"/>
      <c r="BK134" s="114"/>
      <c r="BL134" s="127">
        <v>86</v>
      </c>
      <c r="BM134" s="127">
        <v>183</v>
      </c>
      <c r="BN134" s="113"/>
      <c r="BO134" s="121">
        <v>849</v>
      </c>
      <c r="BP134" s="122">
        <v>113.58605268824</v>
      </c>
      <c r="BQ134" s="134">
        <v>78</v>
      </c>
      <c r="BR134" s="124">
        <v>1.4562314447210301</v>
      </c>
      <c r="BS134" s="125">
        <v>182.96741052669401</v>
      </c>
      <c r="BT134" s="114">
        <v>7.4999999999999997E-3</v>
      </c>
      <c r="BU134" s="126">
        <v>7.4999999999999997E-3</v>
      </c>
      <c r="BV134" s="121">
        <v>0</v>
      </c>
      <c r="BW134" s="121">
        <v>0</v>
      </c>
      <c r="BX134" s="115"/>
      <c r="BY134" s="120">
        <v>0.99835057729794596</v>
      </c>
      <c r="BZ134" s="120">
        <v>1</v>
      </c>
      <c r="CA134" s="137">
        <v>0.99934023091917801</v>
      </c>
      <c r="CB134" s="119">
        <v>0.9</v>
      </c>
      <c r="CC134" s="126">
        <v>2.5000000000000001E-3</v>
      </c>
      <c r="CD134" s="115"/>
      <c r="CE134" s="115"/>
    </row>
    <row r="135" spans="1:83" s="87" customFormat="1" ht="21.4" customHeight="1" x14ac:dyDescent="0.2">
      <c r="A135" s="111" t="s">
        <v>384</v>
      </c>
      <c r="B135" s="111" t="s">
        <v>174</v>
      </c>
      <c r="C135" s="111" t="s">
        <v>192</v>
      </c>
      <c r="D135" s="112">
        <v>5.8164502165555598</v>
      </c>
      <c r="E135" s="113"/>
      <c r="F135" s="114">
        <v>4.4249999999999998E-2</v>
      </c>
      <c r="G135" s="114">
        <v>3.5999999999999997E-2</v>
      </c>
      <c r="H135" s="115"/>
      <c r="I135" s="116">
        <v>6</v>
      </c>
      <c r="J135" s="116">
        <v>5</v>
      </c>
      <c r="K135" s="113"/>
      <c r="L135" s="138">
        <v>0.76</v>
      </c>
      <c r="M135" s="120">
        <v>0.68700000000000006</v>
      </c>
      <c r="N135" s="119">
        <v>0.7</v>
      </c>
      <c r="O135" s="120"/>
      <c r="P135" s="113"/>
      <c r="Q135" s="121">
        <v>392</v>
      </c>
      <c r="R135" s="122">
        <v>67.3950580517714</v>
      </c>
      <c r="S135" s="123">
        <v>36</v>
      </c>
      <c r="T135" s="124">
        <v>1.8720849458825399</v>
      </c>
      <c r="U135" s="125">
        <v>152.79034181384901</v>
      </c>
      <c r="V135" s="126">
        <v>0.01</v>
      </c>
      <c r="W135" s="126">
        <v>0.01</v>
      </c>
      <c r="X135" s="127">
        <v>0</v>
      </c>
      <c r="Y135" s="127">
        <v>0</v>
      </c>
      <c r="Z135" s="113"/>
      <c r="AA135" s="128">
        <v>688</v>
      </c>
      <c r="AB135" s="112">
        <v>118.285203927599</v>
      </c>
      <c r="AC135" s="123">
        <v>200</v>
      </c>
      <c r="AD135" s="118">
        <v>0.59142601963799502</v>
      </c>
      <c r="AE135" s="129">
        <v>-640.94254547861397</v>
      </c>
      <c r="AF135" s="114"/>
      <c r="AG135" s="114"/>
      <c r="AH135" s="130">
        <v>476</v>
      </c>
      <c r="AI135" s="127">
        <v>708</v>
      </c>
      <c r="AJ135" s="113"/>
      <c r="AK135" s="122">
        <v>5556.4425600000004</v>
      </c>
      <c r="AL135" s="122">
        <v>955.29787982789105</v>
      </c>
      <c r="AM135" s="131">
        <v>772.8</v>
      </c>
      <c r="AN135" s="124">
        <v>1.2361515008124899</v>
      </c>
      <c r="AO135" s="132">
        <v>421.40856427063301</v>
      </c>
      <c r="AP135" s="126">
        <v>0.01</v>
      </c>
      <c r="AQ135" s="126">
        <v>0.01</v>
      </c>
      <c r="AR135" s="127">
        <v>0</v>
      </c>
      <c r="AS135" s="127">
        <v>0</v>
      </c>
      <c r="AT135" s="115"/>
      <c r="AU135" s="122">
        <v>3317.6422600000001</v>
      </c>
      <c r="AV135" s="112">
        <v>570.389522213546</v>
      </c>
      <c r="AW135" s="133">
        <v>573</v>
      </c>
      <c r="AX135" s="135">
        <v>0.99544419234475701</v>
      </c>
      <c r="AY135" s="139">
        <v>-489.77813279623098</v>
      </c>
      <c r="AZ135" s="114">
        <v>3.7499999999999999E-3</v>
      </c>
      <c r="BA135" s="114">
        <v>0</v>
      </c>
      <c r="BB135" s="127">
        <v>16</v>
      </c>
      <c r="BC135" s="127">
        <v>682</v>
      </c>
      <c r="BD135" s="113"/>
      <c r="BE135" s="122">
        <v>408.9</v>
      </c>
      <c r="BF135" s="112">
        <v>70.300610299411503</v>
      </c>
      <c r="BG135" s="134">
        <v>65</v>
      </c>
      <c r="BH135" s="135">
        <v>1.0815478507601799</v>
      </c>
      <c r="BI135" s="136">
        <v>-23.006327280549598</v>
      </c>
      <c r="BJ135" s="114">
        <v>1.0500000000000001E-2</v>
      </c>
      <c r="BK135" s="114">
        <v>6.0000000000000001E-3</v>
      </c>
      <c r="BL135" s="127">
        <v>0</v>
      </c>
      <c r="BM135" s="127">
        <v>45</v>
      </c>
      <c r="BN135" s="113"/>
      <c r="BO135" s="121">
        <v>621</v>
      </c>
      <c r="BP135" s="122">
        <v>106.766150638138</v>
      </c>
      <c r="BQ135" s="134">
        <v>78</v>
      </c>
      <c r="BR135" s="124">
        <v>1.36879680305305</v>
      </c>
      <c r="BS135" s="125">
        <v>102.71240726334</v>
      </c>
      <c r="BT135" s="114">
        <v>7.4999999999999997E-3</v>
      </c>
      <c r="BU135" s="126">
        <v>7.4999999999999997E-3</v>
      </c>
      <c r="BV135" s="121">
        <v>0</v>
      </c>
      <c r="BW135" s="121">
        <v>0</v>
      </c>
      <c r="BX135" s="115"/>
      <c r="BY135" s="120">
        <v>0.99706118087095896</v>
      </c>
      <c r="BZ135" s="120">
        <v>1</v>
      </c>
      <c r="CA135" s="137">
        <v>0.99882447234838401</v>
      </c>
      <c r="CB135" s="119">
        <v>0.9</v>
      </c>
      <c r="CC135" s="126">
        <v>2.5000000000000001E-3</v>
      </c>
      <c r="CD135" s="115"/>
      <c r="CE135" s="115"/>
    </row>
    <row r="136" spans="1:83" s="87" customFormat="1" ht="21.4" customHeight="1" x14ac:dyDescent="0.2">
      <c r="A136" s="111" t="s">
        <v>387</v>
      </c>
      <c r="B136" s="111" t="s">
        <v>193</v>
      </c>
      <c r="C136" s="111" t="s">
        <v>194</v>
      </c>
      <c r="D136" s="112">
        <v>2.7217334636666699</v>
      </c>
      <c r="E136" s="113"/>
      <c r="F136" s="114">
        <v>2.5999999999999999E-2</v>
      </c>
      <c r="G136" s="114">
        <v>2.1000000000000001E-2</v>
      </c>
      <c r="H136" s="115"/>
      <c r="I136" s="116">
        <v>7</v>
      </c>
      <c r="J136" s="116">
        <v>3</v>
      </c>
      <c r="K136" s="113"/>
      <c r="L136" s="138">
        <v>0.8</v>
      </c>
      <c r="M136" s="135">
        <v>0.77800000000000002</v>
      </c>
      <c r="N136" s="119">
        <v>0.7</v>
      </c>
      <c r="O136" s="120">
        <v>1.0999999999999999E-2</v>
      </c>
      <c r="P136" s="113"/>
      <c r="Q136" s="121">
        <v>95</v>
      </c>
      <c r="R136" s="122">
        <v>34.904226026606501</v>
      </c>
      <c r="S136" s="123">
        <v>36</v>
      </c>
      <c r="T136" s="135">
        <v>0.96956183407240304</v>
      </c>
      <c r="U136" s="136">
        <v>-16.935099120141</v>
      </c>
      <c r="V136" s="126">
        <v>1E-3</v>
      </c>
      <c r="W136" s="126"/>
      <c r="X136" s="127">
        <v>3</v>
      </c>
      <c r="Y136" s="127">
        <v>23</v>
      </c>
      <c r="Z136" s="113"/>
      <c r="AA136" s="128">
        <v>301</v>
      </c>
      <c r="AB136" s="112">
        <v>110.591284568511</v>
      </c>
      <c r="AC136" s="123">
        <v>200</v>
      </c>
      <c r="AD136" s="118">
        <v>0.55295642284255497</v>
      </c>
      <c r="AE136" s="129">
        <v>-320.86166177856097</v>
      </c>
      <c r="AF136" s="114"/>
      <c r="AG136" s="114"/>
      <c r="AH136" s="130">
        <v>244</v>
      </c>
      <c r="AI136" s="127">
        <v>353</v>
      </c>
      <c r="AJ136" s="113"/>
      <c r="AK136" s="122">
        <v>1963.13337</v>
      </c>
      <c r="AL136" s="122">
        <v>721.28053544056604</v>
      </c>
      <c r="AM136" s="131">
        <v>724.7</v>
      </c>
      <c r="AN136" s="135">
        <v>0.99528154469513697</v>
      </c>
      <c r="AO136" s="139">
        <v>-290.18236145461498</v>
      </c>
      <c r="AP136" s="126">
        <v>2.5000000000000001E-3</v>
      </c>
      <c r="AQ136" s="126">
        <v>0</v>
      </c>
      <c r="AR136" s="127">
        <v>10</v>
      </c>
      <c r="AS136" s="127">
        <v>404</v>
      </c>
      <c r="AT136" s="115"/>
      <c r="AU136" s="122">
        <v>1503.22072</v>
      </c>
      <c r="AV136" s="112">
        <v>552.302692407981</v>
      </c>
      <c r="AW136" s="133">
        <v>573</v>
      </c>
      <c r="AX136" s="135">
        <v>0.96387904434202598</v>
      </c>
      <c r="AY136" s="139">
        <v>-278.412940995577</v>
      </c>
      <c r="AZ136" s="114">
        <v>7.5000000000000002E-4</v>
      </c>
      <c r="BA136" s="114"/>
      <c r="BB136" s="127">
        <v>57</v>
      </c>
      <c r="BC136" s="127">
        <v>369</v>
      </c>
      <c r="BD136" s="113"/>
      <c r="BE136" s="122">
        <v>168.7</v>
      </c>
      <c r="BF136" s="112">
        <v>61.982557165142303</v>
      </c>
      <c r="BG136" s="134">
        <v>65</v>
      </c>
      <c r="BH136" s="135">
        <v>0.95357780254065105</v>
      </c>
      <c r="BI136" s="136">
        <v>-33.405040078032201</v>
      </c>
      <c r="BJ136" s="114">
        <v>7.5000000000000002E-4</v>
      </c>
      <c r="BK136" s="114"/>
      <c r="BL136" s="127">
        <v>9</v>
      </c>
      <c r="BM136" s="127">
        <v>44</v>
      </c>
      <c r="BN136" s="113"/>
      <c r="BO136" s="121">
        <v>284</v>
      </c>
      <c r="BP136" s="122">
        <v>104.34526517427599</v>
      </c>
      <c r="BQ136" s="134">
        <v>78</v>
      </c>
      <c r="BR136" s="124">
        <v>1.3377598099266199</v>
      </c>
      <c r="BS136" s="125">
        <v>41.4739519063613</v>
      </c>
      <c r="BT136" s="114">
        <v>7.4999999999999997E-3</v>
      </c>
      <c r="BU136" s="126">
        <v>7.4999999999999997E-3</v>
      </c>
      <c r="BV136" s="121">
        <v>0</v>
      </c>
      <c r="BW136" s="121">
        <v>0</v>
      </c>
      <c r="BX136" s="115"/>
      <c r="BY136" s="120">
        <v>0.99631336405530002</v>
      </c>
      <c r="BZ136" s="120">
        <v>1</v>
      </c>
      <c r="CA136" s="137">
        <v>0.99852534562212003</v>
      </c>
      <c r="CB136" s="119">
        <v>0.9</v>
      </c>
      <c r="CC136" s="126">
        <v>2.5000000000000001E-3</v>
      </c>
      <c r="CD136" s="115"/>
      <c r="CE136" s="115"/>
    </row>
    <row r="137" spans="1:83" s="87" customFormat="1" ht="21.4" customHeight="1" x14ac:dyDescent="0.2">
      <c r="A137" s="111" t="s">
        <v>387</v>
      </c>
      <c r="B137" s="111" t="s">
        <v>193</v>
      </c>
      <c r="C137" s="111" t="s">
        <v>196</v>
      </c>
      <c r="D137" s="112">
        <v>3.3126850600000002</v>
      </c>
      <c r="E137" s="113"/>
      <c r="F137" s="114">
        <v>5.1749999999999997E-2</v>
      </c>
      <c r="G137" s="114">
        <v>4.3499999999999997E-2</v>
      </c>
      <c r="H137" s="115"/>
      <c r="I137" s="116">
        <v>6</v>
      </c>
      <c r="J137" s="116">
        <v>6</v>
      </c>
      <c r="K137" s="113"/>
      <c r="L137" s="138">
        <v>0.74364632237871697</v>
      </c>
      <c r="M137" s="118">
        <v>0.46800000000000003</v>
      </c>
      <c r="N137" s="119">
        <v>0.7</v>
      </c>
      <c r="O137" s="120"/>
      <c r="P137" s="113"/>
      <c r="Q137" s="121">
        <v>155</v>
      </c>
      <c r="R137" s="122">
        <v>46.789838814318202</v>
      </c>
      <c r="S137" s="123">
        <v>36</v>
      </c>
      <c r="T137" s="124">
        <v>1.29971774484217</v>
      </c>
      <c r="U137" s="125">
        <v>18.761189148416001</v>
      </c>
      <c r="V137" s="126">
        <v>0.01</v>
      </c>
      <c r="W137" s="126">
        <v>0.01</v>
      </c>
      <c r="X137" s="127">
        <v>0</v>
      </c>
      <c r="Y137" s="127">
        <v>0</v>
      </c>
      <c r="Z137" s="113"/>
      <c r="AA137" s="128">
        <v>409</v>
      </c>
      <c r="AB137" s="112">
        <v>123.464800484233</v>
      </c>
      <c r="AC137" s="123">
        <v>200</v>
      </c>
      <c r="AD137" s="118">
        <v>0.61732400242116503</v>
      </c>
      <c r="AE137" s="129">
        <v>-347.88228250880002</v>
      </c>
      <c r="AF137" s="114"/>
      <c r="AG137" s="114"/>
      <c r="AH137" s="130">
        <v>254</v>
      </c>
      <c r="AI137" s="127">
        <v>387</v>
      </c>
      <c r="AJ137" s="113"/>
      <c r="AK137" s="122">
        <v>3614.1948200000002</v>
      </c>
      <c r="AL137" s="122">
        <v>1091.01672949254</v>
      </c>
      <c r="AM137" s="131">
        <v>647</v>
      </c>
      <c r="AN137" s="124">
        <v>1.6862700610394701</v>
      </c>
      <c r="AO137" s="132">
        <v>1165.6806360840301</v>
      </c>
      <c r="AP137" s="126">
        <v>0.01</v>
      </c>
      <c r="AQ137" s="126">
        <v>0.01</v>
      </c>
      <c r="AR137" s="127">
        <v>0</v>
      </c>
      <c r="AS137" s="127">
        <v>0</v>
      </c>
      <c r="AT137" s="115"/>
      <c r="AU137" s="122">
        <v>2112.4908599999999</v>
      </c>
      <c r="AV137" s="112">
        <v>637.69746345884096</v>
      </c>
      <c r="AW137" s="133">
        <v>573</v>
      </c>
      <c r="AX137" s="135">
        <v>1.1129100583923901</v>
      </c>
      <c r="AY137" s="139">
        <v>-55.976879387712401</v>
      </c>
      <c r="AZ137" s="114">
        <v>1.2749999999999999E-2</v>
      </c>
      <c r="BA137" s="114">
        <v>8.2500000000000004E-3</v>
      </c>
      <c r="BB137" s="127">
        <v>0</v>
      </c>
      <c r="BC137" s="127">
        <v>166</v>
      </c>
      <c r="BD137" s="113"/>
      <c r="BE137" s="122">
        <v>229.7</v>
      </c>
      <c r="BF137" s="112">
        <v>69.339522423541197</v>
      </c>
      <c r="BG137" s="134">
        <v>65</v>
      </c>
      <c r="BH137" s="135">
        <v>1.0667618834390999</v>
      </c>
      <c r="BI137" s="136">
        <v>-16.286741815359999</v>
      </c>
      <c r="BJ137" s="114">
        <v>8.9999999999999993E-3</v>
      </c>
      <c r="BK137" s="114">
        <v>5.2500000000000003E-3</v>
      </c>
      <c r="BL137" s="127">
        <v>0</v>
      </c>
      <c r="BM137" s="127">
        <v>29</v>
      </c>
      <c r="BN137" s="113"/>
      <c r="BO137" s="121">
        <v>430</v>
      </c>
      <c r="BP137" s="122">
        <v>129.804068968754</v>
      </c>
      <c r="BQ137" s="134">
        <v>78</v>
      </c>
      <c r="BR137" s="124">
        <v>1.6641547303686399</v>
      </c>
      <c r="BS137" s="125">
        <v>134.815909821568</v>
      </c>
      <c r="BT137" s="114">
        <v>7.4999999999999997E-3</v>
      </c>
      <c r="BU137" s="126">
        <v>7.4999999999999997E-3</v>
      </c>
      <c r="BV137" s="121">
        <v>0</v>
      </c>
      <c r="BW137" s="121">
        <v>0</v>
      </c>
      <c r="BX137" s="115"/>
      <c r="BY137" s="120">
        <v>0.99849567506581405</v>
      </c>
      <c r="BZ137" s="120">
        <v>1</v>
      </c>
      <c r="CA137" s="137">
        <v>0.99939827002632597</v>
      </c>
      <c r="CB137" s="119">
        <v>0.9</v>
      </c>
      <c r="CC137" s="126">
        <v>2.5000000000000001E-3</v>
      </c>
      <c r="CD137" s="115"/>
      <c r="CE137" s="115"/>
    </row>
    <row r="138" spans="1:83" s="87" customFormat="1" ht="21.4" customHeight="1" x14ac:dyDescent="0.2">
      <c r="A138" s="111" t="s">
        <v>387</v>
      </c>
      <c r="B138" s="111" t="s">
        <v>193</v>
      </c>
      <c r="C138" s="111" t="s">
        <v>197</v>
      </c>
      <c r="D138" s="112">
        <v>1.55082247377778</v>
      </c>
      <c r="E138" s="113"/>
      <c r="F138" s="114">
        <v>0.02</v>
      </c>
      <c r="G138" s="114">
        <v>1.6250000000000001E-2</v>
      </c>
      <c r="H138" s="115"/>
      <c r="I138" s="116">
        <v>3</v>
      </c>
      <c r="J138" s="116">
        <v>3</v>
      </c>
      <c r="K138" s="113"/>
      <c r="L138" s="117">
        <v>0.25</v>
      </c>
      <c r="M138" s="118"/>
      <c r="N138" s="119">
        <v>0.7</v>
      </c>
      <c r="O138" s="120"/>
      <c r="P138" s="113"/>
      <c r="Q138" s="121">
        <v>81</v>
      </c>
      <c r="R138" s="122">
        <v>52.230349617442201</v>
      </c>
      <c r="S138" s="123">
        <v>36</v>
      </c>
      <c r="T138" s="124">
        <v>1.45084304492895</v>
      </c>
      <c r="U138" s="125">
        <v>17.2202546144255</v>
      </c>
      <c r="V138" s="126">
        <v>0.01</v>
      </c>
      <c r="W138" s="126">
        <v>0.01</v>
      </c>
      <c r="X138" s="127">
        <v>0</v>
      </c>
      <c r="Y138" s="127">
        <v>0</v>
      </c>
      <c r="Z138" s="113"/>
      <c r="AA138" s="128">
        <v>101</v>
      </c>
      <c r="AB138" s="112">
        <v>65.126732239032904</v>
      </c>
      <c r="AC138" s="123">
        <v>200</v>
      </c>
      <c r="AD138" s="118">
        <v>0.32563366119516501</v>
      </c>
      <c r="AE138" s="129">
        <v>-253.33191880874699</v>
      </c>
      <c r="AF138" s="114"/>
      <c r="AG138" s="114"/>
      <c r="AH138" s="130">
        <v>210</v>
      </c>
      <c r="AI138" s="127">
        <v>272</v>
      </c>
      <c r="AJ138" s="113"/>
      <c r="AK138" s="122">
        <v>628.50095999999996</v>
      </c>
      <c r="AL138" s="122">
        <v>405.26944290985301</v>
      </c>
      <c r="AM138" s="131">
        <v>612</v>
      </c>
      <c r="AN138" s="118">
        <v>0.66220497207492302</v>
      </c>
      <c r="AO138" s="141">
        <v>-455.754711554766</v>
      </c>
      <c r="AP138" s="126"/>
      <c r="AQ138" s="126"/>
      <c r="AR138" s="127">
        <v>321</v>
      </c>
      <c r="AS138" s="127">
        <v>511</v>
      </c>
      <c r="AT138" s="115"/>
      <c r="AU138" s="122">
        <v>805.32474999999999</v>
      </c>
      <c r="AV138" s="112">
        <v>519.28880553184297</v>
      </c>
      <c r="AW138" s="133">
        <v>573</v>
      </c>
      <c r="AX138" s="120">
        <v>0.90626318591944699</v>
      </c>
      <c r="AY138" s="122">
        <v>-209.83619738706099</v>
      </c>
      <c r="AZ138" s="114"/>
      <c r="BA138" s="114"/>
      <c r="BB138" s="127">
        <v>84</v>
      </c>
      <c r="BC138" s="127">
        <v>262</v>
      </c>
      <c r="BD138" s="113"/>
      <c r="BE138" s="122">
        <v>105.4</v>
      </c>
      <c r="BF138" s="112">
        <v>67.963936415782896</v>
      </c>
      <c r="BG138" s="134">
        <v>65</v>
      </c>
      <c r="BH138" s="135">
        <v>1.0455990217812701</v>
      </c>
      <c r="BI138" s="136">
        <v>-9.7578736128428094</v>
      </c>
      <c r="BJ138" s="114">
        <v>7.4999999999999997E-3</v>
      </c>
      <c r="BK138" s="114">
        <v>3.7499999999999999E-3</v>
      </c>
      <c r="BL138" s="127">
        <v>0</v>
      </c>
      <c r="BM138" s="127">
        <v>16</v>
      </c>
      <c r="BN138" s="113"/>
      <c r="BO138" s="121">
        <v>112</v>
      </c>
      <c r="BP138" s="122">
        <v>72.2197426809078</v>
      </c>
      <c r="BQ138" s="134">
        <v>78</v>
      </c>
      <c r="BR138" s="120">
        <v>0.92589413693471501</v>
      </c>
      <c r="BS138" s="128">
        <v>-26.189448335411399</v>
      </c>
      <c r="BT138" s="114"/>
      <c r="BU138" s="126"/>
      <c r="BV138" s="121">
        <v>9</v>
      </c>
      <c r="BW138" s="121">
        <v>34</v>
      </c>
      <c r="BX138" s="115"/>
      <c r="BY138" s="120">
        <v>0.99725490196078403</v>
      </c>
      <c r="BZ138" s="120">
        <v>1</v>
      </c>
      <c r="CA138" s="137">
        <v>0.99890196078431404</v>
      </c>
      <c r="CB138" s="119">
        <v>0.9</v>
      </c>
      <c r="CC138" s="126">
        <v>2.5000000000000001E-3</v>
      </c>
      <c r="CD138" s="115"/>
      <c r="CE138" s="115"/>
    </row>
    <row r="139" spans="1:83" s="87" customFormat="1" ht="21.4" customHeight="1" x14ac:dyDescent="0.2">
      <c r="A139" s="111" t="s">
        <v>387</v>
      </c>
      <c r="B139" s="111" t="s">
        <v>193</v>
      </c>
      <c r="C139" s="111" t="s">
        <v>198</v>
      </c>
      <c r="D139" s="112">
        <v>3.65746904188889</v>
      </c>
      <c r="E139" s="113"/>
      <c r="F139" s="114">
        <v>0.06</v>
      </c>
      <c r="G139" s="114">
        <v>5.9249999999999997E-2</v>
      </c>
      <c r="H139" s="115"/>
      <c r="I139" s="116">
        <v>6</v>
      </c>
      <c r="J139" s="116">
        <v>6</v>
      </c>
      <c r="K139" s="113"/>
      <c r="L139" s="117">
        <v>0.27</v>
      </c>
      <c r="M139" s="118">
        <v>0.44800000000000001</v>
      </c>
      <c r="N139" s="119">
        <v>0.7</v>
      </c>
      <c r="O139" s="120"/>
      <c r="P139" s="113"/>
      <c r="Q139" s="121">
        <v>172</v>
      </c>
      <c r="R139" s="122">
        <v>47.027055603229698</v>
      </c>
      <c r="S139" s="123">
        <v>36</v>
      </c>
      <c r="T139" s="124">
        <v>1.30630710008971</v>
      </c>
      <c r="U139" s="125">
        <v>21.581465195660702</v>
      </c>
      <c r="V139" s="126">
        <v>0.01</v>
      </c>
      <c r="W139" s="126">
        <v>0.01</v>
      </c>
      <c r="X139" s="127">
        <v>0</v>
      </c>
      <c r="Y139" s="127">
        <v>0</v>
      </c>
      <c r="Z139" s="113"/>
      <c r="AA139" s="128">
        <v>499</v>
      </c>
      <c r="AB139" s="112">
        <v>136.433143872161</v>
      </c>
      <c r="AC139" s="123">
        <v>200</v>
      </c>
      <c r="AD139" s="118">
        <v>0.68216571936080495</v>
      </c>
      <c r="AE139" s="129">
        <v>-336.65852669077401</v>
      </c>
      <c r="AF139" s="114"/>
      <c r="AG139" s="114"/>
      <c r="AH139" s="130">
        <v>233</v>
      </c>
      <c r="AI139" s="127">
        <v>379</v>
      </c>
      <c r="AJ139" s="113"/>
      <c r="AK139" s="122">
        <v>4312.3134099999997</v>
      </c>
      <c r="AL139" s="122">
        <v>1179.04303785246</v>
      </c>
      <c r="AM139" s="131">
        <v>704.9</v>
      </c>
      <c r="AN139" s="124">
        <v>1.6726387258511299</v>
      </c>
      <c r="AO139" s="132">
        <v>1367.0349326783701</v>
      </c>
      <c r="AP139" s="126">
        <v>0.01</v>
      </c>
      <c r="AQ139" s="126">
        <v>0.01</v>
      </c>
      <c r="AR139" s="127">
        <v>0</v>
      </c>
      <c r="AS139" s="127">
        <v>0</v>
      </c>
      <c r="AT139" s="115"/>
      <c r="AU139" s="122">
        <v>2633.7490299999999</v>
      </c>
      <c r="AV139" s="112">
        <v>720.10152371373397</v>
      </c>
      <c r="AW139" s="133">
        <v>573</v>
      </c>
      <c r="AX139" s="124">
        <v>1.25672168187388</v>
      </c>
      <c r="AY139" s="132">
        <v>239.58735103093301</v>
      </c>
      <c r="AZ139" s="114">
        <v>1.4999999999999999E-2</v>
      </c>
      <c r="BA139" s="114">
        <v>1.4999999999999999E-2</v>
      </c>
      <c r="BB139" s="127">
        <v>0</v>
      </c>
      <c r="BC139" s="127">
        <v>0</v>
      </c>
      <c r="BD139" s="113"/>
      <c r="BE139" s="122">
        <v>282.7</v>
      </c>
      <c r="BF139" s="112">
        <v>77.293887319959495</v>
      </c>
      <c r="BG139" s="134">
        <v>65</v>
      </c>
      <c r="BH139" s="124">
        <v>1.1891367279993801</v>
      </c>
      <c r="BI139" s="125">
        <v>11.1109788254986</v>
      </c>
      <c r="BJ139" s="114">
        <v>1.4999999999999999E-2</v>
      </c>
      <c r="BK139" s="114">
        <v>1.4250000000000001E-2</v>
      </c>
      <c r="BL139" s="127">
        <v>0</v>
      </c>
      <c r="BM139" s="127">
        <v>3</v>
      </c>
      <c r="BN139" s="113"/>
      <c r="BO139" s="121">
        <v>421</v>
      </c>
      <c r="BP139" s="122">
        <v>115.106920982324</v>
      </c>
      <c r="BQ139" s="134">
        <v>78</v>
      </c>
      <c r="BR139" s="124">
        <v>1.47572975618364</v>
      </c>
      <c r="BS139" s="125">
        <v>95.093174590598295</v>
      </c>
      <c r="BT139" s="114">
        <v>7.4999999999999997E-3</v>
      </c>
      <c r="BU139" s="126">
        <v>7.4999999999999997E-3</v>
      </c>
      <c r="BV139" s="121">
        <v>0</v>
      </c>
      <c r="BW139" s="121">
        <v>0</v>
      </c>
      <c r="BX139" s="115"/>
      <c r="BY139" s="120">
        <v>0.99674502712477397</v>
      </c>
      <c r="BZ139" s="120">
        <v>1</v>
      </c>
      <c r="CA139" s="137">
        <v>0.99869801084990895</v>
      </c>
      <c r="CB139" s="119">
        <v>0.9</v>
      </c>
      <c r="CC139" s="126">
        <v>2.5000000000000001E-3</v>
      </c>
      <c r="CD139" s="115"/>
      <c r="CE139" s="115"/>
    </row>
    <row r="140" spans="1:83" s="87" customFormat="1" ht="21.4" customHeight="1" x14ac:dyDescent="0.2">
      <c r="A140" s="111" t="s">
        <v>387</v>
      </c>
      <c r="B140" s="111" t="s">
        <v>193</v>
      </c>
      <c r="C140" s="111" t="s">
        <v>199</v>
      </c>
      <c r="D140" s="112">
        <v>3.92618385377778</v>
      </c>
      <c r="E140" s="113"/>
      <c r="F140" s="114">
        <v>2.5000000000000001E-2</v>
      </c>
      <c r="G140" s="114">
        <v>2.1000000000000001E-2</v>
      </c>
      <c r="H140" s="115"/>
      <c r="I140" s="116">
        <v>5</v>
      </c>
      <c r="J140" s="116">
        <v>4</v>
      </c>
      <c r="K140" s="113"/>
      <c r="L140" s="138">
        <v>0.78</v>
      </c>
      <c r="M140" s="135">
        <v>0.73699999999999999</v>
      </c>
      <c r="N140" s="119">
        <v>0.7</v>
      </c>
      <c r="O140" s="120">
        <v>5.0000000000000001E-3</v>
      </c>
      <c r="P140" s="113"/>
      <c r="Q140" s="121">
        <v>158</v>
      </c>
      <c r="R140" s="122">
        <v>40.242639133664703</v>
      </c>
      <c r="S140" s="123">
        <v>36</v>
      </c>
      <c r="T140" s="135">
        <v>1.1178510870462399</v>
      </c>
      <c r="U140" s="136">
        <v>-3.4698076440064902</v>
      </c>
      <c r="V140" s="126">
        <v>8.5000000000000006E-3</v>
      </c>
      <c r="W140" s="126">
        <v>6.0000000000000001E-3</v>
      </c>
      <c r="X140" s="127">
        <v>0</v>
      </c>
      <c r="Y140" s="127">
        <v>12</v>
      </c>
      <c r="Z140" s="113"/>
      <c r="AA140" s="128">
        <v>274</v>
      </c>
      <c r="AB140" s="112">
        <v>69.787867864709597</v>
      </c>
      <c r="AC140" s="123">
        <v>200</v>
      </c>
      <c r="AD140" s="118">
        <v>0.34893933932354798</v>
      </c>
      <c r="AE140" s="129">
        <v>-623.05448691114702</v>
      </c>
      <c r="AF140" s="114"/>
      <c r="AG140" s="114"/>
      <c r="AH140" s="130">
        <v>512</v>
      </c>
      <c r="AI140" s="127">
        <v>669</v>
      </c>
      <c r="AJ140" s="113"/>
      <c r="AK140" s="122">
        <v>2372.52898</v>
      </c>
      <c r="AL140" s="122">
        <v>604.28371883735099</v>
      </c>
      <c r="AM140" s="131">
        <v>787.3</v>
      </c>
      <c r="AN140" s="120">
        <v>0.76753933549771602</v>
      </c>
      <c r="AO140" s="122">
        <v>-1158.7260077257299</v>
      </c>
      <c r="AP140" s="126"/>
      <c r="AQ140" s="126"/>
      <c r="AR140" s="127">
        <v>719</v>
      </c>
      <c r="AS140" s="127">
        <v>1337</v>
      </c>
      <c r="AT140" s="115"/>
      <c r="AU140" s="122">
        <v>2177.6467600000001</v>
      </c>
      <c r="AV140" s="112">
        <v>554.64716913464599</v>
      </c>
      <c r="AW140" s="133">
        <v>573</v>
      </c>
      <c r="AX140" s="135">
        <v>0.96797062676203505</v>
      </c>
      <c r="AY140" s="139">
        <v>-392.414345000438</v>
      </c>
      <c r="AZ140" s="114">
        <v>1.5E-3</v>
      </c>
      <c r="BA140" s="114"/>
      <c r="BB140" s="127">
        <v>73</v>
      </c>
      <c r="BC140" s="127">
        <v>522</v>
      </c>
      <c r="BD140" s="113"/>
      <c r="BE140" s="122">
        <v>178.3</v>
      </c>
      <c r="BF140" s="112">
        <v>45.413054161597501</v>
      </c>
      <c r="BG140" s="134">
        <v>65</v>
      </c>
      <c r="BH140" s="118">
        <v>0.69866237171688494</v>
      </c>
      <c r="BI140" s="129">
        <v>-113.242708246123</v>
      </c>
      <c r="BJ140" s="114"/>
      <c r="BK140" s="114"/>
      <c r="BL140" s="127">
        <v>77</v>
      </c>
      <c r="BM140" s="127">
        <v>128</v>
      </c>
      <c r="BN140" s="113"/>
      <c r="BO140" s="121">
        <v>679</v>
      </c>
      <c r="BP140" s="122">
        <v>172.941468175686</v>
      </c>
      <c r="BQ140" s="134">
        <v>78</v>
      </c>
      <c r="BR140" s="124">
        <v>2.2171983099446901</v>
      </c>
      <c r="BS140" s="125">
        <v>329.148750104653</v>
      </c>
      <c r="BT140" s="114">
        <v>7.4999999999999997E-3</v>
      </c>
      <c r="BU140" s="126">
        <v>7.4999999999999997E-3</v>
      </c>
      <c r="BV140" s="121">
        <v>0</v>
      </c>
      <c r="BW140" s="121">
        <v>0</v>
      </c>
      <c r="BX140" s="115"/>
      <c r="BY140" s="120">
        <v>0.99871794871794894</v>
      </c>
      <c r="BZ140" s="120">
        <v>1</v>
      </c>
      <c r="CA140" s="137">
        <v>0.99948717948717902</v>
      </c>
      <c r="CB140" s="119">
        <v>0.9</v>
      </c>
      <c r="CC140" s="126">
        <v>2.5000000000000001E-3</v>
      </c>
      <c r="CD140" s="115"/>
      <c r="CE140" s="115"/>
    </row>
    <row r="141" spans="1:83" s="87" customFormat="1" ht="21.4" customHeight="1" x14ac:dyDescent="0.2">
      <c r="A141" s="111" t="s">
        <v>387</v>
      </c>
      <c r="B141" s="111" t="s">
        <v>193</v>
      </c>
      <c r="C141" s="111" t="s">
        <v>200</v>
      </c>
      <c r="D141" s="112">
        <v>3.3504192676666702</v>
      </c>
      <c r="E141" s="113"/>
      <c r="F141" s="114">
        <v>5.6000000000000001E-2</v>
      </c>
      <c r="G141" s="114">
        <v>4.8500000000000001E-2</v>
      </c>
      <c r="H141" s="115"/>
      <c r="I141" s="116">
        <v>7</v>
      </c>
      <c r="J141" s="116">
        <v>7</v>
      </c>
      <c r="K141" s="113"/>
      <c r="L141" s="140">
        <v>0.68</v>
      </c>
      <c r="M141" s="135">
        <v>0.70299999999999996</v>
      </c>
      <c r="N141" s="119">
        <v>0.7</v>
      </c>
      <c r="O141" s="120">
        <v>1E-3</v>
      </c>
      <c r="P141" s="113"/>
      <c r="Q141" s="121">
        <v>204</v>
      </c>
      <c r="R141" s="122">
        <v>60.887901991463799</v>
      </c>
      <c r="S141" s="123">
        <v>36</v>
      </c>
      <c r="T141" s="124">
        <v>1.6913306108739901</v>
      </c>
      <c r="U141" s="125">
        <v>66.209317030233393</v>
      </c>
      <c r="V141" s="126">
        <v>0.01</v>
      </c>
      <c r="W141" s="126">
        <v>0.01</v>
      </c>
      <c r="X141" s="127">
        <v>0</v>
      </c>
      <c r="Y141" s="127">
        <v>0</v>
      </c>
      <c r="Z141" s="113"/>
      <c r="AA141" s="128">
        <v>442</v>
      </c>
      <c r="AB141" s="112">
        <v>131.92378764817201</v>
      </c>
      <c r="AC141" s="123">
        <v>200</v>
      </c>
      <c r="AD141" s="118">
        <v>0.65961893824086004</v>
      </c>
      <c r="AE141" s="129">
        <v>-323.50379427648102</v>
      </c>
      <c r="AF141" s="114"/>
      <c r="AG141" s="114"/>
      <c r="AH141" s="130">
        <v>229</v>
      </c>
      <c r="AI141" s="127">
        <v>363</v>
      </c>
      <c r="AJ141" s="113"/>
      <c r="AK141" s="122">
        <v>2566.5035699999999</v>
      </c>
      <c r="AL141" s="122">
        <v>766.02459721030402</v>
      </c>
      <c r="AM141" s="131">
        <v>733.2</v>
      </c>
      <c r="AN141" s="135">
        <v>1.04476895418754</v>
      </c>
      <c r="AO141" s="139">
        <v>-239.833339817579</v>
      </c>
      <c r="AP141" s="126">
        <v>5.0000000000000001E-3</v>
      </c>
      <c r="AQ141" s="126">
        <v>2E-3</v>
      </c>
      <c r="AR141" s="127">
        <v>0</v>
      </c>
      <c r="AS141" s="127">
        <v>382</v>
      </c>
      <c r="AT141" s="115"/>
      <c r="AU141" s="122">
        <v>2190.0342300000002</v>
      </c>
      <c r="AV141" s="112">
        <v>653.65975271662205</v>
      </c>
      <c r="AW141" s="133">
        <v>573</v>
      </c>
      <c r="AX141" s="124">
        <v>1.1407674567480299</v>
      </c>
      <c r="AY141" s="132">
        <v>-3.1341406021174398</v>
      </c>
      <c r="AZ141" s="114">
        <v>1.4999999999999999E-2</v>
      </c>
      <c r="BA141" s="114">
        <v>1.0500000000000001E-2</v>
      </c>
      <c r="BB141" s="127">
        <v>0</v>
      </c>
      <c r="BC141" s="127">
        <v>114</v>
      </c>
      <c r="BD141" s="113"/>
      <c r="BE141" s="122">
        <v>330.4</v>
      </c>
      <c r="BF141" s="112">
        <v>98.614523617547306</v>
      </c>
      <c r="BG141" s="134">
        <v>65</v>
      </c>
      <c r="BH141" s="124">
        <v>1.5171465171930301</v>
      </c>
      <c r="BI141" s="125">
        <v>81.6112668601438</v>
      </c>
      <c r="BJ141" s="114">
        <v>1.4999999999999999E-2</v>
      </c>
      <c r="BK141" s="114">
        <v>1.4999999999999999E-2</v>
      </c>
      <c r="BL141" s="127">
        <v>0</v>
      </c>
      <c r="BM141" s="127">
        <v>0</v>
      </c>
      <c r="BN141" s="113"/>
      <c r="BO141" s="121">
        <v>415</v>
      </c>
      <c r="BP141" s="122">
        <v>123.86509473753701</v>
      </c>
      <c r="BQ141" s="134">
        <v>78</v>
      </c>
      <c r="BR141" s="124">
        <v>1.5880140350966301</v>
      </c>
      <c r="BS141" s="125">
        <v>116.453520232172</v>
      </c>
      <c r="BT141" s="114">
        <v>7.4999999999999997E-3</v>
      </c>
      <c r="BU141" s="126">
        <v>7.4999999999999997E-3</v>
      </c>
      <c r="BV141" s="121">
        <v>0</v>
      </c>
      <c r="BW141" s="121">
        <v>0</v>
      </c>
      <c r="BX141" s="115"/>
      <c r="BY141" s="120">
        <v>0.99693486590038305</v>
      </c>
      <c r="BZ141" s="120">
        <v>1</v>
      </c>
      <c r="CA141" s="137">
        <v>0.99877394636015304</v>
      </c>
      <c r="CB141" s="119">
        <v>0.9</v>
      </c>
      <c r="CC141" s="126">
        <v>2.5000000000000001E-3</v>
      </c>
      <c r="CD141" s="115"/>
      <c r="CE141" s="115"/>
    </row>
    <row r="142" spans="1:83" s="87" customFormat="1" ht="21.4" customHeight="1" x14ac:dyDescent="0.2">
      <c r="A142" s="111" t="s">
        <v>387</v>
      </c>
      <c r="B142" s="111" t="s">
        <v>193</v>
      </c>
      <c r="C142" s="111" t="s">
        <v>201</v>
      </c>
      <c r="D142" s="112">
        <v>9.9631956672222195</v>
      </c>
      <c r="E142" s="113"/>
      <c r="F142" s="114">
        <v>5.9249999999999997E-2</v>
      </c>
      <c r="G142" s="114">
        <v>5.475E-2</v>
      </c>
      <c r="H142" s="115"/>
      <c r="I142" s="116">
        <v>6</v>
      </c>
      <c r="J142" s="116">
        <v>6</v>
      </c>
      <c r="K142" s="113"/>
      <c r="L142" s="138">
        <v>0.76</v>
      </c>
      <c r="M142" s="118">
        <v>0.55500000000000005</v>
      </c>
      <c r="N142" s="119">
        <v>0.7</v>
      </c>
      <c r="O142" s="120"/>
      <c r="P142" s="113"/>
      <c r="Q142" s="121">
        <v>484</v>
      </c>
      <c r="R142" s="122">
        <v>48.578790998986896</v>
      </c>
      <c r="S142" s="123">
        <v>36</v>
      </c>
      <c r="T142" s="124">
        <v>1.34941086108297</v>
      </c>
      <c r="U142" s="125">
        <v>74.249629711552103</v>
      </c>
      <c r="V142" s="126">
        <v>0.01</v>
      </c>
      <c r="W142" s="126">
        <v>0.01</v>
      </c>
      <c r="X142" s="127">
        <v>0</v>
      </c>
      <c r="Y142" s="127">
        <v>0</v>
      </c>
      <c r="Z142" s="113"/>
      <c r="AA142" s="128">
        <v>1085</v>
      </c>
      <c r="AB142" s="112">
        <v>108.900802136159</v>
      </c>
      <c r="AC142" s="123">
        <v>200</v>
      </c>
      <c r="AD142" s="118">
        <v>0.54450401068079501</v>
      </c>
      <c r="AE142" s="129">
        <v>-1191.3909460469299</v>
      </c>
      <c r="AF142" s="114"/>
      <c r="AG142" s="114"/>
      <c r="AH142" s="130">
        <v>908</v>
      </c>
      <c r="AI142" s="127">
        <v>1307</v>
      </c>
      <c r="AJ142" s="113"/>
      <c r="AK142" s="122">
        <v>11084.76679</v>
      </c>
      <c r="AL142" s="122">
        <v>1112.5714238923999</v>
      </c>
      <c r="AM142" s="131">
        <v>668.9</v>
      </c>
      <c r="AN142" s="124">
        <v>1.66328513065092</v>
      </c>
      <c r="AO142" s="132">
        <v>3471.37727094603</v>
      </c>
      <c r="AP142" s="126">
        <v>0.01</v>
      </c>
      <c r="AQ142" s="126">
        <v>0.01</v>
      </c>
      <c r="AR142" s="127">
        <v>0</v>
      </c>
      <c r="AS142" s="127">
        <v>0</v>
      </c>
      <c r="AT142" s="115"/>
      <c r="AU142" s="122">
        <v>7019.4215100000001</v>
      </c>
      <c r="AV142" s="112">
        <v>704.53514559521295</v>
      </c>
      <c r="AW142" s="133">
        <v>573</v>
      </c>
      <c r="AX142" s="124">
        <v>1.22955522791486</v>
      </c>
      <c r="AY142" s="132">
        <v>497.56144957553698</v>
      </c>
      <c r="AZ142" s="114">
        <v>1.4999999999999999E-2</v>
      </c>
      <c r="BA142" s="114">
        <v>1.4999999999999999E-2</v>
      </c>
      <c r="BB142" s="127">
        <v>0</v>
      </c>
      <c r="BC142" s="127">
        <v>0</v>
      </c>
      <c r="BD142" s="113"/>
      <c r="BE142" s="122">
        <v>734.8</v>
      </c>
      <c r="BF142" s="112">
        <v>73.751437243916399</v>
      </c>
      <c r="BG142" s="134">
        <v>65</v>
      </c>
      <c r="BH142" s="135">
        <v>1.1346374960602501</v>
      </c>
      <c r="BI142" s="136">
        <v>-5.0270574652530504</v>
      </c>
      <c r="BJ142" s="114">
        <v>1.4250000000000001E-2</v>
      </c>
      <c r="BK142" s="114">
        <v>9.75E-3</v>
      </c>
      <c r="BL142" s="127">
        <v>0</v>
      </c>
      <c r="BM142" s="127">
        <v>43</v>
      </c>
      <c r="BN142" s="113"/>
      <c r="BO142" s="121">
        <v>1013</v>
      </c>
      <c r="BP142" s="122">
        <v>101.674205128045</v>
      </c>
      <c r="BQ142" s="134">
        <v>78</v>
      </c>
      <c r="BR142" s="124">
        <v>1.3035154503595501</v>
      </c>
      <c r="BS142" s="125">
        <v>125.207531041696</v>
      </c>
      <c r="BT142" s="114">
        <v>7.4999999999999997E-3</v>
      </c>
      <c r="BU142" s="126">
        <v>7.4999999999999997E-3</v>
      </c>
      <c r="BV142" s="121">
        <v>0</v>
      </c>
      <c r="BW142" s="121">
        <v>0</v>
      </c>
      <c r="BX142" s="115"/>
      <c r="BY142" s="120">
        <v>0.99092307692307702</v>
      </c>
      <c r="BZ142" s="120">
        <v>1</v>
      </c>
      <c r="CA142" s="137">
        <v>0.99636923076923101</v>
      </c>
      <c r="CB142" s="119">
        <v>0.9</v>
      </c>
      <c r="CC142" s="126">
        <v>2.5000000000000001E-3</v>
      </c>
      <c r="CD142" s="115"/>
      <c r="CE142" s="115"/>
    </row>
    <row r="143" spans="1:83" s="87" customFormat="1" ht="21.4" customHeight="1" x14ac:dyDescent="0.2">
      <c r="A143" s="111" t="s">
        <v>387</v>
      </c>
      <c r="B143" s="111" t="s">
        <v>193</v>
      </c>
      <c r="C143" s="111" t="s">
        <v>203</v>
      </c>
      <c r="D143" s="112">
        <v>2.5343916946666698</v>
      </c>
      <c r="E143" s="113"/>
      <c r="F143" s="114">
        <v>5.2249999999999998E-2</v>
      </c>
      <c r="G143" s="114">
        <v>4.7750000000000001E-2</v>
      </c>
      <c r="H143" s="115"/>
      <c r="I143" s="116">
        <v>6</v>
      </c>
      <c r="J143" s="116">
        <v>6</v>
      </c>
      <c r="K143" s="113"/>
      <c r="L143" s="138">
        <v>0.74</v>
      </c>
      <c r="M143" s="135">
        <v>0.78600000000000003</v>
      </c>
      <c r="N143" s="119">
        <v>0.7</v>
      </c>
      <c r="O143" s="120">
        <v>1.2E-2</v>
      </c>
      <c r="P143" s="113"/>
      <c r="Q143" s="121">
        <v>132</v>
      </c>
      <c r="R143" s="122">
        <v>52.083504013124198</v>
      </c>
      <c r="S143" s="123">
        <v>36</v>
      </c>
      <c r="T143" s="124">
        <v>1.4467640003645601</v>
      </c>
      <c r="U143" s="125">
        <v>27.769593408460601</v>
      </c>
      <c r="V143" s="126">
        <v>0.01</v>
      </c>
      <c r="W143" s="126">
        <v>0.01</v>
      </c>
      <c r="X143" s="127">
        <v>0</v>
      </c>
      <c r="Y143" s="127">
        <v>0</v>
      </c>
      <c r="Z143" s="113"/>
      <c r="AA143" s="128">
        <v>251</v>
      </c>
      <c r="AB143" s="112">
        <v>99.037572024955907</v>
      </c>
      <c r="AC143" s="123">
        <v>200</v>
      </c>
      <c r="AD143" s="118">
        <v>0.495187860124779</v>
      </c>
      <c r="AE143" s="129">
        <v>-328.05781439744101</v>
      </c>
      <c r="AF143" s="114"/>
      <c r="AG143" s="114"/>
      <c r="AH143" s="130">
        <v>256</v>
      </c>
      <c r="AI143" s="127">
        <v>358</v>
      </c>
      <c r="AJ143" s="113"/>
      <c r="AK143" s="122">
        <v>1813.6967</v>
      </c>
      <c r="AL143" s="122">
        <v>715.63393449272803</v>
      </c>
      <c r="AM143" s="131">
        <v>775.3</v>
      </c>
      <c r="AN143" s="120">
        <v>0.92304131883493901</v>
      </c>
      <c r="AO143" s="122">
        <v>-431.02091751168001</v>
      </c>
      <c r="AP143" s="126"/>
      <c r="AQ143" s="126"/>
      <c r="AR143" s="127">
        <v>152</v>
      </c>
      <c r="AS143" s="127">
        <v>545</v>
      </c>
      <c r="AT143" s="115"/>
      <c r="AU143" s="122">
        <v>1809.72019</v>
      </c>
      <c r="AV143" s="112">
        <v>714.06491498861305</v>
      </c>
      <c r="AW143" s="133">
        <v>573</v>
      </c>
      <c r="AX143" s="124">
        <v>1.2461865881127601</v>
      </c>
      <c r="AY143" s="132">
        <v>150.71955175133201</v>
      </c>
      <c r="AZ143" s="114">
        <v>1.4999999999999999E-2</v>
      </c>
      <c r="BA143" s="114">
        <v>1.4999999999999999E-2</v>
      </c>
      <c r="BB143" s="127">
        <v>0</v>
      </c>
      <c r="BC143" s="127">
        <v>0</v>
      </c>
      <c r="BD143" s="113"/>
      <c r="BE143" s="122">
        <v>167.2</v>
      </c>
      <c r="BF143" s="112">
        <v>65.972438416624001</v>
      </c>
      <c r="BG143" s="134">
        <v>65</v>
      </c>
      <c r="BH143" s="135">
        <v>1.0149605910249799</v>
      </c>
      <c r="BI143" s="136">
        <v>-20.993789679168302</v>
      </c>
      <c r="BJ143" s="114">
        <v>5.2500000000000003E-3</v>
      </c>
      <c r="BK143" s="114">
        <v>7.5000000000000002E-4</v>
      </c>
      <c r="BL143" s="127">
        <v>0</v>
      </c>
      <c r="BM143" s="127">
        <v>31</v>
      </c>
      <c r="BN143" s="113"/>
      <c r="BO143" s="121">
        <v>288</v>
      </c>
      <c r="BP143" s="122">
        <v>113.636736028635</v>
      </c>
      <c r="BQ143" s="134">
        <v>78</v>
      </c>
      <c r="BR143" s="124">
        <v>1.4568812311363499</v>
      </c>
      <c r="BS143" s="125">
        <v>62.1674523849981</v>
      </c>
      <c r="BT143" s="114">
        <v>7.4999999999999997E-3</v>
      </c>
      <c r="BU143" s="126">
        <v>7.4999999999999997E-3</v>
      </c>
      <c r="BV143" s="121">
        <v>0</v>
      </c>
      <c r="BW143" s="121">
        <v>0</v>
      </c>
      <c r="BX143" s="115"/>
      <c r="BY143" s="120">
        <v>0.99727241732015004</v>
      </c>
      <c r="BZ143" s="120">
        <v>1</v>
      </c>
      <c r="CA143" s="137">
        <v>0.99890896692805997</v>
      </c>
      <c r="CB143" s="119">
        <v>0.9</v>
      </c>
      <c r="CC143" s="126">
        <v>2.5000000000000001E-3</v>
      </c>
      <c r="CD143" s="115"/>
      <c r="CE143" s="115"/>
    </row>
    <row r="144" spans="1:83" s="87" customFormat="1" ht="21.4" customHeight="1" x14ac:dyDescent="0.2">
      <c r="A144" s="111" t="s">
        <v>387</v>
      </c>
      <c r="B144" s="111" t="s">
        <v>193</v>
      </c>
      <c r="C144" s="111" t="s">
        <v>205</v>
      </c>
      <c r="D144" s="112">
        <v>11.4250822111111</v>
      </c>
      <c r="E144" s="113"/>
      <c r="F144" s="114">
        <v>4.65E-2</v>
      </c>
      <c r="G144" s="114">
        <v>3.9750000000000001E-2</v>
      </c>
      <c r="H144" s="115"/>
      <c r="I144" s="116">
        <v>6</v>
      </c>
      <c r="J144" s="116">
        <v>6</v>
      </c>
      <c r="K144" s="113"/>
      <c r="L144" s="117">
        <v>0.26</v>
      </c>
      <c r="M144" s="118">
        <v>0.54900000000000004</v>
      </c>
      <c r="N144" s="119">
        <v>0.7</v>
      </c>
      <c r="O144" s="120"/>
      <c r="P144" s="113"/>
      <c r="Q144" s="121">
        <v>1042</v>
      </c>
      <c r="R144" s="122">
        <v>91.202844823876603</v>
      </c>
      <c r="S144" s="123">
        <v>36</v>
      </c>
      <c r="T144" s="124">
        <v>2.5334123562188</v>
      </c>
      <c r="U144" s="125">
        <v>572.12749895295997</v>
      </c>
      <c r="V144" s="126">
        <v>0.01</v>
      </c>
      <c r="W144" s="126">
        <v>0.01</v>
      </c>
      <c r="X144" s="127">
        <v>0</v>
      </c>
      <c r="Y144" s="127">
        <v>0</v>
      </c>
      <c r="Z144" s="113"/>
      <c r="AA144" s="128">
        <v>1404</v>
      </c>
      <c r="AB144" s="112">
        <v>122.887518361538</v>
      </c>
      <c r="AC144" s="123">
        <v>200</v>
      </c>
      <c r="AD144" s="118">
        <v>0.61443759180768998</v>
      </c>
      <c r="AE144" s="129">
        <v>-1206.4027835946699</v>
      </c>
      <c r="AF144" s="114"/>
      <c r="AG144" s="114"/>
      <c r="AH144" s="130">
        <v>882</v>
      </c>
      <c r="AI144" s="127">
        <v>1339</v>
      </c>
      <c r="AJ144" s="113"/>
      <c r="AK144" s="122">
        <v>9695.5348599999998</v>
      </c>
      <c r="AL144" s="122">
        <v>848.61838898374901</v>
      </c>
      <c r="AM144" s="131">
        <v>828</v>
      </c>
      <c r="AN144" s="135">
        <v>1.02490143597071</v>
      </c>
      <c r="AO144" s="139">
        <v>-1111.5326640819201</v>
      </c>
      <c r="AP144" s="126">
        <v>4.0000000000000001E-3</v>
      </c>
      <c r="AQ144" s="126">
        <v>1E-3</v>
      </c>
      <c r="AR144" s="127">
        <v>0</v>
      </c>
      <c r="AS144" s="127">
        <v>1657</v>
      </c>
      <c r="AT144" s="115"/>
      <c r="AU144" s="122">
        <v>6849.7761099999998</v>
      </c>
      <c r="AV144" s="112">
        <v>599.53845262824098</v>
      </c>
      <c r="AW144" s="133">
        <v>573</v>
      </c>
      <c r="AX144" s="135">
        <v>1.04631492605278</v>
      </c>
      <c r="AY144" s="139">
        <v>-629.02786499872002</v>
      </c>
      <c r="AZ144" s="114">
        <v>7.4999999999999997E-3</v>
      </c>
      <c r="BA144" s="114">
        <v>3.7499999999999999E-3</v>
      </c>
      <c r="BB144" s="127">
        <v>0</v>
      </c>
      <c r="BC144" s="127">
        <v>1007</v>
      </c>
      <c r="BD144" s="113"/>
      <c r="BE144" s="122">
        <v>1102.4000000000001</v>
      </c>
      <c r="BF144" s="112">
        <v>96.489458861652196</v>
      </c>
      <c r="BG144" s="134">
        <v>65</v>
      </c>
      <c r="BH144" s="124">
        <v>1.4844532132561901</v>
      </c>
      <c r="BI144" s="125">
        <v>254.01909533173301</v>
      </c>
      <c r="BJ144" s="114">
        <v>1.4999999999999999E-2</v>
      </c>
      <c r="BK144" s="114">
        <v>1.4999999999999999E-2</v>
      </c>
      <c r="BL144" s="127">
        <v>0</v>
      </c>
      <c r="BM144" s="127">
        <v>0</v>
      </c>
      <c r="BN144" s="113"/>
      <c r="BO144" s="121">
        <v>1176</v>
      </c>
      <c r="BP144" s="122">
        <v>102.93142563616</v>
      </c>
      <c r="BQ144" s="134">
        <v>78</v>
      </c>
      <c r="BR144" s="124">
        <v>1.3196336620020499</v>
      </c>
      <c r="BS144" s="125">
        <v>157.94291439808001</v>
      </c>
      <c r="BT144" s="114">
        <v>7.4999999999999997E-3</v>
      </c>
      <c r="BU144" s="126">
        <v>7.4999999999999997E-3</v>
      </c>
      <c r="BV144" s="121">
        <v>0</v>
      </c>
      <c r="BW144" s="121">
        <v>0</v>
      </c>
      <c r="BX144" s="115"/>
      <c r="BY144" s="120">
        <v>0.99668680569089796</v>
      </c>
      <c r="BZ144" s="120">
        <v>1</v>
      </c>
      <c r="CA144" s="137">
        <v>0.99867472227635901</v>
      </c>
      <c r="CB144" s="119">
        <v>0.9</v>
      </c>
      <c r="CC144" s="126">
        <v>2.5000000000000001E-3</v>
      </c>
      <c r="CD144" s="115"/>
      <c r="CE144" s="115"/>
    </row>
    <row r="145" spans="1:83" s="87" customFormat="1" ht="21.4" customHeight="1" x14ac:dyDescent="0.2">
      <c r="A145" s="111" t="s">
        <v>387</v>
      </c>
      <c r="B145" s="111" t="s">
        <v>193</v>
      </c>
      <c r="C145" s="111" t="s">
        <v>206</v>
      </c>
      <c r="D145" s="112">
        <v>4.0800280235555597</v>
      </c>
      <c r="E145" s="113"/>
      <c r="F145" s="114">
        <v>2.0375000000000001E-2</v>
      </c>
      <c r="G145" s="114">
        <v>1.6625000000000001E-2</v>
      </c>
      <c r="H145" s="115"/>
      <c r="I145" s="116">
        <v>4</v>
      </c>
      <c r="J145" s="116">
        <v>3</v>
      </c>
      <c r="K145" s="113"/>
      <c r="L145" s="117">
        <v>0.11</v>
      </c>
      <c r="M145" s="118">
        <v>0.56899999999999995</v>
      </c>
      <c r="N145" s="119">
        <v>0.7</v>
      </c>
      <c r="O145" s="120"/>
      <c r="P145" s="113"/>
      <c r="Q145" s="121">
        <v>207</v>
      </c>
      <c r="R145" s="122">
        <v>50.734945643733397</v>
      </c>
      <c r="S145" s="123">
        <v>36</v>
      </c>
      <c r="T145" s="124">
        <v>1.40930404565926</v>
      </c>
      <c r="U145" s="125">
        <v>39.203135492044602</v>
      </c>
      <c r="V145" s="126">
        <v>0.01</v>
      </c>
      <c r="W145" s="126">
        <v>0.01</v>
      </c>
      <c r="X145" s="127">
        <v>0</v>
      </c>
      <c r="Y145" s="127">
        <v>0</v>
      </c>
      <c r="Z145" s="113"/>
      <c r="AA145" s="128">
        <v>336</v>
      </c>
      <c r="AB145" s="112">
        <v>82.352375537654197</v>
      </c>
      <c r="AC145" s="123">
        <v>200</v>
      </c>
      <c r="AD145" s="118">
        <v>0.41176187768827099</v>
      </c>
      <c r="AE145" s="129">
        <v>-596.204802821974</v>
      </c>
      <c r="AF145" s="114"/>
      <c r="AG145" s="114"/>
      <c r="AH145" s="130">
        <v>481</v>
      </c>
      <c r="AI145" s="127">
        <v>644</v>
      </c>
      <c r="AJ145" s="113"/>
      <c r="AK145" s="122">
        <v>1535.0249100000001</v>
      </c>
      <c r="AL145" s="122">
        <v>376.22901145230298</v>
      </c>
      <c r="AM145" s="131">
        <v>733.3</v>
      </c>
      <c r="AN145" s="118">
        <v>0.51306288211141804</v>
      </c>
      <c r="AO145" s="141">
        <v>-1882.9039995467699</v>
      </c>
      <c r="AP145" s="126"/>
      <c r="AQ145" s="126"/>
      <c r="AR145" s="127">
        <v>1457</v>
      </c>
      <c r="AS145" s="127">
        <v>2056</v>
      </c>
      <c r="AT145" s="115"/>
      <c r="AU145" s="122">
        <v>2274.17668</v>
      </c>
      <c r="AV145" s="112">
        <v>557.39241663790403</v>
      </c>
      <c r="AW145" s="133">
        <v>573</v>
      </c>
      <c r="AX145" s="135">
        <v>0.97276163462112297</v>
      </c>
      <c r="AY145" s="139">
        <v>-396.59008008495698</v>
      </c>
      <c r="AZ145" s="114">
        <v>1.5E-3</v>
      </c>
      <c r="BA145" s="114"/>
      <c r="BB145" s="127">
        <v>64</v>
      </c>
      <c r="BC145" s="127">
        <v>532</v>
      </c>
      <c r="BD145" s="113"/>
      <c r="BE145" s="122">
        <v>221.7</v>
      </c>
      <c r="BF145" s="112">
        <v>54.337862073505697</v>
      </c>
      <c r="BG145" s="134">
        <v>65</v>
      </c>
      <c r="BH145" s="120">
        <v>0.83596710882316505</v>
      </c>
      <c r="BI145" s="128">
        <v>-81.266560917141604</v>
      </c>
      <c r="BJ145" s="114"/>
      <c r="BK145" s="114"/>
      <c r="BL145" s="127">
        <v>44</v>
      </c>
      <c r="BM145" s="127">
        <v>97</v>
      </c>
      <c r="BN145" s="113"/>
      <c r="BO145" s="121">
        <v>353</v>
      </c>
      <c r="BP145" s="122">
        <v>86.519013585690203</v>
      </c>
      <c r="BQ145" s="134">
        <v>78</v>
      </c>
      <c r="BR145" s="135">
        <v>1.1092181228934599</v>
      </c>
      <c r="BS145" s="136">
        <v>-10.55987310057</v>
      </c>
      <c r="BT145" s="114">
        <v>6.3749999999999996E-3</v>
      </c>
      <c r="BU145" s="126">
        <v>4.1250000000000002E-3</v>
      </c>
      <c r="BV145" s="121">
        <v>0</v>
      </c>
      <c r="BW145" s="121">
        <v>29</v>
      </c>
      <c r="BX145" s="115"/>
      <c r="BY145" s="120">
        <v>0.996603453155958</v>
      </c>
      <c r="BZ145" s="120">
        <v>1</v>
      </c>
      <c r="CA145" s="137">
        <v>0.998641381262383</v>
      </c>
      <c r="CB145" s="119">
        <v>0.9</v>
      </c>
      <c r="CC145" s="126">
        <v>2.5000000000000001E-3</v>
      </c>
      <c r="CD145" s="115"/>
      <c r="CE145" s="115"/>
    </row>
    <row r="146" spans="1:83" s="87" customFormat="1" ht="21.4" customHeight="1" x14ac:dyDescent="0.2">
      <c r="A146" s="111" t="s">
        <v>387</v>
      </c>
      <c r="B146" s="111" t="s">
        <v>193</v>
      </c>
      <c r="C146" s="111" t="s">
        <v>207</v>
      </c>
      <c r="D146" s="112">
        <v>5.2236563733333297</v>
      </c>
      <c r="E146" s="113"/>
      <c r="F146" s="114">
        <v>1.15E-2</v>
      </c>
      <c r="G146" s="114">
        <v>0.01</v>
      </c>
      <c r="H146" s="115"/>
      <c r="I146" s="116">
        <v>3</v>
      </c>
      <c r="J146" s="116">
        <v>2</v>
      </c>
      <c r="K146" s="113"/>
      <c r="L146" s="137">
        <v>0.895938356164384</v>
      </c>
      <c r="M146" s="120">
        <v>0.61399999999999999</v>
      </c>
      <c r="N146" s="119">
        <v>0.7</v>
      </c>
      <c r="O146" s="120"/>
      <c r="P146" s="113"/>
      <c r="Q146" s="121">
        <v>161</v>
      </c>
      <c r="R146" s="122">
        <v>30.821322938067301</v>
      </c>
      <c r="S146" s="123">
        <v>36</v>
      </c>
      <c r="T146" s="120">
        <v>0.85614785939075699</v>
      </c>
      <c r="U146" s="128">
        <v>-53.830181472255902</v>
      </c>
      <c r="V146" s="126"/>
      <c r="W146" s="126"/>
      <c r="X146" s="127">
        <v>28</v>
      </c>
      <c r="Y146" s="127">
        <v>65</v>
      </c>
      <c r="Z146" s="113"/>
      <c r="AA146" s="128">
        <v>432</v>
      </c>
      <c r="AB146" s="112">
        <v>82.700692604006605</v>
      </c>
      <c r="AC146" s="123">
        <v>200</v>
      </c>
      <c r="AD146" s="118">
        <v>0.41350346302003299</v>
      </c>
      <c r="AE146" s="129">
        <v>-761.50100817919895</v>
      </c>
      <c r="AF146" s="114"/>
      <c r="AG146" s="114"/>
      <c r="AH146" s="130">
        <v>613</v>
      </c>
      <c r="AI146" s="127">
        <v>822</v>
      </c>
      <c r="AJ146" s="113"/>
      <c r="AK146" s="122">
        <v>4157.3085499999997</v>
      </c>
      <c r="AL146" s="122">
        <v>795.86179734619998</v>
      </c>
      <c r="AM146" s="131">
        <v>808.7</v>
      </c>
      <c r="AN146" s="135">
        <v>0.98412488852009405</v>
      </c>
      <c r="AO146" s="139">
        <v>-668.612776572592</v>
      </c>
      <c r="AP146" s="126">
        <v>1.5E-3</v>
      </c>
      <c r="AQ146" s="126"/>
      <c r="AR146" s="127">
        <v>68</v>
      </c>
      <c r="AS146" s="127">
        <v>912</v>
      </c>
      <c r="AT146" s="115"/>
      <c r="AU146" s="122">
        <v>2028.8059699999999</v>
      </c>
      <c r="AV146" s="112">
        <v>388.38809925496201</v>
      </c>
      <c r="AW146" s="133">
        <v>573</v>
      </c>
      <c r="AX146" s="118">
        <v>0.67781518194583201</v>
      </c>
      <c r="AY146" s="141">
        <v>-1390.5744184334101</v>
      </c>
      <c r="AZ146" s="114"/>
      <c r="BA146" s="114"/>
      <c r="BB146" s="127">
        <v>965</v>
      </c>
      <c r="BC146" s="127">
        <v>1563</v>
      </c>
      <c r="BD146" s="113"/>
      <c r="BE146" s="122">
        <v>284.2</v>
      </c>
      <c r="BF146" s="112">
        <v>54.406335273284</v>
      </c>
      <c r="BG146" s="134">
        <v>65</v>
      </c>
      <c r="BH146" s="120">
        <v>0.83702054266590697</v>
      </c>
      <c r="BI146" s="128">
        <v>-103.68782765824</v>
      </c>
      <c r="BJ146" s="114"/>
      <c r="BK146" s="114"/>
      <c r="BL146" s="127">
        <v>56</v>
      </c>
      <c r="BM146" s="127">
        <v>124</v>
      </c>
      <c r="BN146" s="113"/>
      <c r="BO146" s="121">
        <v>525</v>
      </c>
      <c r="BP146" s="122">
        <v>100.50431392848</v>
      </c>
      <c r="BQ146" s="134">
        <v>78</v>
      </c>
      <c r="BR146" s="124">
        <v>1.28851684523692</v>
      </c>
      <c r="BS146" s="125">
        <v>59.534606810112301</v>
      </c>
      <c r="BT146" s="114">
        <v>7.4999999999999997E-3</v>
      </c>
      <c r="BU146" s="126">
        <v>7.4999999999999997E-3</v>
      </c>
      <c r="BV146" s="121">
        <v>0</v>
      </c>
      <c r="BW146" s="121">
        <v>0</v>
      </c>
      <c r="BX146" s="115"/>
      <c r="BY146" s="120">
        <v>0.99518743667679799</v>
      </c>
      <c r="BZ146" s="120">
        <v>1</v>
      </c>
      <c r="CA146" s="137">
        <v>0.99807497467071904</v>
      </c>
      <c r="CB146" s="119">
        <v>0.9</v>
      </c>
      <c r="CC146" s="126">
        <v>2.5000000000000001E-3</v>
      </c>
      <c r="CD146" s="115"/>
      <c r="CE146" s="115"/>
    </row>
    <row r="147" spans="1:83" s="87" customFormat="1" ht="21.4" customHeight="1" x14ac:dyDescent="0.2">
      <c r="A147" s="111" t="s">
        <v>387</v>
      </c>
      <c r="B147" s="111" t="s">
        <v>193</v>
      </c>
      <c r="C147" s="111" t="s">
        <v>208</v>
      </c>
      <c r="D147" s="112">
        <v>3.9957692869999999</v>
      </c>
      <c r="E147" s="113"/>
      <c r="F147" s="114">
        <v>4.65E-2</v>
      </c>
      <c r="G147" s="114">
        <v>3.875E-2</v>
      </c>
      <c r="H147" s="115"/>
      <c r="I147" s="116">
        <v>7</v>
      </c>
      <c r="J147" s="116">
        <v>6</v>
      </c>
      <c r="K147" s="113"/>
      <c r="L147" s="140">
        <v>0.67</v>
      </c>
      <c r="M147" s="120">
        <v>0.69699999999999995</v>
      </c>
      <c r="N147" s="119">
        <v>0.7</v>
      </c>
      <c r="O147" s="120"/>
      <c r="P147" s="113"/>
      <c r="Q147" s="121">
        <v>153</v>
      </c>
      <c r="R147" s="122">
        <v>38.290499028003602</v>
      </c>
      <c r="S147" s="123">
        <v>36</v>
      </c>
      <c r="T147" s="135">
        <v>1.0636249730000999</v>
      </c>
      <c r="U147" s="136">
        <v>-11.3316060048768</v>
      </c>
      <c r="V147" s="126">
        <v>6.0000000000000001E-3</v>
      </c>
      <c r="W147" s="126">
        <v>3.0000000000000001E-3</v>
      </c>
      <c r="X147" s="127">
        <v>0</v>
      </c>
      <c r="Y147" s="127">
        <v>20</v>
      </c>
      <c r="Z147" s="113"/>
      <c r="AA147" s="128">
        <v>775</v>
      </c>
      <c r="AB147" s="112">
        <v>193.955142135312</v>
      </c>
      <c r="AC147" s="123">
        <v>200</v>
      </c>
      <c r="AD147" s="135">
        <v>0.96977571067655999</v>
      </c>
      <c r="AE147" s="136">
        <v>-137.95336669375999</v>
      </c>
      <c r="AF147" s="114">
        <v>1E-3</v>
      </c>
      <c r="AG147" s="114"/>
      <c r="AH147" s="130">
        <v>25</v>
      </c>
      <c r="AI147" s="127">
        <v>184</v>
      </c>
      <c r="AJ147" s="113"/>
      <c r="AK147" s="122">
        <v>3981.1109000000001</v>
      </c>
      <c r="AL147" s="122">
        <v>996.33152318185898</v>
      </c>
      <c r="AM147" s="131">
        <v>771.1</v>
      </c>
      <c r="AN147" s="124">
        <v>1.292091198524</v>
      </c>
      <c r="AO147" s="132">
        <v>461.21919471220798</v>
      </c>
      <c r="AP147" s="126">
        <v>0.01</v>
      </c>
      <c r="AQ147" s="126">
        <v>0.01</v>
      </c>
      <c r="AR147" s="127">
        <v>0</v>
      </c>
      <c r="AS147" s="127">
        <v>0</v>
      </c>
      <c r="AT147" s="115"/>
      <c r="AU147" s="122">
        <v>2310.8541</v>
      </c>
      <c r="AV147" s="112">
        <v>578.32520699286295</v>
      </c>
      <c r="AW147" s="133">
        <v>573</v>
      </c>
      <c r="AX147" s="135">
        <v>1.00929355496137</v>
      </c>
      <c r="AY147" s="139">
        <v>-304.75729557762298</v>
      </c>
      <c r="AZ147" s="114">
        <v>4.4999999999999997E-3</v>
      </c>
      <c r="BA147" s="114">
        <v>7.5000000000000002E-4</v>
      </c>
      <c r="BB147" s="127">
        <v>0</v>
      </c>
      <c r="BC147" s="127">
        <v>437</v>
      </c>
      <c r="BD147" s="113"/>
      <c r="BE147" s="122">
        <v>324.10000000000002</v>
      </c>
      <c r="BF147" s="112">
        <v>81.110789117489901</v>
      </c>
      <c r="BG147" s="134">
        <v>65</v>
      </c>
      <c r="BH147" s="124">
        <v>1.2478582941152301</v>
      </c>
      <c r="BI147" s="125">
        <v>27.390155824528001</v>
      </c>
      <c r="BJ147" s="114">
        <v>1.4999999999999999E-2</v>
      </c>
      <c r="BK147" s="114">
        <v>1.4999999999999999E-2</v>
      </c>
      <c r="BL147" s="127">
        <v>0</v>
      </c>
      <c r="BM147" s="127">
        <v>0</v>
      </c>
      <c r="BN147" s="113"/>
      <c r="BO147" s="121">
        <v>488</v>
      </c>
      <c r="BP147" s="122">
        <v>122.129173370364</v>
      </c>
      <c r="BQ147" s="134">
        <v>78</v>
      </c>
      <c r="BR147" s="124">
        <v>1.5657586329533799</v>
      </c>
      <c r="BS147" s="125">
        <v>131.94818698943399</v>
      </c>
      <c r="BT147" s="114">
        <v>7.4999999999999997E-3</v>
      </c>
      <c r="BU147" s="126">
        <v>7.4999999999999997E-3</v>
      </c>
      <c r="BV147" s="121">
        <v>0</v>
      </c>
      <c r="BW147" s="121">
        <v>0</v>
      </c>
      <c r="BX147" s="115"/>
      <c r="BY147" s="120">
        <v>0.99912739965095998</v>
      </c>
      <c r="BZ147" s="120">
        <v>1</v>
      </c>
      <c r="CA147" s="137">
        <v>0.99965095986038399</v>
      </c>
      <c r="CB147" s="119">
        <v>0.9</v>
      </c>
      <c r="CC147" s="126">
        <v>2.5000000000000001E-3</v>
      </c>
      <c r="CD147" s="115"/>
      <c r="CE147" s="115"/>
    </row>
    <row r="148" spans="1:83" s="87" customFormat="1" ht="21.4" customHeight="1" x14ac:dyDescent="0.2">
      <c r="A148" s="111" t="s">
        <v>387</v>
      </c>
      <c r="B148" s="111" t="s">
        <v>193</v>
      </c>
      <c r="C148" s="111" t="s">
        <v>209</v>
      </c>
      <c r="D148" s="112">
        <v>2.8863636363333298</v>
      </c>
      <c r="E148" s="113"/>
      <c r="F148" s="114">
        <v>1.7749999999999998E-2</v>
      </c>
      <c r="G148" s="114">
        <v>1.4E-2</v>
      </c>
      <c r="H148" s="115"/>
      <c r="I148" s="116">
        <v>3</v>
      </c>
      <c r="J148" s="116">
        <v>3</v>
      </c>
      <c r="K148" s="113"/>
      <c r="L148" s="117">
        <v>0.22</v>
      </c>
      <c r="M148" s="118">
        <v>0.55000000000000004</v>
      </c>
      <c r="N148" s="119">
        <v>0.7</v>
      </c>
      <c r="O148" s="120"/>
      <c r="P148" s="113"/>
      <c r="Q148" s="121">
        <v>122</v>
      </c>
      <c r="R148" s="122">
        <v>42.267716535876801</v>
      </c>
      <c r="S148" s="123">
        <v>36</v>
      </c>
      <c r="T148" s="124">
        <v>1.17410323710769</v>
      </c>
      <c r="U148" s="125">
        <v>3.2942545467009299</v>
      </c>
      <c r="V148" s="126">
        <v>0.01</v>
      </c>
      <c r="W148" s="126">
        <v>8.5000000000000006E-3</v>
      </c>
      <c r="X148" s="127">
        <v>0</v>
      </c>
      <c r="Y148" s="127">
        <v>3</v>
      </c>
      <c r="Z148" s="113"/>
      <c r="AA148" s="128">
        <v>244</v>
      </c>
      <c r="AB148" s="112">
        <v>84.535433071753701</v>
      </c>
      <c r="AC148" s="123">
        <v>200</v>
      </c>
      <c r="AD148" s="118">
        <v>0.42267716535876798</v>
      </c>
      <c r="AE148" s="129">
        <v>-415.47636362943899</v>
      </c>
      <c r="AF148" s="114"/>
      <c r="AG148" s="114"/>
      <c r="AH148" s="130">
        <v>334</v>
      </c>
      <c r="AI148" s="127">
        <v>449</v>
      </c>
      <c r="AJ148" s="113"/>
      <c r="AK148" s="122">
        <v>1308.27136</v>
      </c>
      <c r="AL148" s="122">
        <v>453.25936882365602</v>
      </c>
      <c r="AM148" s="131">
        <v>713.4</v>
      </c>
      <c r="AN148" s="118">
        <v>0.63535095153302001</v>
      </c>
      <c r="AO148" s="141">
        <v>-1044.0808290662101</v>
      </c>
      <c r="AP148" s="126"/>
      <c r="AQ148" s="126"/>
      <c r="AR148" s="127">
        <v>751</v>
      </c>
      <c r="AS148" s="127">
        <v>1163</v>
      </c>
      <c r="AT148" s="115"/>
      <c r="AU148" s="122">
        <v>1270.69928</v>
      </c>
      <c r="AV148" s="112">
        <v>440.242270240842</v>
      </c>
      <c r="AW148" s="133">
        <v>573</v>
      </c>
      <c r="AX148" s="120">
        <v>0.768311117348765</v>
      </c>
      <c r="AY148" s="122">
        <v>-618.70050179834402</v>
      </c>
      <c r="AZ148" s="114"/>
      <c r="BA148" s="114"/>
      <c r="BB148" s="127">
        <v>384</v>
      </c>
      <c r="BC148" s="127">
        <v>714</v>
      </c>
      <c r="BD148" s="113"/>
      <c r="BE148" s="122">
        <v>116.1</v>
      </c>
      <c r="BF148" s="112">
        <v>40.223622047666403</v>
      </c>
      <c r="BG148" s="134">
        <v>65</v>
      </c>
      <c r="BH148" s="118">
        <v>0.61882495457948306</v>
      </c>
      <c r="BI148" s="129">
        <v>-98.229818179567701</v>
      </c>
      <c r="BJ148" s="114"/>
      <c r="BK148" s="114"/>
      <c r="BL148" s="127">
        <v>72</v>
      </c>
      <c r="BM148" s="127">
        <v>110</v>
      </c>
      <c r="BN148" s="113"/>
      <c r="BO148" s="121">
        <v>244</v>
      </c>
      <c r="BP148" s="122">
        <v>84.535433071753701</v>
      </c>
      <c r="BQ148" s="134">
        <v>78</v>
      </c>
      <c r="BR148" s="135">
        <v>1.0837876034840199</v>
      </c>
      <c r="BS148" s="136">
        <v>-13.1957818154813</v>
      </c>
      <c r="BT148" s="114">
        <v>5.2500000000000003E-3</v>
      </c>
      <c r="BU148" s="126">
        <v>3.0000000000000001E-3</v>
      </c>
      <c r="BV148" s="121">
        <v>0</v>
      </c>
      <c r="BW148" s="121">
        <v>27</v>
      </c>
      <c r="BX148" s="115"/>
      <c r="BY148" s="120">
        <v>1</v>
      </c>
      <c r="BZ148" s="120">
        <v>1</v>
      </c>
      <c r="CA148" s="137">
        <v>1</v>
      </c>
      <c r="CB148" s="119">
        <v>0.9</v>
      </c>
      <c r="CC148" s="126">
        <v>2.5000000000000001E-3</v>
      </c>
      <c r="CD148" s="115"/>
      <c r="CE148" s="115"/>
    </row>
    <row r="149" spans="1:83" s="87" customFormat="1" ht="21.4" customHeight="1" x14ac:dyDescent="0.2">
      <c r="A149" s="111" t="s">
        <v>387</v>
      </c>
      <c r="B149" s="111" t="s">
        <v>193</v>
      </c>
      <c r="C149" s="111" t="s">
        <v>210</v>
      </c>
      <c r="D149" s="112">
        <v>2.6953904121111099</v>
      </c>
      <c r="E149" s="113"/>
      <c r="F149" s="114">
        <v>4.6249999999999999E-2</v>
      </c>
      <c r="G149" s="114">
        <v>3.7999999999999999E-2</v>
      </c>
      <c r="H149" s="115"/>
      <c r="I149" s="116">
        <v>6</v>
      </c>
      <c r="J149" s="116">
        <v>5</v>
      </c>
      <c r="K149" s="113"/>
      <c r="L149" s="117">
        <v>0.36</v>
      </c>
      <c r="M149" s="135">
        <v>0.79800000000000004</v>
      </c>
      <c r="N149" s="119">
        <v>0.7</v>
      </c>
      <c r="O149" s="120">
        <v>1.4E-2</v>
      </c>
      <c r="P149" s="113"/>
      <c r="Q149" s="121">
        <v>107</v>
      </c>
      <c r="R149" s="122">
        <v>39.697403210763198</v>
      </c>
      <c r="S149" s="123">
        <v>36</v>
      </c>
      <c r="T149" s="135">
        <v>1.10270564474342</v>
      </c>
      <c r="U149" s="136">
        <v>-3.8517042446463599</v>
      </c>
      <c r="V149" s="126">
        <v>8.0000000000000002E-3</v>
      </c>
      <c r="W149" s="126">
        <v>5.0000000000000001E-3</v>
      </c>
      <c r="X149" s="127">
        <v>0</v>
      </c>
      <c r="Y149" s="127">
        <v>10</v>
      </c>
      <c r="Z149" s="113"/>
      <c r="AA149" s="128">
        <v>368</v>
      </c>
      <c r="AB149" s="112">
        <v>136.529386743559</v>
      </c>
      <c r="AC149" s="123">
        <v>200</v>
      </c>
      <c r="AD149" s="118">
        <v>0.68264693371779495</v>
      </c>
      <c r="AE149" s="129">
        <v>-247.84280135914599</v>
      </c>
      <c r="AF149" s="114"/>
      <c r="AG149" s="114"/>
      <c r="AH149" s="130">
        <v>172</v>
      </c>
      <c r="AI149" s="127">
        <v>279</v>
      </c>
      <c r="AJ149" s="113"/>
      <c r="AK149" s="122">
        <v>1730.3879300000001</v>
      </c>
      <c r="AL149" s="122">
        <v>641.98044269390596</v>
      </c>
      <c r="AM149" s="131">
        <v>690.5</v>
      </c>
      <c r="AN149" s="120">
        <v>0.92973271932499002</v>
      </c>
      <c r="AO149" s="122">
        <v>-395.80934169245302</v>
      </c>
      <c r="AP149" s="126"/>
      <c r="AQ149" s="126"/>
      <c r="AR149" s="127">
        <v>131</v>
      </c>
      <c r="AS149" s="127">
        <v>504</v>
      </c>
      <c r="AT149" s="115"/>
      <c r="AU149" s="122">
        <v>1478.98134</v>
      </c>
      <c r="AV149" s="112">
        <v>548.707650422195</v>
      </c>
      <c r="AW149" s="133">
        <v>573</v>
      </c>
      <c r="AX149" s="135">
        <v>0.957604974558805</v>
      </c>
      <c r="AY149" s="139">
        <v>-285.408285893955</v>
      </c>
      <c r="AZ149" s="114">
        <v>7.5000000000000002E-4</v>
      </c>
      <c r="BA149" s="114"/>
      <c r="BB149" s="127">
        <v>66</v>
      </c>
      <c r="BC149" s="127">
        <v>375</v>
      </c>
      <c r="BD149" s="113"/>
      <c r="BE149" s="122">
        <v>196.5</v>
      </c>
      <c r="BF149" s="112">
        <v>72.902240475840799</v>
      </c>
      <c r="BG149" s="134">
        <v>65</v>
      </c>
      <c r="BH149" s="135">
        <v>1.1215729303975499</v>
      </c>
      <c r="BI149" s="136">
        <v>-3.6489104417225602</v>
      </c>
      <c r="BJ149" s="114">
        <v>1.35E-2</v>
      </c>
      <c r="BK149" s="114">
        <v>8.9999999999999993E-3</v>
      </c>
      <c r="BL149" s="127">
        <v>0</v>
      </c>
      <c r="BM149" s="127">
        <v>14</v>
      </c>
      <c r="BN149" s="113"/>
      <c r="BO149" s="121">
        <v>290</v>
      </c>
      <c r="BP149" s="122">
        <v>107.591092814218</v>
      </c>
      <c r="BQ149" s="134">
        <v>78</v>
      </c>
      <c r="BR149" s="124">
        <v>1.3793729847976699</v>
      </c>
      <c r="BS149" s="125">
        <v>49.821307469932897</v>
      </c>
      <c r="BT149" s="114">
        <v>7.4999999999999997E-3</v>
      </c>
      <c r="BU149" s="126">
        <v>7.4999999999999997E-3</v>
      </c>
      <c r="BV149" s="121">
        <v>0</v>
      </c>
      <c r="BW149" s="121">
        <v>0</v>
      </c>
      <c r="BX149" s="115"/>
      <c r="BY149" s="120">
        <v>0.997314921365554</v>
      </c>
      <c r="BZ149" s="120">
        <v>1</v>
      </c>
      <c r="CA149" s="137">
        <v>0.99892596854622195</v>
      </c>
      <c r="CB149" s="119">
        <v>0.9</v>
      </c>
      <c r="CC149" s="126">
        <v>2.5000000000000001E-3</v>
      </c>
      <c r="CD149" s="115"/>
      <c r="CE149" s="115"/>
    </row>
    <row r="150" spans="1:83" s="87" customFormat="1" ht="21.4" customHeight="1" x14ac:dyDescent="0.2">
      <c r="A150" s="111" t="s">
        <v>387</v>
      </c>
      <c r="B150" s="111" t="s">
        <v>193</v>
      </c>
      <c r="C150" s="111" t="s">
        <v>211</v>
      </c>
      <c r="D150" s="112">
        <v>4.3847949821111101</v>
      </c>
      <c r="E150" s="113"/>
      <c r="F150" s="114">
        <v>2.5000000000000001E-2</v>
      </c>
      <c r="G150" s="114">
        <v>2.1999999999999999E-2</v>
      </c>
      <c r="H150" s="115"/>
      <c r="I150" s="116">
        <v>4</v>
      </c>
      <c r="J150" s="116">
        <v>4</v>
      </c>
      <c r="K150" s="113"/>
      <c r="L150" s="117">
        <v>0.28000000000000003</v>
      </c>
      <c r="M150" s="118">
        <v>0.46800000000000003</v>
      </c>
      <c r="N150" s="119">
        <v>0.7</v>
      </c>
      <c r="O150" s="120"/>
      <c r="P150" s="113"/>
      <c r="Q150" s="121">
        <v>229</v>
      </c>
      <c r="R150" s="122">
        <v>52.2259309578358</v>
      </c>
      <c r="S150" s="123">
        <v>36</v>
      </c>
      <c r="T150" s="124">
        <v>1.45072030438433</v>
      </c>
      <c r="U150" s="125">
        <v>48.669167647705599</v>
      </c>
      <c r="V150" s="126">
        <v>0.01</v>
      </c>
      <c r="W150" s="126">
        <v>0.01</v>
      </c>
      <c r="X150" s="127">
        <v>0</v>
      </c>
      <c r="Y150" s="127">
        <v>0</v>
      </c>
      <c r="Z150" s="113"/>
      <c r="AA150" s="128">
        <v>343</v>
      </c>
      <c r="AB150" s="112">
        <v>78.224866019815295</v>
      </c>
      <c r="AC150" s="123">
        <v>200</v>
      </c>
      <c r="AD150" s="118">
        <v>0.39112433009907599</v>
      </c>
      <c r="AE150" s="129">
        <v>-658.83795751274602</v>
      </c>
      <c r="AF150" s="114"/>
      <c r="AG150" s="114"/>
      <c r="AH150" s="130">
        <v>534</v>
      </c>
      <c r="AI150" s="127">
        <v>710</v>
      </c>
      <c r="AJ150" s="113"/>
      <c r="AK150" s="122">
        <v>3443.37219</v>
      </c>
      <c r="AL150" s="122">
        <v>785.29833300031498</v>
      </c>
      <c r="AM150" s="131">
        <v>753.1</v>
      </c>
      <c r="AN150" s="135">
        <v>1.04275439251137</v>
      </c>
      <c r="AO150" s="139">
        <v>-329.04863901424602</v>
      </c>
      <c r="AP150" s="126">
        <v>5.0000000000000001E-3</v>
      </c>
      <c r="AQ150" s="126">
        <v>2E-3</v>
      </c>
      <c r="AR150" s="127">
        <v>0</v>
      </c>
      <c r="AS150" s="127">
        <v>520</v>
      </c>
      <c r="AT150" s="115"/>
      <c r="AU150" s="122">
        <v>2134.44056</v>
      </c>
      <c r="AV150" s="112">
        <v>486.78229397451702</v>
      </c>
      <c r="AW150" s="133">
        <v>573</v>
      </c>
      <c r="AX150" s="120">
        <v>0.84953279925744796</v>
      </c>
      <c r="AY150" s="122">
        <v>-735.82518827401805</v>
      </c>
      <c r="AZ150" s="114"/>
      <c r="BA150" s="114"/>
      <c r="BB150" s="127">
        <v>379</v>
      </c>
      <c r="BC150" s="127">
        <v>881</v>
      </c>
      <c r="BD150" s="113"/>
      <c r="BE150" s="122">
        <v>214.7</v>
      </c>
      <c r="BF150" s="112">
        <v>48.964661033394599</v>
      </c>
      <c r="BG150" s="134">
        <v>65</v>
      </c>
      <c r="BH150" s="118">
        <v>0.75330247743683998</v>
      </c>
      <c r="BI150" s="129">
        <v>-110.897336191642</v>
      </c>
      <c r="BJ150" s="114"/>
      <c r="BK150" s="114"/>
      <c r="BL150" s="127">
        <v>71</v>
      </c>
      <c r="BM150" s="127">
        <v>128</v>
      </c>
      <c r="BN150" s="113"/>
      <c r="BO150" s="121">
        <v>452</v>
      </c>
      <c r="BP150" s="122">
        <v>103.08349691241</v>
      </c>
      <c r="BQ150" s="134">
        <v>78</v>
      </c>
      <c r="BR150" s="124">
        <v>1.3215832937488501</v>
      </c>
      <c r="BS150" s="125">
        <v>61.283196570028998</v>
      </c>
      <c r="BT150" s="114">
        <v>7.4999999999999997E-3</v>
      </c>
      <c r="BU150" s="126">
        <v>7.4999999999999997E-3</v>
      </c>
      <c r="BV150" s="121">
        <v>0</v>
      </c>
      <c r="BW150" s="121">
        <v>0</v>
      </c>
      <c r="BX150" s="115"/>
      <c r="BY150" s="120">
        <v>0.99774618585298203</v>
      </c>
      <c r="BZ150" s="120">
        <v>1</v>
      </c>
      <c r="CA150" s="137">
        <v>0.99909847434119303</v>
      </c>
      <c r="CB150" s="119">
        <v>0.9</v>
      </c>
      <c r="CC150" s="126">
        <v>2.5000000000000001E-3</v>
      </c>
      <c r="CD150" s="115"/>
      <c r="CE150" s="115"/>
    </row>
    <row r="151" spans="1:83" s="87" customFormat="1" ht="21.4" customHeight="1" x14ac:dyDescent="0.2">
      <c r="A151" s="111" t="s">
        <v>387</v>
      </c>
      <c r="B151" s="111" t="s">
        <v>388</v>
      </c>
      <c r="C151" s="111" t="s">
        <v>212</v>
      </c>
      <c r="D151" s="112">
        <v>4.6634968929999996</v>
      </c>
      <c r="E151" s="113"/>
      <c r="F151" s="114">
        <v>3.0499999999999999E-2</v>
      </c>
      <c r="G151" s="114">
        <v>2.6749999999999999E-2</v>
      </c>
      <c r="H151" s="115"/>
      <c r="I151" s="116">
        <v>4</v>
      </c>
      <c r="J151" s="116">
        <v>4</v>
      </c>
      <c r="K151" s="113"/>
      <c r="L151" s="117">
        <v>0.64749999999999996</v>
      </c>
      <c r="M151" s="120">
        <v>0.627</v>
      </c>
      <c r="N151" s="119">
        <v>0.7</v>
      </c>
      <c r="O151" s="120"/>
      <c r="P151" s="113"/>
      <c r="Q151" s="121">
        <v>151</v>
      </c>
      <c r="R151" s="122">
        <v>32.379135971260901</v>
      </c>
      <c r="S151" s="123">
        <v>36</v>
      </c>
      <c r="T151" s="120">
        <v>0.89942044364613705</v>
      </c>
      <c r="U151" s="128">
        <v>-40.792838620275198</v>
      </c>
      <c r="V151" s="126"/>
      <c r="W151" s="126"/>
      <c r="X151" s="127">
        <v>17</v>
      </c>
      <c r="Y151" s="127">
        <v>51</v>
      </c>
      <c r="Z151" s="113"/>
      <c r="AA151" s="128">
        <v>453</v>
      </c>
      <c r="AB151" s="112">
        <v>97.137407913782894</v>
      </c>
      <c r="AC151" s="123">
        <v>200</v>
      </c>
      <c r="AD151" s="118">
        <v>0.48568703956891401</v>
      </c>
      <c r="AE151" s="129">
        <v>-612.51577011263998</v>
      </c>
      <c r="AF151" s="114"/>
      <c r="AG151" s="114"/>
      <c r="AH151" s="130">
        <v>480</v>
      </c>
      <c r="AI151" s="127">
        <v>667</v>
      </c>
      <c r="AJ151" s="113"/>
      <c r="AK151" s="122">
        <v>4507.3580599999996</v>
      </c>
      <c r="AL151" s="122">
        <v>966.51893705893394</v>
      </c>
      <c r="AM151" s="131">
        <v>660.5</v>
      </c>
      <c r="AN151" s="124">
        <v>1.4633140606494099</v>
      </c>
      <c r="AO151" s="132">
        <v>988.49222920300497</v>
      </c>
      <c r="AP151" s="126">
        <v>0.01</v>
      </c>
      <c r="AQ151" s="126">
        <v>0.01</v>
      </c>
      <c r="AR151" s="127">
        <v>0</v>
      </c>
      <c r="AS151" s="127">
        <v>0</v>
      </c>
      <c r="AT151" s="115"/>
      <c r="AU151" s="122">
        <v>2904.1069299999999</v>
      </c>
      <c r="AV151" s="112">
        <v>622.731610341399</v>
      </c>
      <c r="AW151" s="133">
        <v>573</v>
      </c>
      <c r="AX151" s="135">
        <v>1.08679164108447</v>
      </c>
      <c r="AY151" s="139">
        <v>-148.59575137271401</v>
      </c>
      <c r="AZ151" s="114">
        <v>1.0500000000000001E-2</v>
      </c>
      <c r="BA151" s="114">
        <v>6.7499999999999999E-3</v>
      </c>
      <c r="BB151" s="127">
        <v>0</v>
      </c>
      <c r="BC151" s="127">
        <v>303</v>
      </c>
      <c r="BD151" s="113"/>
      <c r="BE151" s="122">
        <v>247.7</v>
      </c>
      <c r="BF151" s="112">
        <v>53.114648874710802</v>
      </c>
      <c r="BG151" s="134">
        <v>65</v>
      </c>
      <c r="BH151" s="120">
        <v>0.81714844422632105</v>
      </c>
      <c r="BI151" s="128">
        <v>-98.592625286607998</v>
      </c>
      <c r="BJ151" s="114"/>
      <c r="BK151" s="114"/>
      <c r="BL151" s="127">
        <v>56</v>
      </c>
      <c r="BM151" s="127">
        <v>117</v>
      </c>
      <c r="BN151" s="113"/>
      <c r="BO151" s="121">
        <v>686</v>
      </c>
      <c r="BP151" s="122">
        <v>147.09991573698699</v>
      </c>
      <c r="BQ151" s="134">
        <v>78</v>
      </c>
      <c r="BR151" s="124">
        <v>1.8858963556024</v>
      </c>
      <c r="BS151" s="125">
        <v>270.44884965607002</v>
      </c>
      <c r="BT151" s="114">
        <v>7.4999999999999997E-3</v>
      </c>
      <c r="BU151" s="126">
        <v>7.4999999999999997E-3</v>
      </c>
      <c r="BV151" s="121">
        <v>0</v>
      </c>
      <c r="BW151" s="121">
        <v>0</v>
      </c>
      <c r="BX151" s="115"/>
      <c r="BY151" s="120">
        <v>0.99307832422586495</v>
      </c>
      <c r="BZ151" s="120">
        <v>1</v>
      </c>
      <c r="CA151" s="137">
        <v>0.997231329690346</v>
      </c>
      <c r="CB151" s="119">
        <v>0.9</v>
      </c>
      <c r="CC151" s="126">
        <v>2.5000000000000001E-3</v>
      </c>
      <c r="CD151" s="115"/>
      <c r="CE151" s="115"/>
    </row>
    <row r="152" spans="1:83" s="87" customFormat="1" ht="21.4" customHeight="1" x14ac:dyDescent="0.2">
      <c r="A152" s="111" t="s">
        <v>387</v>
      </c>
      <c r="B152" s="111" t="s">
        <v>388</v>
      </c>
      <c r="C152" s="111" t="s">
        <v>213</v>
      </c>
      <c r="D152" s="112">
        <v>3.7516059208888901</v>
      </c>
      <c r="E152" s="113"/>
      <c r="F152" s="114">
        <v>3.85E-2</v>
      </c>
      <c r="G152" s="114">
        <v>2.9749999999999999E-2</v>
      </c>
      <c r="H152" s="115"/>
      <c r="I152" s="116">
        <v>6</v>
      </c>
      <c r="J152" s="116">
        <v>5</v>
      </c>
      <c r="K152" s="113"/>
      <c r="L152" s="117">
        <v>0.57999999999999996</v>
      </c>
      <c r="M152" s="118">
        <v>0.40500000000000003</v>
      </c>
      <c r="N152" s="119">
        <v>0.7</v>
      </c>
      <c r="O152" s="120"/>
      <c r="P152" s="113"/>
      <c r="Q152" s="121">
        <v>232</v>
      </c>
      <c r="R152" s="122">
        <v>61.840183881848397</v>
      </c>
      <c r="S152" s="123">
        <v>36</v>
      </c>
      <c r="T152" s="124">
        <v>1.7177828856069</v>
      </c>
      <c r="U152" s="125">
        <v>77.709954255155097</v>
      </c>
      <c r="V152" s="126">
        <v>0.01</v>
      </c>
      <c r="W152" s="126">
        <v>0.01</v>
      </c>
      <c r="X152" s="127">
        <v>0</v>
      </c>
      <c r="Y152" s="127">
        <v>0</v>
      </c>
      <c r="Z152" s="113"/>
      <c r="AA152" s="128">
        <v>362</v>
      </c>
      <c r="AB152" s="112">
        <v>96.492011057021998</v>
      </c>
      <c r="AC152" s="123">
        <v>200</v>
      </c>
      <c r="AD152" s="118">
        <v>0.48246005528510999</v>
      </c>
      <c r="AE152" s="129">
        <v>-495.16692080469397</v>
      </c>
      <c r="AF152" s="114"/>
      <c r="AG152" s="114"/>
      <c r="AH152" s="130">
        <v>389</v>
      </c>
      <c r="AI152" s="127">
        <v>539</v>
      </c>
      <c r="AJ152" s="113"/>
      <c r="AK152" s="122">
        <v>2569.6830300000001</v>
      </c>
      <c r="AL152" s="122">
        <v>684.955478850281</v>
      </c>
      <c r="AM152" s="131">
        <v>714.6</v>
      </c>
      <c r="AN152" s="135">
        <v>0.95851592338410496</v>
      </c>
      <c r="AO152" s="139">
        <v>-492.97437803517101</v>
      </c>
      <c r="AP152" s="126">
        <v>5.0000000000000001E-4</v>
      </c>
      <c r="AQ152" s="126"/>
      <c r="AR152" s="127">
        <v>112</v>
      </c>
      <c r="AS152" s="127">
        <v>648</v>
      </c>
      <c r="AT152" s="115"/>
      <c r="AU152" s="122">
        <v>2178.8363399999998</v>
      </c>
      <c r="AV152" s="112">
        <v>580.77430997436898</v>
      </c>
      <c r="AW152" s="133">
        <v>573</v>
      </c>
      <c r="AX152" s="135">
        <v>1.0135677311943601</v>
      </c>
      <c r="AY152" s="139">
        <v>-276.94688810544699</v>
      </c>
      <c r="AZ152" s="114">
        <v>4.4999999999999997E-3</v>
      </c>
      <c r="BA152" s="114">
        <v>7.5000000000000002E-4</v>
      </c>
      <c r="BB152" s="127">
        <v>0</v>
      </c>
      <c r="BC152" s="127">
        <v>401</v>
      </c>
      <c r="BD152" s="113"/>
      <c r="BE152" s="122">
        <v>274.10000000000002</v>
      </c>
      <c r="BF152" s="112">
        <v>73.062044836270005</v>
      </c>
      <c r="BG152" s="134">
        <v>65</v>
      </c>
      <c r="BH152" s="135">
        <v>1.1240314590195399</v>
      </c>
      <c r="BI152" s="136">
        <v>-4.4792492615253501</v>
      </c>
      <c r="BJ152" s="114">
        <v>1.35E-2</v>
      </c>
      <c r="BK152" s="114">
        <v>8.9999999999999993E-3</v>
      </c>
      <c r="BL152" s="127">
        <v>0</v>
      </c>
      <c r="BM152" s="127">
        <v>19</v>
      </c>
      <c r="BN152" s="113"/>
      <c r="BO152" s="121">
        <v>599</v>
      </c>
      <c r="BP152" s="122">
        <v>159.66495752253101</v>
      </c>
      <c r="BQ152" s="134">
        <v>78</v>
      </c>
      <c r="BR152" s="124">
        <v>2.0469866349042398</v>
      </c>
      <c r="BS152" s="125">
        <v>264.70490088616998</v>
      </c>
      <c r="BT152" s="114">
        <v>7.4999999999999997E-3</v>
      </c>
      <c r="BU152" s="126">
        <v>7.4999999999999997E-3</v>
      </c>
      <c r="BV152" s="121">
        <v>0</v>
      </c>
      <c r="BW152" s="121">
        <v>0</v>
      </c>
      <c r="BX152" s="115"/>
      <c r="BY152" s="120">
        <v>0.99697100822154905</v>
      </c>
      <c r="BZ152" s="120">
        <v>1</v>
      </c>
      <c r="CA152" s="137">
        <v>0.99878840328861995</v>
      </c>
      <c r="CB152" s="119">
        <v>0.9</v>
      </c>
      <c r="CC152" s="126">
        <v>2.5000000000000001E-3</v>
      </c>
      <c r="CD152" s="115"/>
      <c r="CE152" s="115"/>
    </row>
    <row r="153" spans="1:83" s="87" customFormat="1" ht="21.4" customHeight="1" x14ac:dyDescent="0.2">
      <c r="A153" s="111" t="s">
        <v>387</v>
      </c>
      <c r="B153" s="111" t="s">
        <v>388</v>
      </c>
      <c r="C153" s="111" t="s">
        <v>214</v>
      </c>
      <c r="D153" s="112">
        <v>3.61486575144444</v>
      </c>
      <c r="E153" s="113"/>
      <c r="F153" s="114">
        <v>0.01</v>
      </c>
      <c r="G153" s="114">
        <v>0.01</v>
      </c>
      <c r="H153" s="115"/>
      <c r="I153" s="116">
        <v>2</v>
      </c>
      <c r="J153" s="116">
        <v>2</v>
      </c>
      <c r="K153" s="113"/>
      <c r="L153" s="117">
        <v>0.56999999999999995</v>
      </c>
      <c r="M153" s="118">
        <v>0.57299999999999995</v>
      </c>
      <c r="N153" s="119">
        <v>0.7</v>
      </c>
      <c r="O153" s="120"/>
      <c r="P153" s="113"/>
      <c r="Q153" s="121">
        <v>119</v>
      </c>
      <c r="R153" s="122">
        <v>32.919618094378599</v>
      </c>
      <c r="S153" s="123">
        <v>36</v>
      </c>
      <c r="T153" s="120">
        <v>0.91443383595496097</v>
      </c>
      <c r="U153" s="128">
        <v>-29.666414840204599</v>
      </c>
      <c r="V153" s="126"/>
      <c r="W153" s="126"/>
      <c r="X153" s="127">
        <v>12</v>
      </c>
      <c r="Y153" s="127">
        <v>38</v>
      </c>
      <c r="Z153" s="113"/>
      <c r="AA153" s="128">
        <v>376</v>
      </c>
      <c r="AB153" s="112">
        <v>104.01492776038999</v>
      </c>
      <c r="AC153" s="123">
        <v>200</v>
      </c>
      <c r="AD153" s="118">
        <v>0.52007463880195004</v>
      </c>
      <c r="AE153" s="129">
        <v>-449.92452689002602</v>
      </c>
      <c r="AF153" s="114"/>
      <c r="AG153" s="114"/>
      <c r="AH153" s="130">
        <v>347</v>
      </c>
      <c r="AI153" s="127">
        <v>492</v>
      </c>
      <c r="AJ153" s="113"/>
      <c r="AK153" s="122">
        <v>1517.40338</v>
      </c>
      <c r="AL153" s="122">
        <v>419.767561048061</v>
      </c>
      <c r="AM153" s="131">
        <v>712.6</v>
      </c>
      <c r="AN153" s="118">
        <v>0.58906477834417703</v>
      </c>
      <c r="AO153" s="141">
        <v>-1425.3657093091599</v>
      </c>
      <c r="AP153" s="126"/>
      <c r="AQ153" s="126"/>
      <c r="AR153" s="127">
        <v>1059</v>
      </c>
      <c r="AS153" s="127">
        <v>1574</v>
      </c>
      <c r="AT153" s="115"/>
      <c r="AU153" s="122">
        <v>1664.1423600000001</v>
      </c>
      <c r="AV153" s="112">
        <v>460.36076425107501</v>
      </c>
      <c r="AW153" s="133">
        <v>573</v>
      </c>
      <c r="AX153" s="120">
        <v>0.80342192713974603</v>
      </c>
      <c r="AY153" s="122">
        <v>-702.13140953992399</v>
      </c>
      <c r="AZ153" s="114"/>
      <c r="BA153" s="114"/>
      <c r="BB153" s="127">
        <v>408</v>
      </c>
      <c r="BC153" s="127">
        <v>822</v>
      </c>
      <c r="BD153" s="113"/>
      <c r="BE153" s="122">
        <v>213</v>
      </c>
      <c r="BF153" s="112">
        <v>58.923350034476002</v>
      </c>
      <c r="BG153" s="134">
        <v>65</v>
      </c>
      <c r="BH153" s="120">
        <v>0.90651307745347598</v>
      </c>
      <c r="BI153" s="128">
        <v>-55.4254712392583</v>
      </c>
      <c r="BJ153" s="114"/>
      <c r="BK153" s="114"/>
      <c r="BL153" s="127">
        <v>22</v>
      </c>
      <c r="BM153" s="127">
        <v>69</v>
      </c>
      <c r="BN153" s="113"/>
      <c r="BO153" s="121">
        <v>519</v>
      </c>
      <c r="BP153" s="122">
        <v>143.57379656287799</v>
      </c>
      <c r="BQ153" s="134">
        <v>78</v>
      </c>
      <c r="BR153" s="124">
        <v>1.84068969952408</v>
      </c>
      <c r="BS153" s="125">
        <v>196.88943451289001</v>
      </c>
      <c r="BT153" s="114">
        <v>7.4999999999999997E-3</v>
      </c>
      <c r="BU153" s="126">
        <v>7.4999999999999997E-3</v>
      </c>
      <c r="BV153" s="121">
        <v>0</v>
      </c>
      <c r="BW153" s="121">
        <v>0</v>
      </c>
      <c r="BX153" s="115"/>
      <c r="BY153" s="120">
        <v>0.99908980582524298</v>
      </c>
      <c r="BZ153" s="120">
        <v>1</v>
      </c>
      <c r="CA153" s="137">
        <v>0.99963592233009702</v>
      </c>
      <c r="CB153" s="119">
        <v>0.9</v>
      </c>
      <c r="CC153" s="126">
        <v>2.5000000000000001E-3</v>
      </c>
      <c r="CD153" s="115"/>
      <c r="CE153" s="115"/>
    </row>
    <row r="154" spans="1:83" s="87" customFormat="1" ht="21.4" customHeight="1" x14ac:dyDescent="0.2">
      <c r="A154" s="111" t="s">
        <v>387</v>
      </c>
      <c r="B154" s="111" t="s">
        <v>388</v>
      </c>
      <c r="C154" s="111" t="s">
        <v>215</v>
      </c>
      <c r="D154" s="112">
        <v>3.4197320584444402</v>
      </c>
      <c r="E154" s="113"/>
      <c r="F154" s="114">
        <v>1.175E-2</v>
      </c>
      <c r="G154" s="114">
        <v>1.0999999999999999E-2</v>
      </c>
      <c r="H154" s="115"/>
      <c r="I154" s="116">
        <v>4</v>
      </c>
      <c r="J154" s="116">
        <v>3</v>
      </c>
      <c r="K154" s="113"/>
      <c r="L154" s="137">
        <v>0.94</v>
      </c>
      <c r="M154" s="135">
        <v>0.70499999999999996</v>
      </c>
      <c r="N154" s="119">
        <v>0.7</v>
      </c>
      <c r="O154" s="120">
        <v>1E-3</v>
      </c>
      <c r="P154" s="113"/>
      <c r="Q154" s="121">
        <v>90</v>
      </c>
      <c r="R154" s="122">
        <v>26.317851358488799</v>
      </c>
      <c r="S154" s="123">
        <v>36</v>
      </c>
      <c r="T154" s="118">
        <v>0.73105142662469003</v>
      </c>
      <c r="U154" s="129">
        <v>-50.641268528409398</v>
      </c>
      <c r="V154" s="126"/>
      <c r="W154" s="126"/>
      <c r="X154" s="127">
        <v>34</v>
      </c>
      <c r="Y154" s="127">
        <v>58</v>
      </c>
      <c r="Z154" s="113"/>
      <c r="AA154" s="128">
        <v>227</v>
      </c>
      <c r="AB154" s="112">
        <v>66.379469537521899</v>
      </c>
      <c r="AC154" s="123">
        <v>200</v>
      </c>
      <c r="AD154" s="118">
        <v>0.33189734768760898</v>
      </c>
      <c r="AE154" s="129">
        <v>-554.34038071338603</v>
      </c>
      <c r="AF154" s="114"/>
      <c r="AG154" s="114"/>
      <c r="AH154" s="130">
        <v>457</v>
      </c>
      <c r="AI154" s="127">
        <v>594</v>
      </c>
      <c r="AJ154" s="113"/>
      <c r="AK154" s="122">
        <v>1545.7496000000001</v>
      </c>
      <c r="AL154" s="122">
        <v>452.00898011381798</v>
      </c>
      <c r="AM154" s="131">
        <v>680.5</v>
      </c>
      <c r="AN154" s="118">
        <v>0.66423068348834302</v>
      </c>
      <c r="AO154" s="141">
        <v>-1112.76104537729</v>
      </c>
      <c r="AP154" s="126"/>
      <c r="AQ154" s="126"/>
      <c r="AR154" s="127">
        <v>782</v>
      </c>
      <c r="AS154" s="127">
        <v>1247</v>
      </c>
      <c r="AT154" s="115"/>
      <c r="AU154" s="122">
        <v>1886.63426</v>
      </c>
      <c r="AV154" s="112">
        <v>551.690666916807</v>
      </c>
      <c r="AW154" s="133">
        <v>573</v>
      </c>
      <c r="AX154" s="135">
        <v>0.96281093702758602</v>
      </c>
      <c r="AY154" s="139">
        <v>-351.90593074384998</v>
      </c>
      <c r="AZ154" s="114">
        <v>7.5000000000000002E-4</v>
      </c>
      <c r="BA154" s="114"/>
      <c r="BB154" s="127">
        <v>73</v>
      </c>
      <c r="BC154" s="127">
        <v>465</v>
      </c>
      <c r="BD154" s="113"/>
      <c r="BE154" s="122">
        <v>152</v>
      </c>
      <c r="BF154" s="112">
        <v>44.447926738781199</v>
      </c>
      <c r="BG154" s="134">
        <v>65</v>
      </c>
      <c r="BH154" s="118">
        <v>0.68381425751971003</v>
      </c>
      <c r="BI154" s="129">
        <v>-101.93562373185</v>
      </c>
      <c r="BJ154" s="114"/>
      <c r="BK154" s="114"/>
      <c r="BL154" s="127">
        <v>71</v>
      </c>
      <c r="BM154" s="127">
        <v>115</v>
      </c>
      <c r="BN154" s="113"/>
      <c r="BO154" s="121">
        <v>334</v>
      </c>
      <c r="BP154" s="122">
        <v>97.668470597058601</v>
      </c>
      <c r="BQ154" s="134">
        <v>78</v>
      </c>
      <c r="BR154" s="124">
        <v>1.2521598794494699</v>
      </c>
      <c r="BS154" s="125">
        <v>29.277251521779601</v>
      </c>
      <c r="BT154" s="114">
        <v>7.4999999999999997E-3</v>
      </c>
      <c r="BU154" s="126">
        <v>7.4999999999999997E-3</v>
      </c>
      <c r="BV154" s="121">
        <v>0</v>
      </c>
      <c r="BW154" s="121">
        <v>0</v>
      </c>
      <c r="BX154" s="115"/>
      <c r="BY154" s="120">
        <v>0.98865069356872604</v>
      </c>
      <c r="BZ154" s="120">
        <v>1</v>
      </c>
      <c r="CA154" s="137">
        <v>0.99546027742749099</v>
      </c>
      <c r="CB154" s="119">
        <v>0.9</v>
      </c>
      <c r="CC154" s="126">
        <v>2.5000000000000001E-3</v>
      </c>
      <c r="CD154" s="115"/>
      <c r="CE154" s="115"/>
    </row>
    <row r="155" spans="1:83" s="87" customFormat="1" ht="21.4" customHeight="1" x14ac:dyDescent="0.2">
      <c r="A155" s="111" t="s">
        <v>387</v>
      </c>
      <c r="B155" s="111" t="s">
        <v>388</v>
      </c>
      <c r="C155" s="111" t="s">
        <v>216</v>
      </c>
      <c r="D155" s="112">
        <v>2.8888888888888902</v>
      </c>
      <c r="E155" s="113"/>
      <c r="F155" s="114">
        <v>2.1999999999999999E-2</v>
      </c>
      <c r="G155" s="114">
        <v>0.02</v>
      </c>
      <c r="H155" s="115"/>
      <c r="I155" s="116">
        <v>4</v>
      </c>
      <c r="J155" s="116">
        <v>3</v>
      </c>
      <c r="K155" s="113"/>
      <c r="L155" s="117">
        <v>0.44</v>
      </c>
      <c r="M155" s="118">
        <v>0.505</v>
      </c>
      <c r="N155" s="119">
        <v>0.7</v>
      </c>
      <c r="O155" s="120"/>
      <c r="P155" s="113"/>
      <c r="Q155" s="121">
        <v>103</v>
      </c>
      <c r="R155" s="122">
        <v>35.653846153846203</v>
      </c>
      <c r="S155" s="123">
        <v>36</v>
      </c>
      <c r="T155" s="135">
        <v>0.99038461538461497</v>
      </c>
      <c r="U155" s="136">
        <v>-15.8096</v>
      </c>
      <c r="V155" s="126">
        <v>2E-3</v>
      </c>
      <c r="W155" s="126"/>
      <c r="X155" s="127">
        <v>2</v>
      </c>
      <c r="Y155" s="127">
        <v>22</v>
      </c>
      <c r="Z155" s="113"/>
      <c r="AA155" s="128">
        <v>252</v>
      </c>
      <c r="AB155" s="112">
        <v>87.230769230769198</v>
      </c>
      <c r="AC155" s="123">
        <v>200</v>
      </c>
      <c r="AD155" s="118">
        <v>0.436153846153846</v>
      </c>
      <c r="AE155" s="129">
        <v>-408.05333333333402</v>
      </c>
      <c r="AF155" s="114"/>
      <c r="AG155" s="114"/>
      <c r="AH155" s="130">
        <v>326</v>
      </c>
      <c r="AI155" s="127">
        <v>442</v>
      </c>
      <c r="AJ155" s="113"/>
      <c r="AK155" s="122">
        <v>2695.6355600000002</v>
      </c>
      <c r="AL155" s="122">
        <v>933.10461692307695</v>
      </c>
      <c r="AM155" s="131">
        <v>695.1</v>
      </c>
      <c r="AN155" s="124">
        <v>1.34240341954118</v>
      </c>
      <c r="AO155" s="132">
        <v>401.62019999999899</v>
      </c>
      <c r="AP155" s="126">
        <v>0.01</v>
      </c>
      <c r="AQ155" s="126">
        <v>0.01</v>
      </c>
      <c r="AR155" s="127">
        <v>0</v>
      </c>
      <c r="AS155" s="127">
        <v>0</v>
      </c>
      <c r="AT155" s="115"/>
      <c r="AU155" s="122">
        <v>1381.4655299999999</v>
      </c>
      <c r="AV155" s="112">
        <v>478.19960653846198</v>
      </c>
      <c r="AW155" s="133">
        <v>573</v>
      </c>
      <c r="AX155" s="120">
        <v>0.83455428715263802</v>
      </c>
      <c r="AY155" s="122">
        <v>-509.58727000000101</v>
      </c>
      <c r="AZ155" s="114"/>
      <c r="BA155" s="114"/>
      <c r="BB155" s="127">
        <v>274</v>
      </c>
      <c r="BC155" s="127">
        <v>605</v>
      </c>
      <c r="BD155" s="113"/>
      <c r="BE155" s="122">
        <v>159.4</v>
      </c>
      <c r="BF155" s="112">
        <v>55.176923076923103</v>
      </c>
      <c r="BG155" s="134">
        <v>65</v>
      </c>
      <c r="BH155" s="120">
        <v>0.84887573964496998</v>
      </c>
      <c r="BI155" s="128">
        <v>-55.117333333333399</v>
      </c>
      <c r="BJ155" s="114"/>
      <c r="BK155" s="114"/>
      <c r="BL155" s="127">
        <v>29</v>
      </c>
      <c r="BM155" s="127">
        <v>66</v>
      </c>
      <c r="BN155" s="113"/>
      <c r="BO155" s="121">
        <v>347</v>
      </c>
      <c r="BP155" s="122">
        <v>120.115384615385</v>
      </c>
      <c r="BQ155" s="134">
        <v>78</v>
      </c>
      <c r="BR155" s="124">
        <v>1.5399408284023699</v>
      </c>
      <c r="BS155" s="125">
        <v>89.579199999999901</v>
      </c>
      <c r="BT155" s="114">
        <v>7.4999999999999997E-3</v>
      </c>
      <c r="BU155" s="126">
        <v>7.4999999999999997E-3</v>
      </c>
      <c r="BV155" s="121">
        <v>0</v>
      </c>
      <c r="BW155" s="121">
        <v>0</v>
      </c>
      <c r="BX155" s="115"/>
      <c r="BY155" s="120">
        <v>0.99555308504724804</v>
      </c>
      <c r="BZ155" s="120">
        <v>1</v>
      </c>
      <c r="CA155" s="137">
        <v>0.99822123401889895</v>
      </c>
      <c r="CB155" s="119">
        <v>0.9</v>
      </c>
      <c r="CC155" s="126">
        <v>2.5000000000000001E-3</v>
      </c>
      <c r="CD155" s="115"/>
      <c r="CE155" s="115"/>
    </row>
    <row r="156" spans="1:83" s="87" customFormat="1" ht="21.4" customHeight="1" x14ac:dyDescent="0.2">
      <c r="A156" s="111" t="s">
        <v>387</v>
      </c>
      <c r="B156" s="111" t="s">
        <v>388</v>
      </c>
      <c r="C156" s="111" t="s">
        <v>217</v>
      </c>
      <c r="D156" s="112">
        <v>4.8964903952222203</v>
      </c>
      <c r="E156" s="113"/>
      <c r="F156" s="114">
        <v>2.3E-2</v>
      </c>
      <c r="G156" s="114">
        <v>0.02</v>
      </c>
      <c r="H156" s="115"/>
      <c r="I156" s="116">
        <v>4</v>
      </c>
      <c r="J156" s="116">
        <v>3</v>
      </c>
      <c r="K156" s="113"/>
      <c r="L156" s="117">
        <v>0.44</v>
      </c>
      <c r="M156" s="120">
        <v>0.61299999999999999</v>
      </c>
      <c r="N156" s="119">
        <v>0.7</v>
      </c>
      <c r="O156" s="120"/>
      <c r="P156" s="113"/>
      <c r="Q156" s="121">
        <v>165</v>
      </c>
      <c r="R156" s="122">
        <v>33.697605158380298</v>
      </c>
      <c r="S156" s="123">
        <v>36</v>
      </c>
      <c r="T156" s="120">
        <v>0.93604458773278598</v>
      </c>
      <c r="U156" s="128">
        <v>-36.375022590067204</v>
      </c>
      <c r="V156" s="126"/>
      <c r="W156" s="126"/>
      <c r="X156" s="127">
        <v>12</v>
      </c>
      <c r="Y156" s="127">
        <v>47</v>
      </c>
      <c r="Z156" s="113"/>
      <c r="AA156" s="128">
        <v>485</v>
      </c>
      <c r="AB156" s="112">
        <v>99.050536374632998</v>
      </c>
      <c r="AC156" s="123">
        <v>200</v>
      </c>
      <c r="AD156" s="118">
        <v>0.49525268187316501</v>
      </c>
      <c r="AE156" s="129">
        <v>-633.75012550037297</v>
      </c>
      <c r="AF156" s="114"/>
      <c r="AG156" s="114"/>
      <c r="AH156" s="130">
        <v>495</v>
      </c>
      <c r="AI156" s="127">
        <v>691</v>
      </c>
      <c r="AJ156" s="113"/>
      <c r="AK156" s="122">
        <v>5266.0888400000003</v>
      </c>
      <c r="AL156" s="122">
        <v>1075.4823179349901</v>
      </c>
      <c r="AM156" s="131">
        <v>762</v>
      </c>
      <c r="AN156" s="124">
        <v>1.4113941180249201</v>
      </c>
      <c r="AO156" s="132">
        <v>1003.6508618435799</v>
      </c>
      <c r="AP156" s="126">
        <v>0.01</v>
      </c>
      <c r="AQ156" s="126">
        <v>0.01</v>
      </c>
      <c r="AR156" s="127">
        <v>0</v>
      </c>
      <c r="AS156" s="127">
        <v>0</v>
      </c>
      <c r="AT156" s="115"/>
      <c r="AU156" s="122">
        <v>1903.29403</v>
      </c>
      <c r="AV156" s="112">
        <v>388.70576195904499</v>
      </c>
      <c r="AW156" s="133">
        <v>573</v>
      </c>
      <c r="AX156" s="118">
        <v>0.67836956711875196</v>
      </c>
      <c r="AY156" s="141">
        <v>-1301.9250795585699</v>
      </c>
      <c r="AZ156" s="114"/>
      <c r="BA156" s="114"/>
      <c r="BB156" s="127">
        <v>903</v>
      </c>
      <c r="BC156" s="127">
        <v>1464</v>
      </c>
      <c r="BD156" s="113"/>
      <c r="BE156" s="122">
        <v>314.60000000000002</v>
      </c>
      <c r="BF156" s="112">
        <v>64.250100501978494</v>
      </c>
      <c r="BG156" s="134">
        <v>65</v>
      </c>
      <c r="BH156" s="135">
        <v>0.988463084645822</v>
      </c>
      <c r="BI156" s="136">
        <v>-48.993790787621201</v>
      </c>
      <c r="BJ156" s="114">
        <v>3.0000000000000001E-3</v>
      </c>
      <c r="BK156" s="114"/>
      <c r="BL156" s="127">
        <v>4</v>
      </c>
      <c r="BM156" s="127">
        <v>68</v>
      </c>
      <c r="BN156" s="113"/>
      <c r="BO156" s="121">
        <v>540</v>
      </c>
      <c r="BP156" s="122">
        <v>110.28307142742599</v>
      </c>
      <c r="BQ156" s="134">
        <v>78</v>
      </c>
      <c r="BR156" s="124">
        <v>1.41388553112085</v>
      </c>
      <c r="BS156" s="125">
        <v>103.687451054855</v>
      </c>
      <c r="BT156" s="114">
        <v>7.4999999999999997E-3</v>
      </c>
      <c r="BU156" s="126">
        <v>7.4999999999999997E-3</v>
      </c>
      <c r="BV156" s="121">
        <v>0</v>
      </c>
      <c r="BW156" s="121">
        <v>0</v>
      </c>
      <c r="BX156" s="115"/>
      <c r="BY156" s="120">
        <v>0.99882456655891905</v>
      </c>
      <c r="BZ156" s="120">
        <v>1</v>
      </c>
      <c r="CA156" s="137">
        <v>0.99952982662356704</v>
      </c>
      <c r="CB156" s="119">
        <v>0.9</v>
      </c>
      <c r="CC156" s="126">
        <v>2.5000000000000001E-3</v>
      </c>
      <c r="CD156" s="115"/>
      <c r="CE156" s="115"/>
    </row>
    <row r="157" spans="1:83" s="87" customFormat="1" ht="21.4" customHeight="1" x14ac:dyDescent="0.2">
      <c r="A157" s="111" t="s">
        <v>387</v>
      </c>
      <c r="B157" s="111" t="s">
        <v>388</v>
      </c>
      <c r="C157" s="111" t="s">
        <v>218</v>
      </c>
      <c r="D157" s="112">
        <v>3.7933702101111102</v>
      </c>
      <c r="E157" s="113"/>
      <c r="F157" s="114">
        <v>3.7999999999999999E-2</v>
      </c>
      <c r="G157" s="114">
        <v>3.3500000000000002E-2</v>
      </c>
      <c r="H157" s="115"/>
      <c r="I157" s="116">
        <v>4</v>
      </c>
      <c r="J157" s="116">
        <v>4</v>
      </c>
      <c r="K157" s="113"/>
      <c r="L157" s="117">
        <v>0.6</v>
      </c>
      <c r="M157" s="120">
        <v>0.64200000000000002</v>
      </c>
      <c r="N157" s="119">
        <v>0.7</v>
      </c>
      <c r="O157" s="120"/>
      <c r="P157" s="113"/>
      <c r="Q157" s="121">
        <v>176</v>
      </c>
      <c r="R157" s="122">
        <v>46.396737004702899</v>
      </c>
      <c r="S157" s="123">
        <v>36</v>
      </c>
      <c r="T157" s="124">
        <v>1.2887982501306401</v>
      </c>
      <c r="U157" s="125">
        <v>19.9923393908864</v>
      </c>
      <c r="V157" s="126">
        <v>0.01</v>
      </c>
      <c r="W157" s="126">
        <v>0.01</v>
      </c>
      <c r="X157" s="127">
        <v>0</v>
      </c>
      <c r="Y157" s="127">
        <v>0</v>
      </c>
      <c r="Z157" s="113"/>
      <c r="AA157" s="128">
        <v>203</v>
      </c>
      <c r="AB157" s="112">
        <v>53.514418249742597</v>
      </c>
      <c r="AC157" s="123">
        <v>200</v>
      </c>
      <c r="AD157" s="118">
        <v>0.26757209124871301</v>
      </c>
      <c r="AE157" s="129">
        <v>-663.70922560618601</v>
      </c>
      <c r="AF157" s="114"/>
      <c r="AG157" s="114"/>
      <c r="AH157" s="130">
        <v>556</v>
      </c>
      <c r="AI157" s="127">
        <v>708</v>
      </c>
      <c r="AJ157" s="113"/>
      <c r="AK157" s="122">
        <v>1204.4435000000001</v>
      </c>
      <c r="AL157" s="122">
        <v>317.51277446888599</v>
      </c>
      <c r="AM157" s="131">
        <v>635.29999999999995</v>
      </c>
      <c r="AN157" s="118">
        <v>0.49978399884918301</v>
      </c>
      <c r="AO157" s="141">
        <v>-1548.65835513805</v>
      </c>
      <c r="AP157" s="126"/>
      <c r="AQ157" s="126"/>
      <c r="AR157" s="127">
        <v>1206</v>
      </c>
      <c r="AS157" s="127">
        <v>1688</v>
      </c>
      <c r="AT157" s="115"/>
      <c r="AU157" s="122">
        <v>2577.9979400000002</v>
      </c>
      <c r="AV157" s="112">
        <v>679.60620693662497</v>
      </c>
      <c r="AW157" s="133">
        <v>573</v>
      </c>
      <c r="AX157" s="124">
        <v>1.1860492267654901</v>
      </c>
      <c r="AY157" s="132">
        <v>94.876008638275394</v>
      </c>
      <c r="AZ157" s="114">
        <v>1.4999999999999999E-2</v>
      </c>
      <c r="BA157" s="114">
        <v>1.4250000000000001E-2</v>
      </c>
      <c r="BB157" s="127">
        <v>0</v>
      </c>
      <c r="BC157" s="127">
        <v>31</v>
      </c>
      <c r="BD157" s="113"/>
      <c r="BE157" s="122">
        <v>267.89999999999998</v>
      </c>
      <c r="BF157" s="112">
        <v>70.623215020226795</v>
      </c>
      <c r="BG157" s="134">
        <v>65</v>
      </c>
      <c r="BH157" s="135">
        <v>1.08651100031118</v>
      </c>
      <c r="BI157" s="136">
        <v>-13.780498322010599</v>
      </c>
      <c r="BJ157" s="114">
        <v>1.0500000000000001E-2</v>
      </c>
      <c r="BK157" s="114">
        <v>6.7499999999999999E-3</v>
      </c>
      <c r="BL157" s="127">
        <v>0</v>
      </c>
      <c r="BM157" s="127">
        <v>28</v>
      </c>
      <c r="BN157" s="113"/>
      <c r="BO157" s="121">
        <v>217</v>
      </c>
      <c r="BP157" s="122">
        <v>57.2050677842076</v>
      </c>
      <c r="BQ157" s="134">
        <v>78</v>
      </c>
      <c r="BR157" s="118">
        <v>0.73339830492573799</v>
      </c>
      <c r="BS157" s="129">
        <v>-121.016597986413</v>
      </c>
      <c r="BT157" s="114"/>
      <c r="BU157" s="126"/>
      <c r="BV157" s="121">
        <v>79</v>
      </c>
      <c r="BW157" s="121">
        <v>139</v>
      </c>
      <c r="BX157" s="115"/>
      <c r="BY157" s="120">
        <v>0.99792638672887501</v>
      </c>
      <c r="BZ157" s="120">
        <v>1</v>
      </c>
      <c r="CA157" s="137">
        <v>0.99917055469155003</v>
      </c>
      <c r="CB157" s="119">
        <v>0.9</v>
      </c>
      <c r="CC157" s="126">
        <v>2.5000000000000001E-3</v>
      </c>
      <c r="CD157" s="115"/>
      <c r="CE157" s="115"/>
    </row>
    <row r="158" spans="1:83" s="87" customFormat="1" ht="21.4" customHeight="1" x14ac:dyDescent="0.2">
      <c r="A158" s="111" t="s">
        <v>387</v>
      </c>
      <c r="B158" s="111" t="s">
        <v>388</v>
      </c>
      <c r="C158" s="111" t="s">
        <v>219</v>
      </c>
      <c r="D158" s="112">
        <v>3.9038862538888899</v>
      </c>
      <c r="E158" s="113"/>
      <c r="F158" s="114">
        <v>3.5249999999999997E-2</v>
      </c>
      <c r="G158" s="114">
        <v>3.15E-2</v>
      </c>
      <c r="H158" s="115"/>
      <c r="I158" s="116">
        <v>5</v>
      </c>
      <c r="J158" s="116">
        <v>5</v>
      </c>
      <c r="K158" s="113"/>
      <c r="L158" s="117">
        <v>0.47</v>
      </c>
      <c r="M158" s="120">
        <v>0.63200000000000001</v>
      </c>
      <c r="N158" s="119">
        <v>0.7</v>
      </c>
      <c r="O158" s="120"/>
      <c r="P158" s="113"/>
      <c r="Q158" s="121">
        <v>215</v>
      </c>
      <c r="R158" s="122">
        <v>55.073325916149798</v>
      </c>
      <c r="S158" s="123">
        <v>36</v>
      </c>
      <c r="T158" s="124">
        <v>1.52981460878194</v>
      </c>
      <c r="U158" s="125">
        <v>54.447212368063902</v>
      </c>
      <c r="V158" s="126">
        <v>0.01</v>
      </c>
      <c r="W158" s="126">
        <v>0.01</v>
      </c>
      <c r="X158" s="127">
        <v>0</v>
      </c>
      <c r="Y158" s="127">
        <v>0</v>
      </c>
      <c r="Z158" s="113"/>
      <c r="AA158" s="128">
        <v>489</v>
      </c>
      <c r="AB158" s="112">
        <v>125.25979708370799</v>
      </c>
      <c r="AC158" s="123">
        <v>200</v>
      </c>
      <c r="AD158" s="118">
        <v>0.62629898541854001</v>
      </c>
      <c r="AE158" s="129">
        <v>-402.95993128853399</v>
      </c>
      <c r="AF158" s="114"/>
      <c r="AG158" s="114"/>
      <c r="AH158" s="130">
        <v>292</v>
      </c>
      <c r="AI158" s="127">
        <v>448</v>
      </c>
      <c r="AJ158" s="113"/>
      <c r="AK158" s="122">
        <v>3888.6786000000002</v>
      </c>
      <c r="AL158" s="122">
        <v>996.10448335328897</v>
      </c>
      <c r="AM158" s="131">
        <v>828</v>
      </c>
      <c r="AN158" s="124">
        <v>1.20302473834938</v>
      </c>
      <c r="AO158" s="132">
        <v>195.96448446547001</v>
      </c>
      <c r="AP158" s="126">
        <v>0.01</v>
      </c>
      <c r="AQ158" s="126">
        <v>0.01</v>
      </c>
      <c r="AR158" s="127">
        <v>0</v>
      </c>
      <c r="AS158" s="127">
        <v>0</v>
      </c>
      <c r="AT158" s="115"/>
      <c r="AU158" s="122">
        <v>2288.1710699999999</v>
      </c>
      <c r="AV158" s="112">
        <v>586.12647018611699</v>
      </c>
      <c r="AW158" s="133">
        <v>573</v>
      </c>
      <c r="AX158" s="135">
        <v>1.02290832493214</v>
      </c>
      <c r="AY158" s="139">
        <v>-267.29413314164998</v>
      </c>
      <c r="AZ158" s="114">
        <v>5.2500000000000003E-3</v>
      </c>
      <c r="BA158" s="114">
        <v>1.5E-3</v>
      </c>
      <c r="BB158" s="127">
        <v>0</v>
      </c>
      <c r="BC158" s="127">
        <v>397</v>
      </c>
      <c r="BD158" s="113"/>
      <c r="BE158" s="122">
        <v>205.1</v>
      </c>
      <c r="BF158" s="112">
        <v>52.537391373964297</v>
      </c>
      <c r="BG158" s="134">
        <v>65</v>
      </c>
      <c r="BH158" s="120">
        <v>0.80826755959945096</v>
      </c>
      <c r="BI158" s="128">
        <v>-84.786977668773503</v>
      </c>
      <c r="BJ158" s="114"/>
      <c r="BK158" s="114"/>
      <c r="BL158" s="127">
        <v>49</v>
      </c>
      <c r="BM158" s="127">
        <v>100</v>
      </c>
      <c r="BN158" s="113"/>
      <c r="BO158" s="121">
        <v>626</v>
      </c>
      <c r="BP158" s="122">
        <v>160.35303266748701</v>
      </c>
      <c r="BQ158" s="134">
        <v>78</v>
      </c>
      <c r="BR158" s="124">
        <v>2.05580811112163</v>
      </c>
      <c r="BS158" s="125">
        <v>278.13562679747201</v>
      </c>
      <c r="BT158" s="114">
        <v>7.4999999999999997E-3</v>
      </c>
      <c r="BU158" s="126">
        <v>7.4999999999999997E-3</v>
      </c>
      <c r="BV158" s="121">
        <v>0</v>
      </c>
      <c r="BW158" s="121">
        <v>0</v>
      </c>
      <c r="BX158" s="115"/>
      <c r="BY158" s="120">
        <v>0.99687926662765702</v>
      </c>
      <c r="BZ158" s="120">
        <v>1</v>
      </c>
      <c r="CA158" s="137">
        <v>0.99875170665106305</v>
      </c>
      <c r="CB158" s="119">
        <v>0.9</v>
      </c>
      <c r="CC158" s="126">
        <v>2.5000000000000001E-3</v>
      </c>
      <c r="CD158" s="115"/>
      <c r="CE158" s="115"/>
    </row>
    <row r="159" spans="1:83" s="87" customFormat="1" ht="21.4" customHeight="1" x14ac:dyDescent="0.2">
      <c r="A159" s="111" t="s">
        <v>387</v>
      </c>
      <c r="B159" s="111" t="s">
        <v>388</v>
      </c>
      <c r="C159" s="111" t="s">
        <v>481</v>
      </c>
      <c r="D159" s="112">
        <v>3.18581675966667</v>
      </c>
      <c r="E159" s="113"/>
      <c r="F159" s="114">
        <v>2.9499999999999998E-2</v>
      </c>
      <c r="G159" s="114">
        <v>1.925E-2</v>
      </c>
      <c r="H159" s="115"/>
      <c r="I159" s="116">
        <v>6</v>
      </c>
      <c r="J159" s="116">
        <v>4</v>
      </c>
      <c r="K159" s="113"/>
      <c r="L159" s="117">
        <v>0.47</v>
      </c>
      <c r="M159" s="118">
        <v>0.47399999999999998</v>
      </c>
      <c r="N159" s="119">
        <v>0.7</v>
      </c>
      <c r="O159" s="120"/>
      <c r="P159" s="113"/>
      <c r="Q159" s="121">
        <v>189</v>
      </c>
      <c r="R159" s="122">
        <v>59.325445955584399</v>
      </c>
      <c r="S159" s="123">
        <v>36</v>
      </c>
      <c r="T159" s="124">
        <v>1.6479290543217899</v>
      </c>
      <c r="U159" s="125">
        <v>57.978825615244702</v>
      </c>
      <c r="V159" s="126">
        <v>0.01</v>
      </c>
      <c r="W159" s="126">
        <v>0.01</v>
      </c>
      <c r="X159" s="127">
        <v>0</v>
      </c>
      <c r="Y159" s="127">
        <v>0</v>
      </c>
      <c r="Z159" s="113"/>
      <c r="AA159" s="128">
        <v>234</v>
      </c>
      <c r="AB159" s="112">
        <v>73.450552135485495</v>
      </c>
      <c r="AC159" s="123">
        <v>200</v>
      </c>
      <c r="AD159" s="118">
        <v>0.36725276067742701</v>
      </c>
      <c r="AE159" s="129">
        <v>-493.89541324864098</v>
      </c>
      <c r="AF159" s="114"/>
      <c r="AG159" s="114"/>
      <c r="AH159" s="130">
        <v>404</v>
      </c>
      <c r="AI159" s="127">
        <v>531</v>
      </c>
      <c r="AJ159" s="113"/>
      <c r="AK159" s="122">
        <v>2492.6874200000002</v>
      </c>
      <c r="AL159" s="122">
        <v>782.43276624008104</v>
      </c>
      <c r="AM159" s="131">
        <v>790.4</v>
      </c>
      <c r="AN159" s="135">
        <v>0.98991999777338102</v>
      </c>
      <c r="AO159" s="139">
        <v>-383.95525315862898</v>
      </c>
      <c r="AP159" s="126">
        <v>2E-3</v>
      </c>
      <c r="AQ159" s="126"/>
      <c r="AR159" s="127">
        <v>26</v>
      </c>
      <c r="AS159" s="127">
        <v>529</v>
      </c>
      <c r="AT159" s="115"/>
      <c r="AU159" s="122">
        <v>1928.0903499999999</v>
      </c>
      <c r="AV159" s="112">
        <v>605.21068707094696</v>
      </c>
      <c r="AW159" s="133">
        <v>573</v>
      </c>
      <c r="AX159" s="135">
        <v>1.0562141135618599</v>
      </c>
      <c r="AY159" s="139">
        <v>-157.330008957356</v>
      </c>
      <c r="AZ159" s="114">
        <v>8.2500000000000004E-3</v>
      </c>
      <c r="BA159" s="114">
        <v>4.4999999999999997E-3</v>
      </c>
      <c r="BB159" s="127">
        <v>0</v>
      </c>
      <c r="BC159" s="127">
        <v>263</v>
      </c>
      <c r="BD159" s="113"/>
      <c r="BE159" s="122">
        <v>213.3</v>
      </c>
      <c r="BF159" s="112">
        <v>66.953003292730997</v>
      </c>
      <c r="BG159" s="134">
        <v>65</v>
      </c>
      <c r="BH159" s="135">
        <v>1.0300462045035499</v>
      </c>
      <c r="BI159" s="136">
        <v>-23.2660093058082</v>
      </c>
      <c r="BJ159" s="114">
        <v>6.0000000000000001E-3</v>
      </c>
      <c r="BK159" s="114">
        <v>2.2499999999999998E-3</v>
      </c>
      <c r="BL159" s="127">
        <v>0</v>
      </c>
      <c r="BM159" s="127">
        <v>36</v>
      </c>
      <c r="BN159" s="113"/>
      <c r="BO159" s="121">
        <v>241</v>
      </c>
      <c r="BP159" s="122">
        <v>75.647790874581204</v>
      </c>
      <c r="BQ159" s="134">
        <v>78</v>
      </c>
      <c r="BR159" s="135">
        <v>0.96984347275104099</v>
      </c>
      <c r="BS159" s="136">
        <v>-42.879211166969903</v>
      </c>
      <c r="BT159" s="114">
        <v>7.5000000000000002E-4</v>
      </c>
      <c r="BU159" s="126"/>
      <c r="BV159" s="121">
        <v>8</v>
      </c>
      <c r="BW159" s="121">
        <v>58</v>
      </c>
      <c r="BX159" s="115"/>
      <c r="BY159" s="120">
        <v>0.99830914470903198</v>
      </c>
      <c r="BZ159" s="120">
        <v>1</v>
      </c>
      <c r="CA159" s="137">
        <v>0.99932365788361299</v>
      </c>
      <c r="CB159" s="119">
        <v>0.9</v>
      </c>
      <c r="CC159" s="126">
        <v>2.5000000000000001E-3</v>
      </c>
      <c r="CD159" s="115"/>
      <c r="CE159" s="115"/>
    </row>
    <row r="160" spans="1:83" s="87" customFormat="1" ht="21.4" customHeight="1" x14ac:dyDescent="0.2">
      <c r="A160" s="111" t="s">
        <v>387</v>
      </c>
      <c r="B160" s="111" t="s">
        <v>388</v>
      </c>
      <c r="C160" s="111" t="s">
        <v>221</v>
      </c>
      <c r="D160" s="112">
        <v>3.8422318423333301</v>
      </c>
      <c r="E160" s="113"/>
      <c r="F160" s="114">
        <v>3.5749999999999997E-2</v>
      </c>
      <c r="G160" s="114">
        <v>2.9749999999999999E-2</v>
      </c>
      <c r="H160" s="115"/>
      <c r="I160" s="116">
        <v>6</v>
      </c>
      <c r="J160" s="116">
        <v>5</v>
      </c>
      <c r="K160" s="113"/>
      <c r="L160" s="137">
        <v>1</v>
      </c>
      <c r="M160" s="135">
        <v>0.74199999999999999</v>
      </c>
      <c r="N160" s="119">
        <v>0.7</v>
      </c>
      <c r="O160" s="120">
        <v>6.0000000000000001E-3</v>
      </c>
      <c r="P160" s="113"/>
      <c r="Q160" s="121">
        <v>217</v>
      </c>
      <c r="R160" s="122">
        <v>56.477591385588802</v>
      </c>
      <c r="S160" s="123">
        <v>36</v>
      </c>
      <c r="T160" s="124">
        <v>1.5688219829330201</v>
      </c>
      <c r="U160" s="125">
        <v>58.982836359462503</v>
      </c>
      <c r="V160" s="126">
        <v>0.01</v>
      </c>
      <c r="W160" s="126">
        <v>0.01</v>
      </c>
      <c r="X160" s="127">
        <v>0</v>
      </c>
      <c r="Y160" s="127">
        <v>0</v>
      </c>
      <c r="Z160" s="113"/>
      <c r="AA160" s="128">
        <v>483</v>
      </c>
      <c r="AB160" s="112">
        <v>125.708187277601</v>
      </c>
      <c r="AC160" s="123">
        <v>200</v>
      </c>
      <c r="AD160" s="118">
        <v>0.62854093638800501</v>
      </c>
      <c r="AE160" s="129">
        <v>-394.87313133631898</v>
      </c>
      <c r="AF160" s="114"/>
      <c r="AG160" s="114"/>
      <c r="AH160" s="130">
        <v>286</v>
      </c>
      <c r="AI160" s="127">
        <v>440</v>
      </c>
      <c r="AJ160" s="113"/>
      <c r="AK160" s="122">
        <v>3059.73992</v>
      </c>
      <c r="AL160" s="122">
        <v>796.34442833149399</v>
      </c>
      <c r="AM160" s="131">
        <v>811.8</v>
      </c>
      <c r="AN160" s="135">
        <v>0.980961355421894</v>
      </c>
      <c r="AO160" s="139">
        <v>-503.54712009411998</v>
      </c>
      <c r="AP160" s="126">
        <v>1.5E-3</v>
      </c>
      <c r="AQ160" s="126"/>
      <c r="AR160" s="127">
        <v>60</v>
      </c>
      <c r="AS160" s="127">
        <v>684</v>
      </c>
      <c r="AT160" s="115"/>
      <c r="AU160" s="122">
        <v>2317.9572699999999</v>
      </c>
      <c r="AV160" s="112">
        <v>603.28407163278803</v>
      </c>
      <c r="AW160" s="133">
        <v>573</v>
      </c>
      <c r="AX160" s="135">
        <v>1.0528517829542501</v>
      </c>
      <c r="AY160" s="139">
        <v>-197.149251278555</v>
      </c>
      <c r="AZ160" s="114">
        <v>8.2500000000000004E-3</v>
      </c>
      <c r="BA160" s="114">
        <v>3.7499999999999999E-3</v>
      </c>
      <c r="BB160" s="127">
        <v>0</v>
      </c>
      <c r="BC160" s="127">
        <v>324</v>
      </c>
      <c r="BD160" s="113"/>
      <c r="BE160" s="122">
        <v>156.19999999999999</v>
      </c>
      <c r="BF160" s="112">
        <v>40.653455181700302</v>
      </c>
      <c r="BG160" s="134">
        <v>65</v>
      </c>
      <c r="BH160" s="118">
        <v>0.62543777202615902</v>
      </c>
      <c r="BI160" s="129">
        <v>-129.10876768430401</v>
      </c>
      <c r="BJ160" s="114"/>
      <c r="BK160" s="114"/>
      <c r="BL160" s="127">
        <v>94</v>
      </c>
      <c r="BM160" s="127">
        <v>144</v>
      </c>
      <c r="BN160" s="113"/>
      <c r="BO160" s="121">
        <v>463</v>
      </c>
      <c r="BP160" s="122">
        <v>120.502879315795</v>
      </c>
      <c r="BQ160" s="134">
        <v>78</v>
      </c>
      <c r="BR160" s="124">
        <v>1.5449087091768601</v>
      </c>
      <c r="BS160" s="125">
        <v>120.62947877883499</v>
      </c>
      <c r="BT160" s="114">
        <v>7.4999999999999997E-3</v>
      </c>
      <c r="BU160" s="126">
        <v>7.4999999999999997E-3</v>
      </c>
      <c r="BV160" s="121">
        <v>0</v>
      </c>
      <c r="BW160" s="121">
        <v>0</v>
      </c>
      <c r="BX160" s="115"/>
      <c r="BY160" s="120">
        <v>0.99425287356321801</v>
      </c>
      <c r="BZ160" s="120">
        <v>1</v>
      </c>
      <c r="CA160" s="137">
        <v>0.99770114942528698</v>
      </c>
      <c r="CB160" s="119">
        <v>0.9</v>
      </c>
      <c r="CC160" s="126">
        <v>2.5000000000000001E-3</v>
      </c>
      <c r="CD160" s="115"/>
      <c r="CE160" s="115"/>
    </row>
    <row r="161" spans="1:83" s="87" customFormat="1" ht="21.4" customHeight="1" x14ac:dyDescent="0.2">
      <c r="A161" s="111" t="s">
        <v>387</v>
      </c>
      <c r="B161" s="111" t="s">
        <v>388</v>
      </c>
      <c r="C161" s="111" t="s">
        <v>222</v>
      </c>
      <c r="D161" s="112">
        <v>1.10394265233333</v>
      </c>
      <c r="E161" s="113"/>
      <c r="F161" s="114">
        <v>1.9E-2</v>
      </c>
      <c r="G161" s="114">
        <v>1.7500000000000002E-2</v>
      </c>
      <c r="H161" s="115"/>
      <c r="I161" s="116">
        <v>3</v>
      </c>
      <c r="J161" s="116">
        <v>2</v>
      </c>
      <c r="K161" s="113"/>
      <c r="L161" s="137">
        <v>0.9</v>
      </c>
      <c r="M161" s="118"/>
      <c r="N161" s="119">
        <v>0.7</v>
      </c>
      <c r="O161" s="120"/>
      <c r="P161" s="113"/>
      <c r="Q161" s="121">
        <v>37</v>
      </c>
      <c r="R161" s="122">
        <v>33.516233766124898</v>
      </c>
      <c r="S161" s="123">
        <v>36</v>
      </c>
      <c r="T161" s="120">
        <v>0.93100649350347098</v>
      </c>
      <c r="U161" s="128">
        <v>-8.4011870969214701</v>
      </c>
      <c r="V161" s="126"/>
      <c r="W161" s="126"/>
      <c r="X161" s="127">
        <v>3</v>
      </c>
      <c r="Y161" s="127">
        <v>11</v>
      </c>
      <c r="Z161" s="113"/>
      <c r="AA161" s="128">
        <v>51</v>
      </c>
      <c r="AB161" s="112">
        <v>46.198051947902002</v>
      </c>
      <c r="AC161" s="123">
        <v>200</v>
      </c>
      <c r="AD161" s="118">
        <v>0.23099025973951001</v>
      </c>
      <c r="AE161" s="129">
        <v>-201.22881720511899</v>
      </c>
      <c r="AF161" s="114"/>
      <c r="AG161" s="114"/>
      <c r="AH161" s="130">
        <v>170</v>
      </c>
      <c r="AI161" s="127">
        <v>214</v>
      </c>
      <c r="AJ161" s="113"/>
      <c r="AK161" s="122">
        <v>155.20959999999999</v>
      </c>
      <c r="AL161" s="122">
        <v>140.595709090453</v>
      </c>
      <c r="AM161" s="131">
        <v>612</v>
      </c>
      <c r="AN161" s="118">
        <v>0.22973155080139299</v>
      </c>
      <c r="AO161" s="141">
        <v>-616.61058064766496</v>
      </c>
      <c r="AP161" s="126"/>
      <c r="AQ161" s="126"/>
      <c r="AR161" s="127">
        <v>521</v>
      </c>
      <c r="AS161" s="127">
        <v>656</v>
      </c>
      <c r="AT161" s="115"/>
      <c r="AU161" s="122">
        <v>778.83099000000004</v>
      </c>
      <c r="AV161" s="112">
        <v>705.49950067952705</v>
      </c>
      <c r="AW161" s="133">
        <v>573</v>
      </c>
      <c r="AX161" s="124">
        <v>1.2312382210812001</v>
      </c>
      <c r="AY161" s="132">
        <v>56.195428707333299</v>
      </c>
      <c r="AZ161" s="114">
        <v>1.4999999999999999E-2</v>
      </c>
      <c r="BA161" s="114">
        <v>1.4999999999999999E-2</v>
      </c>
      <c r="BB161" s="127">
        <v>0</v>
      </c>
      <c r="BC161" s="127">
        <v>0</v>
      </c>
      <c r="BD161" s="113"/>
      <c r="BE161" s="122">
        <v>69.7</v>
      </c>
      <c r="BF161" s="112">
        <v>63.137337662132701</v>
      </c>
      <c r="BG161" s="134">
        <v>65</v>
      </c>
      <c r="BH161" s="135">
        <v>0.97134365634050301</v>
      </c>
      <c r="BI161" s="136">
        <v>-12.2743655916638</v>
      </c>
      <c r="BJ161" s="114">
        <v>1.5E-3</v>
      </c>
      <c r="BK161" s="114"/>
      <c r="BL161" s="127">
        <v>3</v>
      </c>
      <c r="BM161" s="127">
        <v>17</v>
      </c>
      <c r="BN161" s="113"/>
      <c r="BO161" s="121">
        <v>75</v>
      </c>
      <c r="BP161" s="122">
        <v>67.938311688091105</v>
      </c>
      <c r="BQ161" s="134">
        <v>78</v>
      </c>
      <c r="BR161" s="120">
        <v>0.87100399600116796</v>
      </c>
      <c r="BS161" s="128">
        <v>-23.369238709996502</v>
      </c>
      <c r="BT161" s="114"/>
      <c r="BU161" s="126"/>
      <c r="BV161" s="121">
        <v>12</v>
      </c>
      <c r="BW161" s="121">
        <v>29</v>
      </c>
      <c r="BX161" s="115"/>
      <c r="BY161" s="120">
        <v>0.98945147679324896</v>
      </c>
      <c r="BZ161" s="120">
        <v>1</v>
      </c>
      <c r="CA161" s="137">
        <v>0.99578059071729996</v>
      </c>
      <c r="CB161" s="119">
        <v>0.9</v>
      </c>
      <c r="CC161" s="126">
        <v>2.5000000000000001E-3</v>
      </c>
      <c r="CD161" s="115"/>
      <c r="CE161" s="115"/>
    </row>
    <row r="162" spans="1:83" s="87" customFormat="1" ht="21.4" customHeight="1" x14ac:dyDescent="0.2">
      <c r="A162" s="111" t="s">
        <v>387</v>
      </c>
      <c r="B162" s="111" t="s">
        <v>388</v>
      </c>
      <c r="C162" s="111" t="s">
        <v>223</v>
      </c>
      <c r="D162" s="112">
        <v>2.74460928066667</v>
      </c>
      <c r="E162" s="113"/>
      <c r="F162" s="114">
        <v>3.5000000000000003E-2</v>
      </c>
      <c r="G162" s="114">
        <v>2.75E-2</v>
      </c>
      <c r="H162" s="115"/>
      <c r="I162" s="116">
        <v>5</v>
      </c>
      <c r="J162" s="116">
        <v>5</v>
      </c>
      <c r="K162" s="113"/>
      <c r="L162" s="138">
        <v>0.71</v>
      </c>
      <c r="M162" s="118">
        <v>0.45200000000000001</v>
      </c>
      <c r="N162" s="119">
        <v>0.7</v>
      </c>
      <c r="O162" s="120"/>
      <c r="P162" s="113"/>
      <c r="Q162" s="121">
        <v>108</v>
      </c>
      <c r="R162" s="122">
        <v>39.349863297761203</v>
      </c>
      <c r="S162" s="123">
        <v>36</v>
      </c>
      <c r="T162" s="135">
        <v>1.0930517582711401</v>
      </c>
      <c r="U162" s="136">
        <v>-4.8758991204097697</v>
      </c>
      <c r="V162" s="126">
        <v>7.4999999999999997E-3</v>
      </c>
      <c r="W162" s="126">
        <v>4.4999999999999997E-3</v>
      </c>
      <c r="X162" s="127">
        <v>0</v>
      </c>
      <c r="Y162" s="127">
        <v>11</v>
      </c>
      <c r="Z162" s="113"/>
      <c r="AA162" s="128">
        <v>352</v>
      </c>
      <c r="AB162" s="112">
        <v>128.25140630381401</v>
      </c>
      <c r="AC162" s="123">
        <v>200</v>
      </c>
      <c r="AD162" s="118">
        <v>0.64125703151906999</v>
      </c>
      <c r="AE162" s="129">
        <v>-275.08832844672099</v>
      </c>
      <c r="AF162" s="114"/>
      <c r="AG162" s="114"/>
      <c r="AH162" s="130">
        <v>197</v>
      </c>
      <c r="AI162" s="127">
        <v>307</v>
      </c>
      <c r="AJ162" s="113"/>
      <c r="AK162" s="122">
        <v>2660.7378600000002</v>
      </c>
      <c r="AL162" s="122">
        <v>969.441398723867</v>
      </c>
      <c r="AM162" s="131">
        <v>783.2</v>
      </c>
      <c r="AN162" s="124">
        <v>1.23779545291607</v>
      </c>
      <c r="AO162" s="132">
        <v>205.05996580264099</v>
      </c>
      <c r="AP162" s="126">
        <v>0.01</v>
      </c>
      <c r="AQ162" s="126">
        <v>0.01</v>
      </c>
      <c r="AR162" s="127">
        <v>0</v>
      </c>
      <c r="AS162" s="127">
        <v>0</v>
      </c>
      <c r="AT162" s="115"/>
      <c r="AU162" s="122">
        <v>1641.566</v>
      </c>
      <c r="AV162" s="112">
        <v>598.10553420604299</v>
      </c>
      <c r="AW162" s="133">
        <v>573</v>
      </c>
      <c r="AX162" s="135">
        <v>1.0438141958220599</v>
      </c>
      <c r="AY162" s="139">
        <v>-155.04206099985501</v>
      </c>
      <c r="AZ162" s="114">
        <v>7.4999999999999997E-3</v>
      </c>
      <c r="BA162" s="114">
        <v>3.0000000000000001E-3</v>
      </c>
      <c r="BB162" s="127">
        <v>0</v>
      </c>
      <c r="BC162" s="127">
        <v>246</v>
      </c>
      <c r="BD162" s="113"/>
      <c r="BE162" s="122">
        <v>153.1</v>
      </c>
      <c r="BF162" s="112">
        <v>55.782074730437401</v>
      </c>
      <c r="BG162" s="134">
        <v>65</v>
      </c>
      <c r="BH162" s="120">
        <v>0.85818576508365196</v>
      </c>
      <c r="BI162" s="128">
        <v>-50.703706745184299</v>
      </c>
      <c r="BJ162" s="114"/>
      <c r="BK162" s="114"/>
      <c r="BL162" s="127">
        <v>26</v>
      </c>
      <c r="BM162" s="127">
        <v>61</v>
      </c>
      <c r="BN162" s="113"/>
      <c r="BO162" s="121">
        <v>272</v>
      </c>
      <c r="BP162" s="122">
        <v>99.1033594165837</v>
      </c>
      <c r="BQ162" s="134">
        <v>78</v>
      </c>
      <c r="BR162" s="124">
        <v>1.2705558899561999</v>
      </c>
      <c r="BS162" s="125">
        <v>27.435551905778901</v>
      </c>
      <c r="BT162" s="114">
        <v>7.4999999999999997E-3</v>
      </c>
      <c r="BU162" s="126">
        <v>7.4999999999999997E-3</v>
      </c>
      <c r="BV162" s="121">
        <v>0</v>
      </c>
      <c r="BW162" s="121">
        <v>0</v>
      </c>
      <c r="BX162" s="115"/>
      <c r="BY162" s="120">
        <v>0.996745321399512</v>
      </c>
      <c r="BZ162" s="120">
        <v>1</v>
      </c>
      <c r="CA162" s="137">
        <v>0.998698128559805</v>
      </c>
      <c r="CB162" s="119">
        <v>0.9</v>
      </c>
      <c r="CC162" s="126">
        <v>2.5000000000000001E-3</v>
      </c>
      <c r="CD162" s="115"/>
      <c r="CE162" s="115"/>
    </row>
    <row r="163" spans="1:83" s="87" customFormat="1" ht="21.4" customHeight="1" x14ac:dyDescent="0.2">
      <c r="A163" s="111" t="s">
        <v>387</v>
      </c>
      <c r="B163" s="111" t="s">
        <v>388</v>
      </c>
      <c r="C163" s="111" t="s">
        <v>224</v>
      </c>
      <c r="D163" s="112">
        <v>2.7979320464444402</v>
      </c>
      <c r="E163" s="113"/>
      <c r="F163" s="114">
        <v>3.4500000000000003E-2</v>
      </c>
      <c r="G163" s="114">
        <v>2.5874999999999999E-2</v>
      </c>
      <c r="H163" s="115"/>
      <c r="I163" s="116">
        <v>6</v>
      </c>
      <c r="J163" s="116">
        <v>5</v>
      </c>
      <c r="K163" s="113"/>
      <c r="L163" s="140">
        <v>0.67</v>
      </c>
      <c r="M163" s="118">
        <v>0.49399999999999999</v>
      </c>
      <c r="N163" s="119">
        <v>0.7</v>
      </c>
      <c r="O163" s="120"/>
      <c r="P163" s="113"/>
      <c r="Q163" s="121">
        <v>127</v>
      </c>
      <c r="R163" s="122">
        <v>45.390666353526697</v>
      </c>
      <c r="S163" s="123">
        <v>36</v>
      </c>
      <c r="T163" s="124">
        <v>1.2608518431535201</v>
      </c>
      <c r="U163" s="125">
        <v>11.9311274851074</v>
      </c>
      <c r="V163" s="126">
        <v>0.01</v>
      </c>
      <c r="W163" s="126">
        <v>0.01</v>
      </c>
      <c r="X163" s="127">
        <v>0</v>
      </c>
      <c r="Y163" s="127">
        <v>0</v>
      </c>
      <c r="Z163" s="113"/>
      <c r="AA163" s="128">
        <v>415</v>
      </c>
      <c r="AB163" s="112">
        <v>148.32383099774501</v>
      </c>
      <c r="AC163" s="123">
        <v>200</v>
      </c>
      <c r="AD163" s="118">
        <v>0.74161915498872499</v>
      </c>
      <c r="AE163" s="129">
        <v>-224.27151397162601</v>
      </c>
      <c r="AF163" s="114"/>
      <c r="AG163" s="114"/>
      <c r="AH163" s="130">
        <v>145</v>
      </c>
      <c r="AI163" s="127">
        <v>257</v>
      </c>
      <c r="AJ163" s="113"/>
      <c r="AK163" s="122">
        <v>2705.3593999999998</v>
      </c>
      <c r="AL163" s="122">
        <v>966.91390465966299</v>
      </c>
      <c r="AM163" s="131">
        <v>716.7</v>
      </c>
      <c r="AN163" s="124">
        <v>1.34911944280684</v>
      </c>
      <c r="AO163" s="132">
        <v>414.52992968267898</v>
      </c>
      <c r="AP163" s="126">
        <v>0.01</v>
      </c>
      <c r="AQ163" s="126">
        <v>0.01</v>
      </c>
      <c r="AR163" s="127">
        <v>0</v>
      </c>
      <c r="AS163" s="127">
        <v>0</v>
      </c>
      <c r="AT163" s="115"/>
      <c r="AU163" s="122">
        <v>1575.2316800000001</v>
      </c>
      <c r="AV163" s="112">
        <v>562.99854816051504</v>
      </c>
      <c r="AW163" s="133">
        <v>573</v>
      </c>
      <c r="AX163" s="135">
        <v>0.98254545926791403</v>
      </c>
      <c r="AY163" s="139">
        <v>-256.28120752870802</v>
      </c>
      <c r="AZ163" s="114">
        <v>2.2499999999999998E-3</v>
      </c>
      <c r="BA163" s="114"/>
      <c r="BB163" s="127">
        <v>28</v>
      </c>
      <c r="BC163" s="127">
        <v>349</v>
      </c>
      <c r="BD163" s="113"/>
      <c r="BE163" s="122">
        <v>188</v>
      </c>
      <c r="BF163" s="112">
        <v>67.192482476086795</v>
      </c>
      <c r="BG163" s="134">
        <v>65</v>
      </c>
      <c r="BH163" s="135">
        <v>1.0337304996321</v>
      </c>
      <c r="BI163" s="136">
        <v>-19.763242040778302</v>
      </c>
      <c r="BJ163" s="114">
        <v>6.7499999999999999E-3</v>
      </c>
      <c r="BK163" s="114">
        <v>2.2499999999999998E-3</v>
      </c>
      <c r="BL163" s="127">
        <v>0</v>
      </c>
      <c r="BM163" s="127">
        <v>31</v>
      </c>
      <c r="BN163" s="113"/>
      <c r="BO163" s="121">
        <v>225</v>
      </c>
      <c r="BP163" s="122">
        <v>80.416534878295394</v>
      </c>
      <c r="BQ163" s="134">
        <v>78</v>
      </c>
      <c r="BR163" s="135">
        <v>1.0309812163884</v>
      </c>
      <c r="BS163" s="136">
        <v>-24.315890448933999</v>
      </c>
      <c r="BT163" s="114">
        <v>3.0000000000000001E-3</v>
      </c>
      <c r="BU163" s="126">
        <v>1.1249999999999999E-3</v>
      </c>
      <c r="BV163" s="121">
        <v>0</v>
      </c>
      <c r="BW163" s="121">
        <v>37</v>
      </c>
      <c r="BX163" s="115"/>
      <c r="BY163" s="120">
        <v>0.99524779361846605</v>
      </c>
      <c r="BZ163" s="120">
        <v>1</v>
      </c>
      <c r="CA163" s="137">
        <v>0.998099117447386</v>
      </c>
      <c r="CB163" s="119">
        <v>0.9</v>
      </c>
      <c r="CC163" s="126">
        <v>2.5000000000000001E-3</v>
      </c>
      <c r="CD163" s="115"/>
      <c r="CE163" s="115"/>
    </row>
    <row r="164" spans="1:83" s="87" customFormat="1" ht="21.4" customHeight="1" x14ac:dyDescent="0.2">
      <c r="A164" s="111" t="s">
        <v>387</v>
      </c>
      <c r="B164" s="111" t="s">
        <v>388</v>
      </c>
      <c r="C164" s="111" t="s">
        <v>225</v>
      </c>
      <c r="D164" s="112">
        <v>2.6327641494444398</v>
      </c>
      <c r="E164" s="113"/>
      <c r="F164" s="114">
        <v>6.3500000000000001E-2</v>
      </c>
      <c r="G164" s="114">
        <v>6.0999999999999999E-2</v>
      </c>
      <c r="H164" s="115"/>
      <c r="I164" s="116">
        <v>7</v>
      </c>
      <c r="J164" s="116">
        <v>7</v>
      </c>
      <c r="K164" s="113"/>
      <c r="L164" s="138">
        <v>0.78</v>
      </c>
      <c r="M164" s="120">
        <v>0.63200000000000001</v>
      </c>
      <c r="N164" s="119">
        <v>0.7</v>
      </c>
      <c r="O164" s="120"/>
      <c r="P164" s="113"/>
      <c r="Q164" s="121">
        <v>189</v>
      </c>
      <c r="R164" s="122">
        <v>71.787668500378999</v>
      </c>
      <c r="S164" s="123">
        <v>36</v>
      </c>
      <c r="T164" s="124">
        <v>1.9941019027883</v>
      </c>
      <c r="U164" s="125">
        <v>80.723888484288196</v>
      </c>
      <c r="V164" s="126">
        <v>0.01</v>
      </c>
      <c r="W164" s="126">
        <v>0.01</v>
      </c>
      <c r="X164" s="127">
        <v>0</v>
      </c>
      <c r="Y164" s="127">
        <v>0</v>
      </c>
      <c r="Z164" s="113"/>
      <c r="AA164" s="128">
        <v>536</v>
      </c>
      <c r="AB164" s="112">
        <v>203.588308551339</v>
      </c>
      <c r="AC164" s="123">
        <v>200</v>
      </c>
      <c r="AD164" s="135">
        <v>1.01794154275669</v>
      </c>
      <c r="AE164" s="136">
        <v>-65.5339528650657</v>
      </c>
      <c r="AF164" s="114">
        <v>3.5000000000000001E-3</v>
      </c>
      <c r="AG164" s="114">
        <v>1E-3</v>
      </c>
      <c r="AH164" s="130">
        <v>0</v>
      </c>
      <c r="AI164" s="127">
        <v>96</v>
      </c>
      <c r="AJ164" s="113"/>
      <c r="AK164" s="122">
        <v>2985.15735</v>
      </c>
      <c r="AL164" s="122">
        <v>1133.84913366809</v>
      </c>
      <c r="AM164" s="131">
        <v>666.2</v>
      </c>
      <c r="AN164" s="124">
        <v>1.70196507605537</v>
      </c>
      <c r="AO164" s="132">
        <v>981.44775300646597</v>
      </c>
      <c r="AP164" s="126">
        <v>0.01</v>
      </c>
      <c r="AQ164" s="126">
        <v>0.01</v>
      </c>
      <c r="AR164" s="127">
        <v>0</v>
      </c>
      <c r="AS164" s="127">
        <v>0</v>
      </c>
      <c r="AT164" s="115"/>
      <c r="AU164" s="122">
        <v>2427.8559399999999</v>
      </c>
      <c r="AV164" s="112">
        <v>922.16993326664499</v>
      </c>
      <c r="AW164" s="133">
        <v>573</v>
      </c>
      <c r="AX164" s="124">
        <v>1.60937161128559</v>
      </c>
      <c r="AY164" s="132">
        <v>704.46116504158704</v>
      </c>
      <c r="AZ164" s="114">
        <v>1.4999999999999999E-2</v>
      </c>
      <c r="BA164" s="114">
        <v>1.4999999999999999E-2</v>
      </c>
      <c r="BB164" s="127">
        <v>0</v>
      </c>
      <c r="BC164" s="127">
        <v>0</v>
      </c>
      <c r="BD164" s="113"/>
      <c r="BE164" s="122">
        <v>286.60000000000002</v>
      </c>
      <c r="BF164" s="112">
        <v>108.85897244554801</v>
      </c>
      <c r="BG164" s="134">
        <v>65</v>
      </c>
      <c r="BH164" s="124">
        <v>1.6747534222392</v>
      </c>
      <c r="BI164" s="125">
        <v>91.101465318853698</v>
      </c>
      <c r="BJ164" s="114">
        <v>1.4999999999999999E-2</v>
      </c>
      <c r="BK164" s="114">
        <v>1.4999999999999999E-2</v>
      </c>
      <c r="BL164" s="127">
        <v>0</v>
      </c>
      <c r="BM164" s="127">
        <v>0</v>
      </c>
      <c r="BN164" s="113"/>
      <c r="BO164" s="121">
        <v>259</v>
      </c>
      <c r="BP164" s="122">
        <v>98.375693870889705</v>
      </c>
      <c r="BQ164" s="134">
        <v>78</v>
      </c>
      <c r="BR164" s="124">
        <v>1.2612268444985899</v>
      </c>
      <c r="BS164" s="125">
        <v>24.401758382624401</v>
      </c>
      <c r="BT164" s="114">
        <v>7.4999999999999997E-3</v>
      </c>
      <c r="BU164" s="126">
        <v>7.4999999999999997E-3</v>
      </c>
      <c r="BV164" s="121">
        <v>0</v>
      </c>
      <c r="BW164" s="121">
        <v>0</v>
      </c>
      <c r="BX164" s="115"/>
      <c r="BY164" s="120">
        <v>0.99698340874811497</v>
      </c>
      <c r="BZ164" s="120">
        <v>1</v>
      </c>
      <c r="CA164" s="137">
        <v>0.99879336349924597</v>
      </c>
      <c r="CB164" s="119">
        <v>0.9</v>
      </c>
      <c r="CC164" s="126">
        <v>2.5000000000000001E-3</v>
      </c>
      <c r="CD164" s="115"/>
      <c r="CE164" s="115"/>
    </row>
    <row r="165" spans="1:83" s="87" customFormat="1" ht="21.4" customHeight="1" x14ac:dyDescent="0.2">
      <c r="A165" s="111" t="s">
        <v>387</v>
      </c>
      <c r="B165" s="111" t="s">
        <v>388</v>
      </c>
      <c r="C165" s="111" t="s">
        <v>226</v>
      </c>
      <c r="D165" s="112">
        <v>2.5551501970000001</v>
      </c>
      <c r="E165" s="113"/>
      <c r="F165" s="114">
        <v>3.2250000000000001E-2</v>
      </c>
      <c r="G165" s="114">
        <v>2.8500000000000001E-2</v>
      </c>
      <c r="H165" s="115"/>
      <c r="I165" s="116">
        <v>4</v>
      </c>
      <c r="J165" s="116">
        <v>4</v>
      </c>
      <c r="K165" s="113"/>
      <c r="L165" s="117">
        <v>0.24</v>
      </c>
      <c r="M165" s="118">
        <v>0.49099999999999999</v>
      </c>
      <c r="N165" s="119">
        <v>0.7</v>
      </c>
      <c r="O165" s="120"/>
      <c r="P165" s="113"/>
      <c r="Q165" s="121">
        <v>142</v>
      </c>
      <c r="R165" s="122">
        <v>55.574032464597202</v>
      </c>
      <c r="S165" s="123">
        <v>36</v>
      </c>
      <c r="T165" s="124">
        <v>1.5437231240165901</v>
      </c>
      <c r="U165" s="125">
        <v>36.915870938099197</v>
      </c>
      <c r="V165" s="126">
        <v>0.01</v>
      </c>
      <c r="W165" s="126">
        <v>0.01</v>
      </c>
      <c r="X165" s="127">
        <v>0</v>
      </c>
      <c r="Y165" s="127">
        <v>0</v>
      </c>
      <c r="Z165" s="113"/>
      <c r="AA165" s="128">
        <v>235</v>
      </c>
      <c r="AB165" s="112">
        <v>91.971110064650304</v>
      </c>
      <c r="AC165" s="123">
        <v>200</v>
      </c>
      <c r="AD165" s="118">
        <v>0.45985555032325198</v>
      </c>
      <c r="AE165" s="129">
        <v>-348.80071701055999</v>
      </c>
      <c r="AF165" s="114"/>
      <c r="AG165" s="114"/>
      <c r="AH165" s="130">
        <v>277</v>
      </c>
      <c r="AI165" s="127">
        <v>379</v>
      </c>
      <c r="AJ165" s="113"/>
      <c r="AK165" s="122">
        <v>2342.8173000000002</v>
      </c>
      <c r="AL165" s="122">
        <v>916.90003301985905</v>
      </c>
      <c r="AM165" s="131">
        <v>701.3</v>
      </c>
      <c r="AN165" s="124">
        <v>1.3074291074003399</v>
      </c>
      <c r="AO165" s="132">
        <v>295.72008580247098</v>
      </c>
      <c r="AP165" s="126">
        <v>0.01</v>
      </c>
      <c r="AQ165" s="126">
        <v>0.01</v>
      </c>
      <c r="AR165" s="127">
        <v>0</v>
      </c>
      <c r="AS165" s="127">
        <v>0</v>
      </c>
      <c r="AT165" s="115"/>
      <c r="AU165" s="122">
        <v>1580.17669</v>
      </c>
      <c r="AV165" s="112">
        <v>618.42810330887198</v>
      </c>
      <c r="AW165" s="133">
        <v>573</v>
      </c>
      <c r="AX165" s="135">
        <v>1.07928115760711</v>
      </c>
      <c r="AY165" s="139">
        <v>-92.412364235254699</v>
      </c>
      <c r="AZ165" s="114">
        <v>9.75E-3</v>
      </c>
      <c r="BA165" s="114">
        <v>6.0000000000000001E-3</v>
      </c>
      <c r="BB165" s="127">
        <v>0</v>
      </c>
      <c r="BC165" s="127">
        <v>177</v>
      </c>
      <c r="BD165" s="113"/>
      <c r="BE165" s="122">
        <v>134.30000000000001</v>
      </c>
      <c r="BF165" s="112">
        <v>52.560510985883198</v>
      </c>
      <c r="BG165" s="134">
        <v>65</v>
      </c>
      <c r="BH165" s="120">
        <v>0.80862324593666401</v>
      </c>
      <c r="BI165" s="128">
        <v>-55.435233028432002</v>
      </c>
      <c r="BJ165" s="114"/>
      <c r="BK165" s="114"/>
      <c r="BL165" s="127">
        <v>32</v>
      </c>
      <c r="BM165" s="127">
        <v>66</v>
      </c>
      <c r="BN165" s="113"/>
      <c r="BO165" s="121">
        <v>175</v>
      </c>
      <c r="BP165" s="122">
        <v>68.489124516228998</v>
      </c>
      <c r="BQ165" s="134">
        <v>78</v>
      </c>
      <c r="BR165" s="120">
        <v>0.87806569892601205</v>
      </c>
      <c r="BS165" s="128">
        <v>-52.682279634118402</v>
      </c>
      <c r="BT165" s="114"/>
      <c r="BU165" s="126"/>
      <c r="BV165" s="121">
        <v>25</v>
      </c>
      <c r="BW165" s="121">
        <v>65</v>
      </c>
      <c r="BX165" s="115"/>
      <c r="BY165" s="120">
        <v>0.99500831946755397</v>
      </c>
      <c r="BZ165" s="120">
        <v>1</v>
      </c>
      <c r="CA165" s="137">
        <v>0.99800332778702205</v>
      </c>
      <c r="CB165" s="119">
        <v>0.9</v>
      </c>
      <c r="CC165" s="126">
        <v>2.5000000000000001E-3</v>
      </c>
      <c r="CD165" s="115"/>
      <c r="CE165" s="115"/>
    </row>
    <row r="166" spans="1:83" s="87" customFormat="1" ht="21.4" customHeight="1" x14ac:dyDescent="0.2">
      <c r="A166" s="111" t="s">
        <v>387</v>
      </c>
      <c r="B166" s="111" t="s">
        <v>388</v>
      </c>
      <c r="C166" s="111" t="s">
        <v>227</v>
      </c>
      <c r="D166" s="112">
        <v>7.6313462515555601</v>
      </c>
      <c r="E166" s="113"/>
      <c r="F166" s="114">
        <v>3.5624999999999997E-2</v>
      </c>
      <c r="G166" s="114">
        <v>0.03</v>
      </c>
      <c r="H166" s="115"/>
      <c r="I166" s="116">
        <v>5</v>
      </c>
      <c r="J166" s="116">
        <v>5</v>
      </c>
      <c r="K166" s="113"/>
      <c r="L166" s="117">
        <v>0.28000000000000003</v>
      </c>
      <c r="M166" s="118">
        <v>0.34</v>
      </c>
      <c r="N166" s="119">
        <v>0.7</v>
      </c>
      <c r="O166" s="120"/>
      <c r="P166" s="113"/>
      <c r="Q166" s="121">
        <v>386</v>
      </c>
      <c r="R166" s="122">
        <v>50.580852614480499</v>
      </c>
      <c r="S166" s="123">
        <v>36</v>
      </c>
      <c r="T166" s="124">
        <v>1.4050236837355701</v>
      </c>
      <c r="U166" s="125">
        <v>72.150201520025405</v>
      </c>
      <c r="V166" s="126">
        <v>0.01</v>
      </c>
      <c r="W166" s="126">
        <v>0.01</v>
      </c>
      <c r="X166" s="127">
        <v>0</v>
      </c>
      <c r="Y166" s="127">
        <v>0</v>
      </c>
      <c r="Z166" s="113"/>
      <c r="AA166" s="128">
        <v>853</v>
      </c>
      <c r="AB166" s="112">
        <v>111.775821969305</v>
      </c>
      <c r="AC166" s="123">
        <v>200</v>
      </c>
      <c r="AD166" s="118">
        <v>0.558879109846525</v>
      </c>
      <c r="AE166" s="129">
        <v>-890.60999155541401</v>
      </c>
      <c r="AF166" s="114"/>
      <c r="AG166" s="114"/>
      <c r="AH166" s="130">
        <v>674</v>
      </c>
      <c r="AI166" s="127">
        <v>979</v>
      </c>
      <c r="AJ166" s="113"/>
      <c r="AK166" s="122">
        <v>7908.6664099999998</v>
      </c>
      <c r="AL166" s="122">
        <v>1036.33961155778</v>
      </c>
      <c r="AM166" s="131">
        <v>753.3</v>
      </c>
      <c r="AN166" s="124">
        <v>1.37573292387864</v>
      </c>
      <c r="AO166" s="132">
        <v>1341.35937680653</v>
      </c>
      <c r="AP166" s="126">
        <v>0.01</v>
      </c>
      <c r="AQ166" s="126">
        <v>0.01</v>
      </c>
      <c r="AR166" s="127">
        <v>0</v>
      </c>
      <c r="AS166" s="127">
        <v>0</v>
      </c>
      <c r="AT166" s="115"/>
      <c r="AU166" s="122">
        <v>3823.3172599999998</v>
      </c>
      <c r="AV166" s="112">
        <v>501.00167571621603</v>
      </c>
      <c r="AW166" s="133">
        <v>573</v>
      </c>
      <c r="AX166" s="120">
        <v>0.87434847419933004</v>
      </c>
      <c r="AY166" s="122">
        <v>-1172.1253658062601</v>
      </c>
      <c r="AZ166" s="114"/>
      <c r="BA166" s="114"/>
      <c r="BB166" s="127">
        <v>550</v>
      </c>
      <c r="BC166" s="127">
        <v>1424</v>
      </c>
      <c r="BD166" s="113"/>
      <c r="BE166" s="122">
        <v>530.4</v>
      </c>
      <c r="BF166" s="112">
        <v>69.502808877514198</v>
      </c>
      <c r="BG166" s="134">
        <v>65</v>
      </c>
      <c r="BH166" s="135">
        <v>1.0692739827309901</v>
      </c>
      <c r="BI166" s="136">
        <v>-36.273247255509702</v>
      </c>
      <c r="BJ166" s="114">
        <v>8.9999999999999993E-3</v>
      </c>
      <c r="BK166" s="114">
        <v>5.2500000000000003E-3</v>
      </c>
      <c r="BL166" s="127">
        <v>0</v>
      </c>
      <c r="BM166" s="127">
        <v>65</v>
      </c>
      <c r="BN166" s="113"/>
      <c r="BO166" s="121">
        <v>629</v>
      </c>
      <c r="BP166" s="122">
        <v>82.423202835513607</v>
      </c>
      <c r="BQ166" s="134">
        <v>78</v>
      </c>
      <c r="BR166" s="135">
        <v>1.0567077286604301</v>
      </c>
      <c r="BS166" s="136">
        <v>-51.007896706611497</v>
      </c>
      <c r="BT166" s="114">
        <v>4.1250000000000002E-3</v>
      </c>
      <c r="BU166" s="126">
        <v>2.2499999999999998E-3</v>
      </c>
      <c r="BV166" s="121">
        <v>0</v>
      </c>
      <c r="BW166" s="121">
        <v>86</v>
      </c>
      <c r="BX166" s="115"/>
      <c r="BY166" s="120">
        <v>0.99775533108866499</v>
      </c>
      <c r="BZ166" s="120">
        <v>1</v>
      </c>
      <c r="CA166" s="137">
        <v>0.99910213243546597</v>
      </c>
      <c r="CB166" s="119">
        <v>0.9</v>
      </c>
      <c r="CC166" s="126">
        <v>2.5000000000000001E-3</v>
      </c>
      <c r="CD166" s="115"/>
      <c r="CE166" s="115"/>
    </row>
    <row r="167" spans="1:83" s="87" customFormat="1" ht="21.4" customHeight="1" x14ac:dyDescent="0.2">
      <c r="A167" s="111" t="s">
        <v>387</v>
      </c>
      <c r="B167" s="111" t="s">
        <v>388</v>
      </c>
      <c r="C167" s="111" t="s">
        <v>228</v>
      </c>
      <c r="D167" s="112">
        <v>10.832197240333301</v>
      </c>
      <c r="E167" s="113"/>
      <c r="F167" s="114">
        <v>4.6249999999999999E-2</v>
      </c>
      <c r="G167" s="114">
        <v>0.04</v>
      </c>
      <c r="H167" s="115"/>
      <c r="I167" s="116">
        <v>5</v>
      </c>
      <c r="J167" s="116">
        <v>5</v>
      </c>
      <c r="K167" s="113"/>
      <c r="L167" s="117">
        <v>0.3</v>
      </c>
      <c r="M167" s="118">
        <v>0.19900000000000001</v>
      </c>
      <c r="N167" s="119">
        <v>0.7</v>
      </c>
      <c r="O167" s="120"/>
      <c r="P167" s="113"/>
      <c r="Q167" s="121">
        <v>689</v>
      </c>
      <c r="R167" s="122">
        <v>63.606670439357501</v>
      </c>
      <c r="S167" s="123">
        <v>36</v>
      </c>
      <c r="T167" s="124">
        <v>1.7668519566488201</v>
      </c>
      <c r="U167" s="125">
        <v>243.51072341515501</v>
      </c>
      <c r="V167" s="126">
        <v>0.01</v>
      </c>
      <c r="W167" s="126">
        <v>0.01</v>
      </c>
      <c r="X167" s="127">
        <v>0</v>
      </c>
      <c r="Y167" s="127">
        <v>0</v>
      </c>
      <c r="Z167" s="113"/>
      <c r="AA167" s="128">
        <v>887</v>
      </c>
      <c r="AB167" s="112">
        <v>81.885510420479093</v>
      </c>
      <c r="AC167" s="123">
        <v>200</v>
      </c>
      <c r="AD167" s="118">
        <v>0.40942755210239501</v>
      </c>
      <c r="AE167" s="129">
        <v>-1587.94042547136</v>
      </c>
      <c r="AF167" s="114"/>
      <c r="AG167" s="114"/>
      <c r="AH167" s="130">
        <v>1280</v>
      </c>
      <c r="AI167" s="127">
        <v>1713</v>
      </c>
      <c r="AJ167" s="113"/>
      <c r="AK167" s="122">
        <v>7843.7033799999999</v>
      </c>
      <c r="AL167" s="122">
        <v>724.11009566869996</v>
      </c>
      <c r="AM167" s="131">
        <v>695.9</v>
      </c>
      <c r="AN167" s="135">
        <v>1.0405375710140801</v>
      </c>
      <c r="AO167" s="139">
        <v>-767.851830427594</v>
      </c>
      <c r="AP167" s="126">
        <v>4.4999999999999997E-3</v>
      </c>
      <c r="AQ167" s="126">
        <v>2E-3</v>
      </c>
      <c r="AR167" s="127">
        <v>0</v>
      </c>
      <c r="AS167" s="127">
        <v>1203</v>
      </c>
      <c r="AT167" s="115"/>
      <c r="AU167" s="122">
        <v>7680.96792</v>
      </c>
      <c r="AV167" s="112">
        <v>709.08678540307301</v>
      </c>
      <c r="AW167" s="133">
        <v>573</v>
      </c>
      <c r="AX167" s="124">
        <v>1.2374987528849399</v>
      </c>
      <c r="AY167" s="132">
        <v>590.26360102455499</v>
      </c>
      <c r="AZ167" s="114">
        <v>1.4999999999999999E-2</v>
      </c>
      <c r="BA167" s="114">
        <v>1.4999999999999999E-2</v>
      </c>
      <c r="BB167" s="127">
        <v>0</v>
      </c>
      <c r="BC167" s="127">
        <v>0</v>
      </c>
      <c r="BD167" s="113"/>
      <c r="BE167" s="122">
        <v>800</v>
      </c>
      <c r="BF167" s="112">
        <v>73.853898913622601</v>
      </c>
      <c r="BG167" s="134">
        <v>65</v>
      </c>
      <c r="BH167" s="135">
        <v>1.1362138294403501</v>
      </c>
      <c r="BI167" s="136">
        <v>-4.35563827819169</v>
      </c>
      <c r="BJ167" s="114">
        <v>1.4250000000000001E-2</v>
      </c>
      <c r="BK167" s="114">
        <v>1.0500000000000001E-2</v>
      </c>
      <c r="BL167" s="127">
        <v>0</v>
      </c>
      <c r="BM167" s="127">
        <v>45</v>
      </c>
      <c r="BN167" s="113"/>
      <c r="BO167" s="121">
        <v>714</v>
      </c>
      <c r="BP167" s="122">
        <v>65.914604780408197</v>
      </c>
      <c r="BQ167" s="134">
        <v>78</v>
      </c>
      <c r="BR167" s="120">
        <v>0.84505903564625895</v>
      </c>
      <c r="BS167" s="128">
        <v>-251.22676593382999</v>
      </c>
      <c r="BT167" s="114"/>
      <c r="BU167" s="126"/>
      <c r="BV167" s="121">
        <v>131</v>
      </c>
      <c r="BW167" s="121">
        <v>300</v>
      </c>
      <c r="BX167" s="115"/>
      <c r="BY167" s="120">
        <v>0.99489361702127599</v>
      </c>
      <c r="BZ167" s="120">
        <v>1</v>
      </c>
      <c r="CA167" s="137">
        <v>0.99795744680851095</v>
      </c>
      <c r="CB167" s="119">
        <v>0.9</v>
      </c>
      <c r="CC167" s="126">
        <v>2.5000000000000001E-3</v>
      </c>
      <c r="CD167" s="115"/>
      <c r="CE167" s="115"/>
    </row>
    <row r="168" spans="1:83" s="87" customFormat="1" ht="21.4" customHeight="1" x14ac:dyDescent="0.2">
      <c r="A168" s="111" t="s">
        <v>387</v>
      </c>
      <c r="B168" s="111" t="s">
        <v>388</v>
      </c>
      <c r="C168" s="111" t="s">
        <v>229</v>
      </c>
      <c r="D168" s="112">
        <v>1.97474747477778</v>
      </c>
      <c r="E168" s="113"/>
      <c r="F168" s="114">
        <v>0.02</v>
      </c>
      <c r="G168" s="114">
        <v>0.02</v>
      </c>
      <c r="H168" s="115"/>
      <c r="I168" s="116">
        <v>3</v>
      </c>
      <c r="J168" s="116">
        <v>3</v>
      </c>
      <c r="K168" s="113"/>
      <c r="L168" s="138">
        <v>0.83</v>
      </c>
      <c r="M168" s="135">
        <v>0.77200000000000002</v>
      </c>
      <c r="N168" s="119">
        <v>0.7</v>
      </c>
      <c r="O168" s="120">
        <v>0.01</v>
      </c>
      <c r="P168" s="113"/>
      <c r="Q168" s="121">
        <v>31</v>
      </c>
      <c r="R168" s="122">
        <v>15.698209718429201</v>
      </c>
      <c r="S168" s="123">
        <v>36</v>
      </c>
      <c r="T168" s="118">
        <v>0.43606138106747699</v>
      </c>
      <c r="U168" s="129">
        <v>-50.2142545467009</v>
      </c>
      <c r="V168" s="126"/>
      <c r="W168" s="126"/>
      <c r="X168" s="127">
        <v>41</v>
      </c>
      <c r="Y168" s="127">
        <v>55</v>
      </c>
      <c r="Z168" s="113"/>
      <c r="AA168" s="128">
        <v>132</v>
      </c>
      <c r="AB168" s="112">
        <v>66.843989768795197</v>
      </c>
      <c r="AC168" s="123">
        <v>200</v>
      </c>
      <c r="AD168" s="118">
        <v>0.33421994884397599</v>
      </c>
      <c r="AE168" s="129">
        <v>-319.19030303722701</v>
      </c>
      <c r="AF168" s="114"/>
      <c r="AG168" s="114"/>
      <c r="AH168" s="130">
        <v>263</v>
      </c>
      <c r="AI168" s="127">
        <v>342</v>
      </c>
      <c r="AJ168" s="113"/>
      <c r="AK168" s="122">
        <v>532.62012000000004</v>
      </c>
      <c r="AL168" s="122">
        <v>269.71555948435201</v>
      </c>
      <c r="AM168" s="131">
        <v>661.5</v>
      </c>
      <c r="AN168" s="118">
        <v>0.407733272085188</v>
      </c>
      <c r="AO168" s="141">
        <v>-959.69180729562902</v>
      </c>
      <c r="AP168" s="126"/>
      <c r="AQ168" s="126"/>
      <c r="AR168" s="127">
        <v>774</v>
      </c>
      <c r="AS168" s="127">
        <v>1035</v>
      </c>
      <c r="AT168" s="115"/>
      <c r="AU168" s="122">
        <v>625.61692000000005</v>
      </c>
      <c r="AV168" s="112">
        <v>316.80856817928202</v>
      </c>
      <c r="AW168" s="133">
        <v>573</v>
      </c>
      <c r="AX168" s="118">
        <v>0.55289453434429603</v>
      </c>
      <c r="AY168" s="141">
        <v>-667.04329820165594</v>
      </c>
      <c r="AZ168" s="114"/>
      <c r="BA168" s="114"/>
      <c r="BB168" s="127">
        <v>506</v>
      </c>
      <c r="BC168" s="127">
        <v>733</v>
      </c>
      <c r="BD168" s="113"/>
      <c r="BE168" s="122">
        <v>86.2</v>
      </c>
      <c r="BF168" s="112">
        <v>43.651150894470803</v>
      </c>
      <c r="BG168" s="134">
        <v>65</v>
      </c>
      <c r="BH168" s="118">
        <v>0.67155616760724302</v>
      </c>
      <c r="BI168" s="129">
        <v>-60.4368484870988</v>
      </c>
      <c r="BJ168" s="114"/>
      <c r="BK168" s="114"/>
      <c r="BL168" s="127">
        <v>43</v>
      </c>
      <c r="BM168" s="127">
        <v>68</v>
      </c>
      <c r="BN168" s="113"/>
      <c r="BO168" s="121">
        <v>217</v>
      </c>
      <c r="BP168" s="122">
        <v>109.887468029004</v>
      </c>
      <c r="BQ168" s="134">
        <v>78</v>
      </c>
      <c r="BR168" s="124">
        <v>1.40881369267954</v>
      </c>
      <c r="BS168" s="125">
        <v>41.0357818154814</v>
      </c>
      <c r="BT168" s="114">
        <v>7.4999999999999997E-3</v>
      </c>
      <c r="BU168" s="126">
        <v>7.4999999999999997E-3</v>
      </c>
      <c r="BV168" s="121">
        <v>0</v>
      </c>
      <c r="BW168" s="121">
        <v>0</v>
      </c>
      <c r="BX168" s="115"/>
      <c r="BY168" s="120">
        <v>0.99159663865546199</v>
      </c>
      <c r="BZ168" s="120">
        <v>1</v>
      </c>
      <c r="CA168" s="137">
        <v>0.996638655462185</v>
      </c>
      <c r="CB168" s="119">
        <v>0.9</v>
      </c>
      <c r="CC168" s="126">
        <v>2.5000000000000001E-3</v>
      </c>
      <c r="CD168" s="115"/>
      <c r="CE168" s="115"/>
    </row>
    <row r="169" spans="1:83" s="87" customFormat="1" ht="21.4" customHeight="1" x14ac:dyDescent="0.2">
      <c r="A169" s="111" t="s">
        <v>387</v>
      </c>
      <c r="B169" s="111" t="s">
        <v>388</v>
      </c>
      <c r="C169" s="111" t="s">
        <v>230</v>
      </c>
      <c r="D169" s="112">
        <v>6.0456881835555603</v>
      </c>
      <c r="E169" s="113"/>
      <c r="F169" s="114">
        <v>0.02</v>
      </c>
      <c r="G169" s="114">
        <v>0.02</v>
      </c>
      <c r="H169" s="115"/>
      <c r="I169" s="116">
        <v>3</v>
      </c>
      <c r="J169" s="116">
        <v>3</v>
      </c>
      <c r="K169" s="113"/>
      <c r="L169" s="138">
        <v>0.73</v>
      </c>
      <c r="M169" s="120">
        <v>0.67400000000000004</v>
      </c>
      <c r="N169" s="119">
        <v>0.7</v>
      </c>
      <c r="O169" s="120"/>
      <c r="P169" s="113"/>
      <c r="Q169" s="121">
        <v>205</v>
      </c>
      <c r="R169" s="122">
        <v>33.908463978940503</v>
      </c>
      <c r="S169" s="123">
        <v>36</v>
      </c>
      <c r="T169" s="120">
        <v>0.941901777192792</v>
      </c>
      <c r="U169" s="128">
        <v>-43.637390512179401</v>
      </c>
      <c r="V169" s="126"/>
      <c r="W169" s="126"/>
      <c r="X169" s="127">
        <v>13</v>
      </c>
      <c r="Y169" s="127">
        <v>57</v>
      </c>
      <c r="Z169" s="113"/>
      <c r="AA169" s="128">
        <v>842</v>
      </c>
      <c r="AB169" s="112">
        <v>139.27281302569699</v>
      </c>
      <c r="AC169" s="123">
        <v>200</v>
      </c>
      <c r="AD169" s="118">
        <v>0.69636406512848503</v>
      </c>
      <c r="AE169" s="129">
        <v>-539.31883617877395</v>
      </c>
      <c r="AF169" s="114"/>
      <c r="AG169" s="114"/>
      <c r="AH169" s="130">
        <v>368</v>
      </c>
      <c r="AI169" s="127">
        <v>609</v>
      </c>
      <c r="AJ169" s="113"/>
      <c r="AK169" s="122">
        <v>6103.13508</v>
      </c>
      <c r="AL169" s="122">
        <v>1009.50212692092</v>
      </c>
      <c r="AM169" s="131">
        <v>828</v>
      </c>
      <c r="AN169" s="124">
        <v>1.2192054672957999</v>
      </c>
      <c r="AO169" s="132">
        <v>384.47509821987398</v>
      </c>
      <c r="AP169" s="126">
        <v>0.01</v>
      </c>
      <c r="AQ169" s="126">
        <v>0.01</v>
      </c>
      <c r="AR169" s="127">
        <v>0</v>
      </c>
      <c r="AS169" s="127">
        <v>0</v>
      </c>
      <c r="AT169" s="115"/>
      <c r="AU169" s="122">
        <v>3038.6034100000002</v>
      </c>
      <c r="AV169" s="112">
        <v>502.606703776931</v>
      </c>
      <c r="AW169" s="133">
        <v>573</v>
      </c>
      <c r="AX169" s="120">
        <v>0.87714957029132801</v>
      </c>
      <c r="AY169" s="122">
        <v>-918.87505565218896</v>
      </c>
      <c r="AZ169" s="114"/>
      <c r="BA169" s="114"/>
      <c r="BB169" s="127">
        <v>426</v>
      </c>
      <c r="BC169" s="127">
        <v>1119</v>
      </c>
      <c r="BD169" s="113"/>
      <c r="BE169" s="122">
        <v>309.5</v>
      </c>
      <c r="BF169" s="112">
        <v>51.193510251132203</v>
      </c>
      <c r="BG169" s="134">
        <v>65</v>
      </c>
      <c r="BH169" s="120">
        <v>0.78759246540203298</v>
      </c>
      <c r="BI169" s="128">
        <v>-139.428621758102</v>
      </c>
      <c r="BJ169" s="114"/>
      <c r="BK169" s="114"/>
      <c r="BL169" s="127">
        <v>84</v>
      </c>
      <c r="BM169" s="127">
        <v>163</v>
      </c>
      <c r="BN169" s="113"/>
      <c r="BO169" s="121">
        <v>893</v>
      </c>
      <c r="BP169" s="122">
        <v>147.70857723509201</v>
      </c>
      <c r="BQ169" s="134">
        <v>78</v>
      </c>
      <c r="BR169" s="124">
        <v>1.89369970814221</v>
      </c>
      <c r="BS169" s="125">
        <v>354.28565389027801</v>
      </c>
      <c r="BT169" s="114">
        <v>7.4999999999999997E-3</v>
      </c>
      <c r="BU169" s="126">
        <v>7.4999999999999997E-3</v>
      </c>
      <c r="BV169" s="121">
        <v>0</v>
      </c>
      <c r="BW169" s="121">
        <v>0</v>
      </c>
      <c r="BX169" s="115"/>
      <c r="BY169" s="120">
        <v>0.994108019639935</v>
      </c>
      <c r="BZ169" s="120">
        <v>1</v>
      </c>
      <c r="CA169" s="137">
        <v>0.99764320785597405</v>
      </c>
      <c r="CB169" s="119">
        <v>0.9</v>
      </c>
      <c r="CC169" s="126">
        <v>2.5000000000000001E-3</v>
      </c>
      <c r="CD169" s="115"/>
      <c r="CE169" s="115"/>
    </row>
    <row r="170" spans="1:83" s="87" customFormat="1" ht="21.4" customHeight="1" x14ac:dyDescent="0.2">
      <c r="A170" s="111" t="s">
        <v>387</v>
      </c>
      <c r="B170" s="111" t="s">
        <v>231</v>
      </c>
      <c r="C170" s="111" t="s">
        <v>232</v>
      </c>
      <c r="D170" s="112">
        <v>9.06721068444444</v>
      </c>
      <c r="E170" s="113"/>
      <c r="F170" s="114">
        <v>3.5000000000000003E-2</v>
      </c>
      <c r="G170" s="114">
        <v>3.125E-2</v>
      </c>
      <c r="H170" s="115"/>
      <c r="I170" s="116">
        <v>4</v>
      </c>
      <c r="J170" s="116">
        <v>4</v>
      </c>
      <c r="K170" s="113"/>
      <c r="L170" s="138">
        <v>0.78</v>
      </c>
      <c r="M170" s="120">
        <v>0.67</v>
      </c>
      <c r="N170" s="119">
        <v>0.7</v>
      </c>
      <c r="O170" s="120"/>
      <c r="P170" s="113"/>
      <c r="Q170" s="121">
        <v>408</v>
      </c>
      <c r="R170" s="122">
        <v>44.997300073765601</v>
      </c>
      <c r="S170" s="123">
        <v>36</v>
      </c>
      <c r="T170" s="124">
        <v>1.24992500204904</v>
      </c>
      <c r="U170" s="125">
        <v>35.098266507264199</v>
      </c>
      <c r="V170" s="126">
        <v>0.01</v>
      </c>
      <c r="W170" s="126">
        <v>0.01</v>
      </c>
      <c r="X170" s="127">
        <v>0</v>
      </c>
      <c r="Y170" s="127">
        <v>0</v>
      </c>
      <c r="Z170" s="113"/>
      <c r="AA170" s="128">
        <v>655</v>
      </c>
      <c r="AB170" s="112">
        <v>72.238312618422697</v>
      </c>
      <c r="AC170" s="123">
        <v>200</v>
      </c>
      <c r="AD170" s="118">
        <v>0.36119156309211298</v>
      </c>
      <c r="AE170" s="129">
        <v>-1416.67629718187</v>
      </c>
      <c r="AF170" s="114"/>
      <c r="AG170" s="114"/>
      <c r="AH170" s="130">
        <v>1159</v>
      </c>
      <c r="AI170" s="127">
        <v>1522</v>
      </c>
      <c r="AJ170" s="113"/>
      <c r="AK170" s="122">
        <v>6474.5962099999997</v>
      </c>
      <c r="AL170" s="122">
        <v>714.06703068096897</v>
      </c>
      <c r="AM170" s="131">
        <v>780.7</v>
      </c>
      <c r="AN170" s="120">
        <v>0.91464971266935902</v>
      </c>
      <c r="AO170" s="122">
        <v>-1612.19221604941</v>
      </c>
      <c r="AP170" s="126"/>
      <c r="AQ170" s="126"/>
      <c r="AR170" s="127">
        <v>605</v>
      </c>
      <c r="AS170" s="127">
        <v>2020</v>
      </c>
      <c r="AT170" s="115"/>
      <c r="AU170" s="122">
        <v>5964.0721800000001</v>
      </c>
      <c r="AV170" s="112">
        <v>657.76261163004199</v>
      </c>
      <c r="AW170" s="133">
        <v>573</v>
      </c>
      <c r="AX170" s="124">
        <v>1.14792776898786</v>
      </c>
      <c r="AY170" s="132">
        <v>28.7195885739538</v>
      </c>
      <c r="AZ170" s="114">
        <v>1.4999999999999999E-2</v>
      </c>
      <c r="BA170" s="114">
        <v>1.125E-2</v>
      </c>
      <c r="BB170" s="127">
        <v>0</v>
      </c>
      <c r="BC170" s="127">
        <v>271</v>
      </c>
      <c r="BD170" s="113"/>
      <c r="BE170" s="122">
        <v>530.9</v>
      </c>
      <c r="BF170" s="112">
        <v>58.551633845985599</v>
      </c>
      <c r="BG170" s="134">
        <v>65</v>
      </c>
      <c r="BH170" s="120">
        <v>0.90079436686131698</v>
      </c>
      <c r="BI170" s="128">
        <v>-142.39479658410599</v>
      </c>
      <c r="BJ170" s="114"/>
      <c r="BK170" s="114"/>
      <c r="BL170" s="127">
        <v>59</v>
      </c>
      <c r="BM170" s="127">
        <v>177</v>
      </c>
      <c r="BN170" s="113"/>
      <c r="BO170" s="121">
        <v>1113</v>
      </c>
      <c r="BP170" s="122">
        <v>122.74998770122799</v>
      </c>
      <c r="BQ170" s="134">
        <v>78</v>
      </c>
      <c r="BR170" s="124">
        <v>1.57371779104138</v>
      </c>
      <c r="BS170" s="125">
        <v>305.046244099072</v>
      </c>
      <c r="BT170" s="114">
        <v>7.4999999999999997E-3</v>
      </c>
      <c r="BU170" s="126">
        <v>7.4999999999999997E-3</v>
      </c>
      <c r="BV170" s="121">
        <v>0</v>
      </c>
      <c r="BW170" s="121">
        <v>0</v>
      </c>
      <c r="BX170" s="115"/>
      <c r="BY170" s="120">
        <v>0.99652294853963796</v>
      </c>
      <c r="BZ170" s="120">
        <v>1</v>
      </c>
      <c r="CA170" s="137">
        <v>0.99860917941585503</v>
      </c>
      <c r="CB170" s="119">
        <v>0.9</v>
      </c>
      <c r="CC170" s="126">
        <v>2.5000000000000001E-3</v>
      </c>
      <c r="CD170" s="115"/>
      <c r="CE170" s="115"/>
    </row>
    <row r="171" spans="1:83" s="87" customFormat="1" ht="21.4" customHeight="1" x14ac:dyDescent="0.2">
      <c r="A171" s="111" t="s">
        <v>387</v>
      </c>
      <c r="B171" s="111" t="s">
        <v>231</v>
      </c>
      <c r="C171" s="111" t="s">
        <v>233</v>
      </c>
      <c r="D171" s="112">
        <v>4.6499736225555601</v>
      </c>
      <c r="E171" s="113"/>
      <c r="F171" s="114">
        <v>4.4999999999999998E-2</v>
      </c>
      <c r="G171" s="114">
        <v>4.2250000000000003E-2</v>
      </c>
      <c r="H171" s="115"/>
      <c r="I171" s="116">
        <v>5</v>
      </c>
      <c r="J171" s="116">
        <v>5</v>
      </c>
      <c r="K171" s="113"/>
      <c r="L171" s="140">
        <v>0.69</v>
      </c>
      <c r="M171" s="120">
        <v>0.6</v>
      </c>
      <c r="N171" s="119">
        <v>0.7</v>
      </c>
      <c r="O171" s="120"/>
      <c r="P171" s="113"/>
      <c r="Q171" s="121">
        <v>194</v>
      </c>
      <c r="R171" s="122">
        <v>41.720666770875297</v>
      </c>
      <c r="S171" s="123">
        <v>36</v>
      </c>
      <c r="T171" s="124">
        <v>1.15890741030209</v>
      </c>
      <c r="U171" s="125">
        <v>2.7633248093309799</v>
      </c>
      <c r="V171" s="126">
        <v>0.01</v>
      </c>
      <c r="W171" s="126">
        <v>8.0000000000000002E-3</v>
      </c>
      <c r="X171" s="127">
        <v>0</v>
      </c>
      <c r="Y171" s="127">
        <v>7</v>
      </c>
      <c r="Z171" s="113"/>
      <c r="AA171" s="128">
        <v>403</v>
      </c>
      <c r="AB171" s="112">
        <v>86.667158292075896</v>
      </c>
      <c r="AC171" s="123">
        <v>200</v>
      </c>
      <c r="AD171" s="118">
        <v>0.43333579146037998</v>
      </c>
      <c r="AE171" s="129">
        <v>-659.42597328149395</v>
      </c>
      <c r="AF171" s="114"/>
      <c r="AG171" s="114"/>
      <c r="AH171" s="130">
        <v>527</v>
      </c>
      <c r="AI171" s="127">
        <v>713</v>
      </c>
      <c r="AJ171" s="113"/>
      <c r="AK171" s="122">
        <v>4183.0685400000002</v>
      </c>
      <c r="AL171" s="122">
        <v>899.58973524263695</v>
      </c>
      <c r="AM171" s="131">
        <v>643.6</v>
      </c>
      <c r="AN171" s="124">
        <v>1.39774663648638</v>
      </c>
      <c r="AO171" s="132">
        <v>764.18175798015102</v>
      </c>
      <c r="AP171" s="126">
        <v>0.01</v>
      </c>
      <c r="AQ171" s="126">
        <v>0.01</v>
      </c>
      <c r="AR171" s="127">
        <v>0</v>
      </c>
      <c r="AS171" s="127">
        <v>0</v>
      </c>
      <c r="AT171" s="115"/>
      <c r="AU171" s="122">
        <v>3169.3936699999999</v>
      </c>
      <c r="AV171" s="112">
        <v>681.59390294737796</v>
      </c>
      <c r="AW171" s="133">
        <v>573</v>
      </c>
      <c r="AX171" s="124">
        <v>1.1895181552310301</v>
      </c>
      <c r="AY171" s="132">
        <v>125.543256548518</v>
      </c>
      <c r="AZ171" s="114">
        <v>1.4999999999999999E-2</v>
      </c>
      <c r="BA171" s="114">
        <v>1.4250000000000001E-2</v>
      </c>
      <c r="BB171" s="127">
        <v>0</v>
      </c>
      <c r="BC171" s="127">
        <v>28</v>
      </c>
      <c r="BD171" s="113"/>
      <c r="BE171" s="122">
        <v>239.5</v>
      </c>
      <c r="BF171" s="112">
        <v>51.505668513529002</v>
      </c>
      <c r="BG171" s="134">
        <v>65</v>
      </c>
      <c r="BH171" s="120">
        <v>0.79239490020813796</v>
      </c>
      <c r="BI171" s="128">
        <v>-105.788441316486</v>
      </c>
      <c r="BJ171" s="114"/>
      <c r="BK171" s="114"/>
      <c r="BL171" s="127">
        <v>63</v>
      </c>
      <c r="BM171" s="127">
        <v>124</v>
      </c>
      <c r="BN171" s="113"/>
      <c r="BO171" s="121">
        <v>474</v>
      </c>
      <c r="BP171" s="122">
        <v>101.936062110283</v>
      </c>
      <c r="BQ171" s="134">
        <v>78</v>
      </c>
      <c r="BR171" s="124">
        <v>1.3068725911574699</v>
      </c>
      <c r="BS171" s="125">
        <v>59.653870420217203</v>
      </c>
      <c r="BT171" s="114">
        <v>7.4999999999999997E-3</v>
      </c>
      <c r="BU171" s="126">
        <v>7.4999999999999997E-3</v>
      </c>
      <c r="BV171" s="121">
        <v>0</v>
      </c>
      <c r="BW171" s="121">
        <v>0</v>
      </c>
      <c r="BX171" s="115"/>
      <c r="BY171" s="120">
        <v>0.99204516294585599</v>
      </c>
      <c r="BZ171" s="120">
        <v>1</v>
      </c>
      <c r="CA171" s="137">
        <v>0.99681806517834204</v>
      </c>
      <c r="CB171" s="119">
        <v>0.9</v>
      </c>
      <c r="CC171" s="126">
        <v>2.5000000000000001E-3</v>
      </c>
      <c r="CD171" s="115"/>
      <c r="CE171" s="115"/>
    </row>
    <row r="172" spans="1:83" s="87" customFormat="1" ht="21.4" customHeight="1" x14ac:dyDescent="0.2">
      <c r="A172" s="111" t="s">
        <v>387</v>
      </c>
      <c r="B172" s="111" t="s">
        <v>231</v>
      </c>
      <c r="C172" s="111" t="s">
        <v>234</v>
      </c>
      <c r="D172" s="112">
        <v>1.442080808</v>
      </c>
      <c r="E172" s="113"/>
      <c r="F172" s="114">
        <v>5.45E-2</v>
      </c>
      <c r="G172" s="114">
        <v>5.1999999999999998E-2</v>
      </c>
      <c r="H172" s="115"/>
      <c r="I172" s="116">
        <v>6</v>
      </c>
      <c r="J172" s="116">
        <v>6</v>
      </c>
      <c r="K172" s="113"/>
      <c r="L172" s="117">
        <v>0.38</v>
      </c>
      <c r="M172" s="118">
        <v>0.44800000000000001</v>
      </c>
      <c r="N172" s="119">
        <v>0.7</v>
      </c>
      <c r="O172" s="120"/>
      <c r="P172" s="113"/>
      <c r="Q172" s="121">
        <v>63</v>
      </c>
      <c r="R172" s="122">
        <v>43.6868722269272</v>
      </c>
      <c r="S172" s="123">
        <v>36</v>
      </c>
      <c r="T172" s="124">
        <v>1.2135242285257599</v>
      </c>
      <c r="U172" s="125">
        <v>3.69240785786879</v>
      </c>
      <c r="V172" s="126">
        <v>0.01</v>
      </c>
      <c r="W172" s="126">
        <v>0.01</v>
      </c>
      <c r="X172" s="127">
        <v>0</v>
      </c>
      <c r="Y172" s="127">
        <v>0</v>
      </c>
      <c r="Z172" s="113"/>
      <c r="AA172" s="128">
        <v>176</v>
      </c>
      <c r="AB172" s="112">
        <v>122.045865268876</v>
      </c>
      <c r="AC172" s="123">
        <v>200</v>
      </c>
      <c r="AD172" s="118">
        <v>0.61022932634437999</v>
      </c>
      <c r="AE172" s="129">
        <v>-153.48662301184001</v>
      </c>
      <c r="AF172" s="114"/>
      <c r="AG172" s="114"/>
      <c r="AH172" s="130">
        <v>113</v>
      </c>
      <c r="AI172" s="127">
        <v>171</v>
      </c>
      <c r="AJ172" s="113"/>
      <c r="AK172" s="122">
        <v>917.17998999999998</v>
      </c>
      <c r="AL172" s="122">
        <v>636.011508448006</v>
      </c>
      <c r="AM172" s="131">
        <v>612</v>
      </c>
      <c r="AN172" s="135">
        <v>1.0392344909281199</v>
      </c>
      <c r="AO172" s="139">
        <v>-91.049076416230506</v>
      </c>
      <c r="AP172" s="126">
        <v>4.4999999999999997E-3</v>
      </c>
      <c r="AQ172" s="126">
        <v>2E-3</v>
      </c>
      <c r="AR172" s="127">
        <v>0</v>
      </c>
      <c r="AS172" s="127">
        <v>142</v>
      </c>
      <c r="AT172" s="115"/>
      <c r="AU172" s="122">
        <v>1327.2430099999999</v>
      </c>
      <c r="AV172" s="112">
        <v>920.36659987225903</v>
      </c>
      <c r="AW172" s="133">
        <v>573</v>
      </c>
      <c r="AX172" s="124">
        <v>1.60622443258684</v>
      </c>
      <c r="AY172" s="132">
        <v>383.26383507107801</v>
      </c>
      <c r="AZ172" s="114">
        <v>1.4999999999999999E-2</v>
      </c>
      <c r="BA172" s="114">
        <v>1.4999999999999999E-2</v>
      </c>
      <c r="BB172" s="127">
        <v>0</v>
      </c>
      <c r="BC172" s="127">
        <v>0</v>
      </c>
      <c r="BD172" s="113"/>
      <c r="BE172" s="122">
        <v>122.7</v>
      </c>
      <c r="BF172" s="112">
        <v>85.085384480063098</v>
      </c>
      <c r="BG172" s="134">
        <v>65</v>
      </c>
      <c r="BH172" s="124">
        <v>1.3090059150778901</v>
      </c>
      <c r="BI172" s="125">
        <v>15.616847521152</v>
      </c>
      <c r="BJ172" s="114">
        <v>1.4999999999999999E-2</v>
      </c>
      <c r="BK172" s="114">
        <v>1.4999999999999999E-2</v>
      </c>
      <c r="BL172" s="127">
        <v>0</v>
      </c>
      <c r="BM172" s="127">
        <v>0</v>
      </c>
      <c r="BN172" s="113"/>
      <c r="BO172" s="121">
        <v>146</v>
      </c>
      <c r="BP172" s="122">
        <v>101.242592779863</v>
      </c>
      <c r="BQ172" s="134">
        <v>78</v>
      </c>
      <c r="BR172" s="124">
        <v>1.29798195871619</v>
      </c>
      <c r="BS172" s="125">
        <v>17.500217025382401</v>
      </c>
      <c r="BT172" s="114">
        <v>7.4999999999999997E-3</v>
      </c>
      <c r="BU172" s="126">
        <v>7.4999999999999997E-3</v>
      </c>
      <c r="BV172" s="121">
        <v>0</v>
      </c>
      <c r="BW172" s="121">
        <v>0</v>
      </c>
      <c r="BX172" s="115"/>
      <c r="BY172" s="120">
        <v>0.97837837837837804</v>
      </c>
      <c r="BZ172" s="120">
        <v>1</v>
      </c>
      <c r="CA172" s="137">
        <v>0.991351351351351</v>
      </c>
      <c r="CB172" s="119">
        <v>0.9</v>
      </c>
      <c r="CC172" s="126">
        <v>2.5000000000000001E-3</v>
      </c>
      <c r="CD172" s="115"/>
      <c r="CE172" s="115"/>
    </row>
    <row r="173" spans="1:83" s="87" customFormat="1" ht="21.4" customHeight="1" x14ac:dyDescent="0.2">
      <c r="A173" s="111" t="s">
        <v>387</v>
      </c>
      <c r="B173" s="111" t="s">
        <v>231</v>
      </c>
      <c r="C173" s="111" t="s">
        <v>235</v>
      </c>
      <c r="D173" s="112">
        <v>2.8776006351111101</v>
      </c>
      <c r="E173" s="113"/>
      <c r="F173" s="114">
        <v>2.4750000000000001E-2</v>
      </c>
      <c r="G173" s="114">
        <v>2.1749999999999999E-2</v>
      </c>
      <c r="H173" s="115"/>
      <c r="I173" s="116">
        <v>4</v>
      </c>
      <c r="J173" s="116">
        <v>4</v>
      </c>
      <c r="K173" s="113"/>
      <c r="L173" s="137">
        <v>0.89</v>
      </c>
      <c r="M173" s="135">
        <v>0.77700000000000002</v>
      </c>
      <c r="N173" s="119">
        <v>0.7</v>
      </c>
      <c r="O173" s="120">
        <v>1.0999999999999999E-2</v>
      </c>
      <c r="P173" s="113"/>
      <c r="Q173" s="121">
        <v>92</v>
      </c>
      <c r="R173" s="122">
        <v>31.971079960665801</v>
      </c>
      <c r="S173" s="123">
        <v>36</v>
      </c>
      <c r="T173" s="120">
        <v>0.88808555446293902</v>
      </c>
      <c r="U173" s="128">
        <v>-26.345354759833601</v>
      </c>
      <c r="V173" s="126"/>
      <c r="W173" s="126"/>
      <c r="X173" s="127">
        <v>12</v>
      </c>
      <c r="Y173" s="127">
        <v>33</v>
      </c>
      <c r="Z173" s="113"/>
      <c r="AA173" s="128">
        <v>235</v>
      </c>
      <c r="AB173" s="112">
        <v>81.665258595178898</v>
      </c>
      <c r="AC173" s="123">
        <v>200</v>
      </c>
      <c r="AD173" s="118">
        <v>0.40832629297589501</v>
      </c>
      <c r="AE173" s="129">
        <v>-422.47419311018598</v>
      </c>
      <c r="AF173" s="114"/>
      <c r="AG173" s="114"/>
      <c r="AH173" s="130">
        <v>341</v>
      </c>
      <c r="AI173" s="127">
        <v>456</v>
      </c>
      <c r="AJ173" s="113"/>
      <c r="AK173" s="122">
        <v>1624.6932300000001</v>
      </c>
      <c r="AL173" s="122">
        <v>564.59996921611298</v>
      </c>
      <c r="AM173" s="131">
        <v>689.4</v>
      </c>
      <c r="AN173" s="120">
        <v>0.81897297536424796</v>
      </c>
      <c r="AO173" s="122">
        <v>-641.62031365081202</v>
      </c>
      <c r="AP173" s="126"/>
      <c r="AQ173" s="126"/>
      <c r="AR173" s="127">
        <v>360</v>
      </c>
      <c r="AS173" s="127">
        <v>756</v>
      </c>
      <c r="AT173" s="115"/>
      <c r="AU173" s="122">
        <v>1649.5352700000001</v>
      </c>
      <c r="AV173" s="112">
        <v>573.23286972944004</v>
      </c>
      <c r="AW173" s="133">
        <v>573</v>
      </c>
      <c r="AX173" s="135">
        <v>1.0004064044143799</v>
      </c>
      <c r="AY173" s="139">
        <v>-234.12829326068399</v>
      </c>
      <c r="AZ173" s="114">
        <v>3.7499999999999999E-3</v>
      </c>
      <c r="BA173" s="114">
        <v>7.5000000000000002E-4</v>
      </c>
      <c r="BB173" s="127">
        <v>0</v>
      </c>
      <c r="BC173" s="127">
        <v>330</v>
      </c>
      <c r="BD173" s="113"/>
      <c r="BE173" s="122">
        <v>141.80000000000001</v>
      </c>
      <c r="BF173" s="112">
        <v>49.277164548069699</v>
      </c>
      <c r="BG173" s="134">
        <v>65</v>
      </c>
      <c r="BH173" s="120">
        <v>0.75811022381645599</v>
      </c>
      <c r="BI173" s="128">
        <v>-71.8791127608106</v>
      </c>
      <c r="BJ173" s="114"/>
      <c r="BK173" s="114"/>
      <c r="BL173" s="127">
        <v>46</v>
      </c>
      <c r="BM173" s="127">
        <v>83</v>
      </c>
      <c r="BN173" s="113"/>
      <c r="BO173" s="121">
        <v>321</v>
      </c>
      <c r="BP173" s="122">
        <v>111.551268123627</v>
      </c>
      <c r="BQ173" s="134">
        <v>78</v>
      </c>
      <c r="BR173" s="124">
        <v>1.4301444631234199</v>
      </c>
      <c r="BS173" s="125">
        <v>64.585064687027298</v>
      </c>
      <c r="BT173" s="114">
        <v>7.4999999999999997E-3</v>
      </c>
      <c r="BU173" s="126">
        <v>7.4999999999999997E-3</v>
      </c>
      <c r="BV173" s="121">
        <v>0</v>
      </c>
      <c r="BW173" s="121">
        <v>0</v>
      </c>
      <c r="BX173" s="115"/>
      <c r="BY173" s="120">
        <v>0.993472584856397</v>
      </c>
      <c r="BZ173" s="120">
        <v>1</v>
      </c>
      <c r="CA173" s="137">
        <v>0.99738903394255896</v>
      </c>
      <c r="CB173" s="119">
        <v>0.9</v>
      </c>
      <c r="CC173" s="126">
        <v>2.5000000000000001E-3</v>
      </c>
      <c r="CD173" s="115"/>
      <c r="CE173" s="115"/>
    </row>
    <row r="174" spans="1:83" s="87" customFormat="1" ht="21.4" customHeight="1" x14ac:dyDescent="0.2">
      <c r="A174" s="111" t="s">
        <v>387</v>
      </c>
      <c r="B174" s="111" t="s">
        <v>231</v>
      </c>
      <c r="C174" s="111" t="s">
        <v>236</v>
      </c>
      <c r="D174" s="112">
        <v>2.80953112911111</v>
      </c>
      <c r="E174" s="113"/>
      <c r="F174" s="114">
        <v>3.6249999999999998E-2</v>
      </c>
      <c r="G174" s="114">
        <v>3.15E-2</v>
      </c>
      <c r="H174" s="115"/>
      <c r="I174" s="116">
        <v>5</v>
      </c>
      <c r="J174" s="116">
        <v>5</v>
      </c>
      <c r="K174" s="113"/>
      <c r="L174" s="140">
        <v>0.65</v>
      </c>
      <c r="M174" s="135">
        <v>0.748</v>
      </c>
      <c r="N174" s="119">
        <v>0.7</v>
      </c>
      <c r="O174" s="120">
        <v>6.0000000000000001E-3</v>
      </c>
      <c r="P174" s="113"/>
      <c r="Q174" s="121">
        <v>108</v>
      </c>
      <c r="R174" s="122">
        <v>38.440577817754701</v>
      </c>
      <c r="S174" s="123">
        <v>36</v>
      </c>
      <c r="T174" s="135">
        <v>1.06779382827096</v>
      </c>
      <c r="U174" s="136">
        <v>-7.54590102827515</v>
      </c>
      <c r="V174" s="126">
        <v>6.0000000000000001E-3</v>
      </c>
      <c r="W174" s="126">
        <v>3.5000000000000001E-3</v>
      </c>
      <c r="X174" s="127">
        <v>0</v>
      </c>
      <c r="Y174" s="127">
        <v>14</v>
      </c>
      <c r="Z174" s="113"/>
      <c r="AA174" s="128">
        <v>222</v>
      </c>
      <c r="AB174" s="112">
        <v>79.016743292051402</v>
      </c>
      <c r="AC174" s="123">
        <v>200</v>
      </c>
      <c r="AD174" s="118">
        <v>0.39508371646025697</v>
      </c>
      <c r="AE174" s="129">
        <v>-419.92167237930602</v>
      </c>
      <c r="AF174" s="114"/>
      <c r="AG174" s="114"/>
      <c r="AH174" s="130">
        <v>340</v>
      </c>
      <c r="AI174" s="127">
        <v>453</v>
      </c>
      <c r="AJ174" s="113"/>
      <c r="AK174" s="122">
        <v>1481.7384999999999</v>
      </c>
      <c r="AL174" s="122">
        <v>527.39707513715905</v>
      </c>
      <c r="AM174" s="131">
        <v>650.1</v>
      </c>
      <c r="AN174" s="120">
        <v>0.81125530708684701</v>
      </c>
      <c r="AO174" s="122">
        <v>-604.82789606893505</v>
      </c>
      <c r="AP174" s="126"/>
      <c r="AQ174" s="126"/>
      <c r="AR174" s="127">
        <v>345</v>
      </c>
      <c r="AS174" s="127">
        <v>711</v>
      </c>
      <c r="AT174" s="115"/>
      <c r="AU174" s="122">
        <v>2333.26442</v>
      </c>
      <c r="AV174" s="112">
        <v>830.48178246674399</v>
      </c>
      <c r="AW174" s="133">
        <v>573</v>
      </c>
      <c r="AX174" s="124">
        <v>1.44935738650392</v>
      </c>
      <c r="AY174" s="132">
        <v>494.15882863328699</v>
      </c>
      <c r="AZ174" s="114">
        <v>1.4999999999999999E-2</v>
      </c>
      <c r="BA174" s="114">
        <v>1.4999999999999999E-2</v>
      </c>
      <c r="BB174" s="127">
        <v>0</v>
      </c>
      <c r="BC174" s="127">
        <v>0</v>
      </c>
      <c r="BD174" s="113"/>
      <c r="BE174" s="122">
        <v>159.6</v>
      </c>
      <c r="BF174" s="112">
        <v>56.806631664015299</v>
      </c>
      <c r="BG174" s="134">
        <v>65</v>
      </c>
      <c r="BH174" s="120">
        <v>0.87394817944639003</v>
      </c>
      <c r="BI174" s="128">
        <v>-49.024543523274602</v>
      </c>
      <c r="BJ174" s="114"/>
      <c r="BK174" s="114"/>
      <c r="BL174" s="127">
        <v>24</v>
      </c>
      <c r="BM174" s="127">
        <v>60</v>
      </c>
      <c r="BN174" s="113"/>
      <c r="BO174" s="121">
        <v>246</v>
      </c>
      <c r="BP174" s="122">
        <v>87.559093918219105</v>
      </c>
      <c r="BQ174" s="134">
        <v>78</v>
      </c>
      <c r="BR174" s="135">
        <v>1.1225524861310101</v>
      </c>
      <c r="BS174" s="136">
        <v>-4.3494522279294801</v>
      </c>
      <c r="BT174" s="114">
        <v>6.7499999999999999E-3</v>
      </c>
      <c r="BU174" s="126">
        <v>4.4999999999999997E-3</v>
      </c>
      <c r="BV174" s="121">
        <v>0</v>
      </c>
      <c r="BW174" s="121">
        <v>17</v>
      </c>
      <c r="BX174" s="115"/>
      <c r="BY174" s="120">
        <v>0.99804592085979504</v>
      </c>
      <c r="BZ174" s="120">
        <v>1</v>
      </c>
      <c r="CA174" s="137">
        <v>0.99921836834391797</v>
      </c>
      <c r="CB174" s="119">
        <v>0.9</v>
      </c>
      <c r="CC174" s="126">
        <v>2.5000000000000001E-3</v>
      </c>
      <c r="CD174" s="115"/>
      <c r="CE174" s="115"/>
    </row>
    <row r="175" spans="1:83" s="87" customFormat="1" ht="21.4" customHeight="1" x14ac:dyDescent="0.2">
      <c r="A175" s="111" t="s">
        <v>387</v>
      </c>
      <c r="B175" s="111" t="s">
        <v>231</v>
      </c>
      <c r="C175" s="111" t="s">
        <v>237</v>
      </c>
      <c r="D175" s="112">
        <v>3.7338744588888901</v>
      </c>
      <c r="E175" s="113"/>
      <c r="F175" s="114">
        <v>5.3749999999999999E-2</v>
      </c>
      <c r="G175" s="114">
        <v>4.4749999999999998E-2</v>
      </c>
      <c r="H175" s="115"/>
      <c r="I175" s="116">
        <v>6</v>
      </c>
      <c r="J175" s="116">
        <v>6</v>
      </c>
      <c r="K175" s="113"/>
      <c r="L175" s="117">
        <v>0.6</v>
      </c>
      <c r="M175" s="120">
        <v>0.69899999999999995</v>
      </c>
      <c r="N175" s="119">
        <v>0.7</v>
      </c>
      <c r="O175" s="120"/>
      <c r="P175" s="113"/>
      <c r="Q175" s="121">
        <v>151</v>
      </c>
      <c r="R175" s="122">
        <v>40.440566939932403</v>
      </c>
      <c r="S175" s="123">
        <v>36</v>
      </c>
      <c r="T175" s="135">
        <v>1.12334908166479</v>
      </c>
      <c r="U175" s="136">
        <v>-2.56081454604805</v>
      </c>
      <c r="V175" s="126">
        <v>8.9999999999999993E-3</v>
      </c>
      <c r="W175" s="126">
        <v>6.0000000000000001E-3</v>
      </c>
      <c r="X175" s="127">
        <v>0</v>
      </c>
      <c r="Y175" s="127">
        <v>11</v>
      </c>
      <c r="Z175" s="113"/>
      <c r="AA175" s="128">
        <v>480</v>
      </c>
      <c r="AB175" s="112">
        <v>128.552795570646</v>
      </c>
      <c r="AC175" s="123">
        <v>200</v>
      </c>
      <c r="AD175" s="118">
        <v>0.64276397785323003</v>
      </c>
      <c r="AE175" s="129">
        <v>-373.11563636693398</v>
      </c>
      <c r="AF175" s="114"/>
      <c r="AG175" s="114"/>
      <c r="AH175" s="130">
        <v>267</v>
      </c>
      <c r="AI175" s="127">
        <v>417</v>
      </c>
      <c r="AJ175" s="113"/>
      <c r="AK175" s="122">
        <v>3888.24631</v>
      </c>
      <c r="AL175" s="122">
        <v>1041.3436104536399</v>
      </c>
      <c r="AM175" s="131">
        <v>699.1</v>
      </c>
      <c r="AN175" s="124">
        <v>1.48954886347252</v>
      </c>
      <c r="AO175" s="132">
        <v>906.18060307938401</v>
      </c>
      <c r="AP175" s="126">
        <v>0.01</v>
      </c>
      <c r="AQ175" s="126">
        <v>0.01</v>
      </c>
      <c r="AR175" s="127">
        <v>0</v>
      </c>
      <c r="AS175" s="127">
        <v>0</v>
      </c>
      <c r="AT175" s="115"/>
      <c r="AU175" s="122">
        <v>2664.4288700000002</v>
      </c>
      <c r="AV175" s="112">
        <v>713.582874661745</v>
      </c>
      <c r="AW175" s="133">
        <v>573</v>
      </c>
      <c r="AX175" s="124">
        <v>1.24534533099781</v>
      </c>
      <c r="AY175" s="132">
        <v>220.25257180873501</v>
      </c>
      <c r="AZ175" s="114">
        <v>1.4999999999999999E-2</v>
      </c>
      <c r="BA175" s="114">
        <v>1.4999999999999999E-2</v>
      </c>
      <c r="BB175" s="127">
        <v>0</v>
      </c>
      <c r="BC175" s="127">
        <v>0</v>
      </c>
      <c r="BD175" s="113"/>
      <c r="BE175" s="122">
        <v>260.5</v>
      </c>
      <c r="BF175" s="112">
        <v>69.766673429486005</v>
      </c>
      <c r="BG175" s="134">
        <v>65</v>
      </c>
      <c r="BH175" s="135">
        <v>1.0733334373767101</v>
      </c>
      <c r="BI175" s="136">
        <v>-16.762581819253398</v>
      </c>
      <c r="BJ175" s="114">
        <v>9.75E-3</v>
      </c>
      <c r="BK175" s="114">
        <v>5.2500000000000003E-3</v>
      </c>
      <c r="BL175" s="127">
        <v>0</v>
      </c>
      <c r="BM175" s="127">
        <v>31</v>
      </c>
      <c r="BN175" s="113"/>
      <c r="BO175" s="121">
        <v>338</v>
      </c>
      <c r="BP175" s="122">
        <v>90.522593547663305</v>
      </c>
      <c r="BQ175" s="134">
        <v>78</v>
      </c>
      <c r="BR175" s="124">
        <v>1.16054607112389</v>
      </c>
      <c r="BS175" s="125">
        <v>5.2849018168959097</v>
      </c>
      <c r="BT175" s="114">
        <v>7.4999999999999997E-3</v>
      </c>
      <c r="BU175" s="126">
        <v>6.0000000000000001E-3</v>
      </c>
      <c r="BV175" s="121">
        <v>0</v>
      </c>
      <c r="BW175" s="121">
        <v>12</v>
      </c>
      <c r="BX175" s="115"/>
      <c r="BY175" s="120">
        <v>0.99082007343941203</v>
      </c>
      <c r="BZ175" s="120">
        <v>1</v>
      </c>
      <c r="CA175" s="137">
        <v>0.99632802937576503</v>
      </c>
      <c r="CB175" s="119">
        <v>0.9</v>
      </c>
      <c r="CC175" s="126">
        <v>2.5000000000000001E-3</v>
      </c>
      <c r="CD175" s="115"/>
      <c r="CE175" s="115"/>
    </row>
    <row r="176" spans="1:83" s="87" customFormat="1" ht="21.4" customHeight="1" x14ac:dyDescent="0.2">
      <c r="A176" s="111" t="s">
        <v>387</v>
      </c>
      <c r="B176" s="111" t="s">
        <v>231</v>
      </c>
      <c r="C176" s="111" t="s">
        <v>238</v>
      </c>
      <c r="D176" s="112">
        <v>3.6793334813333298</v>
      </c>
      <c r="E176" s="113"/>
      <c r="F176" s="114">
        <v>5.3249999999999999E-2</v>
      </c>
      <c r="G176" s="114">
        <v>4.5249999999999999E-2</v>
      </c>
      <c r="H176" s="115"/>
      <c r="I176" s="116">
        <v>6</v>
      </c>
      <c r="J176" s="116">
        <v>6</v>
      </c>
      <c r="K176" s="113"/>
      <c r="L176" s="138">
        <v>0.8</v>
      </c>
      <c r="M176" s="120">
        <v>0.61599999999999999</v>
      </c>
      <c r="N176" s="119">
        <v>0.7</v>
      </c>
      <c r="O176" s="120"/>
      <c r="P176" s="113"/>
      <c r="Q176" s="121">
        <v>157</v>
      </c>
      <c r="R176" s="122">
        <v>42.670771974468003</v>
      </c>
      <c r="S176" s="123">
        <v>36</v>
      </c>
      <c r="T176" s="124">
        <v>1.185299221513</v>
      </c>
      <c r="U176" s="125">
        <v>5.6822595132929301</v>
      </c>
      <c r="V176" s="126">
        <v>0.01</v>
      </c>
      <c r="W176" s="126">
        <v>9.4999999999999998E-3</v>
      </c>
      <c r="X176" s="127">
        <v>0</v>
      </c>
      <c r="Y176" s="127">
        <v>2</v>
      </c>
      <c r="Z176" s="113"/>
      <c r="AA176" s="128">
        <v>466</v>
      </c>
      <c r="AB176" s="112">
        <v>126.653374140777</v>
      </c>
      <c r="AC176" s="123">
        <v>200</v>
      </c>
      <c r="AD176" s="118">
        <v>0.63326687070388499</v>
      </c>
      <c r="AE176" s="129">
        <v>-374.65411381503901</v>
      </c>
      <c r="AF176" s="114"/>
      <c r="AG176" s="114"/>
      <c r="AH176" s="130">
        <v>270</v>
      </c>
      <c r="AI176" s="127">
        <v>418</v>
      </c>
      <c r="AJ176" s="113"/>
      <c r="AK176" s="122">
        <v>4241.6012199999996</v>
      </c>
      <c r="AL176" s="122">
        <v>1152.8178246194</v>
      </c>
      <c r="AM176" s="131">
        <v>738.1</v>
      </c>
      <c r="AN176" s="124">
        <v>1.56187213740604</v>
      </c>
      <c r="AO176" s="132">
        <v>1139.1672129655999</v>
      </c>
      <c r="AP176" s="126">
        <v>0.01</v>
      </c>
      <c r="AQ176" s="126">
        <v>0.01</v>
      </c>
      <c r="AR176" s="127">
        <v>0</v>
      </c>
      <c r="AS176" s="127">
        <v>0</v>
      </c>
      <c r="AT176" s="115"/>
      <c r="AU176" s="122">
        <v>2427.1919699999999</v>
      </c>
      <c r="AV176" s="112">
        <v>659.68251649764102</v>
      </c>
      <c r="AW176" s="133">
        <v>573</v>
      </c>
      <c r="AX176" s="124">
        <v>1.15127838830304</v>
      </c>
      <c r="AY176" s="132">
        <v>18.717933919912898</v>
      </c>
      <c r="AZ176" s="114">
        <v>1.4999999999999999E-2</v>
      </c>
      <c r="BA176" s="114">
        <v>1.125E-2</v>
      </c>
      <c r="BB176" s="127">
        <v>0</v>
      </c>
      <c r="BC176" s="127">
        <v>103</v>
      </c>
      <c r="BD176" s="113"/>
      <c r="BE176" s="122">
        <v>252.8</v>
      </c>
      <c r="BF176" s="112">
        <v>68.708096529589099</v>
      </c>
      <c r="BG176" s="134">
        <v>65</v>
      </c>
      <c r="BH176" s="135">
        <v>1.05704763891676</v>
      </c>
      <c r="BI176" s="136">
        <v>-20.412586989887799</v>
      </c>
      <c r="BJ176" s="114">
        <v>8.2500000000000004E-3</v>
      </c>
      <c r="BK176" s="114">
        <v>4.4999999999999997E-3</v>
      </c>
      <c r="BL176" s="127">
        <v>0</v>
      </c>
      <c r="BM176" s="127">
        <v>35</v>
      </c>
      <c r="BN176" s="113"/>
      <c r="BO176" s="121">
        <v>359</v>
      </c>
      <c r="BP176" s="122">
        <v>97.572019992573203</v>
      </c>
      <c r="BQ176" s="134">
        <v>78</v>
      </c>
      <c r="BR176" s="124">
        <v>1.25092333323812</v>
      </c>
      <c r="BS176" s="125">
        <v>31.1448956121347</v>
      </c>
      <c r="BT176" s="114">
        <v>7.4999999999999997E-3</v>
      </c>
      <c r="BU176" s="126">
        <v>7.4999999999999997E-3</v>
      </c>
      <c r="BV176" s="121">
        <v>0</v>
      </c>
      <c r="BW176" s="121">
        <v>0</v>
      </c>
      <c r="BX176" s="115"/>
      <c r="BY176" s="120">
        <v>0.99632521819016995</v>
      </c>
      <c r="BZ176" s="120">
        <v>1</v>
      </c>
      <c r="CA176" s="137">
        <v>0.99853008727606796</v>
      </c>
      <c r="CB176" s="119">
        <v>0.9</v>
      </c>
      <c r="CC176" s="126">
        <v>2.5000000000000001E-3</v>
      </c>
      <c r="CD176" s="115"/>
      <c r="CE176" s="115"/>
    </row>
    <row r="177" spans="1:83" s="87" customFormat="1" ht="21.4" customHeight="1" x14ac:dyDescent="0.2">
      <c r="A177" s="111" t="s">
        <v>387</v>
      </c>
      <c r="B177" s="111" t="s">
        <v>231</v>
      </c>
      <c r="C177" s="111" t="s">
        <v>239</v>
      </c>
      <c r="D177" s="112">
        <v>1.7548989418888901</v>
      </c>
      <c r="E177" s="113"/>
      <c r="F177" s="114">
        <v>5.1749999999999997E-2</v>
      </c>
      <c r="G177" s="114">
        <v>4.8000000000000001E-2</v>
      </c>
      <c r="H177" s="115"/>
      <c r="I177" s="116">
        <v>6</v>
      </c>
      <c r="J177" s="116">
        <v>6</v>
      </c>
      <c r="K177" s="113"/>
      <c r="L177" s="137">
        <v>0.9</v>
      </c>
      <c r="M177" s="118">
        <v>0.52800000000000002</v>
      </c>
      <c r="N177" s="119">
        <v>0.7</v>
      </c>
      <c r="O177" s="120"/>
      <c r="P177" s="113"/>
      <c r="Q177" s="121">
        <v>88</v>
      </c>
      <c r="R177" s="122">
        <v>50.145337659888803</v>
      </c>
      <c r="S177" s="123">
        <v>36</v>
      </c>
      <c r="T177" s="124">
        <v>1.39292604610802</v>
      </c>
      <c r="U177" s="125">
        <v>15.827324156300699</v>
      </c>
      <c r="V177" s="126">
        <v>0.01</v>
      </c>
      <c r="W177" s="126">
        <v>0.01</v>
      </c>
      <c r="X177" s="127">
        <v>0</v>
      </c>
      <c r="Y177" s="127">
        <v>0</v>
      </c>
      <c r="Z177" s="113"/>
      <c r="AA177" s="128">
        <v>259</v>
      </c>
      <c r="AB177" s="112">
        <v>147.58684606717301</v>
      </c>
      <c r="AC177" s="123">
        <v>200</v>
      </c>
      <c r="AD177" s="118">
        <v>0.73793423033586503</v>
      </c>
      <c r="AE177" s="129">
        <v>-141.959310242774</v>
      </c>
      <c r="AF177" s="114"/>
      <c r="AG177" s="114"/>
      <c r="AH177" s="130">
        <v>92</v>
      </c>
      <c r="AI177" s="127">
        <v>163</v>
      </c>
      <c r="AJ177" s="113"/>
      <c r="AK177" s="122">
        <v>1934.55783</v>
      </c>
      <c r="AL177" s="122">
        <v>1102.37563190832</v>
      </c>
      <c r="AM177" s="131">
        <v>694.2</v>
      </c>
      <c r="AN177" s="124">
        <v>1.5879798788653401</v>
      </c>
      <c r="AO177" s="132">
        <v>542.82806414733295</v>
      </c>
      <c r="AP177" s="126">
        <v>0.01</v>
      </c>
      <c r="AQ177" s="126">
        <v>0.01</v>
      </c>
      <c r="AR177" s="127">
        <v>0</v>
      </c>
      <c r="AS177" s="127">
        <v>0</v>
      </c>
      <c r="AT177" s="115"/>
      <c r="AU177" s="122">
        <v>1730.97847</v>
      </c>
      <c r="AV177" s="112">
        <v>986.36931659258801</v>
      </c>
      <c r="AW177" s="133">
        <v>573</v>
      </c>
      <c r="AX177" s="124">
        <v>1.7214124198823499</v>
      </c>
      <c r="AY177" s="132">
        <v>582.23004615445404</v>
      </c>
      <c r="AZ177" s="114">
        <v>1.4999999999999999E-2</v>
      </c>
      <c r="BA177" s="114">
        <v>1.4999999999999999E-2</v>
      </c>
      <c r="BB177" s="127">
        <v>0</v>
      </c>
      <c r="BC177" s="127">
        <v>0</v>
      </c>
      <c r="BD177" s="113"/>
      <c r="BE177" s="122">
        <v>118.3</v>
      </c>
      <c r="BF177" s="112">
        <v>67.411289149600606</v>
      </c>
      <c r="BG177" s="134">
        <v>65</v>
      </c>
      <c r="BH177" s="135">
        <v>1.0370967561477</v>
      </c>
      <c r="BI177" s="136">
        <v>-12.011775828901399</v>
      </c>
      <c r="BJ177" s="114">
        <v>6.7499999999999999E-3</v>
      </c>
      <c r="BK177" s="114">
        <v>3.0000000000000001E-3</v>
      </c>
      <c r="BL177" s="127">
        <v>0</v>
      </c>
      <c r="BM177" s="127">
        <v>19</v>
      </c>
      <c r="BN177" s="113"/>
      <c r="BO177" s="121">
        <v>174</v>
      </c>
      <c r="BP177" s="122">
        <v>99.151008554780205</v>
      </c>
      <c r="BQ177" s="134">
        <v>78</v>
      </c>
      <c r="BR177" s="124">
        <v>1.2711667763433401</v>
      </c>
      <c r="BS177" s="125">
        <v>17.6258690053183</v>
      </c>
      <c r="BT177" s="114">
        <v>7.4999999999999997E-3</v>
      </c>
      <c r="BU177" s="126">
        <v>7.4999999999999997E-3</v>
      </c>
      <c r="BV177" s="121">
        <v>0</v>
      </c>
      <c r="BW177" s="121">
        <v>0</v>
      </c>
      <c r="BX177" s="115"/>
      <c r="BY177" s="120">
        <v>0.98688750862663899</v>
      </c>
      <c r="BZ177" s="120">
        <v>1</v>
      </c>
      <c r="CA177" s="137">
        <v>0.99475500345065604</v>
      </c>
      <c r="CB177" s="119">
        <v>0.9</v>
      </c>
      <c r="CC177" s="126">
        <v>2.5000000000000001E-3</v>
      </c>
      <c r="CD177" s="115"/>
      <c r="CE177" s="115"/>
    </row>
    <row r="178" spans="1:83" s="87" customFormat="1" ht="21.4" customHeight="1" x14ac:dyDescent="0.2">
      <c r="A178" s="111" t="s">
        <v>387</v>
      </c>
      <c r="B178" s="111" t="s">
        <v>231</v>
      </c>
      <c r="C178" s="111" t="s">
        <v>240</v>
      </c>
      <c r="D178" s="112">
        <v>3.1835253849999998</v>
      </c>
      <c r="E178" s="113"/>
      <c r="F178" s="114">
        <v>1.7000000000000001E-2</v>
      </c>
      <c r="G178" s="114">
        <v>1.2749999999999999E-2</v>
      </c>
      <c r="H178" s="115"/>
      <c r="I178" s="116">
        <v>4</v>
      </c>
      <c r="J178" s="116">
        <v>3</v>
      </c>
      <c r="K178" s="113"/>
      <c r="L178" s="138">
        <v>0.75</v>
      </c>
      <c r="M178" s="135">
        <v>0.73899999999999999</v>
      </c>
      <c r="N178" s="119">
        <v>0.7</v>
      </c>
      <c r="O178" s="120">
        <v>5.0000000000000001E-3</v>
      </c>
      <c r="P178" s="113"/>
      <c r="Q178" s="121">
        <v>114</v>
      </c>
      <c r="R178" s="122">
        <v>35.809357932919397</v>
      </c>
      <c r="S178" s="123">
        <v>36</v>
      </c>
      <c r="T178" s="135">
        <v>0.99470438702553798</v>
      </c>
      <c r="U178" s="136">
        <v>-16.926938393663999</v>
      </c>
      <c r="V178" s="126">
        <v>2E-3</v>
      </c>
      <c r="W178" s="126"/>
      <c r="X178" s="127">
        <v>1</v>
      </c>
      <c r="Y178" s="127">
        <v>24</v>
      </c>
      <c r="Z178" s="113"/>
      <c r="AA178" s="128">
        <v>317</v>
      </c>
      <c r="AB178" s="112">
        <v>99.575144427503901</v>
      </c>
      <c r="AC178" s="123">
        <v>200</v>
      </c>
      <c r="AD178" s="118">
        <v>0.49787572213752002</v>
      </c>
      <c r="AE178" s="129">
        <v>-410.37187996479997</v>
      </c>
      <c r="AF178" s="114"/>
      <c r="AG178" s="114"/>
      <c r="AH178" s="130">
        <v>320</v>
      </c>
      <c r="AI178" s="127">
        <v>448</v>
      </c>
      <c r="AJ178" s="113"/>
      <c r="AK178" s="122">
        <v>1528.4229399999999</v>
      </c>
      <c r="AL178" s="122">
        <v>480.10389588899102</v>
      </c>
      <c r="AM178" s="131">
        <v>642.70000000000005</v>
      </c>
      <c r="AN178" s="118">
        <v>0.74701088515480196</v>
      </c>
      <c r="AO178" s="141">
        <v>-808.98659626688504</v>
      </c>
      <c r="AP178" s="126"/>
      <c r="AQ178" s="126"/>
      <c r="AR178" s="127">
        <v>518</v>
      </c>
      <c r="AS178" s="127">
        <v>927</v>
      </c>
      <c r="AT178" s="115"/>
      <c r="AU178" s="122">
        <v>1696.31402</v>
      </c>
      <c r="AV178" s="112">
        <v>532.84136762113496</v>
      </c>
      <c r="AW178" s="133">
        <v>573</v>
      </c>
      <c r="AX178" s="120">
        <v>0.929915126738455</v>
      </c>
      <c r="AY178" s="122">
        <v>-387.60641609915302</v>
      </c>
      <c r="AZ178" s="114"/>
      <c r="BA178" s="114"/>
      <c r="BB178" s="127">
        <v>128</v>
      </c>
      <c r="BC178" s="127">
        <v>493</v>
      </c>
      <c r="BD178" s="113"/>
      <c r="BE178" s="122">
        <v>174.4</v>
      </c>
      <c r="BF178" s="112">
        <v>54.782035293869697</v>
      </c>
      <c r="BG178" s="134">
        <v>65</v>
      </c>
      <c r="BH178" s="120">
        <v>0.84280054298260998</v>
      </c>
      <c r="BI178" s="128">
        <v>-61.995860988559997</v>
      </c>
      <c r="BJ178" s="114"/>
      <c r="BK178" s="114"/>
      <c r="BL178" s="127">
        <v>33</v>
      </c>
      <c r="BM178" s="127">
        <v>74</v>
      </c>
      <c r="BN178" s="113"/>
      <c r="BO178" s="121">
        <v>283</v>
      </c>
      <c r="BP178" s="122">
        <v>88.895160482598101</v>
      </c>
      <c r="BQ178" s="134">
        <v>78</v>
      </c>
      <c r="BR178" s="124">
        <v>1.1396815446486901</v>
      </c>
      <c r="BS178" s="125">
        <v>-0.67503318627205999</v>
      </c>
      <c r="BT178" s="114">
        <v>7.4999999999999997E-3</v>
      </c>
      <c r="BU178" s="126">
        <v>5.2500000000000003E-3</v>
      </c>
      <c r="BV178" s="121">
        <v>0</v>
      </c>
      <c r="BW178" s="121">
        <v>15</v>
      </c>
      <c r="BX178" s="115"/>
      <c r="BY178" s="120">
        <v>0.99529964747356103</v>
      </c>
      <c r="BZ178" s="120">
        <v>1</v>
      </c>
      <c r="CA178" s="137">
        <v>0.99811985898942401</v>
      </c>
      <c r="CB178" s="119">
        <v>0.9</v>
      </c>
      <c r="CC178" s="126">
        <v>2.5000000000000001E-3</v>
      </c>
      <c r="CD178" s="115"/>
      <c r="CE178" s="115"/>
    </row>
    <row r="179" spans="1:83" s="87" customFormat="1" ht="21.4" customHeight="1" x14ac:dyDescent="0.2">
      <c r="A179" s="111" t="s">
        <v>387</v>
      </c>
      <c r="B179" s="111" t="s">
        <v>231</v>
      </c>
      <c r="C179" s="111" t="s">
        <v>241</v>
      </c>
      <c r="D179" s="112">
        <v>2.8062222222222202</v>
      </c>
      <c r="E179" s="113"/>
      <c r="F179" s="114">
        <v>4.5999999999999999E-2</v>
      </c>
      <c r="G179" s="114">
        <v>4.4999999999999998E-2</v>
      </c>
      <c r="H179" s="115"/>
      <c r="I179" s="116">
        <v>6</v>
      </c>
      <c r="J179" s="116">
        <v>5</v>
      </c>
      <c r="K179" s="113"/>
      <c r="L179" s="138">
        <v>0.82</v>
      </c>
      <c r="M179" s="120">
        <v>0.63100000000000001</v>
      </c>
      <c r="N179" s="119">
        <v>0.7</v>
      </c>
      <c r="O179" s="120"/>
      <c r="P179" s="113"/>
      <c r="Q179" s="121">
        <v>152</v>
      </c>
      <c r="R179" s="122">
        <v>54.1653468482737</v>
      </c>
      <c r="S179" s="123">
        <v>36</v>
      </c>
      <c r="T179" s="124">
        <v>1.5045929680076</v>
      </c>
      <c r="U179" s="125">
        <v>36.590182400000103</v>
      </c>
      <c r="V179" s="126">
        <v>0.01</v>
      </c>
      <c r="W179" s="126">
        <v>0.01</v>
      </c>
      <c r="X179" s="127">
        <v>0</v>
      </c>
      <c r="Y179" s="127">
        <v>0</v>
      </c>
      <c r="Z179" s="113"/>
      <c r="AA179" s="128">
        <v>544</v>
      </c>
      <c r="AB179" s="112">
        <v>193.85492556224301</v>
      </c>
      <c r="AC179" s="123">
        <v>200</v>
      </c>
      <c r="AD179" s="135">
        <v>0.96927462781121498</v>
      </c>
      <c r="AE179" s="136">
        <v>-97.165653333332898</v>
      </c>
      <c r="AF179" s="114">
        <v>1E-3</v>
      </c>
      <c r="AG179" s="114"/>
      <c r="AH179" s="130">
        <v>18</v>
      </c>
      <c r="AI179" s="127">
        <v>130</v>
      </c>
      <c r="AJ179" s="113"/>
      <c r="AK179" s="122">
        <v>2794.2543099999998</v>
      </c>
      <c r="AL179" s="122">
        <v>995.73522291732604</v>
      </c>
      <c r="AM179" s="131">
        <v>622.6</v>
      </c>
      <c r="AN179" s="124">
        <v>1.59931773677695</v>
      </c>
      <c r="AO179" s="132">
        <v>798.30563117333497</v>
      </c>
      <c r="AP179" s="126">
        <v>0.01</v>
      </c>
      <c r="AQ179" s="126">
        <v>0.01</v>
      </c>
      <c r="AR179" s="127">
        <v>0</v>
      </c>
      <c r="AS179" s="127">
        <v>0</v>
      </c>
      <c r="AT179" s="115"/>
      <c r="AU179" s="122">
        <v>2046.84031</v>
      </c>
      <c r="AV179" s="112">
        <v>729.39352193538195</v>
      </c>
      <c r="AW179" s="133">
        <v>573</v>
      </c>
      <c r="AX179" s="124">
        <v>1.27293808365686</v>
      </c>
      <c r="AY179" s="132">
        <v>209.90071320000101</v>
      </c>
      <c r="AZ179" s="114">
        <v>1.4999999999999999E-2</v>
      </c>
      <c r="BA179" s="114">
        <v>1.4999999999999999E-2</v>
      </c>
      <c r="BB179" s="127">
        <v>0</v>
      </c>
      <c r="BC179" s="127">
        <v>0</v>
      </c>
      <c r="BD179" s="113"/>
      <c r="BE179" s="122">
        <v>165.8</v>
      </c>
      <c r="BF179" s="112">
        <v>59.0829901805511</v>
      </c>
      <c r="BG179" s="134">
        <v>65</v>
      </c>
      <c r="BH179" s="120">
        <v>0.908969079700787</v>
      </c>
      <c r="BI179" s="128">
        <v>-42.578837333333198</v>
      </c>
      <c r="BJ179" s="114"/>
      <c r="BK179" s="114"/>
      <c r="BL179" s="127">
        <v>17</v>
      </c>
      <c r="BM179" s="127">
        <v>54</v>
      </c>
      <c r="BN179" s="113"/>
      <c r="BO179" s="121">
        <v>337</v>
      </c>
      <c r="BP179" s="122">
        <v>120.09027557808</v>
      </c>
      <c r="BQ179" s="134">
        <v>78</v>
      </c>
      <c r="BR179" s="124">
        <v>1.53961891766769</v>
      </c>
      <c r="BS179" s="125">
        <v>86.945395200000206</v>
      </c>
      <c r="BT179" s="114">
        <v>7.4999999999999997E-3</v>
      </c>
      <c r="BU179" s="126">
        <v>7.4999999999999997E-3</v>
      </c>
      <c r="BV179" s="121">
        <v>0</v>
      </c>
      <c r="BW179" s="121">
        <v>0</v>
      </c>
      <c r="BX179" s="115"/>
      <c r="BY179" s="120">
        <v>0.996889140271493</v>
      </c>
      <c r="BZ179" s="120">
        <v>1</v>
      </c>
      <c r="CA179" s="137">
        <v>0.99875565610859696</v>
      </c>
      <c r="CB179" s="119">
        <v>0.9</v>
      </c>
      <c r="CC179" s="126">
        <v>2.5000000000000001E-3</v>
      </c>
      <c r="CD179" s="115"/>
      <c r="CE179" s="115"/>
    </row>
    <row r="180" spans="1:83" s="87" customFormat="1" ht="21.4" customHeight="1" x14ac:dyDescent="0.2">
      <c r="A180" s="111" t="s">
        <v>387</v>
      </c>
      <c r="B180" s="111" t="s">
        <v>231</v>
      </c>
      <c r="C180" s="111" t="s">
        <v>242</v>
      </c>
      <c r="D180" s="112">
        <v>1.7720298219999999</v>
      </c>
      <c r="E180" s="113"/>
      <c r="F180" s="114">
        <v>4.7E-2</v>
      </c>
      <c r="G180" s="114">
        <v>3.9625E-2</v>
      </c>
      <c r="H180" s="115"/>
      <c r="I180" s="116">
        <v>5</v>
      </c>
      <c r="J180" s="116">
        <v>5</v>
      </c>
      <c r="K180" s="113"/>
      <c r="L180" s="138">
        <v>0.72</v>
      </c>
      <c r="M180" s="118">
        <v>0.52400000000000002</v>
      </c>
      <c r="N180" s="119">
        <v>0.7</v>
      </c>
      <c r="O180" s="120"/>
      <c r="P180" s="113"/>
      <c r="Q180" s="121">
        <v>75</v>
      </c>
      <c r="R180" s="122">
        <v>42.324344132849497</v>
      </c>
      <c r="S180" s="123">
        <v>36</v>
      </c>
      <c r="T180" s="124">
        <v>1.17567622591249</v>
      </c>
      <c r="U180" s="125">
        <v>2.1227927284991899</v>
      </c>
      <c r="V180" s="126">
        <v>0.01</v>
      </c>
      <c r="W180" s="126">
        <v>8.9999999999999993E-3</v>
      </c>
      <c r="X180" s="127">
        <v>0</v>
      </c>
      <c r="Y180" s="127">
        <v>2</v>
      </c>
      <c r="Z180" s="113"/>
      <c r="AA180" s="128">
        <v>136</v>
      </c>
      <c r="AB180" s="112">
        <v>76.748144027566994</v>
      </c>
      <c r="AC180" s="123">
        <v>200</v>
      </c>
      <c r="AD180" s="118">
        <v>0.383740720137835</v>
      </c>
      <c r="AE180" s="129">
        <v>-268.87337373055999</v>
      </c>
      <c r="AF180" s="114"/>
      <c r="AG180" s="114"/>
      <c r="AH180" s="130">
        <v>219</v>
      </c>
      <c r="AI180" s="127">
        <v>290</v>
      </c>
      <c r="AJ180" s="113"/>
      <c r="AK180" s="122">
        <v>820.30136000000005</v>
      </c>
      <c r="AL180" s="122">
        <v>462.91622737712601</v>
      </c>
      <c r="AM180" s="131">
        <v>612</v>
      </c>
      <c r="AN180" s="118">
        <v>0.756399064341709</v>
      </c>
      <c r="AO180" s="141">
        <v>-418.61116361551399</v>
      </c>
      <c r="AP180" s="126"/>
      <c r="AQ180" s="126"/>
      <c r="AR180" s="127">
        <v>265</v>
      </c>
      <c r="AS180" s="127">
        <v>482</v>
      </c>
      <c r="AT180" s="115"/>
      <c r="AU180" s="122">
        <v>1148.65337</v>
      </c>
      <c r="AV180" s="112">
        <v>648.21334028316403</v>
      </c>
      <c r="AW180" s="133">
        <v>573</v>
      </c>
      <c r="AX180" s="135">
        <v>1.1312623739671299</v>
      </c>
      <c r="AY180" s="139">
        <v>-11.3088457380543</v>
      </c>
      <c r="AZ180" s="114">
        <v>1.4250000000000001E-2</v>
      </c>
      <c r="BA180" s="114">
        <v>9.75E-3</v>
      </c>
      <c r="BB180" s="127">
        <v>0</v>
      </c>
      <c r="BC180" s="127">
        <v>70</v>
      </c>
      <c r="BD180" s="113"/>
      <c r="BE180" s="122">
        <v>140.80000000000001</v>
      </c>
      <c r="BF180" s="112">
        <v>79.456902052069395</v>
      </c>
      <c r="BG180" s="134">
        <v>65</v>
      </c>
      <c r="BH180" s="124">
        <v>1.22241387772414</v>
      </c>
      <c r="BI180" s="125">
        <v>9.2161535375680099</v>
      </c>
      <c r="BJ180" s="114">
        <v>1.4999999999999999E-2</v>
      </c>
      <c r="BK180" s="114">
        <v>1.4999999999999999E-2</v>
      </c>
      <c r="BL180" s="127">
        <v>0</v>
      </c>
      <c r="BM180" s="127">
        <v>0</v>
      </c>
      <c r="BN180" s="113"/>
      <c r="BO180" s="121">
        <v>150</v>
      </c>
      <c r="BP180" s="122">
        <v>84.648688265698894</v>
      </c>
      <c r="BQ180" s="134">
        <v>78</v>
      </c>
      <c r="BR180" s="135">
        <v>1.0852395931499901</v>
      </c>
      <c r="BS180" s="136">
        <v>-7.9006157549183902</v>
      </c>
      <c r="BT180" s="114">
        <v>5.2500000000000003E-3</v>
      </c>
      <c r="BU180" s="126">
        <v>3.375E-3</v>
      </c>
      <c r="BV180" s="121">
        <v>0</v>
      </c>
      <c r="BW180" s="121">
        <v>16</v>
      </c>
      <c r="BX180" s="115"/>
      <c r="BY180" s="120">
        <v>0.99054054054054097</v>
      </c>
      <c r="BZ180" s="120">
        <v>1</v>
      </c>
      <c r="CA180" s="137">
        <v>0.99621621621621603</v>
      </c>
      <c r="CB180" s="119">
        <v>0.9</v>
      </c>
      <c r="CC180" s="126">
        <v>2.5000000000000001E-3</v>
      </c>
      <c r="CD180" s="115"/>
      <c r="CE180" s="115"/>
    </row>
    <row r="181" spans="1:83" s="87" customFormat="1" ht="21.4" customHeight="1" x14ac:dyDescent="0.2">
      <c r="A181" s="111" t="s">
        <v>387</v>
      </c>
      <c r="B181" s="111" t="s">
        <v>231</v>
      </c>
      <c r="C181" s="111" t="s">
        <v>243</v>
      </c>
      <c r="D181" s="112">
        <v>10.524578593888901</v>
      </c>
      <c r="E181" s="113"/>
      <c r="F181" s="114">
        <v>2.4875000000000001E-2</v>
      </c>
      <c r="G181" s="114">
        <v>2.0625000000000001E-2</v>
      </c>
      <c r="H181" s="115"/>
      <c r="I181" s="116">
        <v>5</v>
      </c>
      <c r="J181" s="116">
        <v>4</v>
      </c>
      <c r="K181" s="113"/>
      <c r="L181" s="140">
        <v>0.69382376937720902</v>
      </c>
      <c r="M181" s="135">
        <v>0.753</v>
      </c>
      <c r="N181" s="119">
        <v>0.7</v>
      </c>
      <c r="O181" s="120">
        <v>7.0000000000000001E-3</v>
      </c>
      <c r="P181" s="113"/>
      <c r="Q181" s="121">
        <v>493</v>
      </c>
      <c r="R181" s="122">
        <v>46.842730623557799</v>
      </c>
      <c r="S181" s="123">
        <v>36</v>
      </c>
      <c r="T181" s="124">
        <v>1.3011869617654901</v>
      </c>
      <c r="U181" s="125">
        <v>60.161970916288297</v>
      </c>
      <c r="V181" s="126">
        <v>0.01</v>
      </c>
      <c r="W181" s="126">
        <v>0.01</v>
      </c>
      <c r="X181" s="127">
        <v>0</v>
      </c>
      <c r="Y181" s="127">
        <v>0</v>
      </c>
      <c r="Z181" s="113"/>
      <c r="AA181" s="128">
        <v>874</v>
      </c>
      <c r="AB181" s="112">
        <v>83.043704999978701</v>
      </c>
      <c r="AC181" s="123">
        <v>200</v>
      </c>
      <c r="AD181" s="118">
        <v>0.41521852499989398</v>
      </c>
      <c r="AE181" s="129">
        <v>-1530.6557171317299</v>
      </c>
      <c r="AF181" s="114"/>
      <c r="AG181" s="114"/>
      <c r="AH181" s="130">
        <v>1231</v>
      </c>
      <c r="AI181" s="127">
        <v>1652</v>
      </c>
      <c r="AJ181" s="113"/>
      <c r="AK181" s="122">
        <v>6840.3195900000001</v>
      </c>
      <c r="AL181" s="122">
        <v>649.93762258299296</v>
      </c>
      <c r="AM181" s="131">
        <v>654.1</v>
      </c>
      <c r="AN181" s="135">
        <v>0.993636481551739</v>
      </c>
      <c r="AO181" s="139">
        <v>-1024.1069328793301</v>
      </c>
      <c r="AP181" s="126">
        <v>2E-3</v>
      </c>
      <c r="AQ181" s="126"/>
      <c r="AR181" s="127">
        <v>44</v>
      </c>
      <c r="AS181" s="127">
        <v>1421</v>
      </c>
      <c r="AT181" s="115"/>
      <c r="AU181" s="122">
        <v>5697.60556</v>
      </c>
      <c r="AV181" s="112">
        <v>541.36187108796196</v>
      </c>
      <c r="AW181" s="133">
        <v>573</v>
      </c>
      <c r="AX181" s="120">
        <v>0.94478511533675702</v>
      </c>
      <c r="AY181" s="122">
        <v>-1191.7330695824101</v>
      </c>
      <c r="AZ181" s="114"/>
      <c r="BA181" s="114"/>
      <c r="BB181" s="127">
        <v>333</v>
      </c>
      <c r="BC181" s="127">
        <v>1540</v>
      </c>
      <c r="BD181" s="113"/>
      <c r="BE181" s="122">
        <v>552</v>
      </c>
      <c r="BF181" s="112">
        <v>52.448655789460297</v>
      </c>
      <c r="BG181" s="134">
        <v>65</v>
      </c>
      <c r="BH181" s="120">
        <v>0.80690239676092701</v>
      </c>
      <c r="BI181" s="128">
        <v>-229.51310806781299</v>
      </c>
      <c r="BJ181" s="114"/>
      <c r="BK181" s="114"/>
      <c r="BL181" s="127">
        <v>133</v>
      </c>
      <c r="BM181" s="127">
        <v>269</v>
      </c>
      <c r="BN181" s="113"/>
      <c r="BO181" s="121">
        <v>848</v>
      </c>
      <c r="BP181" s="122">
        <v>80.573297299750493</v>
      </c>
      <c r="BQ181" s="134">
        <v>78</v>
      </c>
      <c r="BR181" s="135">
        <v>1.03299099102244</v>
      </c>
      <c r="BS181" s="136">
        <v>-89.815729681375302</v>
      </c>
      <c r="BT181" s="114">
        <v>3.375E-3</v>
      </c>
      <c r="BU181" s="126">
        <v>1.1249999999999999E-3</v>
      </c>
      <c r="BV181" s="121">
        <v>0</v>
      </c>
      <c r="BW181" s="121">
        <v>138</v>
      </c>
      <c r="BX181" s="115"/>
      <c r="BY181" s="120">
        <v>0.99311854863934901</v>
      </c>
      <c r="BZ181" s="120">
        <v>1</v>
      </c>
      <c r="CA181" s="137">
        <v>0.99724741945574003</v>
      </c>
      <c r="CB181" s="119">
        <v>0.9</v>
      </c>
      <c r="CC181" s="126">
        <v>2.5000000000000001E-3</v>
      </c>
      <c r="CD181" s="115"/>
      <c r="CE181" s="115"/>
    </row>
    <row r="182" spans="1:83" s="87" customFormat="1" ht="21.4" customHeight="1" x14ac:dyDescent="0.2">
      <c r="A182" s="111" t="s">
        <v>387</v>
      </c>
      <c r="B182" s="111" t="s">
        <v>231</v>
      </c>
      <c r="C182" s="111" t="s">
        <v>244</v>
      </c>
      <c r="D182" s="112">
        <v>3.87598566311111</v>
      </c>
      <c r="E182" s="113"/>
      <c r="F182" s="114">
        <v>5.6000000000000001E-2</v>
      </c>
      <c r="G182" s="114">
        <v>5.2624999999999998E-2</v>
      </c>
      <c r="H182" s="115"/>
      <c r="I182" s="116">
        <v>6</v>
      </c>
      <c r="J182" s="116">
        <v>6</v>
      </c>
      <c r="K182" s="113"/>
      <c r="L182" s="117">
        <v>0.62</v>
      </c>
      <c r="M182" s="135">
        <v>0.77800000000000002</v>
      </c>
      <c r="N182" s="119">
        <v>0.7</v>
      </c>
      <c r="O182" s="120">
        <v>1.0999999999999999E-2</v>
      </c>
      <c r="P182" s="113"/>
      <c r="Q182" s="121">
        <v>172</v>
      </c>
      <c r="R182" s="122">
        <v>44.375809135976503</v>
      </c>
      <c r="S182" s="123">
        <v>36</v>
      </c>
      <c r="T182" s="124">
        <v>1.2326613648882401</v>
      </c>
      <c r="U182" s="125">
        <v>12.594663224627199</v>
      </c>
      <c r="V182" s="126">
        <v>0.01</v>
      </c>
      <c r="W182" s="126">
        <v>0.01</v>
      </c>
      <c r="X182" s="127">
        <v>0</v>
      </c>
      <c r="Y182" s="127">
        <v>0</v>
      </c>
      <c r="Z182" s="113"/>
      <c r="AA182" s="128">
        <v>510</v>
      </c>
      <c r="AB182" s="112">
        <v>131.57943406597701</v>
      </c>
      <c r="AC182" s="123">
        <v>200</v>
      </c>
      <c r="AD182" s="118">
        <v>0.65789717032988504</v>
      </c>
      <c r="AE182" s="129">
        <v>-375.58520430762599</v>
      </c>
      <c r="AF182" s="114"/>
      <c r="AG182" s="114"/>
      <c r="AH182" s="130">
        <v>266</v>
      </c>
      <c r="AI182" s="127">
        <v>421</v>
      </c>
      <c r="AJ182" s="113"/>
      <c r="AK182" s="122">
        <v>3390.4848299999999</v>
      </c>
      <c r="AL182" s="122">
        <v>874.74132380525396</v>
      </c>
      <c r="AM182" s="131">
        <v>652.9</v>
      </c>
      <c r="AN182" s="124">
        <v>1.33977840987173</v>
      </c>
      <c r="AO182" s="132">
        <v>499.49193053775298</v>
      </c>
      <c r="AP182" s="126">
        <v>0.01</v>
      </c>
      <c r="AQ182" s="126">
        <v>0.01</v>
      </c>
      <c r="AR182" s="127">
        <v>0</v>
      </c>
      <c r="AS182" s="127">
        <v>0</v>
      </c>
      <c r="AT182" s="115"/>
      <c r="AU182" s="122">
        <v>2581.56765</v>
      </c>
      <c r="AV182" s="112">
        <v>666.04158900006598</v>
      </c>
      <c r="AW182" s="133">
        <v>573</v>
      </c>
      <c r="AX182" s="124">
        <v>1.1623762460734099</v>
      </c>
      <c r="AY182" s="132">
        <v>44.366039658649697</v>
      </c>
      <c r="AZ182" s="114">
        <v>1.4999999999999999E-2</v>
      </c>
      <c r="BA182" s="114">
        <v>1.2E-2</v>
      </c>
      <c r="BB182" s="127">
        <v>0</v>
      </c>
      <c r="BC182" s="127">
        <v>84</v>
      </c>
      <c r="BD182" s="113"/>
      <c r="BE182" s="122">
        <v>198.2</v>
      </c>
      <c r="BF182" s="112">
        <v>51.135380062503103</v>
      </c>
      <c r="BG182" s="134">
        <v>65</v>
      </c>
      <c r="BH182" s="120">
        <v>0.78669815480774097</v>
      </c>
      <c r="BI182" s="128">
        <v>-89.615191399978599</v>
      </c>
      <c r="BJ182" s="114"/>
      <c r="BK182" s="114"/>
      <c r="BL182" s="127">
        <v>54</v>
      </c>
      <c r="BM182" s="127">
        <v>105</v>
      </c>
      <c r="BN182" s="113"/>
      <c r="BO182" s="121">
        <v>360</v>
      </c>
      <c r="BP182" s="122">
        <v>92.8796005171601</v>
      </c>
      <c r="BQ182" s="134">
        <v>78</v>
      </c>
      <c r="BR182" s="124">
        <v>1.1907641091943599</v>
      </c>
      <c r="BS182" s="125">
        <v>14.6217703200257</v>
      </c>
      <c r="BT182" s="114">
        <v>7.4999999999999997E-3</v>
      </c>
      <c r="BU182" s="126">
        <v>7.1250000000000003E-3</v>
      </c>
      <c r="BV182" s="121">
        <v>0</v>
      </c>
      <c r="BW182" s="121">
        <v>3</v>
      </c>
      <c r="BX182" s="115"/>
      <c r="BY182" s="120">
        <v>0.99897802759325505</v>
      </c>
      <c r="BZ182" s="120">
        <v>1</v>
      </c>
      <c r="CA182" s="137">
        <v>0.99959121103730197</v>
      </c>
      <c r="CB182" s="119">
        <v>0.9</v>
      </c>
      <c r="CC182" s="126">
        <v>2.5000000000000001E-3</v>
      </c>
      <c r="CD182" s="115"/>
      <c r="CE182" s="115"/>
    </row>
    <row r="183" spans="1:83" s="87" customFormat="1" ht="21.4" customHeight="1" x14ac:dyDescent="0.2">
      <c r="A183" s="111" t="s">
        <v>387</v>
      </c>
      <c r="B183" s="111" t="s">
        <v>231</v>
      </c>
      <c r="C183" s="111" t="s">
        <v>245</v>
      </c>
      <c r="D183" s="112">
        <v>2.7972150207777799</v>
      </c>
      <c r="E183" s="113"/>
      <c r="F183" s="114">
        <v>3.1E-2</v>
      </c>
      <c r="G183" s="114">
        <v>2.4E-2</v>
      </c>
      <c r="H183" s="115"/>
      <c r="I183" s="116">
        <v>5</v>
      </c>
      <c r="J183" s="116">
        <v>5</v>
      </c>
      <c r="K183" s="113"/>
      <c r="L183" s="138">
        <v>0.83</v>
      </c>
      <c r="M183" s="135">
        <v>0.73</v>
      </c>
      <c r="N183" s="119">
        <v>0.7</v>
      </c>
      <c r="O183" s="120">
        <v>4.0000000000000001E-3</v>
      </c>
      <c r="P183" s="113"/>
      <c r="Q183" s="121">
        <v>103</v>
      </c>
      <c r="R183" s="122">
        <v>36.822339089027302</v>
      </c>
      <c r="S183" s="123">
        <v>36</v>
      </c>
      <c r="T183" s="135">
        <v>1.02284275247298</v>
      </c>
      <c r="U183" s="136">
        <v>-12.0393838305153</v>
      </c>
      <c r="V183" s="126">
        <v>3.5000000000000001E-3</v>
      </c>
      <c r="W183" s="126">
        <v>1E-3</v>
      </c>
      <c r="X183" s="127">
        <v>0</v>
      </c>
      <c r="Y183" s="127">
        <v>18</v>
      </c>
      <c r="Z183" s="113"/>
      <c r="AA183" s="128">
        <v>255</v>
      </c>
      <c r="AB183" s="112">
        <v>91.162101628174497</v>
      </c>
      <c r="AC183" s="123">
        <v>200</v>
      </c>
      <c r="AD183" s="118">
        <v>0.45581050814087198</v>
      </c>
      <c r="AE183" s="129">
        <v>-384.107687947307</v>
      </c>
      <c r="AF183" s="114"/>
      <c r="AG183" s="114"/>
      <c r="AH183" s="130">
        <v>305</v>
      </c>
      <c r="AI183" s="127">
        <v>417</v>
      </c>
      <c r="AJ183" s="113"/>
      <c r="AK183" s="122">
        <v>1610.95235</v>
      </c>
      <c r="AL183" s="122">
        <v>575.91294842684897</v>
      </c>
      <c r="AM183" s="131">
        <v>756.3</v>
      </c>
      <c r="AN183" s="120">
        <v>0.76148743676695696</v>
      </c>
      <c r="AO183" s="122">
        <v>-805.83337197274204</v>
      </c>
      <c r="AP183" s="126"/>
      <c r="AQ183" s="126"/>
      <c r="AR183" s="127">
        <v>505</v>
      </c>
      <c r="AS183" s="127">
        <v>928</v>
      </c>
      <c r="AT183" s="115"/>
      <c r="AU183" s="122">
        <v>1793.3727799999999</v>
      </c>
      <c r="AV183" s="112">
        <v>641.127967166909</v>
      </c>
      <c r="AW183" s="133">
        <v>573</v>
      </c>
      <c r="AX183" s="135">
        <v>1.1188969758584799</v>
      </c>
      <c r="AY183" s="139">
        <v>-37.6707459690356</v>
      </c>
      <c r="AZ183" s="114">
        <v>1.35E-2</v>
      </c>
      <c r="BA183" s="114">
        <v>8.9999999999999993E-3</v>
      </c>
      <c r="BB183" s="127">
        <v>0</v>
      </c>
      <c r="BC183" s="127">
        <v>130</v>
      </c>
      <c r="BD183" s="113"/>
      <c r="BE183" s="122">
        <v>147.9</v>
      </c>
      <c r="BF183" s="112">
        <v>52.874018944341202</v>
      </c>
      <c r="BG183" s="134">
        <v>65</v>
      </c>
      <c r="BH183" s="120">
        <v>0.81344644529755705</v>
      </c>
      <c r="BI183" s="128">
        <v>-59.809998582874897</v>
      </c>
      <c r="BJ183" s="114"/>
      <c r="BK183" s="114"/>
      <c r="BL183" s="127">
        <v>34</v>
      </c>
      <c r="BM183" s="127">
        <v>71</v>
      </c>
      <c r="BN183" s="113"/>
      <c r="BO183" s="121">
        <v>336</v>
      </c>
      <c r="BP183" s="122">
        <v>120.119475086536</v>
      </c>
      <c r="BQ183" s="134">
        <v>78</v>
      </c>
      <c r="BR183" s="124">
        <v>1.5399932703402099</v>
      </c>
      <c r="BS183" s="125">
        <v>86.748001700550205</v>
      </c>
      <c r="BT183" s="114">
        <v>7.4999999999999997E-3</v>
      </c>
      <c r="BU183" s="126">
        <v>7.4999999999999997E-3</v>
      </c>
      <c r="BV183" s="121">
        <v>0</v>
      </c>
      <c r="BW183" s="121">
        <v>0</v>
      </c>
      <c r="BX183" s="115"/>
      <c r="BY183" s="120">
        <v>0.99453551912568305</v>
      </c>
      <c r="BZ183" s="120">
        <v>1</v>
      </c>
      <c r="CA183" s="137">
        <v>0.99781420765027296</v>
      </c>
      <c r="CB183" s="119">
        <v>0.9</v>
      </c>
      <c r="CC183" s="126">
        <v>2.5000000000000001E-3</v>
      </c>
      <c r="CD183" s="115"/>
      <c r="CE183" s="115"/>
    </row>
    <row r="184" spans="1:83" s="87" customFormat="1" ht="21.4" customHeight="1" x14ac:dyDescent="0.2">
      <c r="A184" s="111" t="s">
        <v>246</v>
      </c>
      <c r="B184" s="111" t="s">
        <v>247</v>
      </c>
      <c r="C184" s="111" t="s">
        <v>248</v>
      </c>
      <c r="D184" s="112">
        <v>3.4160287845555599</v>
      </c>
      <c r="E184" s="113"/>
      <c r="F184" s="114">
        <v>0.03</v>
      </c>
      <c r="G184" s="114">
        <v>2.9499999999999998E-2</v>
      </c>
      <c r="H184" s="115"/>
      <c r="I184" s="116">
        <v>4</v>
      </c>
      <c r="J184" s="116">
        <v>4</v>
      </c>
      <c r="K184" s="113"/>
      <c r="L184" s="117">
        <v>0.57999999999999996</v>
      </c>
      <c r="M184" s="118">
        <v>0.53300000000000003</v>
      </c>
      <c r="N184" s="119">
        <v>0.7</v>
      </c>
      <c r="O184" s="120"/>
      <c r="P184" s="113"/>
      <c r="Q184" s="121">
        <v>151</v>
      </c>
      <c r="R184" s="122">
        <v>44.203374597631203</v>
      </c>
      <c r="S184" s="123">
        <v>36</v>
      </c>
      <c r="T184" s="124">
        <v>1.22787151660087</v>
      </c>
      <c r="U184" s="125">
        <v>10.5110337948542</v>
      </c>
      <c r="V184" s="126">
        <v>0.01</v>
      </c>
      <c r="W184" s="126">
        <v>0.01</v>
      </c>
      <c r="X184" s="127">
        <v>0</v>
      </c>
      <c r="Y184" s="127">
        <v>0</v>
      </c>
      <c r="Z184" s="113"/>
      <c r="AA184" s="128">
        <v>274</v>
      </c>
      <c r="AB184" s="112">
        <v>80.210096951992995</v>
      </c>
      <c r="AC184" s="123">
        <v>200</v>
      </c>
      <c r="AD184" s="118">
        <v>0.40105048475996502</v>
      </c>
      <c r="AE184" s="129">
        <v>-506.49425669525402</v>
      </c>
      <c r="AF184" s="114"/>
      <c r="AG184" s="114"/>
      <c r="AH184" s="130">
        <v>410</v>
      </c>
      <c r="AI184" s="127">
        <v>546</v>
      </c>
      <c r="AJ184" s="113"/>
      <c r="AK184" s="122">
        <v>3361.08086</v>
      </c>
      <c r="AL184" s="122">
        <v>983.91467753316795</v>
      </c>
      <c r="AM184" s="131">
        <v>828</v>
      </c>
      <c r="AN184" s="124">
        <v>1.1883027506439201</v>
      </c>
      <c r="AO184" s="132">
        <v>129.83463728164699</v>
      </c>
      <c r="AP184" s="126">
        <v>0.01</v>
      </c>
      <c r="AQ184" s="126">
        <v>9.4999999999999998E-3</v>
      </c>
      <c r="AR184" s="127">
        <v>0</v>
      </c>
      <c r="AS184" s="127">
        <v>34</v>
      </c>
      <c r="AT184" s="115"/>
      <c r="AU184" s="122">
        <v>1841.51956</v>
      </c>
      <c r="AV184" s="112">
        <v>539.08197973208598</v>
      </c>
      <c r="AW184" s="133">
        <v>573</v>
      </c>
      <c r="AX184" s="120">
        <v>0.94080624735093499</v>
      </c>
      <c r="AY184" s="122">
        <v>-394.596485431904</v>
      </c>
      <c r="AZ184" s="114"/>
      <c r="BA184" s="114"/>
      <c r="BB184" s="127">
        <v>116</v>
      </c>
      <c r="BC184" s="127">
        <v>508</v>
      </c>
      <c r="BD184" s="113"/>
      <c r="BE184" s="122">
        <v>157.5</v>
      </c>
      <c r="BF184" s="112">
        <v>46.1061688683901</v>
      </c>
      <c r="BG184" s="134">
        <v>65</v>
      </c>
      <c r="BH184" s="118">
        <v>0.70932567489831</v>
      </c>
      <c r="BI184" s="129">
        <v>-96.160633425957698</v>
      </c>
      <c r="BJ184" s="114"/>
      <c r="BK184" s="114"/>
      <c r="BL184" s="127">
        <v>65</v>
      </c>
      <c r="BM184" s="127">
        <v>109</v>
      </c>
      <c r="BN184" s="113"/>
      <c r="BO184" s="121">
        <v>355</v>
      </c>
      <c r="BP184" s="122">
        <v>103.92184094145099</v>
      </c>
      <c r="BQ184" s="134">
        <v>78</v>
      </c>
      <c r="BR184" s="124">
        <v>1.33233129412117</v>
      </c>
      <c r="BS184" s="125">
        <v>50.607239888850799</v>
      </c>
      <c r="BT184" s="114">
        <v>7.4999999999999997E-3</v>
      </c>
      <c r="BU184" s="126">
        <v>7.4999999999999997E-3</v>
      </c>
      <c r="BV184" s="121">
        <v>0</v>
      </c>
      <c r="BW184" s="121">
        <v>0</v>
      </c>
      <c r="BX184" s="115"/>
      <c r="BY184" s="120">
        <v>0.99054820415878997</v>
      </c>
      <c r="BZ184" s="120">
        <v>1</v>
      </c>
      <c r="CA184" s="137">
        <v>0.99621928166351603</v>
      </c>
      <c r="CB184" s="119">
        <v>0.9</v>
      </c>
      <c r="CC184" s="126">
        <v>2.5000000000000001E-3</v>
      </c>
      <c r="CD184" s="115"/>
      <c r="CE184" s="115"/>
    </row>
    <row r="185" spans="1:83" s="87" customFormat="1" ht="21.4" customHeight="1" x14ac:dyDescent="0.2">
      <c r="A185" s="111" t="s">
        <v>246</v>
      </c>
      <c r="B185" s="111" t="s">
        <v>247</v>
      </c>
      <c r="C185" s="111" t="s">
        <v>249</v>
      </c>
      <c r="D185" s="112">
        <v>3.9896986036666702</v>
      </c>
      <c r="E185" s="113"/>
      <c r="F185" s="114">
        <v>2.1749999999999999E-2</v>
      </c>
      <c r="G185" s="114">
        <v>1.4999999999999999E-2</v>
      </c>
      <c r="H185" s="115"/>
      <c r="I185" s="116">
        <v>4</v>
      </c>
      <c r="J185" s="116">
        <v>4</v>
      </c>
      <c r="K185" s="113"/>
      <c r="L185" s="138">
        <v>0.71625649913344902</v>
      </c>
      <c r="M185" s="120">
        <v>0.68600000000000005</v>
      </c>
      <c r="N185" s="119">
        <v>0.7</v>
      </c>
      <c r="O185" s="120"/>
      <c r="P185" s="113"/>
      <c r="Q185" s="121">
        <v>150</v>
      </c>
      <c r="R185" s="122">
        <v>37.596824948667802</v>
      </c>
      <c r="S185" s="123">
        <v>36</v>
      </c>
      <c r="T185" s="135">
        <v>1.04435624857411</v>
      </c>
      <c r="U185" s="136">
        <v>-14.081940653837</v>
      </c>
      <c r="V185" s="126">
        <v>5.0000000000000001E-3</v>
      </c>
      <c r="W185" s="126">
        <v>2E-3</v>
      </c>
      <c r="X185" s="127">
        <v>0</v>
      </c>
      <c r="Y185" s="127">
        <v>23</v>
      </c>
      <c r="Z185" s="113"/>
      <c r="AA185" s="128">
        <v>256</v>
      </c>
      <c r="AB185" s="112">
        <v>64.165247912392999</v>
      </c>
      <c r="AC185" s="123">
        <v>200</v>
      </c>
      <c r="AD185" s="118">
        <v>0.32082623956196499</v>
      </c>
      <c r="AE185" s="129">
        <v>-655.56633696576102</v>
      </c>
      <c r="AF185" s="114"/>
      <c r="AG185" s="114"/>
      <c r="AH185" s="130">
        <v>542</v>
      </c>
      <c r="AI185" s="127">
        <v>702</v>
      </c>
      <c r="AJ185" s="113"/>
      <c r="AK185" s="122">
        <v>1124.46298</v>
      </c>
      <c r="AL185" s="122">
        <v>281.841585468782</v>
      </c>
      <c r="AM185" s="131">
        <v>643.70000000000005</v>
      </c>
      <c r="AN185" s="118">
        <v>0.43784617907221102</v>
      </c>
      <c r="AO185" s="141">
        <v>-1809.4132755242999</v>
      </c>
      <c r="AP185" s="126"/>
      <c r="AQ185" s="126"/>
      <c r="AR185" s="127">
        <v>1444</v>
      </c>
      <c r="AS185" s="127">
        <v>1958</v>
      </c>
      <c r="AT185" s="115"/>
      <c r="AU185" s="122">
        <v>2373.69256</v>
      </c>
      <c r="AV185" s="112">
        <v>594.95535773516804</v>
      </c>
      <c r="AW185" s="133">
        <v>573</v>
      </c>
      <c r="AX185" s="135">
        <v>1.03831650564602</v>
      </c>
      <c r="AY185" s="139">
        <v>-237.94499540690501</v>
      </c>
      <c r="AZ185" s="114">
        <v>6.7499999999999999E-3</v>
      </c>
      <c r="BA185" s="114">
        <v>3.0000000000000001E-3</v>
      </c>
      <c r="BB185" s="127">
        <v>0</v>
      </c>
      <c r="BC185" s="127">
        <v>370</v>
      </c>
      <c r="BD185" s="113"/>
      <c r="BE185" s="122">
        <v>167.8</v>
      </c>
      <c r="BF185" s="112">
        <v>42.058314842576401</v>
      </c>
      <c r="BG185" s="134">
        <v>65</v>
      </c>
      <c r="BH185" s="118">
        <v>0.64705099757809803</v>
      </c>
      <c r="BI185" s="129">
        <v>-128.45905951387201</v>
      </c>
      <c r="BJ185" s="114"/>
      <c r="BK185" s="114"/>
      <c r="BL185" s="127">
        <v>92</v>
      </c>
      <c r="BM185" s="127">
        <v>144</v>
      </c>
      <c r="BN185" s="113"/>
      <c r="BO185" s="121">
        <v>372</v>
      </c>
      <c r="BP185" s="122">
        <v>93.240125872696098</v>
      </c>
      <c r="BQ185" s="134">
        <v>78</v>
      </c>
      <c r="BR185" s="124">
        <v>1.19538622913713</v>
      </c>
      <c r="BS185" s="125">
        <v>16.4891285833532</v>
      </c>
      <c r="BT185" s="114">
        <v>7.4999999999999997E-3</v>
      </c>
      <c r="BU185" s="126">
        <v>7.4999999999999997E-3</v>
      </c>
      <c r="BV185" s="121">
        <v>0</v>
      </c>
      <c r="BW185" s="121">
        <v>2</v>
      </c>
      <c r="BX185" s="115"/>
      <c r="BY185" s="120">
        <v>0.99682926829268304</v>
      </c>
      <c r="BZ185" s="120">
        <v>1</v>
      </c>
      <c r="CA185" s="137">
        <v>0.99873170731707295</v>
      </c>
      <c r="CB185" s="119">
        <v>0.9</v>
      </c>
      <c r="CC185" s="126">
        <v>2.5000000000000001E-3</v>
      </c>
      <c r="CD185" s="115"/>
      <c r="CE185" s="115"/>
    </row>
    <row r="186" spans="1:83" s="87" customFormat="1" ht="21.4" customHeight="1" x14ac:dyDescent="0.2">
      <c r="A186" s="111" t="s">
        <v>246</v>
      </c>
      <c r="B186" s="111" t="s">
        <v>247</v>
      </c>
      <c r="C186" s="111" t="s">
        <v>250</v>
      </c>
      <c r="D186" s="112">
        <v>2.6611608256666699</v>
      </c>
      <c r="E186" s="113"/>
      <c r="F186" s="114">
        <v>2.5000000000000001E-2</v>
      </c>
      <c r="G186" s="114">
        <v>2.5000000000000001E-2</v>
      </c>
      <c r="H186" s="115"/>
      <c r="I186" s="116">
        <v>3</v>
      </c>
      <c r="J186" s="116">
        <v>3</v>
      </c>
      <c r="K186" s="113"/>
      <c r="L186" s="117">
        <v>0.22</v>
      </c>
      <c r="M186" s="118">
        <v>0.56499999999999995</v>
      </c>
      <c r="N186" s="119">
        <v>0.7</v>
      </c>
      <c r="O186" s="120"/>
      <c r="P186" s="113"/>
      <c r="Q186" s="121">
        <v>86</v>
      </c>
      <c r="R186" s="122">
        <v>32.316724029054299</v>
      </c>
      <c r="S186" s="123">
        <v>36</v>
      </c>
      <c r="T186" s="120">
        <v>0.89768677858484203</v>
      </c>
      <c r="U186" s="128">
        <v>-23.443964580697699</v>
      </c>
      <c r="V186" s="126"/>
      <c r="W186" s="126"/>
      <c r="X186" s="127">
        <v>10</v>
      </c>
      <c r="Y186" s="127">
        <v>29</v>
      </c>
      <c r="Z186" s="113"/>
      <c r="AA186" s="128">
        <v>171</v>
      </c>
      <c r="AB186" s="112">
        <v>64.257672197305695</v>
      </c>
      <c r="AC186" s="123">
        <v>200</v>
      </c>
      <c r="AD186" s="118">
        <v>0.32128836098652802</v>
      </c>
      <c r="AE186" s="129">
        <v>-437.02202544832102</v>
      </c>
      <c r="AF186" s="114"/>
      <c r="AG186" s="114"/>
      <c r="AH186" s="130">
        <v>362</v>
      </c>
      <c r="AI186" s="127">
        <v>468</v>
      </c>
      <c r="AJ186" s="113"/>
      <c r="AK186" s="122">
        <v>871.76914999999997</v>
      </c>
      <c r="AL186" s="122">
        <v>327.589802762712</v>
      </c>
      <c r="AM186" s="131">
        <v>675.5</v>
      </c>
      <c r="AN186" s="118">
        <v>0.48495899742814602</v>
      </c>
      <c r="AO186" s="141">
        <v>-1181.8252409516999</v>
      </c>
      <c r="AP186" s="126"/>
      <c r="AQ186" s="126"/>
      <c r="AR186" s="127">
        <v>926</v>
      </c>
      <c r="AS186" s="127">
        <v>1286</v>
      </c>
      <c r="AT186" s="115"/>
      <c r="AU186" s="122">
        <v>2377.1918000000001</v>
      </c>
      <c r="AV186" s="112">
        <v>893.29129493873097</v>
      </c>
      <c r="AW186" s="133">
        <v>573</v>
      </c>
      <c r="AX186" s="124">
        <v>1.5589725915161099</v>
      </c>
      <c r="AY186" s="132">
        <v>635.20869709056001</v>
      </c>
      <c r="AZ186" s="114">
        <v>1.4999999999999999E-2</v>
      </c>
      <c r="BA186" s="114">
        <v>1.4999999999999999E-2</v>
      </c>
      <c r="BB186" s="127">
        <v>0</v>
      </c>
      <c r="BC186" s="127">
        <v>0</v>
      </c>
      <c r="BD186" s="113"/>
      <c r="BE186" s="122">
        <v>161.30000000000001</v>
      </c>
      <c r="BF186" s="112">
        <v>60.612646347517</v>
      </c>
      <c r="BG186" s="134">
        <v>65</v>
      </c>
      <c r="BH186" s="120">
        <v>0.932502251500261</v>
      </c>
      <c r="BI186" s="128">
        <v>-36.3071582707042</v>
      </c>
      <c r="BJ186" s="114"/>
      <c r="BK186" s="114"/>
      <c r="BL186" s="127">
        <v>12</v>
      </c>
      <c r="BM186" s="127">
        <v>47</v>
      </c>
      <c r="BN186" s="113"/>
      <c r="BO186" s="121">
        <v>281</v>
      </c>
      <c r="BP186" s="122">
        <v>105.593016885631</v>
      </c>
      <c r="BQ186" s="134">
        <v>78</v>
      </c>
      <c r="BR186" s="124">
        <v>1.3537566267388601</v>
      </c>
      <c r="BS186" s="125">
        <v>43.871410075154898</v>
      </c>
      <c r="BT186" s="114">
        <v>7.4999999999999997E-3</v>
      </c>
      <c r="BU186" s="126">
        <v>7.4999999999999997E-3</v>
      </c>
      <c r="BV186" s="121">
        <v>0</v>
      </c>
      <c r="BW186" s="121">
        <v>0</v>
      </c>
      <c r="BX186" s="115"/>
      <c r="BY186" s="120">
        <v>0.998490793842439</v>
      </c>
      <c r="BZ186" s="120">
        <v>1</v>
      </c>
      <c r="CA186" s="137">
        <v>0.999396317536975</v>
      </c>
      <c r="CB186" s="119">
        <v>0.9</v>
      </c>
      <c r="CC186" s="126">
        <v>2.5000000000000001E-3</v>
      </c>
      <c r="CD186" s="115"/>
      <c r="CE186" s="115"/>
    </row>
    <row r="187" spans="1:83" s="87" customFormat="1" ht="21.4" customHeight="1" x14ac:dyDescent="0.2">
      <c r="A187" s="111" t="s">
        <v>246</v>
      </c>
      <c r="B187" s="111" t="s">
        <v>247</v>
      </c>
      <c r="C187" s="111" t="s">
        <v>251</v>
      </c>
      <c r="D187" s="112">
        <v>3.7347956884444402</v>
      </c>
      <c r="E187" s="113"/>
      <c r="F187" s="114">
        <v>2.4E-2</v>
      </c>
      <c r="G187" s="114">
        <v>1.7999999999999999E-2</v>
      </c>
      <c r="H187" s="115"/>
      <c r="I187" s="116">
        <v>4</v>
      </c>
      <c r="J187" s="116">
        <v>4</v>
      </c>
      <c r="K187" s="113"/>
      <c r="L187" s="117">
        <v>0.63</v>
      </c>
      <c r="M187" s="118">
        <v>0.52700000000000002</v>
      </c>
      <c r="N187" s="119">
        <v>0.7</v>
      </c>
      <c r="O187" s="120"/>
      <c r="P187" s="113"/>
      <c r="Q187" s="121">
        <v>152</v>
      </c>
      <c r="R187" s="122">
        <v>40.698344080853502</v>
      </c>
      <c r="S187" s="123">
        <v>36</v>
      </c>
      <c r="T187" s="135">
        <v>1.1305095578014801</v>
      </c>
      <c r="U187" s="136">
        <v>-1.59870140124141</v>
      </c>
      <c r="V187" s="126">
        <v>9.4999999999999998E-3</v>
      </c>
      <c r="W187" s="126">
        <v>6.4999999999999997E-3</v>
      </c>
      <c r="X187" s="127">
        <v>0</v>
      </c>
      <c r="Y187" s="127">
        <v>10</v>
      </c>
      <c r="Z187" s="113"/>
      <c r="AA187" s="128">
        <v>420</v>
      </c>
      <c r="AB187" s="112">
        <v>112.45595074972699</v>
      </c>
      <c r="AC187" s="123">
        <v>200</v>
      </c>
      <c r="AD187" s="118">
        <v>0.56227975374863504</v>
      </c>
      <c r="AE187" s="129">
        <v>-433.32611889578601</v>
      </c>
      <c r="AF187" s="114"/>
      <c r="AG187" s="114"/>
      <c r="AH187" s="130">
        <v>327</v>
      </c>
      <c r="AI187" s="127">
        <v>477</v>
      </c>
      <c r="AJ187" s="113"/>
      <c r="AK187" s="122">
        <v>2940.9288299999998</v>
      </c>
      <c r="AL187" s="122">
        <v>787.44035158317001</v>
      </c>
      <c r="AM187" s="131">
        <v>761.4</v>
      </c>
      <c r="AN187" s="135">
        <v>1.03420061936324</v>
      </c>
      <c r="AO187" s="139">
        <v>-307.68370463625598</v>
      </c>
      <c r="AP187" s="126">
        <v>4.4999999999999997E-3</v>
      </c>
      <c r="AQ187" s="126">
        <v>1.5E-3</v>
      </c>
      <c r="AR187" s="127">
        <v>0</v>
      </c>
      <c r="AS187" s="127">
        <v>472</v>
      </c>
      <c r="AT187" s="115"/>
      <c r="AU187" s="122">
        <v>1510.20499</v>
      </c>
      <c r="AV187" s="112">
        <v>404.36080470817001</v>
      </c>
      <c r="AW187" s="133">
        <v>573</v>
      </c>
      <c r="AX187" s="118">
        <v>0.70569075865300201</v>
      </c>
      <c r="AY187" s="141">
        <v>-934.57434063642597</v>
      </c>
      <c r="AZ187" s="114"/>
      <c r="BA187" s="114"/>
      <c r="BB187" s="127">
        <v>630</v>
      </c>
      <c r="BC187" s="127">
        <v>1058</v>
      </c>
      <c r="BD187" s="113"/>
      <c r="BE187" s="122">
        <v>174.2</v>
      </c>
      <c r="BF187" s="112">
        <v>46.642444334767603</v>
      </c>
      <c r="BG187" s="134">
        <v>65</v>
      </c>
      <c r="BH187" s="118">
        <v>0.71757606668873197</v>
      </c>
      <c r="BI187" s="129">
        <v>-103.13098864113</v>
      </c>
      <c r="BJ187" s="114"/>
      <c r="BK187" s="114"/>
      <c r="BL187" s="127">
        <v>69</v>
      </c>
      <c r="BM187" s="127">
        <v>118</v>
      </c>
      <c r="BN187" s="113"/>
      <c r="BO187" s="121">
        <v>427</v>
      </c>
      <c r="BP187" s="122">
        <v>114.330216595555</v>
      </c>
      <c r="BQ187" s="134">
        <v>78</v>
      </c>
      <c r="BR187" s="124">
        <v>1.46577200763532</v>
      </c>
      <c r="BS187" s="125">
        <v>94.202813630643604</v>
      </c>
      <c r="BT187" s="114">
        <v>7.4999999999999997E-3</v>
      </c>
      <c r="BU187" s="126">
        <v>7.4999999999999997E-3</v>
      </c>
      <c r="BV187" s="121">
        <v>0</v>
      </c>
      <c r="BW187" s="121">
        <v>0</v>
      </c>
      <c r="BX187" s="115"/>
      <c r="BY187" s="120">
        <v>0.99526813880126197</v>
      </c>
      <c r="BZ187" s="120">
        <v>1</v>
      </c>
      <c r="CA187" s="137">
        <v>0.99810725552050505</v>
      </c>
      <c r="CB187" s="119">
        <v>0.9</v>
      </c>
      <c r="CC187" s="126">
        <v>2.5000000000000001E-3</v>
      </c>
      <c r="CD187" s="115"/>
      <c r="CE187" s="115"/>
    </row>
    <row r="188" spans="1:83" s="87" customFormat="1" ht="21.4" customHeight="1" x14ac:dyDescent="0.2">
      <c r="A188" s="111" t="s">
        <v>246</v>
      </c>
      <c r="B188" s="111" t="s">
        <v>247</v>
      </c>
      <c r="C188" s="111" t="s">
        <v>252</v>
      </c>
      <c r="D188" s="112">
        <v>2.75387745788889</v>
      </c>
      <c r="E188" s="113"/>
      <c r="F188" s="114">
        <v>2.2499999999999999E-2</v>
      </c>
      <c r="G188" s="114">
        <v>0.02</v>
      </c>
      <c r="H188" s="115"/>
      <c r="I188" s="116">
        <v>3</v>
      </c>
      <c r="J188" s="116">
        <v>3</v>
      </c>
      <c r="K188" s="113"/>
      <c r="L188" s="117">
        <v>0.55000000000000004</v>
      </c>
      <c r="M188" s="118">
        <v>0.41899999999999998</v>
      </c>
      <c r="N188" s="119">
        <v>0.7</v>
      </c>
      <c r="O188" s="120"/>
      <c r="P188" s="113"/>
      <c r="Q188" s="121">
        <v>104</v>
      </c>
      <c r="R188" s="122">
        <v>37.764933839767103</v>
      </c>
      <c r="S188" s="123">
        <v>36</v>
      </c>
      <c r="T188" s="135">
        <v>1.04902593999353</v>
      </c>
      <c r="U188" s="136">
        <v>-9.2570658841216602</v>
      </c>
      <c r="V188" s="126">
        <v>5.0000000000000001E-3</v>
      </c>
      <c r="W188" s="126">
        <v>2.5000000000000001E-3</v>
      </c>
      <c r="X188" s="127">
        <v>0</v>
      </c>
      <c r="Y188" s="127">
        <v>15</v>
      </c>
      <c r="Z188" s="113"/>
      <c r="AA188" s="128">
        <v>276</v>
      </c>
      <c r="AB188" s="112">
        <v>100.22232442092</v>
      </c>
      <c r="AC188" s="123">
        <v>200</v>
      </c>
      <c r="AD188" s="118">
        <v>0.50111162210460003</v>
      </c>
      <c r="AE188" s="129">
        <v>-353.20592157845402</v>
      </c>
      <c r="AF188" s="114"/>
      <c r="AG188" s="114"/>
      <c r="AH188" s="130">
        <v>275</v>
      </c>
      <c r="AI188" s="127">
        <v>385</v>
      </c>
      <c r="AJ188" s="113"/>
      <c r="AK188" s="122">
        <v>1052.2983999999999</v>
      </c>
      <c r="AL188" s="122">
        <v>382.11518707396903</v>
      </c>
      <c r="AM188" s="131">
        <v>711.2</v>
      </c>
      <c r="AN188" s="118">
        <v>0.53728232153257804</v>
      </c>
      <c r="AO188" s="141">
        <v>-1185.1578571329801</v>
      </c>
      <c r="AP188" s="126"/>
      <c r="AQ188" s="126"/>
      <c r="AR188" s="127">
        <v>907</v>
      </c>
      <c r="AS188" s="127">
        <v>1298</v>
      </c>
      <c r="AT188" s="115"/>
      <c r="AU188" s="122">
        <v>2170.0055200000002</v>
      </c>
      <c r="AV188" s="112">
        <v>787.98187398778305</v>
      </c>
      <c r="AW188" s="133">
        <v>573</v>
      </c>
      <c r="AX188" s="124">
        <v>1.3751865165580901</v>
      </c>
      <c r="AY188" s="132">
        <v>367.33055467772999</v>
      </c>
      <c r="AZ188" s="114">
        <v>1.4999999999999999E-2</v>
      </c>
      <c r="BA188" s="114">
        <v>1.4999999999999999E-2</v>
      </c>
      <c r="BB188" s="127">
        <v>0</v>
      </c>
      <c r="BC188" s="127">
        <v>0</v>
      </c>
      <c r="BD188" s="113"/>
      <c r="BE188" s="122">
        <v>139</v>
      </c>
      <c r="BF188" s="112">
        <v>50.474286574304202</v>
      </c>
      <c r="BG188" s="134">
        <v>65</v>
      </c>
      <c r="BH188" s="120">
        <v>0.77652748575852504</v>
      </c>
      <c r="BI188" s="128">
        <v>-65.4919245129974</v>
      </c>
      <c r="BJ188" s="114"/>
      <c r="BK188" s="114"/>
      <c r="BL188" s="127">
        <v>41</v>
      </c>
      <c r="BM188" s="127">
        <v>76</v>
      </c>
      <c r="BN188" s="113"/>
      <c r="BO188" s="121">
        <v>65</v>
      </c>
      <c r="BP188" s="122">
        <v>23.603083649854501</v>
      </c>
      <c r="BQ188" s="134">
        <v>78</v>
      </c>
      <c r="BR188" s="118">
        <v>0.302603636536596</v>
      </c>
      <c r="BS188" s="129">
        <v>-180.39030941559699</v>
      </c>
      <c r="BT188" s="114"/>
      <c r="BU188" s="126"/>
      <c r="BV188" s="121">
        <v>150</v>
      </c>
      <c r="BW188" s="121">
        <v>193</v>
      </c>
      <c r="BX188" s="115"/>
      <c r="BY188" s="120">
        <v>0.994098955969133</v>
      </c>
      <c r="BZ188" s="120">
        <v>1</v>
      </c>
      <c r="CA188" s="137">
        <v>0.99763958238765305</v>
      </c>
      <c r="CB188" s="119">
        <v>0.9</v>
      </c>
      <c r="CC188" s="126">
        <v>2.5000000000000001E-3</v>
      </c>
      <c r="CD188" s="115"/>
      <c r="CE188" s="115"/>
    </row>
    <row r="189" spans="1:83" s="87" customFormat="1" ht="21.4" customHeight="1" x14ac:dyDescent="0.2">
      <c r="A189" s="111" t="s">
        <v>246</v>
      </c>
      <c r="B189" s="111" t="s">
        <v>247</v>
      </c>
      <c r="C189" s="111" t="s">
        <v>253</v>
      </c>
      <c r="D189" s="112">
        <v>3.6626016123333298</v>
      </c>
      <c r="E189" s="113"/>
      <c r="F189" s="114">
        <v>2.2624999999999999E-2</v>
      </c>
      <c r="G189" s="114">
        <v>1.7250000000000001E-2</v>
      </c>
      <c r="H189" s="115"/>
      <c r="I189" s="116">
        <v>5</v>
      </c>
      <c r="J189" s="116">
        <v>3</v>
      </c>
      <c r="K189" s="113"/>
      <c r="L189" s="138">
        <v>0.79</v>
      </c>
      <c r="M189" s="135">
        <v>0.78200000000000003</v>
      </c>
      <c r="N189" s="119">
        <v>0.7</v>
      </c>
      <c r="O189" s="120">
        <v>1.0999999999999999E-2</v>
      </c>
      <c r="P189" s="113"/>
      <c r="Q189" s="121">
        <v>131</v>
      </c>
      <c r="R189" s="122">
        <v>35.766925771799599</v>
      </c>
      <c r="S189" s="123">
        <v>36</v>
      </c>
      <c r="T189" s="135">
        <v>0.99352571588332295</v>
      </c>
      <c r="U189" s="136">
        <v>-19.629618949465499</v>
      </c>
      <c r="V189" s="126">
        <v>2E-3</v>
      </c>
      <c r="W189" s="126"/>
      <c r="X189" s="127">
        <v>1</v>
      </c>
      <c r="Y189" s="127">
        <v>28</v>
      </c>
      <c r="Z189" s="113"/>
      <c r="AA189" s="128">
        <v>416</v>
      </c>
      <c r="AB189" s="112">
        <v>113.580466573043</v>
      </c>
      <c r="AC189" s="123">
        <v>200</v>
      </c>
      <c r="AD189" s="118">
        <v>0.56790233286521496</v>
      </c>
      <c r="AE189" s="129">
        <v>-420.83121638591899</v>
      </c>
      <c r="AF189" s="114"/>
      <c r="AG189" s="114"/>
      <c r="AH189" s="130">
        <v>317</v>
      </c>
      <c r="AI189" s="127">
        <v>464</v>
      </c>
      <c r="AJ189" s="113"/>
      <c r="AK189" s="122">
        <v>2797.10563</v>
      </c>
      <c r="AL189" s="122">
        <v>763.693659878571</v>
      </c>
      <c r="AM189" s="131">
        <v>828</v>
      </c>
      <c r="AN189" s="120">
        <v>0.92233533801759804</v>
      </c>
      <c r="AO189" s="122">
        <v>-667.37560583770596</v>
      </c>
      <c r="AP189" s="126"/>
      <c r="AQ189" s="126"/>
      <c r="AR189" s="127">
        <v>236</v>
      </c>
      <c r="AS189" s="127">
        <v>843</v>
      </c>
      <c r="AT189" s="115"/>
      <c r="AU189" s="122">
        <v>2041.81215</v>
      </c>
      <c r="AV189" s="112">
        <v>557.47590541227999</v>
      </c>
      <c r="AW189" s="133">
        <v>573</v>
      </c>
      <c r="AX189" s="135">
        <v>0.97290733928844597</v>
      </c>
      <c r="AY189" s="139">
        <v>-355.70928494565902</v>
      </c>
      <c r="AZ189" s="114">
        <v>1.5E-3</v>
      </c>
      <c r="BA189" s="114"/>
      <c r="BB189" s="127">
        <v>57</v>
      </c>
      <c r="BC189" s="127">
        <v>477</v>
      </c>
      <c r="BD189" s="113"/>
      <c r="BE189" s="122">
        <v>129.6</v>
      </c>
      <c r="BF189" s="112">
        <v>35.384683816986502</v>
      </c>
      <c r="BG189" s="134">
        <v>65</v>
      </c>
      <c r="BH189" s="118">
        <v>0.54437975103056202</v>
      </c>
      <c r="BI189" s="129">
        <v>-142.37014532542401</v>
      </c>
      <c r="BJ189" s="114"/>
      <c r="BK189" s="114"/>
      <c r="BL189" s="127">
        <v>109</v>
      </c>
      <c r="BM189" s="127">
        <v>157</v>
      </c>
      <c r="BN189" s="113"/>
      <c r="BO189" s="121">
        <v>313</v>
      </c>
      <c r="BP189" s="122">
        <v>85.458379897506006</v>
      </c>
      <c r="BQ189" s="134">
        <v>78</v>
      </c>
      <c r="BR189" s="135">
        <v>1.09562025509623</v>
      </c>
      <c r="BS189" s="136">
        <v>-13.3641743905085</v>
      </c>
      <c r="BT189" s="114">
        <v>5.6249999999999998E-3</v>
      </c>
      <c r="BU189" s="126">
        <v>3.7499999999999999E-3</v>
      </c>
      <c r="BV189" s="121">
        <v>0</v>
      </c>
      <c r="BW189" s="121">
        <v>30</v>
      </c>
      <c r="BX189" s="115"/>
      <c r="BY189" s="120">
        <v>0.98099415204678397</v>
      </c>
      <c r="BZ189" s="120">
        <v>1</v>
      </c>
      <c r="CA189" s="137">
        <v>0.99239766081871295</v>
      </c>
      <c r="CB189" s="119">
        <v>0.9</v>
      </c>
      <c r="CC189" s="126">
        <v>2.5000000000000001E-3</v>
      </c>
      <c r="CD189" s="115"/>
      <c r="CE189" s="115"/>
    </row>
    <row r="190" spans="1:83" s="87" customFormat="1" ht="21.4" customHeight="1" x14ac:dyDescent="0.2">
      <c r="A190" s="111" t="s">
        <v>246</v>
      </c>
      <c r="B190" s="111" t="s">
        <v>247</v>
      </c>
      <c r="C190" s="111" t="s">
        <v>254</v>
      </c>
      <c r="D190" s="112">
        <v>4.74698357744444</v>
      </c>
      <c r="E190" s="113"/>
      <c r="F190" s="114">
        <v>2.5000000000000001E-3</v>
      </c>
      <c r="G190" s="114">
        <v>2.5000000000000001E-3</v>
      </c>
      <c r="H190" s="115"/>
      <c r="I190" s="116">
        <v>1</v>
      </c>
      <c r="J190" s="116">
        <v>1</v>
      </c>
      <c r="K190" s="113"/>
      <c r="L190" s="117">
        <v>0.5</v>
      </c>
      <c r="M190" s="118">
        <v>0.48099999999999998</v>
      </c>
      <c r="N190" s="119">
        <v>0.7</v>
      </c>
      <c r="O190" s="120"/>
      <c r="P190" s="113"/>
      <c r="Q190" s="121">
        <v>136</v>
      </c>
      <c r="R190" s="122">
        <v>28.649772593739598</v>
      </c>
      <c r="S190" s="123">
        <v>36</v>
      </c>
      <c r="T190" s="120">
        <v>0.79582701649276799</v>
      </c>
      <c r="U190" s="128">
        <v>-59.226345399411002</v>
      </c>
      <c r="V190" s="126"/>
      <c r="W190" s="126"/>
      <c r="X190" s="127">
        <v>35</v>
      </c>
      <c r="Y190" s="127">
        <v>70</v>
      </c>
      <c r="Z190" s="113"/>
      <c r="AA190" s="128">
        <v>416</v>
      </c>
      <c r="AB190" s="112">
        <v>87.634598522027105</v>
      </c>
      <c r="AC190" s="123">
        <v>200</v>
      </c>
      <c r="AD190" s="118">
        <v>0.43817299261013598</v>
      </c>
      <c r="AE190" s="129">
        <v>-668.59080777450595</v>
      </c>
      <c r="AF190" s="114"/>
      <c r="AG190" s="114"/>
      <c r="AH190" s="130">
        <v>534</v>
      </c>
      <c r="AI190" s="127">
        <v>724</v>
      </c>
      <c r="AJ190" s="113"/>
      <c r="AK190" s="122">
        <v>2732.1509599999999</v>
      </c>
      <c r="AL190" s="122">
        <v>575.55517423358401</v>
      </c>
      <c r="AM190" s="131">
        <v>828</v>
      </c>
      <c r="AN190" s="118">
        <v>0.695114944726551</v>
      </c>
      <c r="AO190" s="141">
        <v>-1758.0549841864499</v>
      </c>
      <c r="AP190" s="126"/>
      <c r="AQ190" s="126"/>
      <c r="AR190" s="127">
        <v>1199</v>
      </c>
      <c r="AS190" s="127">
        <v>1985</v>
      </c>
      <c r="AT190" s="115"/>
      <c r="AU190" s="122">
        <v>2359.20973</v>
      </c>
      <c r="AV190" s="112">
        <v>496.99134018704302</v>
      </c>
      <c r="AW190" s="133">
        <v>573</v>
      </c>
      <c r="AX190" s="120">
        <v>0.86734963383428199</v>
      </c>
      <c r="AY190" s="122">
        <v>-748.14293427395899</v>
      </c>
      <c r="AZ190" s="114"/>
      <c r="BA190" s="114"/>
      <c r="BB190" s="127">
        <v>361</v>
      </c>
      <c r="BC190" s="127">
        <v>905</v>
      </c>
      <c r="BD190" s="113"/>
      <c r="BE190" s="122">
        <v>164.8</v>
      </c>
      <c r="BF190" s="112">
        <v>34.716783260649201</v>
      </c>
      <c r="BG190" s="134">
        <v>65</v>
      </c>
      <c r="BH190" s="118">
        <v>0.53410435785614196</v>
      </c>
      <c r="BI190" s="129">
        <v>-187.692012526714</v>
      </c>
      <c r="BJ190" s="114"/>
      <c r="BK190" s="114"/>
      <c r="BL190" s="127">
        <v>144</v>
      </c>
      <c r="BM190" s="127">
        <v>206</v>
      </c>
      <c r="BN190" s="113"/>
      <c r="BO190" s="121">
        <v>350</v>
      </c>
      <c r="BP190" s="122">
        <v>73.731032410359404</v>
      </c>
      <c r="BQ190" s="134">
        <v>78</v>
      </c>
      <c r="BR190" s="120">
        <v>0.94526964628665799</v>
      </c>
      <c r="BS190" s="128">
        <v>-72.9904150320572</v>
      </c>
      <c r="BT190" s="114"/>
      <c r="BU190" s="126"/>
      <c r="BV190" s="121">
        <v>21</v>
      </c>
      <c r="BW190" s="121">
        <v>95</v>
      </c>
      <c r="BX190" s="115"/>
      <c r="BY190" s="120">
        <v>0.99258774798343097</v>
      </c>
      <c r="BZ190" s="120">
        <v>1</v>
      </c>
      <c r="CA190" s="137">
        <v>0.99703509919337296</v>
      </c>
      <c r="CB190" s="119">
        <v>0.9</v>
      </c>
      <c r="CC190" s="126">
        <v>2.5000000000000001E-3</v>
      </c>
      <c r="CD190" s="115"/>
      <c r="CE190" s="115"/>
    </row>
    <row r="191" spans="1:83" s="87" customFormat="1" ht="21.4" customHeight="1" x14ac:dyDescent="0.2">
      <c r="A191" s="111" t="s">
        <v>246</v>
      </c>
      <c r="B191" s="111" t="s">
        <v>247</v>
      </c>
      <c r="C191" s="111" t="s">
        <v>255</v>
      </c>
      <c r="D191" s="112">
        <v>2.8603574068888902</v>
      </c>
      <c r="E191" s="113"/>
      <c r="F191" s="114">
        <v>1.2E-2</v>
      </c>
      <c r="G191" s="114">
        <v>0.01</v>
      </c>
      <c r="H191" s="115"/>
      <c r="I191" s="116">
        <v>3</v>
      </c>
      <c r="J191" s="116">
        <v>2</v>
      </c>
      <c r="K191" s="113"/>
      <c r="L191" s="138">
        <v>0.76</v>
      </c>
      <c r="M191" s="118">
        <v>0.58099999999999996</v>
      </c>
      <c r="N191" s="119">
        <v>0.7</v>
      </c>
      <c r="O191" s="120"/>
      <c r="P191" s="113"/>
      <c r="Q191" s="121">
        <v>69</v>
      </c>
      <c r="R191" s="122">
        <v>24.122859553781701</v>
      </c>
      <c r="S191" s="123">
        <v>36</v>
      </c>
      <c r="T191" s="118">
        <v>0.67007943204949305</v>
      </c>
      <c r="U191" s="129">
        <v>-48.636202858675297</v>
      </c>
      <c r="V191" s="126"/>
      <c r="W191" s="126"/>
      <c r="X191" s="127">
        <v>34</v>
      </c>
      <c r="Y191" s="127">
        <v>55</v>
      </c>
      <c r="Z191" s="113"/>
      <c r="AA191" s="128">
        <v>204</v>
      </c>
      <c r="AB191" s="112">
        <v>71.319758680746006</v>
      </c>
      <c r="AC191" s="123">
        <v>200</v>
      </c>
      <c r="AD191" s="118">
        <v>0.35659879340373002</v>
      </c>
      <c r="AE191" s="129">
        <v>-449.53446032597401</v>
      </c>
      <c r="AF191" s="114"/>
      <c r="AG191" s="114"/>
      <c r="AH191" s="130">
        <v>369</v>
      </c>
      <c r="AI191" s="127">
        <v>483</v>
      </c>
      <c r="AJ191" s="113"/>
      <c r="AK191" s="122">
        <v>2347.3980700000002</v>
      </c>
      <c r="AL191" s="122">
        <v>820.66599941200502</v>
      </c>
      <c r="AM191" s="131">
        <v>828</v>
      </c>
      <c r="AN191" s="135">
        <v>0.99114251136715503</v>
      </c>
      <c r="AO191" s="139">
        <v>-358.23459574953102</v>
      </c>
      <c r="AP191" s="126">
        <v>2E-3</v>
      </c>
      <c r="AQ191" s="126"/>
      <c r="AR191" s="127">
        <v>21</v>
      </c>
      <c r="AS191" s="127">
        <v>495</v>
      </c>
      <c r="AT191" s="115"/>
      <c r="AU191" s="122">
        <v>1491.41696</v>
      </c>
      <c r="AV191" s="112">
        <v>521.40930235084204</v>
      </c>
      <c r="AW191" s="133">
        <v>573</v>
      </c>
      <c r="AX191" s="120">
        <v>0.909963878448241</v>
      </c>
      <c r="AY191" s="122">
        <v>-380.95926883391502</v>
      </c>
      <c r="AZ191" s="114"/>
      <c r="BA191" s="114"/>
      <c r="BB191" s="127">
        <v>148</v>
      </c>
      <c r="BC191" s="127">
        <v>476</v>
      </c>
      <c r="BD191" s="113"/>
      <c r="BE191" s="122">
        <v>91</v>
      </c>
      <c r="BF191" s="112">
        <v>31.8142060781759</v>
      </c>
      <c r="BG191" s="134">
        <v>65</v>
      </c>
      <c r="BH191" s="118">
        <v>0.48944932427962901</v>
      </c>
      <c r="BI191" s="129">
        <v>-121.398699605941</v>
      </c>
      <c r="BJ191" s="114"/>
      <c r="BK191" s="114"/>
      <c r="BL191" s="127">
        <v>95</v>
      </c>
      <c r="BM191" s="127">
        <v>133</v>
      </c>
      <c r="BN191" s="113"/>
      <c r="BO191" s="121">
        <v>322</v>
      </c>
      <c r="BP191" s="122">
        <v>112.573344584315</v>
      </c>
      <c r="BQ191" s="134">
        <v>78</v>
      </c>
      <c r="BR191" s="124">
        <v>1.44324800749122</v>
      </c>
      <c r="BS191" s="125">
        <v>67.1215604728703</v>
      </c>
      <c r="BT191" s="114">
        <v>7.4999999999999997E-3</v>
      </c>
      <c r="BU191" s="126">
        <v>7.4999999999999997E-3</v>
      </c>
      <c r="BV191" s="121">
        <v>0</v>
      </c>
      <c r="BW191" s="121">
        <v>0</v>
      </c>
      <c r="BX191" s="115"/>
      <c r="BY191" s="120">
        <v>0.99556868537666199</v>
      </c>
      <c r="BZ191" s="120">
        <v>1</v>
      </c>
      <c r="CA191" s="137">
        <v>0.99822747415066504</v>
      </c>
      <c r="CB191" s="119">
        <v>0.9</v>
      </c>
      <c r="CC191" s="126">
        <v>2.5000000000000001E-3</v>
      </c>
      <c r="CD191" s="115"/>
      <c r="CE191" s="115"/>
    </row>
    <row r="192" spans="1:83" s="87" customFormat="1" ht="21.4" customHeight="1" x14ac:dyDescent="0.2">
      <c r="A192" s="111" t="s">
        <v>246</v>
      </c>
      <c r="B192" s="111" t="s">
        <v>247</v>
      </c>
      <c r="C192" s="111" t="s">
        <v>256</v>
      </c>
      <c r="D192" s="112">
        <v>3.0854458153333302</v>
      </c>
      <c r="E192" s="113"/>
      <c r="F192" s="114">
        <v>2.5000000000000001E-2</v>
      </c>
      <c r="G192" s="114">
        <v>2.4250000000000001E-2</v>
      </c>
      <c r="H192" s="115"/>
      <c r="I192" s="116">
        <v>3</v>
      </c>
      <c r="J192" s="116">
        <v>3</v>
      </c>
      <c r="K192" s="113"/>
      <c r="L192" s="138">
        <v>0.81</v>
      </c>
      <c r="M192" s="118">
        <v>0.50700000000000001</v>
      </c>
      <c r="N192" s="119">
        <v>0.7</v>
      </c>
      <c r="O192" s="120"/>
      <c r="P192" s="113"/>
      <c r="Q192" s="121">
        <v>91</v>
      </c>
      <c r="R192" s="122">
        <v>29.4933067849609</v>
      </c>
      <c r="S192" s="123">
        <v>36</v>
      </c>
      <c r="T192" s="120">
        <v>0.81925852180447101</v>
      </c>
      <c r="U192" s="128">
        <v>-35.893278779724703</v>
      </c>
      <c r="V192" s="126"/>
      <c r="W192" s="126"/>
      <c r="X192" s="127">
        <v>21</v>
      </c>
      <c r="Y192" s="127">
        <v>43</v>
      </c>
      <c r="Z192" s="113"/>
      <c r="AA192" s="128">
        <v>291</v>
      </c>
      <c r="AB192" s="112">
        <v>94.313761257402604</v>
      </c>
      <c r="AC192" s="123">
        <v>200</v>
      </c>
      <c r="AD192" s="118">
        <v>0.47156880628701298</v>
      </c>
      <c r="AE192" s="129">
        <v>-413.962659887359</v>
      </c>
      <c r="AF192" s="114"/>
      <c r="AG192" s="114"/>
      <c r="AH192" s="130">
        <v>327</v>
      </c>
      <c r="AI192" s="127">
        <v>450</v>
      </c>
      <c r="AJ192" s="113"/>
      <c r="AK192" s="122">
        <v>2105.5379899999998</v>
      </c>
      <c r="AL192" s="122">
        <v>682.40964710395701</v>
      </c>
      <c r="AM192" s="131">
        <v>817.8</v>
      </c>
      <c r="AN192" s="120">
        <v>0.834445643316161</v>
      </c>
      <c r="AO192" s="122">
        <v>-777.05432627941195</v>
      </c>
      <c r="AP192" s="126"/>
      <c r="AQ192" s="126"/>
      <c r="AR192" s="127">
        <v>418</v>
      </c>
      <c r="AS192" s="127">
        <v>923</v>
      </c>
      <c r="AT192" s="115"/>
      <c r="AU192" s="122">
        <v>2106.15355</v>
      </c>
      <c r="AV192" s="112">
        <v>682.60915149873199</v>
      </c>
      <c r="AW192" s="133">
        <v>573</v>
      </c>
      <c r="AX192" s="124">
        <v>1.19128996771157</v>
      </c>
      <c r="AY192" s="132">
        <v>86.435529422715504</v>
      </c>
      <c r="AZ192" s="114">
        <v>1.4999999999999999E-2</v>
      </c>
      <c r="BA192" s="114">
        <v>1.4250000000000001E-2</v>
      </c>
      <c r="BB192" s="127">
        <v>0</v>
      </c>
      <c r="BC192" s="127">
        <v>16</v>
      </c>
      <c r="BD192" s="113"/>
      <c r="BE192" s="122">
        <v>162</v>
      </c>
      <c r="BF192" s="112">
        <v>52.504568122677703</v>
      </c>
      <c r="BG192" s="134">
        <v>65</v>
      </c>
      <c r="BH192" s="120">
        <v>0.80776258650273502</v>
      </c>
      <c r="BI192" s="128">
        <v>-67.112864463391801</v>
      </c>
      <c r="BJ192" s="114"/>
      <c r="BK192" s="114"/>
      <c r="BL192" s="127">
        <v>39</v>
      </c>
      <c r="BM192" s="127">
        <v>79</v>
      </c>
      <c r="BN192" s="113"/>
      <c r="BO192" s="121">
        <v>321</v>
      </c>
      <c r="BP192" s="122">
        <v>104.036829428269</v>
      </c>
      <c r="BQ192" s="134">
        <v>78</v>
      </c>
      <c r="BR192" s="124">
        <v>1.3338055054906299</v>
      </c>
      <c r="BS192" s="125">
        <v>46.064562643929897</v>
      </c>
      <c r="BT192" s="114">
        <v>7.4999999999999997E-3</v>
      </c>
      <c r="BU192" s="126">
        <v>7.4999999999999997E-3</v>
      </c>
      <c r="BV192" s="121">
        <v>0</v>
      </c>
      <c r="BW192" s="121">
        <v>0</v>
      </c>
      <c r="BX192" s="115"/>
      <c r="BY192" s="120">
        <v>0.99634308510638303</v>
      </c>
      <c r="BZ192" s="120">
        <v>1</v>
      </c>
      <c r="CA192" s="137">
        <v>0.99853723404255301</v>
      </c>
      <c r="CB192" s="119">
        <v>0.9</v>
      </c>
      <c r="CC192" s="126">
        <v>2.5000000000000001E-3</v>
      </c>
      <c r="CD192" s="115"/>
      <c r="CE192" s="115"/>
    </row>
    <row r="193" spans="1:83" s="87" customFormat="1" ht="21.4" customHeight="1" x14ac:dyDescent="0.2">
      <c r="A193" s="111" t="s">
        <v>246</v>
      </c>
      <c r="B193" s="111" t="s">
        <v>247</v>
      </c>
      <c r="C193" s="111" t="s">
        <v>257</v>
      </c>
      <c r="D193" s="112">
        <v>3.8887596261111099</v>
      </c>
      <c r="E193" s="113"/>
      <c r="F193" s="114">
        <v>0.02</v>
      </c>
      <c r="G193" s="114">
        <v>1.95E-2</v>
      </c>
      <c r="H193" s="115"/>
      <c r="I193" s="116">
        <v>3</v>
      </c>
      <c r="J193" s="116">
        <v>3</v>
      </c>
      <c r="K193" s="113"/>
      <c r="L193" s="138">
        <v>0.7</v>
      </c>
      <c r="M193" s="120">
        <v>0.63800000000000001</v>
      </c>
      <c r="N193" s="119">
        <v>0.7</v>
      </c>
      <c r="O193" s="120"/>
      <c r="P193" s="113"/>
      <c r="Q193" s="121">
        <v>166</v>
      </c>
      <c r="R193" s="122">
        <v>42.687133163333499</v>
      </c>
      <c r="S193" s="123">
        <v>36</v>
      </c>
      <c r="T193" s="124">
        <v>1.1857536989814901</v>
      </c>
      <c r="U193" s="125">
        <v>6.0693161127040298</v>
      </c>
      <c r="V193" s="126">
        <v>0.01</v>
      </c>
      <c r="W193" s="126">
        <v>9.4999999999999998E-3</v>
      </c>
      <c r="X193" s="127">
        <v>0</v>
      </c>
      <c r="Y193" s="127">
        <v>2</v>
      </c>
      <c r="Z193" s="113"/>
      <c r="AA193" s="128">
        <v>479</v>
      </c>
      <c r="AB193" s="112">
        <v>123.17552280263099</v>
      </c>
      <c r="AC193" s="123">
        <v>200</v>
      </c>
      <c r="AD193" s="118">
        <v>0.61587761401315499</v>
      </c>
      <c r="AE193" s="129">
        <v>-409.50379937386703</v>
      </c>
      <c r="AF193" s="114"/>
      <c r="AG193" s="114"/>
      <c r="AH193" s="130">
        <v>299</v>
      </c>
      <c r="AI193" s="127">
        <v>455</v>
      </c>
      <c r="AJ193" s="113"/>
      <c r="AK193" s="122">
        <v>2965.3939</v>
      </c>
      <c r="AL193" s="122">
        <v>762.555206572511</v>
      </c>
      <c r="AM193" s="131">
        <v>814.9</v>
      </c>
      <c r="AN193" s="120">
        <v>0.93576537804946802</v>
      </c>
      <c r="AO193" s="122">
        <v>-654.81483054881903</v>
      </c>
      <c r="AP193" s="126"/>
      <c r="AQ193" s="126"/>
      <c r="AR193" s="127">
        <v>204</v>
      </c>
      <c r="AS193" s="127">
        <v>838</v>
      </c>
      <c r="AT193" s="115"/>
      <c r="AU193" s="122">
        <v>2000.7036499999999</v>
      </c>
      <c r="AV193" s="112">
        <v>514.48375378263495</v>
      </c>
      <c r="AW193" s="133">
        <v>573</v>
      </c>
      <c r="AX193" s="120">
        <v>0.89787740625241697</v>
      </c>
      <c r="AY193" s="122">
        <v>-544.85973520612697</v>
      </c>
      <c r="AZ193" s="114"/>
      <c r="BA193" s="114"/>
      <c r="BB193" s="127">
        <v>228</v>
      </c>
      <c r="BC193" s="127">
        <v>674</v>
      </c>
      <c r="BD193" s="113"/>
      <c r="BE193" s="122">
        <v>200.4</v>
      </c>
      <c r="BF193" s="112">
        <v>51.5331414815183</v>
      </c>
      <c r="BG193" s="134">
        <v>65</v>
      </c>
      <c r="BH193" s="120">
        <v>0.79281756125412695</v>
      </c>
      <c r="BI193" s="128">
        <v>-88.363734796506606</v>
      </c>
      <c r="BJ193" s="114"/>
      <c r="BK193" s="114"/>
      <c r="BL193" s="127">
        <v>53</v>
      </c>
      <c r="BM193" s="127">
        <v>103</v>
      </c>
      <c r="BN193" s="113"/>
      <c r="BO193" s="121">
        <v>379</v>
      </c>
      <c r="BP193" s="122">
        <v>97.460382342791505</v>
      </c>
      <c r="BQ193" s="134">
        <v>78</v>
      </c>
      <c r="BR193" s="124">
        <v>1.2494920813178401</v>
      </c>
      <c r="BS193" s="125">
        <v>32.483518244192098</v>
      </c>
      <c r="BT193" s="114">
        <v>7.4999999999999997E-3</v>
      </c>
      <c r="BU193" s="126">
        <v>7.4999999999999997E-3</v>
      </c>
      <c r="BV193" s="121">
        <v>0</v>
      </c>
      <c r="BW193" s="121">
        <v>0</v>
      </c>
      <c r="BX193" s="115"/>
      <c r="BY193" s="120">
        <v>0.99648609077598804</v>
      </c>
      <c r="BZ193" s="120">
        <v>1</v>
      </c>
      <c r="CA193" s="137">
        <v>0.99859443631039502</v>
      </c>
      <c r="CB193" s="119">
        <v>0.9</v>
      </c>
      <c r="CC193" s="126">
        <v>2.5000000000000001E-3</v>
      </c>
      <c r="CD193" s="115"/>
      <c r="CE193" s="115"/>
    </row>
    <row r="194" spans="1:83" s="87" customFormat="1" ht="21.4" customHeight="1" x14ac:dyDescent="0.2">
      <c r="A194" s="111" t="s">
        <v>246</v>
      </c>
      <c r="B194" s="111" t="s">
        <v>247</v>
      </c>
      <c r="C194" s="111" t="s">
        <v>258</v>
      </c>
      <c r="D194" s="112">
        <v>4.0950951938888904</v>
      </c>
      <c r="E194" s="113"/>
      <c r="F194" s="114">
        <v>3.075E-2</v>
      </c>
      <c r="G194" s="114">
        <v>2.8000000000000001E-2</v>
      </c>
      <c r="H194" s="115"/>
      <c r="I194" s="116">
        <v>5</v>
      </c>
      <c r="J194" s="116">
        <v>3</v>
      </c>
      <c r="K194" s="113"/>
      <c r="L194" s="137">
        <v>0.88</v>
      </c>
      <c r="M194" s="135">
        <v>0.82899999999999996</v>
      </c>
      <c r="N194" s="119">
        <v>0.7</v>
      </c>
      <c r="O194" s="120">
        <v>1.7999999999999999E-2</v>
      </c>
      <c r="P194" s="113"/>
      <c r="Q194" s="121">
        <v>142</v>
      </c>
      <c r="R194" s="122">
        <v>34.675628593910702</v>
      </c>
      <c r="S194" s="123">
        <v>36</v>
      </c>
      <c r="T194" s="135">
        <v>0.963211905386409</v>
      </c>
      <c r="U194" s="136">
        <v>-26.416522981952099</v>
      </c>
      <c r="V194" s="126">
        <v>5.0000000000000001E-4</v>
      </c>
      <c r="W194" s="126"/>
      <c r="X194" s="127">
        <v>6</v>
      </c>
      <c r="Y194" s="127">
        <v>35</v>
      </c>
      <c r="Z194" s="113"/>
      <c r="AA194" s="128">
        <v>286</v>
      </c>
      <c r="AB194" s="112">
        <v>69.839646322947004</v>
      </c>
      <c r="AC194" s="123">
        <v>200</v>
      </c>
      <c r="AD194" s="118">
        <v>0.34919823161473501</v>
      </c>
      <c r="AE194" s="129">
        <v>-649.64734989973397</v>
      </c>
      <c r="AF194" s="114"/>
      <c r="AG194" s="114"/>
      <c r="AH194" s="130">
        <v>534</v>
      </c>
      <c r="AI194" s="127">
        <v>697</v>
      </c>
      <c r="AJ194" s="113"/>
      <c r="AK194" s="122">
        <v>2070.7598899999998</v>
      </c>
      <c r="AL194" s="122">
        <v>505.66831586484102</v>
      </c>
      <c r="AM194" s="131">
        <v>828</v>
      </c>
      <c r="AN194" s="118">
        <v>0.610710526406813</v>
      </c>
      <c r="AO194" s="141">
        <v>-1802.8201385849</v>
      </c>
      <c r="AP194" s="126"/>
      <c r="AQ194" s="126"/>
      <c r="AR194" s="127">
        <v>1320</v>
      </c>
      <c r="AS194" s="127">
        <v>1999</v>
      </c>
      <c r="AT194" s="115"/>
      <c r="AU194" s="122">
        <v>2291.0595600000001</v>
      </c>
      <c r="AV194" s="112">
        <v>559.46429851470805</v>
      </c>
      <c r="AW194" s="133">
        <v>573</v>
      </c>
      <c r="AX194" s="135">
        <v>0.97637748431886195</v>
      </c>
      <c r="AY194" s="139">
        <v>-389.57009746273701</v>
      </c>
      <c r="AZ194" s="114">
        <v>2.2499999999999998E-3</v>
      </c>
      <c r="BA194" s="114"/>
      <c r="BB194" s="127">
        <v>56</v>
      </c>
      <c r="BC194" s="127">
        <v>525</v>
      </c>
      <c r="BD194" s="113"/>
      <c r="BE194" s="122">
        <v>149.4</v>
      </c>
      <c r="BF194" s="112">
        <v>36.482668393875102</v>
      </c>
      <c r="BG194" s="134">
        <v>65</v>
      </c>
      <c r="BH194" s="118">
        <v>0.56127182144423204</v>
      </c>
      <c r="BI194" s="129">
        <v>-154.68538871741299</v>
      </c>
      <c r="BJ194" s="114"/>
      <c r="BK194" s="114"/>
      <c r="BL194" s="127">
        <v>117</v>
      </c>
      <c r="BM194" s="127">
        <v>171</v>
      </c>
      <c r="BN194" s="113"/>
      <c r="BO194" s="121">
        <v>406</v>
      </c>
      <c r="BP194" s="122">
        <v>99.142994430477202</v>
      </c>
      <c r="BQ194" s="134">
        <v>78</v>
      </c>
      <c r="BR194" s="124">
        <v>1.2710640311599599</v>
      </c>
      <c r="BS194" s="125">
        <v>41.0975335391039</v>
      </c>
      <c r="BT194" s="114">
        <v>7.4999999999999997E-3</v>
      </c>
      <c r="BU194" s="126">
        <v>7.4999999999999997E-3</v>
      </c>
      <c r="BV194" s="121">
        <v>0</v>
      </c>
      <c r="BW194" s="121">
        <v>0</v>
      </c>
      <c r="BX194" s="115"/>
      <c r="BY194" s="120">
        <v>0.99175301332205501</v>
      </c>
      <c r="BZ194" s="120">
        <v>1</v>
      </c>
      <c r="CA194" s="137">
        <v>0.996701205328822</v>
      </c>
      <c r="CB194" s="119">
        <v>0.9</v>
      </c>
      <c r="CC194" s="126">
        <v>2.5000000000000001E-3</v>
      </c>
      <c r="CD194" s="115"/>
      <c r="CE194" s="115"/>
    </row>
    <row r="195" spans="1:83" s="87" customFormat="1" ht="21.4" customHeight="1" x14ac:dyDescent="0.2">
      <c r="A195" s="111" t="s">
        <v>246</v>
      </c>
      <c r="B195" s="111" t="s">
        <v>247</v>
      </c>
      <c r="C195" s="111" t="s">
        <v>259</v>
      </c>
      <c r="D195" s="112">
        <v>2.8735632856666702</v>
      </c>
      <c r="E195" s="113"/>
      <c r="F195" s="114">
        <v>7.6249999999999998E-3</v>
      </c>
      <c r="G195" s="114">
        <v>5.7499999999999999E-3</v>
      </c>
      <c r="H195" s="115"/>
      <c r="I195" s="116">
        <v>3</v>
      </c>
      <c r="J195" s="116">
        <v>3</v>
      </c>
      <c r="K195" s="113"/>
      <c r="L195" s="137">
        <v>0.89</v>
      </c>
      <c r="M195" s="135">
        <v>0.70599999999999996</v>
      </c>
      <c r="N195" s="119">
        <v>0.7</v>
      </c>
      <c r="O195" s="120">
        <v>1E-3</v>
      </c>
      <c r="P195" s="113"/>
      <c r="Q195" s="121">
        <v>74</v>
      </c>
      <c r="R195" s="122">
        <v>25.751999397094199</v>
      </c>
      <c r="S195" s="123">
        <v>36</v>
      </c>
      <c r="T195" s="118">
        <v>0.71533331658595001</v>
      </c>
      <c r="U195" s="129">
        <v>-44.179313111641797</v>
      </c>
      <c r="V195" s="126"/>
      <c r="W195" s="126"/>
      <c r="X195" s="127">
        <v>30</v>
      </c>
      <c r="Y195" s="127">
        <v>51</v>
      </c>
      <c r="Z195" s="113"/>
      <c r="AA195" s="128">
        <v>194</v>
      </c>
      <c r="AB195" s="112">
        <v>67.511998419409096</v>
      </c>
      <c r="AC195" s="123">
        <v>200</v>
      </c>
      <c r="AD195" s="118">
        <v>0.33755999209704501</v>
      </c>
      <c r="AE195" s="129">
        <v>-462.55173950912098</v>
      </c>
      <c r="AF195" s="114"/>
      <c r="AG195" s="114"/>
      <c r="AH195" s="130">
        <v>381</v>
      </c>
      <c r="AI195" s="127">
        <v>496</v>
      </c>
      <c r="AJ195" s="113"/>
      <c r="AK195" s="122">
        <v>1216.51053</v>
      </c>
      <c r="AL195" s="122">
        <v>423.345654528632</v>
      </c>
      <c r="AM195" s="131">
        <v>792.6</v>
      </c>
      <c r="AN195" s="118">
        <v>0.53412270316506605</v>
      </c>
      <c r="AO195" s="141">
        <v>-1385.4040136746501</v>
      </c>
      <c r="AP195" s="126"/>
      <c r="AQ195" s="126"/>
      <c r="AR195" s="127">
        <v>1062</v>
      </c>
      <c r="AS195" s="127">
        <v>1517</v>
      </c>
      <c r="AT195" s="115"/>
      <c r="AU195" s="122">
        <v>994.37719000000004</v>
      </c>
      <c r="AV195" s="112">
        <v>346.04325401843499</v>
      </c>
      <c r="AW195" s="133">
        <v>573</v>
      </c>
      <c r="AX195" s="118">
        <v>0.60391492847894501</v>
      </c>
      <c r="AY195" s="141">
        <v>-886.64354369363105</v>
      </c>
      <c r="AZ195" s="114"/>
      <c r="BA195" s="114"/>
      <c r="BB195" s="127">
        <v>653</v>
      </c>
      <c r="BC195" s="127">
        <v>982</v>
      </c>
      <c r="BD195" s="113"/>
      <c r="BE195" s="122">
        <v>109.2</v>
      </c>
      <c r="BF195" s="112">
        <v>38.0015991103066</v>
      </c>
      <c r="BG195" s="134">
        <v>65</v>
      </c>
      <c r="BH195" s="118">
        <v>0.58463998631240899</v>
      </c>
      <c r="BI195" s="129">
        <v>-104.179315340464</v>
      </c>
      <c r="BJ195" s="114"/>
      <c r="BK195" s="114"/>
      <c r="BL195" s="127">
        <v>78</v>
      </c>
      <c r="BM195" s="127">
        <v>115</v>
      </c>
      <c r="BN195" s="113"/>
      <c r="BO195" s="121">
        <v>237</v>
      </c>
      <c r="BP195" s="122">
        <v>82.475998069071906</v>
      </c>
      <c r="BQ195" s="134">
        <v>78</v>
      </c>
      <c r="BR195" s="135">
        <v>1.0573845906291299</v>
      </c>
      <c r="BS195" s="136">
        <v>-19.055178408557101</v>
      </c>
      <c r="BT195" s="114">
        <v>4.1250000000000002E-3</v>
      </c>
      <c r="BU195" s="126">
        <v>2.2499999999999998E-3</v>
      </c>
      <c r="BV195" s="121">
        <v>0</v>
      </c>
      <c r="BW195" s="121">
        <v>32</v>
      </c>
      <c r="BX195" s="115"/>
      <c r="BY195" s="120">
        <v>0.98361998361998404</v>
      </c>
      <c r="BZ195" s="120">
        <v>1</v>
      </c>
      <c r="CA195" s="137">
        <v>0.99344799344799295</v>
      </c>
      <c r="CB195" s="119">
        <v>0.9</v>
      </c>
      <c r="CC195" s="126">
        <v>2.5000000000000001E-3</v>
      </c>
      <c r="CD195" s="115"/>
      <c r="CE195" s="115"/>
    </row>
    <row r="196" spans="1:83" s="87" customFormat="1" ht="21.4" customHeight="1" x14ac:dyDescent="0.2">
      <c r="A196" s="111" t="s">
        <v>246</v>
      </c>
      <c r="B196" s="111" t="s">
        <v>247</v>
      </c>
      <c r="C196" s="111" t="s">
        <v>260</v>
      </c>
      <c r="D196" s="112">
        <v>6.7691988437777804</v>
      </c>
      <c r="E196" s="113"/>
      <c r="F196" s="114">
        <v>2.9250000000000002E-2</v>
      </c>
      <c r="G196" s="114">
        <v>2.4E-2</v>
      </c>
      <c r="H196" s="115"/>
      <c r="I196" s="116">
        <v>5</v>
      </c>
      <c r="J196" s="116">
        <v>4</v>
      </c>
      <c r="K196" s="113"/>
      <c r="L196" s="138">
        <v>0.8</v>
      </c>
      <c r="M196" s="118">
        <v>0.54100000000000004</v>
      </c>
      <c r="N196" s="119">
        <v>0.7</v>
      </c>
      <c r="O196" s="120"/>
      <c r="P196" s="113"/>
      <c r="Q196" s="121">
        <v>264</v>
      </c>
      <c r="R196" s="122">
        <v>39.0001839350114</v>
      </c>
      <c r="S196" s="123">
        <v>36</v>
      </c>
      <c r="T196" s="135">
        <v>1.0833384426392101</v>
      </c>
      <c r="U196" s="136">
        <v>-14.392779328742501</v>
      </c>
      <c r="V196" s="126">
        <v>7.0000000000000001E-3</v>
      </c>
      <c r="W196" s="126">
        <v>4.0000000000000001E-3</v>
      </c>
      <c r="X196" s="127">
        <v>0</v>
      </c>
      <c r="Y196" s="127">
        <v>29</v>
      </c>
      <c r="Z196" s="113"/>
      <c r="AA196" s="128">
        <v>613</v>
      </c>
      <c r="AB196" s="112">
        <v>90.557245273340897</v>
      </c>
      <c r="AC196" s="123">
        <v>200</v>
      </c>
      <c r="AD196" s="118">
        <v>0.45278622636670501</v>
      </c>
      <c r="AE196" s="129">
        <v>-933.62655182634705</v>
      </c>
      <c r="AF196" s="114"/>
      <c r="AG196" s="114"/>
      <c r="AH196" s="130">
        <v>741</v>
      </c>
      <c r="AI196" s="127">
        <v>1012</v>
      </c>
      <c r="AJ196" s="113"/>
      <c r="AK196" s="122">
        <v>6707.66543</v>
      </c>
      <c r="AL196" s="122">
        <v>990.909793729233</v>
      </c>
      <c r="AM196" s="131">
        <v>828</v>
      </c>
      <c r="AN196" s="124">
        <v>1.1967509586101801</v>
      </c>
      <c r="AO196" s="132">
        <v>304.63150543892198</v>
      </c>
      <c r="AP196" s="126">
        <v>0.01</v>
      </c>
      <c r="AQ196" s="126">
        <v>0.01</v>
      </c>
      <c r="AR196" s="127">
        <v>0</v>
      </c>
      <c r="AS196" s="127">
        <v>19</v>
      </c>
      <c r="AT196" s="115"/>
      <c r="AU196" s="122">
        <v>3792.6717100000001</v>
      </c>
      <c r="AV196" s="112">
        <v>560.28369051179698</v>
      </c>
      <c r="AW196" s="133">
        <v>573</v>
      </c>
      <c r="AX196" s="135">
        <v>0.97780748780418303</v>
      </c>
      <c r="AY196" s="139">
        <v>-638.41336098248496</v>
      </c>
      <c r="AZ196" s="114">
        <v>2.2499999999999998E-3</v>
      </c>
      <c r="BA196" s="114"/>
      <c r="BB196" s="127">
        <v>87</v>
      </c>
      <c r="BC196" s="127">
        <v>862</v>
      </c>
      <c r="BD196" s="113"/>
      <c r="BE196" s="122">
        <v>238</v>
      </c>
      <c r="BF196" s="112">
        <v>35.159256729290597</v>
      </c>
      <c r="BG196" s="134">
        <v>65</v>
      </c>
      <c r="BH196" s="118">
        <v>0.54091164198908603</v>
      </c>
      <c r="BI196" s="129">
        <v>-264.65362934356301</v>
      </c>
      <c r="BJ196" s="114"/>
      <c r="BK196" s="114"/>
      <c r="BL196" s="127">
        <v>202</v>
      </c>
      <c r="BM196" s="127">
        <v>290</v>
      </c>
      <c r="BN196" s="113"/>
      <c r="BO196" s="121">
        <v>913</v>
      </c>
      <c r="BP196" s="122">
        <v>134.87563610858101</v>
      </c>
      <c r="BQ196" s="134">
        <v>78</v>
      </c>
      <c r="BR196" s="124">
        <v>1.7291748219048899</v>
      </c>
      <c r="BS196" s="125">
        <v>309.81564478772498</v>
      </c>
      <c r="BT196" s="114">
        <v>7.4999999999999997E-3</v>
      </c>
      <c r="BU196" s="126">
        <v>7.4999999999999997E-3</v>
      </c>
      <c r="BV196" s="121">
        <v>0</v>
      </c>
      <c r="BW196" s="121">
        <v>0</v>
      </c>
      <c r="BX196" s="115"/>
      <c r="BY196" s="120">
        <v>0.98522696749932803</v>
      </c>
      <c r="BZ196" s="120">
        <v>1</v>
      </c>
      <c r="CA196" s="137">
        <v>0.99409078699973097</v>
      </c>
      <c r="CB196" s="119">
        <v>0.9</v>
      </c>
      <c r="CC196" s="126">
        <v>2.5000000000000001E-3</v>
      </c>
      <c r="CD196" s="115"/>
      <c r="CE196" s="115"/>
    </row>
    <row r="197" spans="1:83" s="87" customFormat="1" ht="21.4" customHeight="1" x14ac:dyDescent="0.2">
      <c r="A197" s="111" t="s">
        <v>246</v>
      </c>
      <c r="B197" s="111" t="s">
        <v>247</v>
      </c>
      <c r="C197" s="111" t="s">
        <v>261</v>
      </c>
      <c r="D197" s="112">
        <v>2.9682927161111099</v>
      </c>
      <c r="E197" s="113"/>
      <c r="F197" s="114">
        <v>1.925E-2</v>
      </c>
      <c r="G197" s="114">
        <v>1.4749999999999999E-2</v>
      </c>
      <c r="H197" s="115"/>
      <c r="I197" s="116">
        <v>3</v>
      </c>
      <c r="J197" s="116">
        <v>3</v>
      </c>
      <c r="K197" s="113"/>
      <c r="L197" s="140">
        <v>0.69</v>
      </c>
      <c r="M197" s="120">
        <v>0.68799999999999994</v>
      </c>
      <c r="N197" s="119">
        <v>0.7</v>
      </c>
      <c r="O197" s="120"/>
      <c r="P197" s="113"/>
      <c r="Q197" s="121">
        <v>257</v>
      </c>
      <c r="R197" s="122">
        <v>86.581757454401895</v>
      </c>
      <c r="S197" s="123">
        <v>36</v>
      </c>
      <c r="T197" s="124">
        <v>2.4050488181778298</v>
      </c>
      <c r="U197" s="125">
        <v>134.92480644012801</v>
      </c>
      <c r="V197" s="126">
        <v>0.01</v>
      </c>
      <c r="W197" s="126">
        <v>0.01</v>
      </c>
      <c r="X197" s="127">
        <v>0</v>
      </c>
      <c r="Y197" s="127">
        <v>0</v>
      </c>
      <c r="Z197" s="113"/>
      <c r="AA197" s="128">
        <v>249</v>
      </c>
      <c r="AB197" s="112">
        <v>83.886605471385494</v>
      </c>
      <c r="AC197" s="123">
        <v>200</v>
      </c>
      <c r="AD197" s="118">
        <v>0.419433027356927</v>
      </c>
      <c r="AE197" s="129">
        <v>-429.19551977706601</v>
      </c>
      <c r="AF197" s="114"/>
      <c r="AG197" s="114"/>
      <c r="AH197" s="130">
        <v>345</v>
      </c>
      <c r="AI197" s="127">
        <v>464</v>
      </c>
      <c r="AJ197" s="113"/>
      <c r="AK197" s="122">
        <v>1477.37853</v>
      </c>
      <c r="AL197" s="122">
        <v>497.71995934941901</v>
      </c>
      <c r="AM197" s="131">
        <v>806.1</v>
      </c>
      <c r="AN197" s="118">
        <v>0.61744195428534798</v>
      </c>
      <c r="AO197" s="141">
        <v>-1256.0885124614699</v>
      </c>
      <c r="AP197" s="126"/>
      <c r="AQ197" s="126"/>
      <c r="AR197" s="127">
        <v>916</v>
      </c>
      <c r="AS197" s="127">
        <v>1394</v>
      </c>
      <c r="AT197" s="115"/>
      <c r="AU197" s="122">
        <v>1760.13122</v>
      </c>
      <c r="AV197" s="112">
        <v>592.97764349400995</v>
      </c>
      <c r="AW197" s="133">
        <v>573</v>
      </c>
      <c r="AX197" s="135">
        <v>1.0348649973717401</v>
      </c>
      <c r="AY197" s="139">
        <v>-182.89894416129499</v>
      </c>
      <c r="AZ197" s="114">
        <v>6.7499999999999999E-3</v>
      </c>
      <c r="BA197" s="114">
        <v>2.2499999999999998E-3</v>
      </c>
      <c r="BB197" s="127">
        <v>0</v>
      </c>
      <c r="BC197" s="127">
        <v>281</v>
      </c>
      <c r="BD197" s="113"/>
      <c r="BE197" s="122">
        <v>150.80000000000001</v>
      </c>
      <c r="BF197" s="112">
        <v>50.803614879859197</v>
      </c>
      <c r="BG197" s="134">
        <v>65</v>
      </c>
      <c r="BH197" s="120">
        <v>0.78159407507475598</v>
      </c>
      <c r="BI197" s="128">
        <v>-69.613543927546601</v>
      </c>
      <c r="BJ197" s="114"/>
      <c r="BK197" s="114"/>
      <c r="BL197" s="127">
        <v>43</v>
      </c>
      <c r="BM197" s="127">
        <v>81</v>
      </c>
      <c r="BN197" s="113"/>
      <c r="BO197" s="121">
        <v>220</v>
      </c>
      <c r="BP197" s="122">
        <v>74.116679532950997</v>
      </c>
      <c r="BQ197" s="134">
        <v>78</v>
      </c>
      <c r="BR197" s="120">
        <v>0.95021384016603905</v>
      </c>
      <c r="BS197" s="128">
        <v>-44.496252713055902</v>
      </c>
      <c r="BT197" s="114">
        <v>0</v>
      </c>
      <c r="BU197" s="126"/>
      <c r="BV197" s="121">
        <v>12</v>
      </c>
      <c r="BW197" s="121">
        <v>58</v>
      </c>
      <c r="BX197" s="115"/>
      <c r="BY197" s="120">
        <v>0.99326275264677599</v>
      </c>
      <c r="BZ197" s="120">
        <v>1</v>
      </c>
      <c r="CA197" s="137">
        <v>0.99730510105870995</v>
      </c>
      <c r="CB197" s="119">
        <v>0.9</v>
      </c>
      <c r="CC197" s="126">
        <v>2.5000000000000001E-3</v>
      </c>
      <c r="CD197" s="115"/>
      <c r="CE197" s="115"/>
    </row>
    <row r="198" spans="1:83" s="87" customFormat="1" ht="21.4" customHeight="1" x14ac:dyDescent="0.2">
      <c r="A198" s="111" t="s">
        <v>246</v>
      </c>
      <c r="B198" s="111" t="s">
        <v>247</v>
      </c>
      <c r="C198" s="111" t="s">
        <v>262</v>
      </c>
      <c r="D198" s="112">
        <v>3.91358108133333</v>
      </c>
      <c r="E198" s="113"/>
      <c r="F198" s="114">
        <v>0.02</v>
      </c>
      <c r="G198" s="114">
        <v>0.02</v>
      </c>
      <c r="H198" s="115"/>
      <c r="I198" s="116">
        <v>3</v>
      </c>
      <c r="J198" s="116">
        <v>3</v>
      </c>
      <c r="K198" s="113"/>
      <c r="L198" s="117">
        <v>0.22</v>
      </c>
      <c r="M198" s="118">
        <v>0.42299999999999999</v>
      </c>
      <c r="N198" s="119">
        <v>0.7</v>
      </c>
      <c r="O198" s="120"/>
      <c r="P198" s="113"/>
      <c r="Q198" s="121">
        <v>172</v>
      </c>
      <c r="R198" s="122">
        <v>43.9495174433439</v>
      </c>
      <c r="S198" s="123">
        <v>36</v>
      </c>
      <c r="T198" s="124">
        <v>1.2208199289817701</v>
      </c>
      <c r="U198" s="125">
        <v>11.048499016652899</v>
      </c>
      <c r="V198" s="126">
        <v>0.01</v>
      </c>
      <c r="W198" s="126">
        <v>0.01</v>
      </c>
      <c r="X198" s="127">
        <v>0</v>
      </c>
      <c r="Y198" s="127">
        <v>0</v>
      </c>
      <c r="Z198" s="113"/>
      <c r="AA198" s="128">
        <v>295</v>
      </c>
      <c r="AB198" s="112">
        <v>75.3785328243398</v>
      </c>
      <c r="AC198" s="123">
        <v>200</v>
      </c>
      <c r="AD198" s="118">
        <v>0.37689266412169897</v>
      </c>
      <c r="AE198" s="129">
        <v>-599.17500546303904</v>
      </c>
      <c r="AF198" s="114"/>
      <c r="AG198" s="114"/>
      <c r="AH198" s="130">
        <v>488</v>
      </c>
      <c r="AI198" s="127">
        <v>645</v>
      </c>
      <c r="AJ198" s="113"/>
      <c r="AK198" s="122">
        <v>1437.3779500000001</v>
      </c>
      <c r="AL198" s="122">
        <v>367.27946096629603</v>
      </c>
      <c r="AM198" s="131">
        <v>646.5</v>
      </c>
      <c r="AN198" s="118">
        <v>0.56810434797570897</v>
      </c>
      <c r="AO198" s="141">
        <v>-1453.04275515927</v>
      </c>
      <c r="AP198" s="126"/>
      <c r="AQ198" s="126"/>
      <c r="AR198" s="127">
        <v>1093</v>
      </c>
      <c r="AS198" s="127">
        <v>1599</v>
      </c>
      <c r="AT198" s="115"/>
      <c r="AU198" s="122">
        <v>2095.3067299999998</v>
      </c>
      <c r="AV198" s="112">
        <v>535.39371906564395</v>
      </c>
      <c r="AW198" s="133">
        <v>573</v>
      </c>
      <c r="AX198" s="120">
        <v>0.93436949226115895</v>
      </c>
      <c r="AY198" s="122">
        <v>-466.50466065160799</v>
      </c>
      <c r="AZ198" s="114"/>
      <c r="BA198" s="114"/>
      <c r="BB198" s="127">
        <v>148</v>
      </c>
      <c r="BC198" s="127">
        <v>596</v>
      </c>
      <c r="BD198" s="113"/>
      <c r="BE198" s="122">
        <v>238.8</v>
      </c>
      <c r="BF198" s="112">
        <v>61.018283520177398</v>
      </c>
      <c r="BG198" s="134">
        <v>65</v>
      </c>
      <c r="BH198" s="120">
        <v>0.93874282338734505</v>
      </c>
      <c r="BI198" s="128">
        <v>-51.806876775487702</v>
      </c>
      <c r="BJ198" s="114"/>
      <c r="BK198" s="114"/>
      <c r="BL198" s="127">
        <v>16</v>
      </c>
      <c r="BM198" s="127">
        <v>67</v>
      </c>
      <c r="BN198" s="113"/>
      <c r="BO198" s="121">
        <v>411</v>
      </c>
      <c r="BP198" s="122">
        <v>105.018905053572</v>
      </c>
      <c r="BQ198" s="134">
        <v>78</v>
      </c>
      <c r="BR198" s="124">
        <v>1.34639621863554</v>
      </c>
      <c r="BS198" s="125">
        <v>62.271747869414703</v>
      </c>
      <c r="BT198" s="114">
        <v>7.4999999999999997E-3</v>
      </c>
      <c r="BU198" s="126">
        <v>7.4999999999999997E-3</v>
      </c>
      <c r="BV198" s="121">
        <v>0</v>
      </c>
      <c r="BW198" s="121">
        <v>0</v>
      </c>
      <c r="BX198" s="115"/>
      <c r="BY198" s="120">
        <v>0.99774901519414805</v>
      </c>
      <c r="BZ198" s="120">
        <v>1</v>
      </c>
      <c r="CA198" s="137">
        <v>0.99909960607765902</v>
      </c>
      <c r="CB198" s="119">
        <v>0.9</v>
      </c>
      <c r="CC198" s="126">
        <v>2.5000000000000001E-3</v>
      </c>
      <c r="CD198" s="115"/>
      <c r="CE198" s="115"/>
    </row>
    <row r="199" spans="1:83" s="87" customFormat="1" ht="21.4" customHeight="1" x14ac:dyDescent="0.2">
      <c r="A199" s="111" t="s">
        <v>246</v>
      </c>
      <c r="B199" s="111" t="s">
        <v>247</v>
      </c>
      <c r="C199" s="111" t="s">
        <v>263</v>
      </c>
      <c r="D199" s="112">
        <v>7.7894218750000004</v>
      </c>
      <c r="E199" s="113"/>
      <c r="F199" s="114">
        <v>4.4999999999999998E-2</v>
      </c>
      <c r="G199" s="114">
        <v>4.2500000000000003E-2</v>
      </c>
      <c r="H199" s="115"/>
      <c r="I199" s="116">
        <v>5</v>
      </c>
      <c r="J199" s="116">
        <v>5</v>
      </c>
      <c r="K199" s="113"/>
      <c r="L199" s="137">
        <v>0.94</v>
      </c>
      <c r="M199" s="135">
        <v>0.77800000000000002</v>
      </c>
      <c r="N199" s="119">
        <v>0.7</v>
      </c>
      <c r="O199" s="120">
        <v>1.0999999999999999E-2</v>
      </c>
      <c r="P199" s="113"/>
      <c r="Q199" s="121">
        <v>316</v>
      </c>
      <c r="R199" s="122">
        <v>40.567837391654898</v>
      </c>
      <c r="S199" s="123">
        <v>36</v>
      </c>
      <c r="T199" s="135">
        <v>1.12688437199041</v>
      </c>
      <c r="U199" s="136">
        <v>-4.3508798000000297</v>
      </c>
      <c r="V199" s="126">
        <v>8.9999999999999993E-3</v>
      </c>
      <c r="W199" s="126">
        <v>6.4999999999999997E-3</v>
      </c>
      <c r="X199" s="127">
        <v>0</v>
      </c>
      <c r="Y199" s="127">
        <v>21</v>
      </c>
      <c r="Z199" s="113"/>
      <c r="AA199" s="128">
        <v>903</v>
      </c>
      <c r="AB199" s="112">
        <v>115.92644672362201</v>
      </c>
      <c r="AC199" s="123">
        <v>200</v>
      </c>
      <c r="AD199" s="118">
        <v>0.57963223361811</v>
      </c>
      <c r="AE199" s="129">
        <v>-876.72711000000004</v>
      </c>
      <c r="AF199" s="114"/>
      <c r="AG199" s="114"/>
      <c r="AH199" s="130">
        <v>655</v>
      </c>
      <c r="AI199" s="127">
        <v>967</v>
      </c>
      <c r="AJ199" s="113"/>
      <c r="AK199" s="122">
        <v>5771.3466099999996</v>
      </c>
      <c r="AL199" s="122">
        <v>740.92104685240201</v>
      </c>
      <c r="AM199" s="131">
        <v>828</v>
      </c>
      <c r="AN199" s="120">
        <v>0.89483218218889105</v>
      </c>
      <c r="AO199" s="122">
        <v>-1596.7236253999999</v>
      </c>
      <c r="AP199" s="126"/>
      <c r="AQ199" s="126"/>
      <c r="AR199" s="127">
        <v>679</v>
      </c>
      <c r="AS199" s="127">
        <v>1969</v>
      </c>
      <c r="AT199" s="115"/>
      <c r="AU199" s="122">
        <v>5583.7259800000002</v>
      </c>
      <c r="AV199" s="112">
        <v>716.83445441835204</v>
      </c>
      <c r="AW199" s="133">
        <v>573</v>
      </c>
      <c r="AX199" s="124">
        <v>1.2510199902589001</v>
      </c>
      <c r="AY199" s="132">
        <v>484.80780984999899</v>
      </c>
      <c r="AZ199" s="114">
        <v>1.4999999999999999E-2</v>
      </c>
      <c r="BA199" s="114">
        <v>1.4999999999999999E-2</v>
      </c>
      <c r="BB199" s="127">
        <v>0</v>
      </c>
      <c r="BC199" s="127">
        <v>0</v>
      </c>
      <c r="BD199" s="113"/>
      <c r="BE199" s="122">
        <v>255.7</v>
      </c>
      <c r="BF199" s="112">
        <v>32.826569686855002</v>
      </c>
      <c r="BG199" s="134">
        <v>65</v>
      </c>
      <c r="BH199" s="118">
        <v>0.50502414902853798</v>
      </c>
      <c r="BI199" s="129">
        <v>-322.71131075</v>
      </c>
      <c r="BJ199" s="114"/>
      <c r="BK199" s="114"/>
      <c r="BL199" s="127">
        <v>251</v>
      </c>
      <c r="BM199" s="127">
        <v>352</v>
      </c>
      <c r="BN199" s="113"/>
      <c r="BO199" s="121">
        <v>820</v>
      </c>
      <c r="BP199" s="122">
        <v>105.27097044670001</v>
      </c>
      <c r="BQ199" s="134">
        <v>78</v>
      </c>
      <c r="BR199" s="124">
        <v>1.3496278262397401</v>
      </c>
      <c r="BS199" s="125">
        <v>125.9064271</v>
      </c>
      <c r="BT199" s="114">
        <v>7.4999999999999997E-3</v>
      </c>
      <c r="BU199" s="126">
        <v>7.4999999999999997E-3</v>
      </c>
      <c r="BV199" s="121">
        <v>0</v>
      </c>
      <c r="BW199" s="121">
        <v>0</v>
      </c>
      <c r="BX199" s="115"/>
      <c r="BY199" s="120">
        <v>0.99175395587252102</v>
      </c>
      <c r="BZ199" s="120">
        <v>1</v>
      </c>
      <c r="CA199" s="137">
        <v>0.99670158234900796</v>
      </c>
      <c r="CB199" s="119">
        <v>0.9</v>
      </c>
      <c r="CC199" s="126">
        <v>2.5000000000000001E-3</v>
      </c>
      <c r="CD199" s="115"/>
      <c r="CE199" s="115"/>
    </row>
    <row r="200" spans="1:83" s="87" customFormat="1" ht="21.4" customHeight="1" x14ac:dyDescent="0.2">
      <c r="A200" s="111" t="s">
        <v>246</v>
      </c>
      <c r="B200" s="111" t="s">
        <v>247</v>
      </c>
      <c r="C200" s="111" t="s">
        <v>264</v>
      </c>
      <c r="D200" s="112">
        <v>2.62664236911111</v>
      </c>
      <c r="E200" s="113"/>
      <c r="F200" s="114">
        <v>2.5000000000000001E-3</v>
      </c>
      <c r="G200" s="114">
        <v>2.5000000000000001E-3</v>
      </c>
      <c r="H200" s="115"/>
      <c r="I200" s="116">
        <v>1</v>
      </c>
      <c r="J200" s="116">
        <v>1</v>
      </c>
      <c r="K200" s="113"/>
      <c r="L200" s="117">
        <v>0.57999999999999996</v>
      </c>
      <c r="M200" s="120">
        <v>0.60599999999999998</v>
      </c>
      <c r="N200" s="119">
        <v>0.7</v>
      </c>
      <c r="O200" s="120"/>
      <c r="P200" s="113"/>
      <c r="Q200" s="121">
        <v>87</v>
      </c>
      <c r="R200" s="122">
        <v>33.122133802114</v>
      </c>
      <c r="S200" s="123">
        <v>36</v>
      </c>
      <c r="T200" s="120">
        <v>0.92005927228094497</v>
      </c>
      <c r="U200" s="128">
        <v>-21.024344729011201</v>
      </c>
      <c r="V200" s="126"/>
      <c r="W200" s="126"/>
      <c r="X200" s="127">
        <v>8</v>
      </c>
      <c r="Y200" s="127">
        <v>27</v>
      </c>
      <c r="Z200" s="113"/>
      <c r="AA200" s="128">
        <v>237</v>
      </c>
      <c r="AB200" s="112">
        <v>90.229261047138195</v>
      </c>
      <c r="AC200" s="123">
        <v>200</v>
      </c>
      <c r="AD200" s="118">
        <v>0.45114630523569099</v>
      </c>
      <c r="AE200" s="129">
        <v>-363.13524849450698</v>
      </c>
      <c r="AF200" s="114"/>
      <c r="AG200" s="114"/>
      <c r="AH200" s="130">
        <v>289</v>
      </c>
      <c r="AI200" s="127">
        <v>394</v>
      </c>
      <c r="AJ200" s="113"/>
      <c r="AK200" s="122">
        <v>973.06269999999995</v>
      </c>
      <c r="AL200" s="122">
        <v>370.458769508579</v>
      </c>
      <c r="AM200" s="131">
        <v>828</v>
      </c>
      <c r="AN200" s="118">
        <v>0.44741397283644802</v>
      </c>
      <c r="AO200" s="141">
        <v>-1511.4972287672599</v>
      </c>
      <c r="AP200" s="126"/>
      <c r="AQ200" s="126"/>
      <c r="AR200" s="127">
        <v>1202</v>
      </c>
      <c r="AS200" s="127">
        <v>1637</v>
      </c>
      <c r="AT200" s="115"/>
      <c r="AU200" s="122">
        <v>1407.78008</v>
      </c>
      <c r="AV200" s="112">
        <v>535.96184107713498</v>
      </c>
      <c r="AW200" s="133">
        <v>573</v>
      </c>
      <c r="AX200" s="120">
        <v>0.93536097919220795</v>
      </c>
      <c r="AY200" s="122">
        <v>-311.60740693676098</v>
      </c>
      <c r="AZ200" s="114"/>
      <c r="BA200" s="114"/>
      <c r="BB200" s="127">
        <v>98</v>
      </c>
      <c r="BC200" s="127">
        <v>399</v>
      </c>
      <c r="BD200" s="113"/>
      <c r="BE200" s="122">
        <v>109.4</v>
      </c>
      <c r="BF200" s="112">
        <v>41.650131470704302</v>
      </c>
      <c r="BG200" s="134">
        <v>65</v>
      </c>
      <c r="BH200" s="118">
        <v>0.64077125339545105</v>
      </c>
      <c r="BI200" s="129">
        <v>-85.643955760714604</v>
      </c>
      <c r="BJ200" s="114"/>
      <c r="BK200" s="114"/>
      <c r="BL200" s="127">
        <v>62</v>
      </c>
      <c r="BM200" s="127">
        <v>96</v>
      </c>
      <c r="BN200" s="113"/>
      <c r="BO200" s="121">
        <v>159</v>
      </c>
      <c r="BP200" s="122">
        <v>60.5335548797256</v>
      </c>
      <c r="BQ200" s="134">
        <v>78</v>
      </c>
      <c r="BR200" s="120">
        <v>0.77607121640673904</v>
      </c>
      <c r="BS200" s="128">
        <v>-75.052746912857501</v>
      </c>
      <c r="BT200" s="114"/>
      <c r="BU200" s="126"/>
      <c r="BV200" s="121">
        <v>46</v>
      </c>
      <c r="BW200" s="121">
        <v>87</v>
      </c>
      <c r="BX200" s="115"/>
      <c r="BY200" s="120">
        <v>0.98968105065666001</v>
      </c>
      <c r="BZ200" s="120">
        <v>1</v>
      </c>
      <c r="CA200" s="137">
        <v>0.99587242026266398</v>
      </c>
      <c r="CB200" s="119">
        <v>0.9</v>
      </c>
      <c r="CC200" s="126">
        <v>2.5000000000000001E-3</v>
      </c>
      <c r="CD200" s="115"/>
      <c r="CE200" s="115"/>
    </row>
    <row r="201" spans="1:83" s="87" customFormat="1" ht="21.4" customHeight="1" x14ac:dyDescent="0.2">
      <c r="A201" s="111" t="s">
        <v>246</v>
      </c>
      <c r="B201" s="111" t="s">
        <v>247</v>
      </c>
      <c r="C201" s="111" t="s">
        <v>265</v>
      </c>
      <c r="D201" s="112">
        <v>4.0835714029999997</v>
      </c>
      <c r="E201" s="113"/>
      <c r="F201" s="114">
        <v>2.5000000000000001E-2</v>
      </c>
      <c r="G201" s="114">
        <v>2.5000000000000001E-2</v>
      </c>
      <c r="H201" s="115"/>
      <c r="I201" s="116">
        <v>3</v>
      </c>
      <c r="J201" s="116">
        <v>3</v>
      </c>
      <c r="K201" s="113"/>
      <c r="L201" s="117">
        <v>0.5</v>
      </c>
      <c r="M201" s="118">
        <v>0.56999999999999995</v>
      </c>
      <c r="N201" s="119">
        <v>0.7</v>
      </c>
      <c r="O201" s="120"/>
      <c r="P201" s="113"/>
      <c r="Q201" s="121">
        <v>132</v>
      </c>
      <c r="R201" s="122">
        <v>32.324645995666003</v>
      </c>
      <c r="S201" s="123">
        <v>36</v>
      </c>
      <c r="T201" s="120">
        <v>0.89790683321294296</v>
      </c>
      <c r="U201" s="128">
        <v>-35.942590948339202</v>
      </c>
      <c r="V201" s="126"/>
      <c r="W201" s="126"/>
      <c r="X201" s="127">
        <v>16</v>
      </c>
      <c r="Y201" s="127">
        <v>45</v>
      </c>
      <c r="Z201" s="113"/>
      <c r="AA201" s="128">
        <v>342</v>
      </c>
      <c r="AB201" s="112">
        <v>83.750219170589105</v>
      </c>
      <c r="AC201" s="123">
        <v>200</v>
      </c>
      <c r="AD201" s="118">
        <v>0.41875109585294501</v>
      </c>
      <c r="AE201" s="129">
        <v>-591.01439415744005</v>
      </c>
      <c r="AF201" s="114"/>
      <c r="AG201" s="114"/>
      <c r="AH201" s="130">
        <v>475</v>
      </c>
      <c r="AI201" s="127">
        <v>639</v>
      </c>
      <c r="AJ201" s="113"/>
      <c r="AK201" s="122">
        <v>1524.58404</v>
      </c>
      <c r="AL201" s="122">
        <v>373.34575290638099</v>
      </c>
      <c r="AM201" s="131">
        <v>762.4</v>
      </c>
      <c r="AN201" s="118">
        <v>0.48969799699158001</v>
      </c>
      <c r="AO201" s="141">
        <v>-2032.0668305281599</v>
      </c>
      <c r="AP201" s="126"/>
      <c r="AQ201" s="126"/>
      <c r="AR201" s="127">
        <v>1589</v>
      </c>
      <c r="AS201" s="127">
        <v>2212</v>
      </c>
      <c r="AT201" s="115"/>
      <c r="AU201" s="122">
        <v>2836.2989699999998</v>
      </c>
      <c r="AV201" s="112">
        <v>694.56333441759102</v>
      </c>
      <c r="AW201" s="133">
        <v>573</v>
      </c>
      <c r="AX201" s="124">
        <v>1.21215241608655</v>
      </c>
      <c r="AY201" s="132">
        <v>163.21273073893499</v>
      </c>
      <c r="AZ201" s="114">
        <v>1.4999999999999999E-2</v>
      </c>
      <c r="BA201" s="114">
        <v>1.4999999999999999E-2</v>
      </c>
      <c r="BB201" s="127">
        <v>0</v>
      </c>
      <c r="BC201" s="127">
        <v>0</v>
      </c>
      <c r="BD201" s="113"/>
      <c r="BE201" s="122">
        <v>209.4</v>
      </c>
      <c r="BF201" s="112">
        <v>51.278642965851901</v>
      </c>
      <c r="BG201" s="134">
        <v>65</v>
      </c>
      <c r="BH201" s="120">
        <v>0.78890219947464502</v>
      </c>
      <c r="BI201" s="128">
        <v>-93.8296781011679</v>
      </c>
      <c r="BJ201" s="114"/>
      <c r="BK201" s="114"/>
      <c r="BL201" s="127">
        <v>57</v>
      </c>
      <c r="BM201" s="127">
        <v>110</v>
      </c>
      <c r="BN201" s="113"/>
      <c r="BO201" s="121">
        <v>441</v>
      </c>
      <c r="BP201" s="122">
        <v>107.99370366733901</v>
      </c>
      <c r="BQ201" s="134">
        <v>78</v>
      </c>
      <c r="BR201" s="124">
        <v>1.38453466240178</v>
      </c>
      <c r="BS201" s="125">
        <v>77.124386278598394</v>
      </c>
      <c r="BT201" s="114">
        <v>7.4999999999999997E-3</v>
      </c>
      <c r="BU201" s="126">
        <v>7.4999999999999997E-3</v>
      </c>
      <c r="BV201" s="121">
        <v>0</v>
      </c>
      <c r="BW201" s="121">
        <v>0</v>
      </c>
      <c r="BX201" s="115"/>
      <c r="BY201" s="120">
        <v>0.99791666666666701</v>
      </c>
      <c r="BZ201" s="120">
        <v>1</v>
      </c>
      <c r="CA201" s="137">
        <v>0.99916666666666698</v>
      </c>
      <c r="CB201" s="119">
        <v>0.9</v>
      </c>
      <c r="CC201" s="126">
        <v>2.5000000000000001E-3</v>
      </c>
      <c r="CD201" s="115"/>
      <c r="CE201" s="115"/>
    </row>
    <row r="202" spans="1:83" s="87" customFormat="1" ht="21.4" customHeight="1" x14ac:dyDescent="0.2">
      <c r="A202" s="111" t="s">
        <v>246</v>
      </c>
      <c r="B202" s="111" t="s">
        <v>247</v>
      </c>
      <c r="C202" s="111" t="s">
        <v>266</v>
      </c>
      <c r="D202" s="112">
        <v>3.29356989955556</v>
      </c>
      <c r="E202" s="113"/>
      <c r="F202" s="114">
        <v>2.8500000000000001E-2</v>
      </c>
      <c r="G202" s="114">
        <v>2.2499999999999999E-2</v>
      </c>
      <c r="H202" s="115"/>
      <c r="I202" s="116">
        <v>4</v>
      </c>
      <c r="J202" s="116">
        <v>4</v>
      </c>
      <c r="K202" s="113"/>
      <c r="L202" s="138">
        <v>0.75</v>
      </c>
      <c r="M202" s="120">
        <v>0.68899999999999995</v>
      </c>
      <c r="N202" s="119">
        <v>0.7</v>
      </c>
      <c r="O202" s="120"/>
      <c r="P202" s="113"/>
      <c r="Q202" s="121">
        <v>133</v>
      </c>
      <c r="R202" s="122">
        <v>40.381714691389199</v>
      </c>
      <c r="S202" s="123">
        <v>36</v>
      </c>
      <c r="T202" s="135">
        <v>1.12171429698303</v>
      </c>
      <c r="U202" s="136">
        <v>-2.4526731170817899</v>
      </c>
      <c r="V202" s="126">
        <v>8.9999999999999993E-3</v>
      </c>
      <c r="W202" s="126">
        <v>6.0000000000000001E-3</v>
      </c>
      <c r="X202" s="127">
        <v>0</v>
      </c>
      <c r="Y202" s="127">
        <v>10</v>
      </c>
      <c r="Z202" s="113"/>
      <c r="AA202" s="128">
        <v>545</v>
      </c>
      <c r="AB202" s="112">
        <v>165.47394366020399</v>
      </c>
      <c r="AC202" s="123">
        <v>200</v>
      </c>
      <c r="AD202" s="120">
        <v>0.82736971830102002</v>
      </c>
      <c r="AE202" s="128">
        <v>-207.51485065045401</v>
      </c>
      <c r="AF202" s="114"/>
      <c r="AG202" s="114"/>
      <c r="AH202" s="130">
        <v>114</v>
      </c>
      <c r="AI202" s="127">
        <v>246</v>
      </c>
      <c r="AJ202" s="113"/>
      <c r="AK202" s="122">
        <v>2916.3375700000001</v>
      </c>
      <c r="AL202" s="122">
        <v>885.46399771067195</v>
      </c>
      <c r="AM202" s="131">
        <v>783.4</v>
      </c>
      <c r="AN202" s="135">
        <v>1.13028337721556</v>
      </c>
      <c r="AO202" s="139">
        <v>-31.2630999978301</v>
      </c>
      <c r="AP202" s="126">
        <v>9.4999999999999998E-3</v>
      </c>
      <c r="AQ202" s="126">
        <v>6.4999999999999997E-3</v>
      </c>
      <c r="AR202" s="127">
        <v>0</v>
      </c>
      <c r="AS202" s="127">
        <v>180</v>
      </c>
      <c r="AT202" s="115"/>
      <c r="AU202" s="122">
        <v>1407.06295</v>
      </c>
      <c r="AV202" s="112">
        <v>427.21514736634998</v>
      </c>
      <c r="AW202" s="133">
        <v>573</v>
      </c>
      <c r="AX202" s="118">
        <v>0.745576173414223</v>
      </c>
      <c r="AY202" s="141">
        <v>-748.89209711355204</v>
      </c>
      <c r="AZ202" s="114"/>
      <c r="BA202" s="114"/>
      <c r="BB202" s="127">
        <v>481</v>
      </c>
      <c r="BC202" s="127">
        <v>858</v>
      </c>
      <c r="BD202" s="113"/>
      <c r="BE202" s="122">
        <v>185.1</v>
      </c>
      <c r="BF202" s="112">
        <v>56.200416461474802</v>
      </c>
      <c r="BG202" s="134">
        <v>65</v>
      </c>
      <c r="BH202" s="120">
        <v>0.86462179171499698</v>
      </c>
      <c r="BI202" s="128">
        <v>-59.467326461397697</v>
      </c>
      <c r="BJ202" s="114"/>
      <c r="BK202" s="114"/>
      <c r="BL202" s="127">
        <v>29</v>
      </c>
      <c r="BM202" s="127">
        <v>72</v>
      </c>
      <c r="BN202" s="113"/>
      <c r="BO202" s="121">
        <v>329</v>
      </c>
      <c r="BP202" s="122">
        <v>99.891610026068093</v>
      </c>
      <c r="BQ202" s="134">
        <v>78</v>
      </c>
      <c r="BR202" s="124">
        <v>1.2806616670008699</v>
      </c>
      <c r="BS202" s="125">
        <v>35.519208246322798</v>
      </c>
      <c r="BT202" s="114">
        <v>7.4999999999999997E-3</v>
      </c>
      <c r="BU202" s="126">
        <v>7.4999999999999997E-3</v>
      </c>
      <c r="BV202" s="121">
        <v>0</v>
      </c>
      <c r="BW202" s="121">
        <v>0</v>
      </c>
      <c r="BX202" s="115"/>
      <c r="BY202" s="120">
        <v>1</v>
      </c>
      <c r="BZ202" s="120">
        <v>1</v>
      </c>
      <c r="CA202" s="137">
        <v>1</v>
      </c>
      <c r="CB202" s="119">
        <v>0.9</v>
      </c>
      <c r="CC202" s="126">
        <v>2.5000000000000001E-3</v>
      </c>
      <c r="CD202" s="115"/>
      <c r="CE202" s="115"/>
    </row>
    <row r="203" spans="1:83" s="87" customFormat="1" ht="21.4" customHeight="1" x14ac:dyDescent="0.2">
      <c r="A203" s="111" t="s">
        <v>246</v>
      </c>
      <c r="B203" s="111" t="s">
        <v>247</v>
      </c>
      <c r="C203" s="111" t="s">
        <v>267</v>
      </c>
      <c r="D203" s="112">
        <v>3.99435921433333</v>
      </c>
      <c r="E203" s="113"/>
      <c r="F203" s="114">
        <v>0.01</v>
      </c>
      <c r="G203" s="114">
        <v>0.01</v>
      </c>
      <c r="H203" s="115"/>
      <c r="I203" s="116">
        <v>2</v>
      </c>
      <c r="J203" s="116">
        <v>2</v>
      </c>
      <c r="K203" s="113"/>
      <c r="L203" s="138">
        <v>0.79</v>
      </c>
      <c r="M203" s="120">
        <v>0.66200000000000003</v>
      </c>
      <c r="N203" s="119">
        <v>0.7</v>
      </c>
      <c r="O203" s="120"/>
      <c r="P203" s="113"/>
      <c r="Q203" s="121">
        <v>95</v>
      </c>
      <c r="R203" s="122">
        <v>23.783539462125098</v>
      </c>
      <c r="S203" s="123">
        <v>36</v>
      </c>
      <c r="T203" s="118">
        <v>0.66065387394791997</v>
      </c>
      <c r="U203" s="129">
        <v>-69.273614792358302</v>
      </c>
      <c r="V203" s="126"/>
      <c r="W203" s="126"/>
      <c r="X203" s="127">
        <v>49</v>
      </c>
      <c r="Y203" s="127">
        <v>78</v>
      </c>
      <c r="Z203" s="113"/>
      <c r="AA203" s="128">
        <v>359</v>
      </c>
      <c r="AB203" s="112">
        <v>89.876743862135996</v>
      </c>
      <c r="AC203" s="123">
        <v>200</v>
      </c>
      <c r="AD203" s="118">
        <v>0.44938371931068</v>
      </c>
      <c r="AE203" s="129">
        <v>-553.63119329087897</v>
      </c>
      <c r="AF203" s="114"/>
      <c r="AG203" s="114"/>
      <c r="AH203" s="130">
        <v>440</v>
      </c>
      <c r="AI203" s="127">
        <v>600</v>
      </c>
      <c r="AJ203" s="113"/>
      <c r="AK203" s="122">
        <v>1424.3631</v>
      </c>
      <c r="AL203" s="122">
        <v>356.59364207626197</v>
      </c>
      <c r="AM203" s="131">
        <v>765.9</v>
      </c>
      <c r="AN203" s="118">
        <v>0.46558772956817102</v>
      </c>
      <c r="AO203" s="141">
        <v>-2070.5580547074201</v>
      </c>
      <c r="AP203" s="126"/>
      <c r="AQ203" s="126"/>
      <c r="AR203" s="127">
        <v>1635</v>
      </c>
      <c r="AS203" s="127">
        <v>2247</v>
      </c>
      <c r="AT203" s="115"/>
      <c r="AU203" s="122">
        <v>1904.4281599999999</v>
      </c>
      <c r="AV203" s="112">
        <v>476.77939259097201</v>
      </c>
      <c r="AW203" s="133">
        <v>573</v>
      </c>
      <c r="AX203" s="120">
        <v>0.83207572878005598</v>
      </c>
      <c r="AY203" s="122">
        <v>-710.26020877836902</v>
      </c>
      <c r="AZ203" s="114"/>
      <c r="BA203" s="114"/>
      <c r="BB203" s="127">
        <v>385</v>
      </c>
      <c r="BC203" s="127">
        <v>843</v>
      </c>
      <c r="BD203" s="113"/>
      <c r="BE203" s="122">
        <v>177.4</v>
      </c>
      <c r="BF203" s="112">
        <v>44.412630532431599</v>
      </c>
      <c r="BG203" s="134">
        <v>65</v>
      </c>
      <c r="BH203" s="118">
        <v>0.68327123896048603</v>
      </c>
      <c r="BI203" s="129">
        <v>-119.20513781953601</v>
      </c>
      <c r="BJ203" s="114"/>
      <c r="BK203" s="114"/>
      <c r="BL203" s="127">
        <v>83</v>
      </c>
      <c r="BM203" s="127">
        <v>135</v>
      </c>
      <c r="BN203" s="113"/>
      <c r="BO203" s="121">
        <v>374</v>
      </c>
      <c r="BP203" s="122">
        <v>93.632039566682096</v>
      </c>
      <c r="BQ203" s="134">
        <v>78</v>
      </c>
      <c r="BR203" s="124">
        <v>1.20041076367541</v>
      </c>
      <c r="BS203" s="125">
        <v>18.0738346165571</v>
      </c>
      <c r="BT203" s="114">
        <v>7.4999999999999997E-3</v>
      </c>
      <c r="BU203" s="126">
        <v>7.4999999999999997E-3</v>
      </c>
      <c r="BV203" s="121">
        <v>0</v>
      </c>
      <c r="BW203" s="121">
        <v>0</v>
      </c>
      <c r="BX203" s="115"/>
      <c r="BY203" s="120">
        <v>0.99518161601186095</v>
      </c>
      <c r="BZ203" s="120">
        <v>1</v>
      </c>
      <c r="CA203" s="137">
        <v>0.99807264640474402</v>
      </c>
      <c r="CB203" s="119">
        <v>0.9</v>
      </c>
      <c r="CC203" s="126">
        <v>2.5000000000000001E-3</v>
      </c>
      <c r="CD203" s="115"/>
      <c r="CE203" s="115"/>
    </row>
    <row r="204" spans="1:83" s="87" customFormat="1" ht="21.4" customHeight="1" x14ac:dyDescent="0.2">
      <c r="A204" s="111" t="s">
        <v>246</v>
      </c>
      <c r="B204" s="111" t="s">
        <v>247</v>
      </c>
      <c r="C204" s="111" t="s">
        <v>268</v>
      </c>
      <c r="D204" s="112">
        <v>4.8516961247777797</v>
      </c>
      <c r="E204" s="113"/>
      <c r="F204" s="114">
        <v>0.06</v>
      </c>
      <c r="G204" s="114">
        <v>5.7750000000000003E-2</v>
      </c>
      <c r="H204" s="115"/>
      <c r="I204" s="116">
        <v>6</v>
      </c>
      <c r="J204" s="116">
        <v>6</v>
      </c>
      <c r="K204" s="113"/>
      <c r="L204" s="117">
        <v>0.55000000000000004</v>
      </c>
      <c r="M204" s="120">
        <v>0.61599999999999999</v>
      </c>
      <c r="N204" s="119">
        <v>0.7</v>
      </c>
      <c r="O204" s="120"/>
      <c r="P204" s="113"/>
      <c r="Q204" s="121">
        <v>217</v>
      </c>
      <c r="R204" s="122">
        <v>44.7266264042741</v>
      </c>
      <c r="S204" s="123">
        <v>36</v>
      </c>
      <c r="T204" s="124">
        <v>1.24240628900761</v>
      </c>
      <c r="U204" s="125">
        <v>17.4672044939391</v>
      </c>
      <c r="V204" s="126">
        <v>0.01</v>
      </c>
      <c r="W204" s="126">
        <v>0.01</v>
      </c>
      <c r="X204" s="127">
        <v>0</v>
      </c>
      <c r="Y204" s="127">
        <v>0</v>
      </c>
      <c r="Z204" s="113"/>
      <c r="AA204" s="128">
        <v>755</v>
      </c>
      <c r="AB204" s="112">
        <v>155.61568172915599</v>
      </c>
      <c r="AC204" s="123">
        <v>200</v>
      </c>
      <c r="AD204" s="120">
        <v>0.77807840864578004</v>
      </c>
      <c r="AE204" s="128">
        <v>-353.51553058922701</v>
      </c>
      <c r="AF204" s="114"/>
      <c r="AG204" s="114"/>
      <c r="AH204" s="130">
        <v>216</v>
      </c>
      <c r="AI204" s="127">
        <v>410</v>
      </c>
      <c r="AJ204" s="113"/>
      <c r="AK204" s="122">
        <v>5140.5582800000002</v>
      </c>
      <c r="AL204" s="122">
        <v>1059.5383857094801</v>
      </c>
      <c r="AM204" s="131">
        <v>828</v>
      </c>
      <c r="AN204" s="124">
        <v>1.2796357315331901</v>
      </c>
      <c r="AO204" s="132">
        <v>551.3039833606</v>
      </c>
      <c r="AP204" s="126">
        <v>0.01</v>
      </c>
      <c r="AQ204" s="126">
        <v>0.01</v>
      </c>
      <c r="AR204" s="127">
        <v>0</v>
      </c>
      <c r="AS204" s="127">
        <v>0</v>
      </c>
      <c r="AT204" s="115"/>
      <c r="AU204" s="122">
        <v>3853.18507</v>
      </c>
      <c r="AV204" s="112">
        <v>794.19340595583697</v>
      </c>
      <c r="AW204" s="133">
        <v>573</v>
      </c>
      <c r="AX204" s="124">
        <v>1.3860268864848799</v>
      </c>
      <c r="AY204" s="132">
        <v>677.28807486186395</v>
      </c>
      <c r="AZ204" s="114">
        <v>1.4999999999999999E-2</v>
      </c>
      <c r="BA204" s="114">
        <v>1.4999999999999999E-2</v>
      </c>
      <c r="BB204" s="127">
        <v>0</v>
      </c>
      <c r="BC204" s="127">
        <v>0</v>
      </c>
      <c r="BD204" s="113"/>
      <c r="BE204" s="122">
        <v>407.4</v>
      </c>
      <c r="BF204" s="112">
        <v>83.970634088024198</v>
      </c>
      <c r="BG204" s="134">
        <v>65</v>
      </c>
      <c r="BH204" s="124">
        <v>1.29185590904653</v>
      </c>
      <c r="BI204" s="125">
        <v>47.1324525585012</v>
      </c>
      <c r="BJ204" s="114">
        <v>1.4999999999999999E-2</v>
      </c>
      <c r="BK204" s="114">
        <v>1.4999999999999999E-2</v>
      </c>
      <c r="BL204" s="127">
        <v>0</v>
      </c>
      <c r="BM204" s="127">
        <v>0</v>
      </c>
      <c r="BN204" s="113"/>
      <c r="BO204" s="121">
        <v>432</v>
      </c>
      <c r="BP204" s="122">
        <v>89.041025837080198</v>
      </c>
      <c r="BQ204" s="134">
        <v>78</v>
      </c>
      <c r="BR204" s="124">
        <v>1.1415516132959</v>
      </c>
      <c r="BS204" s="125">
        <v>-0.32105692979860101</v>
      </c>
      <c r="BT204" s="114">
        <v>7.4999999999999997E-3</v>
      </c>
      <c r="BU204" s="126">
        <v>5.2500000000000003E-3</v>
      </c>
      <c r="BV204" s="121">
        <v>0</v>
      </c>
      <c r="BW204" s="121">
        <v>23</v>
      </c>
      <c r="BX204" s="115"/>
      <c r="BY204" s="120">
        <v>0.99228928476469003</v>
      </c>
      <c r="BZ204" s="120">
        <v>1</v>
      </c>
      <c r="CA204" s="137">
        <v>0.99691571390587597</v>
      </c>
      <c r="CB204" s="119">
        <v>0.9</v>
      </c>
      <c r="CC204" s="126">
        <v>2.5000000000000001E-3</v>
      </c>
      <c r="CD204" s="115"/>
      <c r="CE204" s="115"/>
    </row>
    <row r="205" spans="1:83" s="87" customFormat="1" ht="21.4" customHeight="1" x14ac:dyDescent="0.2">
      <c r="A205" s="111" t="s">
        <v>246</v>
      </c>
      <c r="B205" s="111" t="s">
        <v>247</v>
      </c>
      <c r="C205" s="111" t="s">
        <v>269</v>
      </c>
      <c r="D205" s="112">
        <v>5.0354185194444403</v>
      </c>
      <c r="E205" s="113"/>
      <c r="F205" s="114">
        <v>0.02</v>
      </c>
      <c r="G205" s="114">
        <v>0.02</v>
      </c>
      <c r="H205" s="115"/>
      <c r="I205" s="116">
        <v>3</v>
      </c>
      <c r="J205" s="116">
        <v>3</v>
      </c>
      <c r="K205" s="113"/>
      <c r="L205" s="117">
        <v>0.5</v>
      </c>
      <c r="M205" s="118">
        <v>0.57599999999999996</v>
      </c>
      <c r="N205" s="119">
        <v>0.7</v>
      </c>
      <c r="O205" s="120"/>
      <c r="P205" s="113"/>
      <c r="Q205" s="121">
        <v>245</v>
      </c>
      <c r="R205" s="122">
        <v>48.655339978975697</v>
      </c>
      <c r="S205" s="123">
        <v>36</v>
      </c>
      <c r="T205" s="124">
        <v>1.35153722163821</v>
      </c>
      <c r="U205" s="125">
        <v>37.911363801920103</v>
      </c>
      <c r="V205" s="126">
        <v>0.01</v>
      </c>
      <c r="W205" s="126">
        <v>0.01</v>
      </c>
      <c r="X205" s="127">
        <v>0</v>
      </c>
      <c r="Y205" s="127">
        <v>0</v>
      </c>
      <c r="Z205" s="113"/>
      <c r="AA205" s="128">
        <v>225</v>
      </c>
      <c r="AB205" s="112">
        <v>44.6834754908961</v>
      </c>
      <c r="AC205" s="123">
        <v>200</v>
      </c>
      <c r="AD205" s="118">
        <v>0.22341737745448001</v>
      </c>
      <c r="AE205" s="129">
        <v>-925.49242332266601</v>
      </c>
      <c r="AF205" s="114"/>
      <c r="AG205" s="114"/>
      <c r="AH205" s="130">
        <v>783</v>
      </c>
      <c r="AI205" s="127">
        <v>984</v>
      </c>
      <c r="AJ205" s="113"/>
      <c r="AK205" s="122">
        <v>1883.9593600000001</v>
      </c>
      <c r="AL205" s="122">
        <v>374.14156394846299</v>
      </c>
      <c r="AM205" s="131">
        <v>662</v>
      </c>
      <c r="AN205" s="118">
        <v>0.565168525601908</v>
      </c>
      <c r="AO205" s="141">
        <v>-1924.1705611980201</v>
      </c>
      <c r="AP205" s="126"/>
      <c r="AQ205" s="126"/>
      <c r="AR205" s="127">
        <v>1450</v>
      </c>
      <c r="AS205" s="127">
        <v>2117</v>
      </c>
      <c r="AT205" s="115"/>
      <c r="AU205" s="122">
        <v>2113.8611299999998</v>
      </c>
      <c r="AV205" s="112">
        <v>419.79849774894598</v>
      </c>
      <c r="AW205" s="133">
        <v>573</v>
      </c>
      <c r="AX205" s="118">
        <v>0.73263263132451295</v>
      </c>
      <c r="AY205" s="141">
        <v>-1182.2996628194401</v>
      </c>
      <c r="AZ205" s="114"/>
      <c r="BA205" s="114"/>
      <c r="BB205" s="127">
        <v>772</v>
      </c>
      <c r="BC205" s="127">
        <v>1349</v>
      </c>
      <c r="BD205" s="113"/>
      <c r="BE205" s="122">
        <v>252.4</v>
      </c>
      <c r="BF205" s="112">
        <v>50.124929839565198</v>
      </c>
      <c r="BG205" s="134">
        <v>65</v>
      </c>
      <c r="BH205" s="120">
        <v>0.77115276676254096</v>
      </c>
      <c r="BI205" s="128">
        <v>-121.51003757986599</v>
      </c>
      <c r="BJ205" s="114"/>
      <c r="BK205" s="114"/>
      <c r="BL205" s="127">
        <v>75</v>
      </c>
      <c r="BM205" s="127">
        <v>141</v>
      </c>
      <c r="BN205" s="113"/>
      <c r="BO205" s="121">
        <v>490</v>
      </c>
      <c r="BP205" s="122">
        <v>97.310679957951393</v>
      </c>
      <c r="BQ205" s="134">
        <v>78</v>
      </c>
      <c r="BR205" s="124">
        <v>1.2475728199737399</v>
      </c>
      <c r="BS205" s="125">
        <v>41.307954904160297</v>
      </c>
      <c r="BT205" s="114">
        <v>7.4999999999999997E-3</v>
      </c>
      <c r="BU205" s="126">
        <v>7.4999999999999997E-3</v>
      </c>
      <c r="BV205" s="121">
        <v>0</v>
      </c>
      <c r="BW205" s="121">
        <v>0</v>
      </c>
      <c r="BX205" s="115"/>
      <c r="BY205" s="120">
        <v>0.99848438920885096</v>
      </c>
      <c r="BZ205" s="120">
        <v>1</v>
      </c>
      <c r="CA205" s="137">
        <v>0.99939375568354005</v>
      </c>
      <c r="CB205" s="119">
        <v>0.9</v>
      </c>
      <c r="CC205" s="126">
        <v>2.5000000000000001E-3</v>
      </c>
      <c r="CD205" s="115"/>
      <c r="CE205" s="115"/>
    </row>
    <row r="206" spans="1:83" s="87" customFormat="1" ht="21.4" customHeight="1" x14ac:dyDescent="0.2">
      <c r="A206" s="111" t="s">
        <v>246</v>
      </c>
      <c r="B206" s="111" t="s">
        <v>375</v>
      </c>
      <c r="C206" s="111" t="s">
        <v>270</v>
      </c>
      <c r="D206" s="112">
        <v>2.2172783671111098</v>
      </c>
      <c r="E206" s="113"/>
      <c r="F206" s="114">
        <v>5.3249999999999999E-2</v>
      </c>
      <c r="G206" s="114">
        <v>4.9500000000000002E-2</v>
      </c>
      <c r="H206" s="115"/>
      <c r="I206" s="116">
        <v>6</v>
      </c>
      <c r="J206" s="116">
        <v>6</v>
      </c>
      <c r="K206" s="113"/>
      <c r="L206" s="137">
        <v>0.88</v>
      </c>
      <c r="M206" s="135">
        <v>0.73199999999999998</v>
      </c>
      <c r="N206" s="119">
        <v>0.7</v>
      </c>
      <c r="O206" s="120">
        <v>4.0000000000000001E-3</v>
      </c>
      <c r="P206" s="113"/>
      <c r="Q206" s="121">
        <v>136</v>
      </c>
      <c r="R206" s="122">
        <v>61.336457351177899</v>
      </c>
      <c r="S206" s="123">
        <v>36</v>
      </c>
      <c r="T206" s="124">
        <v>1.7037904819771601</v>
      </c>
      <c r="U206" s="125">
        <v>44.811322962841601</v>
      </c>
      <c r="V206" s="126">
        <v>0.01</v>
      </c>
      <c r="W206" s="126">
        <v>0.01</v>
      </c>
      <c r="X206" s="127">
        <v>0</v>
      </c>
      <c r="Y206" s="127">
        <v>0</v>
      </c>
      <c r="Z206" s="113"/>
      <c r="AA206" s="128">
        <v>192</v>
      </c>
      <c r="AB206" s="112">
        <v>86.592645672251095</v>
      </c>
      <c r="AC206" s="123">
        <v>200</v>
      </c>
      <c r="AD206" s="118">
        <v>0.432963228361256</v>
      </c>
      <c r="AE206" s="129">
        <v>-314.603761317546</v>
      </c>
      <c r="AF206" s="114"/>
      <c r="AG206" s="114"/>
      <c r="AH206" s="130">
        <v>252</v>
      </c>
      <c r="AI206" s="127">
        <v>341</v>
      </c>
      <c r="AJ206" s="113"/>
      <c r="AK206" s="122">
        <v>410.28816</v>
      </c>
      <c r="AL206" s="122">
        <v>185.04133990833299</v>
      </c>
      <c r="AM206" s="131">
        <v>612</v>
      </c>
      <c r="AN206" s="118">
        <v>0.30235513056917102</v>
      </c>
      <c r="AO206" s="141">
        <v>-1139.91934963169</v>
      </c>
      <c r="AP206" s="126"/>
      <c r="AQ206" s="126"/>
      <c r="AR206" s="127">
        <v>947</v>
      </c>
      <c r="AS206" s="127">
        <v>1219</v>
      </c>
      <c r="AT206" s="115"/>
      <c r="AU206" s="122">
        <v>2066.62662</v>
      </c>
      <c r="AV206" s="112">
        <v>932.05555542969796</v>
      </c>
      <c r="AW206" s="133">
        <v>573</v>
      </c>
      <c r="AX206" s="124">
        <v>1.6266240059855099</v>
      </c>
      <c r="AY206" s="132">
        <v>615.20684382522904</v>
      </c>
      <c r="AZ206" s="114">
        <v>1.4999999999999999E-2</v>
      </c>
      <c r="BA206" s="114">
        <v>1.4999999999999999E-2</v>
      </c>
      <c r="BB206" s="127">
        <v>0</v>
      </c>
      <c r="BC206" s="127">
        <v>0</v>
      </c>
      <c r="BD206" s="113"/>
      <c r="BE206" s="122">
        <v>169.9</v>
      </c>
      <c r="BF206" s="112">
        <v>76.625471352684698</v>
      </c>
      <c r="BG206" s="134">
        <v>65</v>
      </c>
      <c r="BH206" s="124">
        <v>1.1788534054259201</v>
      </c>
      <c r="BI206" s="125">
        <v>5.2537775717974302</v>
      </c>
      <c r="BJ206" s="114">
        <v>1.4999999999999999E-2</v>
      </c>
      <c r="BK206" s="114">
        <v>1.35E-2</v>
      </c>
      <c r="BL206" s="127">
        <v>0</v>
      </c>
      <c r="BM206" s="127">
        <v>4</v>
      </c>
      <c r="BN206" s="113"/>
      <c r="BO206" s="121">
        <v>194</v>
      </c>
      <c r="BP206" s="122">
        <v>87.494652398003694</v>
      </c>
      <c r="BQ206" s="134">
        <v>78</v>
      </c>
      <c r="BR206" s="135">
        <v>1.12172631279492</v>
      </c>
      <c r="BS206" s="136">
        <v>-3.5754669138430901</v>
      </c>
      <c r="BT206" s="114">
        <v>6.7499999999999999E-3</v>
      </c>
      <c r="BU206" s="126">
        <v>4.4999999999999997E-3</v>
      </c>
      <c r="BV206" s="121">
        <v>0</v>
      </c>
      <c r="BW206" s="121">
        <v>14</v>
      </c>
      <c r="BX206" s="115"/>
      <c r="BY206" s="120">
        <v>0.98975409836065598</v>
      </c>
      <c r="BZ206" s="120">
        <v>1</v>
      </c>
      <c r="CA206" s="137">
        <v>0.99590163934426201</v>
      </c>
      <c r="CB206" s="119">
        <v>0.9</v>
      </c>
      <c r="CC206" s="126">
        <v>2.5000000000000001E-3</v>
      </c>
      <c r="CD206" s="115"/>
      <c r="CE206" s="115"/>
    </row>
    <row r="207" spans="1:83" s="87" customFormat="1" ht="21.4" customHeight="1" x14ac:dyDescent="0.2">
      <c r="A207" s="111" t="s">
        <v>246</v>
      </c>
      <c r="B207" s="111" t="s">
        <v>375</v>
      </c>
      <c r="C207" s="111" t="s">
        <v>271</v>
      </c>
      <c r="D207" s="112">
        <v>2.2554520251111101</v>
      </c>
      <c r="E207" s="113"/>
      <c r="F207" s="114">
        <v>0.06</v>
      </c>
      <c r="G207" s="114">
        <v>0.06</v>
      </c>
      <c r="H207" s="115"/>
      <c r="I207" s="116">
        <v>6</v>
      </c>
      <c r="J207" s="116">
        <v>6</v>
      </c>
      <c r="K207" s="113"/>
      <c r="L207" s="137">
        <v>0.89</v>
      </c>
      <c r="M207" s="120">
        <v>0.64400000000000002</v>
      </c>
      <c r="N207" s="119">
        <v>0.7</v>
      </c>
      <c r="O207" s="120"/>
      <c r="P207" s="113"/>
      <c r="Q207" s="121">
        <v>128</v>
      </c>
      <c r="R207" s="122">
        <v>56.7513733721267</v>
      </c>
      <c r="S207" s="123">
        <v>36</v>
      </c>
      <c r="T207" s="124">
        <v>1.5764270381146299</v>
      </c>
      <c r="U207" s="125">
        <v>35.241377834470399</v>
      </c>
      <c r="V207" s="126">
        <v>0.01</v>
      </c>
      <c r="W207" s="126">
        <v>0.01</v>
      </c>
      <c r="X207" s="127">
        <v>0</v>
      </c>
      <c r="Y207" s="127">
        <v>0</v>
      </c>
      <c r="Z207" s="113"/>
      <c r="AA207" s="128">
        <v>379</v>
      </c>
      <c r="AB207" s="112">
        <v>168.03726959403099</v>
      </c>
      <c r="AC207" s="123">
        <v>200</v>
      </c>
      <c r="AD207" s="120">
        <v>0.84018634797015501</v>
      </c>
      <c r="AE207" s="128">
        <v>-136.325678697386</v>
      </c>
      <c r="AF207" s="114"/>
      <c r="AG207" s="114"/>
      <c r="AH207" s="130">
        <v>73</v>
      </c>
      <c r="AI207" s="127">
        <v>163</v>
      </c>
      <c r="AJ207" s="113"/>
      <c r="AK207" s="122">
        <v>1838.37609</v>
      </c>
      <c r="AL207" s="122">
        <v>815.08099907797202</v>
      </c>
      <c r="AM207" s="131">
        <v>642.79999999999995</v>
      </c>
      <c r="AN207" s="124">
        <v>1.26801648892031</v>
      </c>
      <c r="AO207" s="132">
        <v>182.11935866659999</v>
      </c>
      <c r="AP207" s="126">
        <v>0.01</v>
      </c>
      <c r="AQ207" s="126">
        <v>0.01</v>
      </c>
      <c r="AR207" s="127">
        <v>0</v>
      </c>
      <c r="AS207" s="127">
        <v>0</v>
      </c>
      <c r="AT207" s="115"/>
      <c r="AU207" s="122">
        <v>2096.5132100000001</v>
      </c>
      <c r="AV207" s="112">
        <v>929.53128093989005</v>
      </c>
      <c r="AW207" s="133">
        <v>573</v>
      </c>
      <c r="AX207" s="124">
        <v>1.62221864038375</v>
      </c>
      <c r="AY207" s="132">
        <v>620.10514053198801</v>
      </c>
      <c r="AZ207" s="114">
        <v>1.4999999999999999E-2</v>
      </c>
      <c r="BA207" s="114">
        <v>1.4999999999999999E-2</v>
      </c>
      <c r="BB207" s="127">
        <v>0</v>
      </c>
      <c r="BC207" s="127">
        <v>0</v>
      </c>
      <c r="BD207" s="113"/>
      <c r="BE207" s="122">
        <v>200.1</v>
      </c>
      <c r="BF207" s="112">
        <v>88.718357904395006</v>
      </c>
      <c r="BG207" s="134">
        <v>65</v>
      </c>
      <c r="BH207" s="124">
        <v>1.36489781391377</v>
      </c>
      <c r="BI207" s="125">
        <v>32.6191544233494</v>
      </c>
      <c r="BJ207" s="114">
        <v>1.4999999999999999E-2</v>
      </c>
      <c r="BK207" s="114">
        <v>1.4999999999999999E-2</v>
      </c>
      <c r="BL207" s="127">
        <v>0</v>
      </c>
      <c r="BM207" s="127">
        <v>0</v>
      </c>
      <c r="BN207" s="113"/>
      <c r="BO207" s="121">
        <v>364</v>
      </c>
      <c r="BP207" s="122">
        <v>161.38671802698499</v>
      </c>
      <c r="BQ207" s="134">
        <v>78</v>
      </c>
      <c r="BR207" s="124">
        <v>2.0690604875254501</v>
      </c>
      <c r="BS207" s="125">
        <v>163.022985308019</v>
      </c>
      <c r="BT207" s="114">
        <v>7.4999999999999997E-3</v>
      </c>
      <c r="BU207" s="126">
        <v>7.4999999999999997E-3</v>
      </c>
      <c r="BV207" s="121">
        <v>0</v>
      </c>
      <c r="BW207" s="121">
        <v>0</v>
      </c>
      <c r="BX207" s="115"/>
      <c r="BY207" s="120">
        <v>0.99559322033898301</v>
      </c>
      <c r="BZ207" s="120">
        <v>1</v>
      </c>
      <c r="CA207" s="137">
        <v>0.99823728813559298</v>
      </c>
      <c r="CB207" s="119">
        <v>0.9</v>
      </c>
      <c r="CC207" s="126">
        <v>2.5000000000000001E-3</v>
      </c>
      <c r="CD207" s="115"/>
      <c r="CE207" s="115"/>
    </row>
    <row r="208" spans="1:83" s="87" customFormat="1" ht="21.4" customHeight="1" x14ac:dyDescent="0.2">
      <c r="A208" s="111" t="s">
        <v>246</v>
      </c>
      <c r="B208" s="111" t="s">
        <v>375</v>
      </c>
      <c r="C208" s="111" t="s">
        <v>272</v>
      </c>
      <c r="D208" s="112">
        <v>2.6658372894444402</v>
      </c>
      <c r="E208" s="113"/>
      <c r="F208" s="114">
        <v>5.475E-2</v>
      </c>
      <c r="G208" s="114">
        <v>4.5874999999999999E-2</v>
      </c>
      <c r="H208" s="115"/>
      <c r="I208" s="116">
        <v>6</v>
      </c>
      <c r="J208" s="116">
        <v>6</v>
      </c>
      <c r="K208" s="113"/>
      <c r="L208" s="138">
        <v>0.78</v>
      </c>
      <c r="M208" s="120">
        <v>0.65900000000000003</v>
      </c>
      <c r="N208" s="119">
        <v>0.7</v>
      </c>
      <c r="O208" s="120"/>
      <c r="P208" s="113"/>
      <c r="Q208" s="121">
        <v>149</v>
      </c>
      <c r="R208" s="122">
        <v>55.892383451148802</v>
      </c>
      <c r="S208" s="123">
        <v>36</v>
      </c>
      <c r="T208" s="124">
        <v>1.5525662069763499</v>
      </c>
      <c r="U208" s="125">
        <v>39.363709299392198</v>
      </c>
      <c r="V208" s="126">
        <v>0.01</v>
      </c>
      <c r="W208" s="126">
        <v>0.01</v>
      </c>
      <c r="X208" s="127">
        <v>0</v>
      </c>
      <c r="Y208" s="127">
        <v>0</v>
      </c>
      <c r="Z208" s="113"/>
      <c r="AA208" s="128">
        <v>314</v>
      </c>
      <c r="AB208" s="112">
        <v>117.786633581616</v>
      </c>
      <c r="AC208" s="123">
        <v>200</v>
      </c>
      <c r="AD208" s="118">
        <v>0.58893316790808004</v>
      </c>
      <c r="AE208" s="129">
        <v>-295.09050389226599</v>
      </c>
      <c r="AF208" s="114"/>
      <c r="AG208" s="114"/>
      <c r="AH208" s="130">
        <v>220</v>
      </c>
      <c r="AI208" s="127">
        <v>326</v>
      </c>
      <c r="AJ208" s="113"/>
      <c r="AK208" s="122">
        <v>1819.6537599999999</v>
      </c>
      <c r="AL208" s="122">
        <v>682.58245437748099</v>
      </c>
      <c r="AM208" s="131">
        <v>612</v>
      </c>
      <c r="AN208" s="135">
        <v>1.11533080780634</v>
      </c>
      <c r="AO208" s="139">
        <v>-44.163181910332902</v>
      </c>
      <c r="AP208" s="126">
        <v>8.5000000000000006E-3</v>
      </c>
      <c r="AQ208" s="126">
        <v>6.0000000000000001E-3</v>
      </c>
      <c r="AR208" s="127">
        <v>0</v>
      </c>
      <c r="AS208" s="127">
        <v>139</v>
      </c>
      <c r="AT208" s="115"/>
      <c r="AU208" s="122">
        <v>1891.1440399999999</v>
      </c>
      <c r="AV208" s="112">
        <v>709.39964996667595</v>
      </c>
      <c r="AW208" s="133">
        <v>573</v>
      </c>
      <c r="AX208" s="124">
        <v>1.2380447643397501</v>
      </c>
      <c r="AY208" s="132">
        <v>146.09974634865901</v>
      </c>
      <c r="AZ208" s="114">
        <v>1.4999999999999999E-2</v>
      </c>
      <c r="BA208" s="114">
        <v>1.4999999999999999E-2</v>
      </c>
      <c r="BB208" s="127">
        <v>0</v>
      </c>
      <c r="BC208" s="127">
        <v>0</v>
      </c>
      <c r="BD208" s="113"/>
      <c r="BE208" s="122">
        <v>195.9</v>
      </c>
      <c r="BF208" s="112">
        <v>73.485355154899594</v>
      </c>
      <c r="BG208" s="134">
        <v>65</v>
      </c>
      <c r="BH208" s="135">
        <v>1.1305439254599901</v>
      </c>
      <c r="BI208" s="136">
        <v>-2.0544137649863199</v>
      </c>
      <c r="BJ208" s="114">
        <v>1.4250000000000001E-2</v>
      </c>
      <c r="BK208" s="114">
        <v>9.75E-3</v>
      </c>
      <c r="BL208" s="127">
        <v>0</v>
      </c>
      <c r="BM208" s="127">
        <v>13</v>
      </c>
      <c r="BN208" s="113"/>
      <c r="BO208" s="121">
        <v>222</v>
      </c>
      <c r="BP208" s="122">
        <v>83.275900175537103</v>
      </c>
      <c r="BQ208" s="134">
        <v>78</v>
      </c>
      <c r="BR208" s="135">
        <v>1.06763974584022</v>
      </c>
      <c r="BS208" s="136">
        <v>-15.5452965179836</v>
      </c>
      <c r="BT208" s="114">
        <v>4.4999999999999997E-3</v>
      </c>
      <c r="BU208" s="126">
        <v>2.6250000000000002E-3</v>
      </c>
      <c r="BV208" s="121">
        <v>0</v>
      </c>
      <c r="BW208" s="121">
        <v>28</v>
      </c>
      <c r="BX208" s="115"/>
      <c r="BY208" s="120">
        <v>0.99044776119403</v>
      </c>
      <c r="BZ208" s="120">
        <v>1</v>
      </c>
      <c r="CA208" s="137">
        <v>0.99617910447761204</v>
      </c>
      <c r="CB208" s="119">
        <v>0.9</v>
      </c>
      <c r="CC208" s="126">
        <v>2.5000000000000001E-3</v>
      </c>
      <c r="CD208" s="115"/>
      <c r="CE208" s="115"/>
    </row>
    <row r="209" spans="1:83" s="87" customFormat="1" ht="21.4" customHeight="1" x14ac:dyDescent="0.2">
      <c r="A209" s="111" t="s">
        <v>246</v>
      </c>
      <c r="B209" s="111" t="s">
        <v>375</v>
      </c>
      <c r="C209" s="111" t="s">
        <v>273</v>
      </c>
      <c r="D209" s="112">
        <v>2.6442969814444401</v>
      </c>
      <c r="E209" s="113"/>
      <c r="F209" s="114">
        <v>7.2999999999999995E-2</v>
      </c>
      <c r="G209" s="114">
        <v>7.2999999999999995E-2</v>
      </c>
      <c r="H209" s="115"/>
      <c r="I209" s="116">
        <v>7</v>
      </c>
      <c r="J209" s="116">
        <v>7</v>
      </c>
      <c r="K209" s="113"/>
      <c r="L209" s="140">
        <v>0.69</v>
      </c>
      <c r="M209" s="135">
        <v>0.79100000000000004</v>
      </c>
      <c r="N209" s="119">
        <v>0.7</v>
      </c>
      <c r="O209" s="120">
        <v>1.2999999999999999E-2</v>
      </c>
      <c r="P209" s="113"/>
      <c r="Q209" s="121">
        <v>115</v>
      </c>
      <c r="R209" s="122">
        <v>43.489820094708598</v>
      </c>
      <c r="S209" s="123">
        <v>36</v>
      </c>
      <c r="T209" s="124">
        <v>1.2080505581863501</v>
      </c>
      <c r="U209" s="125">
        <v>6.24958462232338</v>
      </c>
      <c r="V209" s="126">
        <v>0.01</v>
      </c>
      <c r="W209" s="126">
        <v>0.01</v>
      </c>
      <c r="X209" s="127">
        <v>0</v>
      </c>
      <c r="Y209" s="127">
        <v>0</v>
      </c>
      <c r="Z209" s="113"/>
      <c r="AA209" s="128">
        <v>423</v>
      </c>
      <c r="AB209" s="112">
        <v>159.966903478798</v>
      </c>
      <c r="AC209" s="123">
        <v>200</v>
      </c>
      <c r="AD209" s="120">
        <v>0.79983451739399003</v>
      </c>
      <c r="AE209" s="128">
        <v>-181.168974320426</v>
      </c>
      <c r="AF209" s="114"/>
      <c r="AG209" s="114"/>
      <c r="AH209" s="130">
        <v>106</v>
      </c>
      <c r="AI209" s="127">
        <v>212</v>
      </c>
      <c r="AJ209" s="113"/>
      <c r="AK209" s="122">
        <v>2144.8965499999999</v>
      </c>
      <c r="AL209" s="122">
        <v>811.14056592401096</v>
      </c>
      <c r="AM209" s="131">
        <v>673.3</v>
      </c>
      <c r="AN209" s="124">
        <v>1.2047238466122201</v>
      </c>
      <c r="AO209" s="132">
        <v>110.961697950287</v>
      </c>
      <c r="AP209" s="126">
        <v>0.01</v>
      </c>
      <c r="AQ209" s="126">
        <v>0.01</v>
      </c>
      <c r="AR209" s="127">
        <v>0</v>
      </c>
      <c r="AS209" s="127">
        <v>0</v>
      </c>
      <c r="AT209" s="115"/>
      <c r="AU209" s="122">
        <v>2154.54475</v>
      </c>
      <c r="AV209" s="112">
        <v>814.78924837825195</v>
      </c>
      <c r="AW209" s="133">
        <v>573</v>
      </c>
      <c r="AX209" s="124">
        <v>1.42197076505803</v>
      </c>
      <c r="AY209" s="132">
        <v>423.60063857198003</v>
      </c>
      <c r="AZ209" s="114">
        <v>1.4999999999999999E-2</v>
      </c>
      <c r="BA209" s="114">
        <v>1.4999999999999999E-2</v>
      </c>
      <c r="BB209" s="127">
        <v>0</v>
      </c>
      <c r="BC209" s="127">
        <v>0</v>
      </c>
      <c r="BD209" s="113"/>
      <c r="BE209" s="122">
        <v>212.6</v>
      </c>
      <c r="BF209" s="112">
        <v>80.399441322913503</v>
      </c>
      <c r="BG209" s="134">
        <v>65</v>
      </c>
      <c r="BH209" s="124">
        <v>1.2369144818909801</v>
      </c>
      <c r="BI209" s="125">
        <v>16.245083345861701</v>
      </c>
      <c r="BJ209" s="114">
        <v>1.4999999999999999E-2</v>
      </c>
      <c r="BK209" s="114">
        <v>1.4999999999999999E-2</v>
      </c>
      <c r="BL209" s="127">
        <v>0</v>
      </c>
      <c r="BM209" s="127">
        <v>0</v>
      </c>
      <c r="BN209" s="113"/>
      <c r="BO209" s="121">
        <v>301</v>
      </c>
      <c r="BP209" s="122">
        <v>113.829876943542</v>
      </c>
      <c r="BQ209" s="134">
        <v>78</v>
      </c>
      <c r="BR209" s="124">
        <v>1.4593573967120801</v>
      </c>
      <c r="BS209" s="125">
        <v>65.374100015034003</v>
      </c>
      <c r="BT209" s="114">
        <v>7.4999999999999997E-3</v>
      </c>
      <c r="BU209" s="126">
        <v>7.4999999999999997E-3</v>
      </c>
      <c r="BV209" s="121">
        <v>0</v>
      </c>
      <c r="BW209" s="121">
        <v>0</v>
      </c>
      <c r="BX209" s="115"/>
      <c r="BY209" s="120">
        <v>0.99371069182389904</v>
      </c>
      <c r="BZ209" s="120">
        <v>1</v>
      </c>
      <c r="CA209" s="137">
        <v>0.99748427672955997</v>
      </c>
      <c r="CB209" s="119">
        <v>0.9</v>
      </c>
      <c r="CC209" s="126">
        <v>2.5000000000000001E-3</v>
      </c>
      <c r="CD209" s="115"/>
      <c r="CE209" s="115"/>
    </row>
    <row r="210" spans="1:83" s="87" customFormat="1" ht="21.4" customHeight="1" x14ac:dyDescent="0.2">
      <c r="A210" s="111" t="s">
        <v>246</v>
      </c>
      <c r="B210" s="111" t="s">
        <v>375</v>
      </c>
      <c r="C210" s="111" t="s">
        <v>274</v>
      </c>
      <c r="D210" s="112">
        <v>3.3041643273333299</v>
      </c>
      <c r="E210" s="113"/>
      <c r="F210" s="114">
        <v>0.02</v>
      </c>
      <c r="G210" s="114">
        <v>0.02</v>
      </c>
      <c r="H210" s="115"/>
      <c r="I210" s="116">
        <v>3</v>
      </c>
      <c r="J210" s="116">
        <v>3</v>
      </c>
      <c r="K210" s="113"/>
      <c r="L210" s="117">
        <v>0.63</v>
      </c>
      <c r="M210" s="135">
        <v>0.77600000000000002</v>
      </c>
      <c r="N210" s="119">
        <v>0.7</v>
      </c>
      <c r="O210" s="120">
        <v>0.01</v>
      </c>
      <c r="P210" s="113"/>
      <c r="Q210" s="121">
        <v>112</v>
      </c>
      <c r="R210" s="122">
        <v>33.896619206705999</v>
      </c>
      <c r="S210" s="123">
        <v>36</v>
      </c>
      <c r="T210" s="120">
        <v>0.94157275574183397</v>
      </c>
      <c r="U210" s="128">
        <v>-23.888383791641498</v>
      </c>
      <c r="V210" s="126"/>
      <c r="W210" s="126"/>
      <c r="X210" s="127">
        <v>7</v>
      </c>
      <c r="Y210" s="127">
        <v>31</v>
      </c>
      <c r="Z210" s="113"/>
      <c r="AA210" s="128">
        <v>286</v>
      </c>
      <c r="AB210" s="112">
        <v>86.557438331409998</v>
      </c>
      <c r="AC210" s="123">
        <v>200</v>
      </c>
      <c r="AD210" s="118">
        <v>0.43278719165704999</v>
      </c>
      <c r="AE210" s="129">
        <v>-468.93546550911901</v>
      </c>
      <c r="AF210" s="114"/>
      <c r="AG210" s="114"/>
      <c r="AH210" s="130">
        <v>375</v>
      </c>
      <c r="AI210" s="127">
        <v>507</v>
      </c>
      <c r="AJ210" s="113"/>
      <c r="AK210" s="122">
        <v>1790.7847200000001</v>
      </c>
      <c r="AL210" s="122">
        <v>541.97810477703297</v>
      </c>
      <c r="AM210" s="131">
        <v>722.4</v>
      </c>
      <c r="AN210" s="118">
        <v>0.75024654592612505</v>
      </c>
      <c r="AO210" s="141">
        <v>-936.04218141893898</v>
      </c>
      <c r="AP210" s="126"/>
      <c r="AQ210" s="126"/>
      <c r="AR210" s="127">
        <v>597</v>
      </c>
      <c r="AS210" s="127">
        <v>1074</v>
      </c>
      <c r="AT210" s="115"/>
      <c r="AU210" s="122">
        <v>1773.36464</v>
      </c>
      <c r="AV210" s="112">
        <v>536.70594568497597</v>
      </c>
      <c r="AW210" s="133">
        <v>573</v>
      </c>
      <c r="AX210" s="120">
        <v>0.93665959107325703</v>
      </c>
      <c r="AY210" s="122">
        <v>-389.52546868362703</v>
      </c>
      <c r="AZ210" s="114"/>
      <c r="BA210" s="114"/>
      <c r="BB210" s="127">
        <v>120</v>
      </c>
      <c r="BC210" s="127">
        <v>499</v>
      </c>
      <c r="BD210" s="113"/>
      <c r="BE210" s="122">
        <v>180.9</v>
      </c>
      <c r="BF210" s="112">
        <v>54.749092986545698</v>
      </c>
      <c r="BG210" s="134">
        <v>65</v>
      </c>
      <c r="BH210" s="120">
        <v>0.84229373825455001</v>
      </c>
      <c r="BI210" s="128">
        <v>-64.454026290463702</v>
      </c>
      <c r="BJ210" s="114"/>
      <c r="BK210" s="114"/>
      <c r="BL210" s="127">
        <v>34</v>
      </c>
      <c r="BM210" s="127">
        <v>77</v>
      </c>
      <c r="BN210" s="113"/>
      <c r="BO210" s="121">
        <v>351</v>
      </c>
      <c r="BP210" s="122">
        <v>106.229583406731</v>
      </c>
      <c r="BQ210" s="134">
        <v>78</v>
      </c>
      <c r="BR210" s="124">
        <v>1.36191773598373</v>
      </c>
      <c r="BS210" s="125">
        <v>56.575168451443503</v>
      </c>
      <c r="BT210" s="114">
        <v>7.4999999999999997E-3</v>
      </c>
      <c r="BU210" s="126">
        <v>7.4999999999999997E-3</v>
      </c>
      <c r="BV210" s="121">
        <v>0</v>
      </c>
      <c r="BW210" s="121">
        <v>0</v>
      </c>
      <c r="BX210" s="115"/>
      <c r="BY210" s="120">
        <v>0.99760191846522805</v>
      </c>
      <c r="BZ210" s="120">
        <v>1</v>
      </c>
      <c r="CA210" s="137">
        <v>0.99904076738609104</v>
      </c>
      <c r="CB210" s="119">
        <v>0.9</v>
      </c>
      <c r="CC210" s="126">
        <v>2.5000000000000001E-3</v>
      </c>
      <c r="CD210" s="115"/>
      <c r="CE210" s="115"/>
    </row>
    <row r="211" spans="1:83" s="87" customFormat="1" ht="21.4" customHeight="1" x14ac:dyDescent="0.2">
      <c r="A211" s="111" t="s">
        <v>246</v>
      </c>
      <c r="B211" s="111" t="s">
        <v>375</v>
      </c>
      <c r="C211" s="111" t="s">
        <v>275</v>
      </c>
      <c r="D211" s="112">
        <v>4.6618358364444399</v>
      </c>
      <c r="E211" s="113"/>
      <c r="F211" s="114">
        <v>3.6499999999999998E-2</v>
      </c>
      <c r="G211" s="114">
        <v>3.3500000000000002E-2</v>
      </c>
      <c r="H211" s="115"/>
      <c r="I211" s="116">
        <v>5</v>
      </c>
      <c r="J211" s="116">
        <v>4</v>
      </c>
      <c r="K211" s="113"/>
      <c r="L211" s="117">
        <v>0.27683945284377198</v>
      </c>
      <c r="M211" s="118">
        <v>0.58099999999999996</v>
      </c>
      <c r="N211" s="119">
        <v>0.7</v>
      </c>
      <c r="O211" s="120"/>
      <c r="P211" s="113"/>
      <c r="Q211" s="121">
        <v>215</v>
      </c>
      <c r="R211" s="122">
        <v>46.119170117320003</v>
      </c>
      <c r="S211" s="123">
        <v>36</v>
      </c>
      <c r="T211" s="124">
        <v>1.28108805881444</v>
      </c>
      <c r="U211" s="125">
        <v>23.275474656051401</v>
      </c>
      <c r="V211" s="126">
        <v>0.01</v>
      </c>
      <c r="W211" s="126">
        <v>0.01</v>
      </c>
      <c r="X211" s="127">
        <v>0</v>
      </c>
      <c r="Y211" s="127">
        <v>0</v>
      </c>
      <c r="Z211" s="113"/>
      <c r="AA211" s="128">
        <v>336</v>
      </c>
      <c r="AB211" s="112">
        <v>72.074610043811703</v>
      </c>
      <c r="AC211" s="123">
        <v>200</v>
      </c>
      <c r="AD211" s="118">
        <v>0.36037305021905802</v>
      </c>
      <c r="AE211" s="129">
        <v>-729.13625191082599</v>
      </c>
      <c r="AF211" s="114"/>
      <c r="AG211" s="114"/>
      <c r="AH211" s="130">
        <v>597</v>
      </c>
      <c r="AI211" s="127">
        <v>783</v>
      </c>
      <c r="AJ211" s="113"/>
      <c r="AK211" s="122">
        <v>1179.165</v>
      </c>
      <c r="AL211" s="122">
        <v>252.94005223902101</v>
      </c>
      <c r="AM211" s="131">
        <v>631.29999999999995</v>
      </c>
      <c r="AN211" s="118">
        <v>0.40066537658644302</v>
      </c>
      <c r="AO211" s="141">
        <v>-2182.9375791565199</v>
      </c>
      <c r="AP211" s="126"/>
      <c r="AQ211" s="126"/>
      <c r="AR211" s="127">
        <v>1764</v>
      </c>
      <c r="AS211" s="127">
        <v>2353</v>
      </c>
      <c r="AT211" s="115"/>
      <c r="AU211" s="122">
        <v>3139.21992</v>
      </c>
      <c r="AV211" s="112">
        <v>673.38705826120804</v>
      </c>
      <c r="AW211" s="133">
        <v>573</v>
      </c>
      <c r="AX211" s="124">
        <v>1.1751955641556799</v>
      </c>
      <c r="AY211" s="132">
        <v>87.604558275484095</v>
      </c>
      <c r="AZ211" s="114">
        <v>1.4999999999999999E-2</v>
      </c>
      <c r="BA211" s="114">
        <v>1.35E-2</v>
      </c>
      <c r="BB211" s="127">
        <v>0</v>
      </c>
      <c r="BC211" s="127">
        <v>67</v>
      </c>
      <c r="BD211" s="113"/>
      <c r="BE211" s="122">
        <v>295.60000000000002</v>
      </c>
      <c r="BF211" s="112">
        <v>63.408496217115299</v>
      </c>
      <c r="BG211" s="134">
        <v>65</v>
      </c>
      <c r="BH211" s="135">
        <v>0.97551532641715799</v>
      </c>
      <c r="BI211" s="136">
        <v>-50.569281871018298</v>
      </c>
      <c r="BJ211" s="114">
        <v>1.5E-3</v>
      </c>
      <c r="BK211" s="114"/>
      <c r="BL211" s="127">
        <v>8</v>
      </c>
      <c r="BM211" s="127">
        <v>69</v>
      </c>
      <c r="BN211" s="113"/>
      <c r="BO211" s="121">
        <v>539</v>
      </c>
      <c r="BP211" s="122">
        <v>115.619686945281</v>
      </c>
      <c r="BQ211" s="134">
        <v>78</v>
      </c>
      <c r="BR211" s="124">
        <v>1.4823036787856501</v>
      </c>
      <c r="BS211" s="125">
        <v>123.596861754778</v>
      </c>
      <c r="BT211" s="114">
        <v>7.4999999999999997E-3</v>
      </c>
      <c r="BU211" s="126">
        <v>7.4999999999999997E-3</v>
      </c>
      <c r="BV211" s="121">
        <v>0</v>
      </c>
      <c r="BW211" s="121">
        <v>0</v>
      </c>
      <c r="BX211" s="115"/>
      <c r="BY211" s="120">
        <v>0.996595233326657</v>
      </c>
      <c r="BZ211" s="120">
        <v>1</v>
      </c>
      <c r="CA211" s="137">
        <v>0.998638093330663</v>
      </c>
      <c r="CB211" s="119">
        <v>0.9</v>
      </c>
      <c r="CC211" s="126">
        <v>2.5000000000000001E-3</v>
      </c>
      <c r="CD211" s="115"/>
      <c r="CE211" s="115"/>
    </row>
    <row r="212" spans="1:83" s="87" customFormat="1" ht="21.4" customHeight="1" x14ac:dyDescent="0.2">
      <c r="A212" s="111" t="s">
        <v>246</v>
      </c>
      <c r="B212" s="111" t="s">
        <v>375</v>
      </c>
      <c r="C212" s="111" t="s">
        <v>276</v>
      </c>
      <c r="D212" s="112">
        <v>11.0702866436667</v>
      </c>
      <c r="E212" s="113"/>
      <c r="F212" s="114">
        <v>4.3499999999999997E-2</v>
      </c>
      <c r="G212" s="114">
        <v>3.4250000000000003E-2</v>
      </c>
      <c r="H212" s="115"/>
      <c r="I212" s="116">
        <v>5</v>
      </c>
      <c r="J212" s="116">
        <v>5</v>
      </c>
      <c r="K212" s="113"/>
      <c r="L212" s="138">
        <v>0.798028298984928</v>
      </c>
      <c r="M212" s="120">
        <v>0.66500000000000004</v>
      </c>
      <c r="N212" s="119">
        <v>0.7</v>
      </c>
      <c r="O212" s="120"/>
      <c r="P212" s="113"/>
      <c r="Q212" s="121">
        <v>460</v>
      </c>
      <c r="R212" s="122">
        <v>41.552672916845097</v>
      </c>
      <c r="S212" s="123">
        <v>36</v>
      </c>
      <c r="T212" s="124">
        <v>1.15424091435681</v>
      </c>
      <c r="U212" s="125">
        <v>4.7189633779074702</v>
      </c>
      <c r="V212" s="126">
        <v>0.01</v>
      </c>
      <c r="W212" s="126">
        <v>7.4999999999999997E-3</v>
      </c>
      <c r="X212" s="127">
        <v>0</v>
      </c>
      <c r="Y212" s="127">
        <v>19</v>
      </c>
      <c r="Z212" s="113"/>
      <c r="AA212" s="128">
        <v>1423</v>
      </c>
      <c r="AB212" s="112">
        <v>128.542290349284</v>
      </c>
      <c r="AC212" s="123">
        <v>200</v>
      </c>
      <c r="AD212" s="118">
        <v>0.64271145174641997</v>
      </c>
      <c r="AE212" s="129">
        <v>-1106.3390923449599</v>
      </c>
      <c r="AF212" s="114"/>
      <c r="AG212" s="114"/>
      <c r="AH212" s="130">
        <v>792</v>
      </c>
      <c r="AI212" s="127">
        <v>1234</v>
      </c>
      <c r="AJ212" s="113"/>
      <c r="AK212" s="122">
        <v>9282.9852900000005</v>
      </c>
      <c r="AL212" s="122">
        <v>838.54967705924901</v>
      </c>
      <c r="AM212" s="131">
        <v>664.5</v>
      </c>
      <c r="AN212" s="124">
        <v>1.2619257743555301</v>
      </c>
      <c r="AO212" s="132">
        <v>879.256155683874</v>
      </c>
      <c r="AP212" s="126">
        <v>0.01</v>
      </c>
      <c r="AQ212" s="126">
        <v>0.01</v>
      </c>
      <c r="AR212" s="127">
        <v>0</v>
      </c>
      <c r="AS212" s="127">
        <v>0</v>
      </c>
      <c r="AT212" s="115"/>
      <c r="AU212" s="122">
        <v>7333.6416900000004</v>
      </c>
      <c r="AV212" s="112">
        <v>662.46177050849803</v>
      </c>
      <c r="AW212" s="133">
        <v>573</v>
      </c>
      <c r="AX212" s="124">
        <v>1.15612874434293</v>
      </c>
      <c r="AY212" s="132">
        <v>87.085190431694201</v>
      </c>
      <c r="AZ212" s="114">
        <v>1.4999999999999999E-2</v>
      </c>
      <c r="BA212" s="114">
        <v>1.2E-2</v>
      </c>
      <c r="BB212" s="127">
        <v>0</v>
      </c>
      <c r="BC212" s="127">
        <v>279</v>
      </c>
      <c r="BD212" s="113"/>
      <c r="BE212" s="122">
        <v>742.1</v>
      </c>
      <c r="BF212" s="112">
        <v>67.035301242588602</v>
      </c>
      <c r="BG212" s="134">
        <v>65</v>
      </c>
      <c r="BH212" s="135">
        <v>1.03131232680906</v>
      </c>
      <c r="BI212" s="136">
        <v>-79.935205012111396</v>
      </c>
      <c r="BJ212" s="114">
        <v>6.0000000000000001E-3</v>
      </c>
      <c r="BK212" s="114">
        <v>2.2499999999999998E-3</v>
      </c>
      <c r="BL212" s="127">
        <v>0</v>
      </c>
      <c r="BM212" s="127">
        <v>122</v>
      </c>
      <c r="BN212" s="113"/>
      <c r="BO212" s="121">
        <v>693</v>
      </c>
      <c r="BP212" s="122">
        <v>62.6000050682036</v>
      </c>
      <c r="BQ212" s="134">
        <v>78</v>
      </c>
      <c r="BR212" s="120">
        <v>0.80256416754107196</v>
      </c>
      <c r="BS212" s="128">
        <v>-293.44224601453402</v>
      </c>
      <c r="BT212" s="114"/>
      <c r="BU212" s="126"/>
      <c r="BV212" s="121">
        <v>171</v>
      </c>
      <c r="BW212" s="121">
        <v>344</v>
      </c>
      <c r="BX212" s="115"/>
      <c r="BY212" s="120">
        <v>0.99152798789712504</v>
      </c>
      <c r="BZ212" s="120">
        <v>1</v>
      </c>
      <c r="CA212" s="137">
        <v>0.99661119515884999</v>
      </c>
      <c r="CB212" s="119">
        <v>0.9</v>
      </c>
      <c r="CC212" s="126">
        <v>2.5000000000000001E-3</v>
      </c>
      <c r="CD212" s="115"/>
      <c r="CE212" s="115"/>
    </row>
    <row r="213" spans="1:83" s="87" customFormat="1" ht="21.4" customHeight="1" x14ac:dyDescent="0.2">
      <c r="A213" s="111" t="s">
        <v>246</v>
      </c>
      <c r="B213" s="111" t="s">
        <v>375</v>
      </c>
      <c r="C213" s="111" t="s">
        <v>279</v>
      </c>
      <c r="D213" s="112">
        <v>3.9202090812222199</v>
      </c>
      <c r="E213" s="113"/>
      <c r="F213" s="114">
        <v>3.1E-2</v>
      </c>
      <c r="G213" s="114">
        <v>1.4625000000000001E-2</v>
      </c>
      <c r="H213" s="115"/>
      <c r="I213" s="116">
        <v>6</v>
      </c>
      <c r="J213" s="116">
        <v>6</v>
      </c>
      <c r="K213" s="113"/>
      <c r="L213" s="140">
        <v>0.68</v>
      </c>
      <c r="M213" s="118">
        <v>0.4</v>
      </c>
      <c r="N213" s="119">
        <v>0.7</v>
      </c>
      <c r="O213" s="120"/>
      <c r="P213" s="113"/>
      <c r="Q213" s="121">
        <v>154</v>
      </c>
      <c r="R213" s="122">
        <v>39.283619013500903</v>
      </c>
      <c r="S213" s="123">
        <v>36</v>
      </c>
      <c r="T213" s="135">
        <v>1.09121163926391</v>
      </c>
      <c r="U213" s="136">
        <v>-7.2240867579775196</v>
      </c>
      <c r="V213" s="126">
        <v>7.4999999999999997E-3</v>
      </c>
      <c r="W213" s="126">
        <v>4.4999999999999997E-3</v>
      </c>
      <c r="X213" s="127">
        <v>0</v>
      </c>
      <c r="Y213" s="127">
        <v>16</v>
      </c>
      <c r="Z213" s="113"/>
      <c r="AA213" s="128">
        <v>439</v>
      </c>
      <c r="AB213" s="112">
        <v>111.983823031993</v>
      </c>
      <c r="AC213" s="123">
        <v>200</v>
      </c>
      <c r="AD213" s="118">
        <v>0.55991911515996495</v>
      </c>
      <c r="AE213" s="129">
        <v>-456.689370877653</v>
      </c>
      <c r="AF213" s="114"/>
      <c r="AG213" s="114"/>
      <c r="AH213" s="130">
        <v>346</v>
      </c>
      <c r="AI213" s="127">
        <v>502</v>
      </c>
      <c r="AJ213" s="113"/>
      <c r="AK213" s="122">
        <v>2488.5081300000002</v>
      </c>
      <c r="AL213" s="122">
        <v>634.78964474623001</v>
      </c>
      <c r="AM213" s="131">
        <v>626.6</v>
      </c>
      <c r="AN213" s="135">
        <v>1.0130699724644601</v>
      </c>
      <c r="AO213" s="139">
        <v>-317.68666895968698</v>
      </c>
      <c r="AP213" s="126">
        <v>3.0000000000000001E-3</v>
      </c>
      <c r="AQ213" s="126">
        <v>5.0000000000000001E-4</v>
      </c>
      <c r="AR213" s="127">
        <v>0</v>
      </c>
      <c r="AS213" s="127">
        <v>460</v>
      </c>
      <c r="AT213" s="115"/>
      <c r="AU213" s="122">
        <v>2346.91408</v>
      </c>
      <c r="AV213" s="112">
        <v>598.67064010481101</v>
      </c>
      <c r="AW213" s="133">
        <v>573</v>
      </c>
      <c r="AX213" s="135">
        <v>1.04480041903108</v>
      </c>
      <c r="AY213" s="139">
        <v>-219.235967564476</v>
      </c>
      <c r="AZ213" s="114">
        <v>7.4999999999999997E-3</v>
      </c>
      <c r="BA213" s="114">
        <v>3.0000000000000001E-3</v>
      </c>
      <c r="BB213" s="127">
        <v>0</v>
      </c>
      <c r="BC213" s="127">
        <v>349</v>
      </c>
      <c r="BD213" s="113"/>
      <c r="BE213" s="122">
        <v>268.8</v>
      </c>
      <c r="BF213" s="112">
        <v>68.567771369019695</v>
      </c>
      <c r="BG213" s="134">
        <v>65</v>
      </c>
      <c r="BH213" s="135">
        <v>1.0548887902926101</v>
      </c>
      <c r="BI213" s="136">
        <v>-22.299045535237202</v>
      </c>
      <c r="BJ213" s="114">
        <v>8.2500000000000004E-3</v>
      </c>
      <c r="BK213" s="114">
        <v>3.7499999999999999E-3</v>
      </c>
      <c r="BL213" s="127">
        <v>0</v>
      </c>
      <c r="BM213" s="127">
        <v>37</v>
      </c>
      <c r="BN213" s="113"/>
      <c r="BO213" s="121">
        <v>308</v>
      </c>
      <c r="BP213" s="122">
        <v>78.567238027001693</v>
      </c>
      <c r="BQ213" s="134">
        <v>78</v>
      </c>
      <c r="BR213" s="135">
        <v>1.00727228239746</v>
      </c>
      <c r="BS213" s="136">
        <v>-41.318854642284599</v>
      </c>
      <c r="BT213" s="114">
        <v>2.2499999999999998E-3</v>
      </c>
      <c r="BU213" s="126">
        <v>3.7500000000000001E-4</v>
      </c>
      <c r="BV213" s="121">
        <v>0</v>
      </c>
      <c r="BW213" s="121">
        <v>59</v>
      </c>
      <c r="BX213" s="115"/>
      <c r="BY213" s="120">
        <v>0.99576587795765903</v>
      </c>
      <c r="BZ213" s="120">
        <v>1</v>
      </c>
      <c r="CA213" s="137">
        <v>0.99830635118306299</v>
      </c>
      <c r="CB213" s="119">
        <v>0.9</v>
      </c>
      <c r="CC213" s="126">
        <v>2.5000000000000001E-3</v>
      </c>
      <c r="CD213" s="115"/>
      <c r="CE213" s="115"/>
    </row>
    <row r="214" spans="1:83" s="87" customFormat="1" ht="21.4" customHeight="1" x14ac:dyDescent="0.2">
      <c r="A214" s="111" t="s">
        <v>246</v>
      </c>
      <c r="B214" s="111" t="s">
        <v>375</v>
      </c>
      <c r="C214" s="111" t="s">
        <v>281</v>
      </c>
      <c r="D214" s="112">
        <v>3.8409492223333301</v>
      </c>
      <c r="E214" s="113"/>
      <c r="F214" s="114">
        <v>2.9499999999999998E-2</v>
      </c>
      <c r="G214" s="114">
        <v>2.5000000000000001E-2</v>
      </c>
      <c r="H214" s="115"/>
      <c r="I214" s="116">
        <v>4</v>
      </c>
      <c r="J214" s="116">
        <v>4</v>
      </c>
      <c r="K214" s="113"/>
      <c r="L214" s="137">
        <v>0.93</v>
      </c>
      <c r="M214" s="135">
        <v>0.78200000000000003</v>
      </c>
      <c r="N214" s="119">
        <v>0.7</v>
      </c>
      <c r="O214" s="120">
        <v>1.0999999999999999E-2</v>
      </c>
      <c r="P214" s="113"/>
      <c r="Q214" s="121">
        <v>116</v>
      </c>
      <c r="R214" s="122">
        <v>30.200867880656698</v>
      </c>
      <c r="S214" s="123">
        <v>36</v>
      </c>
      <c r="T214" s="120">
        <v>0.83891299668490804</v>
      </c>
      <c r="U214" s="128">
        <v>-41.964414097369499</v>
      </c>
      <c r="V214" s="126"/>
      <c r="W214" s="126"/>
      <c r="X214" s="127">
        <v>23</v>
      </c>
      <c r="Y214" s="127">
        <v>50</v>
      </c>
      <c r="Z214" s="113"/>
      <c r="AA214" s="128">
        <v>243</v>
      </c>
      <c r="AB214" s="112">
        <v>63.265611163789401</v>
      </c>
      <c r="AC214" s="123">
        <v>200</v>
      </c>
      <c r="AD214" s="118">
        <v>0.31632805581894702</v>
      </c>
      <c r="AE214" s="129">
        <v>-634.58007831871896</v>
      </c>
      <c r="AF214" s="114"/>
      <c r="AG214" s="114"/>
      <c r="AH214" s="130">
        <v>526</v>
      </c>
      <c r="AI214" s="127">
        <v>679</v>
      </c>
      <c r="AJ214" s="113"/>
      <c r="AK214" s="122">
        <v>3527.07267</v>
      </c>
      <c r="AL214" s="122">
        <v>918.28151475986999</v>
      </c>
      <c r="AM214" s="131">
        <v>709.1</v>
      </c>
      <c r="AN214" s="124">
        <v>1.29499579009994</v>
      </c>
      <c r="AO214" s="132">
        <v>415.61250232098098</v>
      </c>
      <c r="AP214" s="126">
        <v>0.01</v>
      </c>
      <c r="AQ214" s="126">
        <v>0.01</v>
      </c>
      <c r="AR214" s="127">
        <v>0</v>
      </c>
      <c r="AS214" s="127">
        <v>0</v>
      </c>
      <c r="AT214" s="115"/>
      <c r="AU214" s="122">
        <v>2254.1550000000002</v>
      </c>
      <c r="AV214" s="112">
        <v>586.87445980622101</v>
      </c>
      <c r="AW214" s="133">
        <v>573</v>
      </c>
      <c r="AX214" s="135">
        <v>1.0242137169393</v>
      </c>
      <c r="AY214" s="139">
        <v>-260.11192438312997</v>
      </c>
      <c r="AZ214" s="114">
        <v>6.0000000000000001E-3</v>
      </c>
      <c r="BA214" s="114">
        <v>1.5E-3</v>
      </c>
      <c r="BB214" s="127">
        <v>0</v>
      </c>
      <c r="BC214" s="127">
        <v>387</v>
      </c>
      <c r="BD214" s="113"/>
      <c r="BE214" s="122">
        <v>138</v>
      </c>
      <c r="BF214" s="112">
        <v>35.928618685608797</v>
      </c>
      <c r="BG214" s="134">
        <v>65</v>
      </c>
      <c r="BH214" s="118">
        <v>0.55274797977859702</v>
      </c>
      <c r="BI214" s="129">
        <v>-147.213525453584</v>
      </c>
      <c r="BJ214" s="114"/>
      <c r="BK214" s="114"/>
      <c r="BL214" s="127">
        <v>112</v>
      </c>
      <c r="BM214" s="127">
        <v>162</v>
      </c>
      <c r="BN214" s="113"/>
      <c r="BO214" s="121">
        <v>257</v>
      </c>
      <c r="BP214" s="122">
        <v>66.910543494213499</v>
      </c>
      <c r="BQ214" s="134">
        <v>78</v>
      </c>
      <c r="BR214" s="120">
        <v>0.857827480695045</v>
      </c>
      <c r="BS214" s="128">
        <v>-85.256230544300493</v>
      </c>
      <c r="BT214" s="114"/>
      <c r="BU214" s="126"/>
      <c r="BV214" s="121">
        <v>43</v>
      </c>
      <c r="BW214" s="121">
        <v>103</v>
      </c>
      <c r="BX214" s="115"/>
      <c r="BY214" s="120">
        <v>0.996174445294568</v>
      </c>
      <c r="BZ214" s="120">
        <v>1</v>
      </c>
      <c r="CA214" s="137">
        <v>0.998469778117827</v>
      </c>
      <c r="CB214" s="119">
        <v>0.9</v>
      </c>
      <c r="CC214" s="126">
        <v>2.5000000000000001E-3</v>
      </c>
      <c r="CD214" s="115"/>
      <c r="CE214" s="115"/>
    </row>
    <row r="215" spans="1:83" s="87" customFormat="1" ht="21.4" customHeight="1" x14ac:dyDescent="0.2">
      <c r="A215" s="111" t="s">
        <v>246</v>
      </c>
      <c r="B215" s="111" t="s">
        <v>375</v>
      </c>
      <c r="C215" s="111" t="s">
        <v>282</v>
      </c>
      <c r="D215" s="112">
        <v>2.2414874615555598</v>
      </c>
      <c r="E215" s="113"/>
      <c r="F215" s="114">
        <v>4.7500000000000001E-2</v>
      </c>
      <c r="G215" s="114">
        <v>3.7749999999999999E-2</v>
      </c>
      <c r="H215" s="115"/>
      <c r="I215" s="116">
        <v>6</v>
      </c>
      <c r="J215" s="116">
        <v>6</v>
      </c>
      <c r="K215" s="113"/>
      <c r="L215" s="117">
        <v>0.39</v>
      </c>
      <c r="M215" s="118">
        <v>0.44</v>
      </c>
      <c r="N215" s="119">
        <v>0.7</v>
      </c>
      <c r="O215" s="120"/>
      <c r="P215" s="113"/>
      <c r="Q215" s="121">
        <v>89</v>
      </c>
      <c r="R215" s="122">
        <v>39.705776421446302</v>
      </c>
      <c r="S215" s="123">
        <v>36</v>
      </c>
      <c r="T215" s="135">
        <v>1.1029382339290601</v>
      </c>
      <c r="U215" s="136">
        <v>-3.1843099389185898</v>
      </c>
      <c r="V215" s="126">
        <v>8.0000000000000002E-3</v>
      </c>
      <c r="W215" s="126">
        <v>5.0000000000000001E-3</v>
      </c>
      <c r="X215" s="127">
        <v>0</v>
      </c>
      <c r="Y215" s="127">
        <v>8</v>
      </c>
      <c r="Z215" s="113"/>
      <c r="AA215" s="128">
        <v>194</v>
      </c>
      <c r="AB215" s="112">
        <v>86.549669952366003</v>
      </c>
      <c r="AC215" s="123">
        <v>200</v>
      </c>
      <c r="AD215" s="118">
        <v>0.43274834976183002</v>
      </c>
      <c r="AE215" s="129">
        <v>-318.13505521621403</v>
      </c>
      <c r="AF215" s="114"/>
      <c r="AG215" s="114"/>
      <c r="AH215" s="130">
        <v>255</v>
      </c>
      <c r="AI215" s="127">
        <v>344</v>
      </c>
      <c r="AJ215" s="113"/>
      <c r="AK215" s="122">
        <v>1622.16858</v>
      </c>
      <c r="AL215" s="122">
        <v>723.70183095926905</v>
      </c>
      <c r="AM215" s="131">
        <v>634.4</v>
      </c>
      <c r="AN215" s="124">
        <v>1.1407658117264601</v>
      </c>
      <c r="AO215" s="132">
        <v>-2.3238151458317602</v>
      </c>
      <c r="AP215" s="126">
        <v>0.01</v>
      </c>
      <c r="AQ215" s="126">
        <v>7.0000000000000001E-3</v>
      </c>
      <c r="AR215" s="127">
        <v>0</v>
      </c>
      <c r="AS215" s="127">
        <v>85</v>
      </c>
      <c r="AT215" s="115"/>
      <c r="AU215" s="122">
        <v>2216.25036</v>
      </c>
      <c r="AV215" s="112">
        <v>988.74091334954801</v>
      </c>
      <c r="AW215" s="133">
        <v>573</v>
      </c>
      <c r="AX215" s="124">
        <v>1.7255513321981599</v>
      </c>
      <c r="AY215" s="132">
        <v>748.98342680554595</v>
      </c>
      <c r="AZ215" s="114">
        <v>1.4999999999999999E-2</v>
      </c>
      <c r="BA215" s="114">
        <v>1.4999999999999999E-2</v>
      </c>
      <c r="BB215" s="127">
        <v>0</v>
      </c>
      <c r="BC215" s="127">
        <v>0</v>
      </c>
      <c r="BD215" s="113"/>
      <c r="BE215" s="122">
        <v>147.30000000000001</v>
      </c>
      <c r="BF215" s="112">
        <v>65.715290639090298</v>
      </c>
      <c r="BG215" s="134">
        <v>65</v>
      </c>
      <c r="BH215" s="135">
        <v>1.0110044713706201</v>
      </c>
      <c r="BI215" s="136">
        <v>-19.143892945269599</v>
      </c>
      <c r="BJ215" s="114">
        <v>4.4999999999999997E-3</v>
      </c>
      <c r="BK215" s="114">
        <v>7.5000000000000002E-4</v>
      </c>
      <c r="BL215" s="127">
        <v>0</v>
      </c>
      <c r="BM215" s="127">
        <v>28</v>
      </c>
      <c r="BN215" s="113"/>
      <c r="BO215" s="121">
        <v>226</v>
      </c>
      <c r="BP215" s="122">
        <v>100.825904171313</v>
      </c>
      <c r="BQ215" s="134">
        <v>78</v>
      </c>
      <c r="BR215" s="124">
        <v>1.29263979706812</v>
      </c>
      <c r="BS215" s="125">
        <v>26.2673284656764</v>
      </c>
      <c r="BT215" s="114">
        <v>7.4999999999999997E-3</v>
      </c>
      <c r="BU215" s="126">
        <v>7.4999999999999997E-3</v>
      </c>
      <c r="BV215" s="121">
        <v>0</v>
      </c>
      <c r="BW215" s="121">
        <v>0</v>
      </c>
      <c r="BX215" s="115"/>
      <c r="BY215" s="120">
        <v>0.99432809773123898</v>
      </c>
      <c r="BZ215" s="120">
        <v>1</v>
      </c>
      <c r="CA215" s="137">
        <v>0.99773123909249595</v>
      </c>
      <c r="CB215" s="119">
        <v>0.9</v>
      </c>
      <c r="CC215" s="126">
        <v>2.5000000000000001E-3</v>
      </c>
      <c r="CD215" s="115"/>
      <c r="CE215" s="115"/>
    </row>
    <row r="216" spans="1:83" s="87" customFormat="1" ht="21.4" customHeight="1" x14ac:dyDescent="0.2">
      <c r="A216" s="111" t="s">
        <v>246</v>
      </c>
      <c r="B216" s="111" t="s">
        <v>375</v>
      </c>
      <c r="C216" s="111" t="s">
        <v>283</v>
      </c>
      <c r="D216" s="112">
        <v>2.6404830146666698</v>
      </c>
      <c r="E216" s="113"/>
      <c r="F216" s="114">
        <v>0.01</v>
      </c>
      <c r="G216" s="114">
        <v>0.01</v>
      </c>
      <c r="H216" s="115"/>
      <c r="I216" s="116">
        <v>2</v>
      </c>
      <c r="J216" s="116">
        <v>2</v>
      </c>
      <c r="K216" s="113"/>
      <c r="L216" s="138">
        <v>0.72</v>
      </c>
      <c r="M216" s="118">
        <v>0.57199999999999995</v>
      </c>
      <c r="N216" s="119">
        <v>0.7</v>
      </c>
      <c r="O216" s="120"/>
      <c r="P216" s="113"/>
      <c r="Q216" s="121">
        <v>71</v>
      </c>
      <c r="R216" s="122">
        <v>26.8890197761651</v>
      </c>
      <c r="S216" s="123">
        <v>36</v>
      </c>
      <c r="T216" s="118">
        <v>0.74691721600458505</v>
      </c>
      <c r="U216" s="129">
        <v>-37.593560654387304</v>
      </c>
      <c r="V216" s="126"/>
      <c r="W216" s="126"/>
      <c r="X216" s="127">
        <v>25</v>
      </c>
      <c r="Y216" s="127">
        <v>44</v>
      </c>
      <c r="Z216" s="113"/>
      <c r="AA216" s="128">
        <v>216</v>
      </c>
      <c r="AB216" s="112">
        <v>81.803215093685296</v>
      </c>
      <c r="AC216" s="123">
        <v>200</v>
      </c>
      <c r="AD216" s="118">
        <v>0.409016075468427</v>
      </c>
      <c r="AE216" s="129">
        <v>-387.29755919104099</v>
      </c>
      <c r="AF216" s="114"/>
      <c r="AG216" s="114"/>
      <c r="AH216" s="130">
        <v>313</v>
      </c>
      <c r="AI216" s="127">
        <v>418</v>
      </c>
      <c r="AJ216" s="113"/>
      <c r="AK216" s="122">
        <v>1622.7522799999999</v>
      </c>
      <c r="AL216" s="122">
        <v>614.56645279911197</v>
      </c>
      <c r="AM216" s="131">
        <v>751.6</v>
      </c>
      <c r="AN216" s="120">
        <v>0.81767755827449795</v>
      </c>
      <c r="AO216" s="122">
        <v>-644.43994743993096</v>
      </c>
      <c r="AP216" s="126"/>
      <c r="AQ216" s="126"/>
      <c r="AR216" s="127">
        <v>362</v>
      </c>
      <c r="AS216" s="127">
        <v>759</v>
      </c>
      <c r="AT216" s="115"/>
      <c r="AU216" s="122">
        <v>1187.5481600000001</v>
      </c>
      <c r="AV216" s="112">
        <v>449.74656280828799</v>
      </c>
      <c r="AW216" s="133">
        <v>573</v>
      </c>
      <c r="AX216" s="120">
        <v>0.78489801537223003</v>
      </c>
      <c r="AY216" s="122">
        <v>-540.89934708233204</v>
      </c>
      <c r="AZ216" s="114"/>
      <c r="BA216" s="114"/>
      <c r="BB216" s="127">
        <v>326</v>
      </c>
      <c r="BC216" s="127">
        <v>629</v>
      </c>
      <c r="BD216" s="113"/>
      <c r="BE216" s="122">
        <v>103.4</v>
      </c>
      <c r="BF216" s="112">
        <v>39.159502040217902</v>
      </c>
      <c r="BG216" s="134">
        <v>65</v>
      </c>
      <c r="BH216" s="118">
        <v>0.60245387754181301</v>
      </c>
      <c r="BI216" s="129">
        <v>-92.671706737088201</v>
      </c>
      <c r="BJ216" s="114"/>
      <c r="BK216" s="114"/>
      <c r="BL216" s="127">
        <v>69</v>
      </c>
      <c r="BM216" s="127">
        <v>103</v>
      </c>
      <c r="BN216" s="113"/>
      <c r="BO216" s="121">
        <v>269</v>
      </c>
      <c r="BP216" s="122">
        <v>101.87530027871</v>
      </c>
      <c r="BQ216" s="134">
        <v>78</v>
      </c>
      <c r="BR216" s="124">
        <v>1.3060935933167901</v>
      </c>
      <c r="BS216" s="125">
        <v>33.7139519154941</v>
      </c>
      <c r="BT216" s="114">
        <v>7.4999999999999997E-3</v>
      </c>
      <c r="BU216" s="126">
        <v>7.4999999999999997E-3</v>
      </c>
      <c r="BV216" s="121">
        <v>0</v>
      </c>
      <c r="BW216" s="121">
        <v>0</v>
      </c>
      <c r="BX216" s="115"/>
      <c r="BY216" s="120">
        <v>1</v>
      </c>
      <c r="BZ216" s="120">
        <v>1</v>
      </c>
      <c r="CA216" s="137">
        <v>1</v>
      </c>
      <c r="CB216" s="119">
        <v>0.9</v>
      </c>
      <c r="CC216" s="126">
        <v>2.5000000000000001E-3</v>
      </c>
      <c r="CD216" s="115"/>
      <c r="CE216" s="115"/>
    </row>
    <row r="217" spans="1:83" s="87" customFormat="1" ht="21.4" customHeight="1" x14ac:dyDescent="0.2">
      <c r="A217" s="111" t="s">
        <v>246</v>
      </c>
      <c r="B217" s="111" t="s">
        <v>375</v>
      </c>
      <c r="C217" s="111" t="s">
        <v>284</v>
      </c>
      <c r="D217" s="112">
        <v>7.5859845611111103</v>
      </c>
      <c r="E217" s="113"/>
      <c r="F217" s="114">
        <v>2.1125000000000001E-2</v>
      </c>
      <c r="G217" s="114">
        <v>1.7375000000000002E-2</v>
      </c>
      <c r="H217" s="115"/>
      <c r="I217" s="116">
        <v>4</v>
      </c>
      <c r="J217" s="116">
        <v>3</v>
      </c>
      <c r="K217" s="113"/>
      <c r="L217" s="117">
        <v>0.45</v>
      </c>
      <c r="M217" s="118">
        <v>0.55000000000000004</v>
      </c>
      <c r="N217" s="119">
        <v>0.7</v>
      </c>
      <c r="O217" s="120"/>
      <c r="P217" s="113"/>
      <c r="Q217" s="121">
        <v>327</v>
      </c>
      <c r="R217" s="122">
        <v>43.105808793276097</v>
      </c>
      <c r="S217" s="123">
        <v>36</v>
      </c>
      <c r="T217" s="124">
        <v>1.197383577591</v>
      </c>
      <c r="U217" s="125">
        <v>15.01576454592</v>
      </c>
      <c r="V217" s="126">
        <v>0.01</v>
      </c>
      <c r="W217" s="126">
        <v>0.01</v>
      </c>
      <c r="X217" s="127">
        <v>0</v>
      </c>
      <c r="Y217" s="127">
        <v>1</v>
      </c>
      <c r="Z217" s="113"/>
      <c r="AA217" s="128">
        <v>454</v>
      </c>
      <c r="AB217" s="112">
        <v>59.847208538676902</v>
      </c>
      <c r="AC217" s="123">
        <v>200</v>
      </c>
      <c r="AD217" s="118">
        <v>0.299236042693384</v>
      </c>
      <c r="AE217" s="129">
        <v>-1279.24575252267</v>
      </c>
      <c r="AF217" s="114"/>
      <c r="AG217" s="114"/>
      <c r="AH217" s="130">
        <v>1064</v>
      </c>
      <c r="AI217" s="127">
        <v>1367</v>
      </c>
      <c r="AJ217" s="113"/>
      <c r="AK217" s="122">
        <v>3661.4827799999998</v>
      </c>
      <c r="AL217" s="122">
        <v>482.664148668358</v>
      </c>
      <c r="AM217" s="131">
        <v>649.79999999999995</v>
      </c>
      <c r="AN217" s="118">
        <v>0.742788779114124</v>
      </c>
      <c r="AO217" s="141">
        <v>-1969.83266994614</v>
      </c>
      <c r="AP217" s="126"/>
      <c r="AQ217" s="126"/>
      <c r="AR217" s="127">
        <v>1268</v>
      </c>
      <c r="AS217" s="127">
        <v>2254</v>
      </c>
      <c r="AT217" s="115"/>
      <c r="AU217" s="122">
        <v>4201.72091</v>
      </c>
      <c r="AV217" s="112">
        <v>553.87944388125402</v>
      </c>
      <c r="AW217" s="133">
        <v>573</v>
      </c>
      <c r="AX217" s="135">
        <v>0.96663079211388103</v>
      </c>
      <c r="AY217" s="139">
        <v>-764.02817097744003</v>
      </c>
      <c r="AZ217" s="114">
        <v>1.5E-3</v>
      </c>
      <c r="BA217" s="114"/>
      <c r="BB217" s="127">
        <v>146</v>
      </c>
      <c r="BC217" s="127">
        <v>1015</v>
      </c>
      <c r="BD217" s="113"/>
      <c r="BE217" s="122">
        <v>444.7</v>
      </c>
      <c r="BF217" s="112">
        <v>58.621263517950702</v>
      </c>
      <c r="BG217" s="134">
        <v>65</v>
      </c>
      <c r="BH217" s="120">
        <v>0.90186559258385701</v>
      </c>
      <c r="BI217" s="128">
        <v>-118.60486956986701</v>
      </c>
      <c r="BJ217" s="114"/>
      <c r="BK217" s="114"/>
      <c r="BL217" s="127">
        <v>49</v>
      </c>
      <c r="BM217" s="127">
        <v>148</v>
      </c>
      <c r="BN217" s="113"/>
      <c r="BO217" s="121">
        <v>670</v>
      </c>
      <c r="BP217" s="122">
        <v>88.320770310382201</v>
      </c>
      <c r="BQ217" s="134">
        <v>78</v>
      </c>
      <c r="BR217" s="135">
        <v>1.13231756808182</v>
      </c>
      <c r="BS217" s="136">
        <v>-5.9658434838398797</v>
      </c>
      <c r="BT217" s="114">
        <v>7.1250000000000003E-3</v>
      </c>
      <c r="BU217" s="126">
        <v>4.875E-3</v>
      </c>
      <c r="BV217" s="121">
        <v>0</v>
      </c>
      <c r="BW217" s="121">
        <v>41</v>
      </c>
      <c r="BX217" s="115"/>
      <c r="BY217" s="120">
        <v>0.99364870784056103</v>
      </c>
      <c r="BZ217" s="120">
        <v>1</v>
      </c>
      <c r="CA217" s="137">
        <v>0.99745948313622401</v>
      </c>
      <c r="CB217" s="119">
        <v>0.9</v>
      </c>
      <c r="CC217" s="126">
        <v>2.5000000000000001E-3</v>
      </c>
      <c r="CD217" s="115"/>
      <c r="CE217" s="115"/>
    </row>
    <row r="218" spans="1:83" s="87" customFormat="1" ht="21.4" customHeight="1" x14ac:dyDescent="0.2">
      <c r="A218" s="111" t="s">
        <v>246</v>
      </c>
      <c r="B218" s="111" t="s">
        <v>375</v>
      </c>
      <c r="C218" s="111" t="s">
        <v>285</v>
      </c>
      <c r="D218" s="112">
        <v>8.959468266</v>
      </c>
      <c r="E218" s="113"/>
      <c r="F218" s="114">
        <v>3.6999999999999998E-2</v>
      </c>
      <c r="G218" s="114">
        <v>3.2000000000000001E-2</v>
      </c>
      <c r="H218" s="115"/>
      <c r="I218" s="116">
        <v>5</v>
      </c>
      <c r="J218" s="116">
        <v>4</v>
      </c>
      <c r="K218" s="113"/>
      <c r="L218" s="117">
        <v>0.63</v>
      </c>
      <c r="M218" s="118">
        <v>0.498</v>
      </c>
      <c r="N218" s="119">
        <v>0.7</v>
      </c>
      <c r="O218" s="120"/>
      <c r="P218" s="113"/>
      <c r="Q218" s="121">
        <v>319</v>
      </c>
      <c r="R218" s="122">
        <v>35.604791548909503</v>
      </c>
      <c r="S218" s="123">
        <v>36</v>
      </c>
      <c r="T218" s="135">
        <v>0.98902198746970904</v>
      </c>
      <c r="U218" s="136">
        <v>-49.470675694822503</v>
      </c>
      <c r="V218" s="126">
        <v>2E-3</v>
      </c>
      <c r="W218" s="126"/>
      <c r="X218" s="127">
        <v>4</v>
      </c>
      <c r="Y218" s="127">
        <v>69</v>
      </c>
      <c r="Z218" s="113"/>
      <c r="AA218" s="128">
        <v>1016</v>
      </c>
      <c r="AB218" s="112">
        <v>113.399586876778</v>
      </c>
      <c r="AC218" s="123">
        <v>200</v>
      </c>
      <c r="AD218" s="118">
        <v>0.56699793438389001</v>
      </c>
      <c r="AE218" s="129">
        <v>-1031.05930941568</v>
      </c>
      <c r="AF218" s="114"/>
      <c r="AG218" s="114"/>
      <c r="AH218" s="130">
        <v>776</v>
      </c>
      <c r="AI218" s="127">
        <v>1135</v>
      </c>
      <c r="AJ218" s="113"/>
      <c r="AK218" s="122">
        <v>7291.6850599999998</v>
      </c>
      <c r="AL218" s="122">
        <v>813.85243448776805</v>
      </c>
      <c r="AM218" s="131">
        <v>636.9</v>
      </c>
      <c r="AN218" s="124">
        <v>1.2778339370195799</v>
      </c>
      <c r="AO218" s="132">
        <v>772.82468916576499</v>
      </c>
      <c r="AP218" s="126">
        <v>0.01</v>
      </c>
      <c r="AQ218" s="126">
        <v>0.01</v>
      </c>
      <c r="AR218" s="127">
        <v>0</v>
      </c>
      <c r="AS218" s="127">
        <v>0</v>
      </c>
      <c r="AT218" s="115"/>
      <c r="AU218" s="122">
        <v>5942.4509799999996</v>
      </c>
      <c r="AV218" s="112">
        <v>663.25933677903799</v>
      </c>
      <c r="AW218" s="133">
        <v>573</v>
      </c>
      <c r="AX218" s="124">
        <v>1.1575206575550401</v>
      </c>
      <c r="AY218" s="132">
        <v>77.626058524075205</v>
      </c>
      <c r="AZ218" s="114">
        <v>1.4999999999999999E-2</v>
      </c>
      <c r="BA218" s="114">
        <v>1.2E-2</v>
      </c>
      <c r="BB218" s="127">
        <v>0</v>
      </c>
      <c r="BC218" s="127">
        <v>219</v>
      </c>
      <c r="BD218" s="113"/>
      <c r="BE218" s="122">
        <v>510.6</v>
      </c>
      <c r="BF218" s="112">
        <v>56.989989231577503</v>
      </c>
      <c r="BG218" s="134">
        <v>65</v>
      </c>
      <c r="BH218" s="120">
        <v>0.87676906510119201</v>
      </c>
      <c r="BI218" s="128">
        <v>-154.694275560096</v>
      </c>
      <c r="BJ218" s="114"/>
      <c r="BK218" s="114"/>
      <c r="BL218" s="127">
        <v>72</v>
      </c>
      <c r="BM218" s="127">
        <v>189</v>
      </c>
      <c r="BN218" s="113"/>
      <c r="BO218" s="121">
        <v>945</v>
      </c>
      <c r="BP218" s="122">
        <v>105.475009447397</v>
      </c>
      <c r="BQ218" s="134">
        <v>78</v>
      </c>
      <c r="BR218" s="124">
        <v>1.3522437108640599</v>
      </c>
      <c r="BS218" s="125">
        <v>146.64686932788501</v>
      </c>
      <c r="BT218" s="114">
        <v>7.4999999999999997E-3</v>
      </c>
      <c r="BU218" s="126">
        <v>7.4999999999999997E-3</v>
      </c>
      <c r="BV218" s="121">
        <v>0</v>
      </c>
      <c r="BW218" s="121">
        <v>0</v>
      </c>
      <c r="BX218" s="115"/>
      <c r="BY218" s="120">
        <v>0.99116375258507206</v>
      </c>
      <c r="BZ218" s="120">
        <v>1</v>
      </c>
      <c r="CA218" s="137">
        <v>0.99646550103402898</v>
      </c>
      <c r="CB218" s="119">
        <v>0.9</v>
      </c>
      <c r="CC218" s="126">
        <v>2.5000000000000001E-3</v>
      </c>
      <c r="CD218" s="115"/>
      <c r="CE218" s="115"/>
    </row>
    <row r="219" spans="1:83" s="87" customFormat="1" ht="21.4" customHeight="1" x14ac:dyDescent="0.2">
      <c r="A219" s="111" t="s">
        <v>246</v>
      </c>
      <c r="B219" s="111" t="s">
        <v>375</v>
      </c>
      <c r="C219" s="111" t="s">
        <v>286</v>
      </c>
      <c r="D219" s="112">
        <v>8.0775934538888894</v>
      </c>
      <c r="E219" s="113"/>
      <c r="F219" s="114">
        <v>8.6250000000000007E-3</v>
      </c>
      <c r="G219" s="114">
        <v>5.875E-3</v>
      </c>
      <c r="H219" s="115"/>
      <c r="I219" s="116">
        <v>3</v>
      </c>
      <c r="J219" s="116">
        <v>2</v>
      </c>
      <c r="K219" s="113"/>
      <c r="L219" s="117">
        <v>0.41</v>
      </c>
      <c r="M219" s="120">
        <v>0.64200000000000002</v>
      </c>
      <c r="N219" s="119">
        <v>0.7</v>
      </c>
      <c r="O219" s="120"/>
      <c r="P219" s="113"/>
      <c r="Q219" s="121">
        <v>277</v>
      </c>
      <c r="R219" s="122">
        <v>34.292391859191802</v>
      </c>
      <c r="S219" s="123">
        <v>36</v>
      </c>
      <c r="T219" s="135">
        <v>0.95256644053310402</v>
      </c>
      <c r="U219" s="136">
        <v>-55.202339422016102</v>
      </c>
      <c r="V219" s="126">
        <v>5.0000000000000001E-4</v>
      </c>
      <c r="W219" s="126"/>
      <c r="X219" s="127">
        <v>14</v>
      </c>
      <c r="Y219" s="127">
        <v>72</v>
      </c>
      <c r="Z219" s="113"/>
      <c r="AA219" s="128">
        <v>816</v>
      </c>
      <c r="AB219" s="112">
        <v>101.02018684873801</v>
      </c>
      <c r="AC219" s="123">
        <v>200</v>
      </c>
      <c r="AD219" s="118">
        <v>0.50510093424368996</v>
      </c>
      <c r="AE219" s="129">
        <v>-1029.56855234453</v>
      </c>
      <c r="AF219" s="114"/>
      <c r="AG219" s="114"/>
      <c r="AH219" s="130">
        <v>800</v>
      </c>
      <c r="AI219" s="127">
        <v>1123</v>
      </c>
      <c r="AJ219" s="113"/>
      <c r="AK219" s="122">
        <v>4503.3222699999997</v>
      </c>
      <c r="AL219" s="122">
        <v>557.50791318074005</v>
      </c>
      <c r="AM219" s="131">
        <v>735.7</v>
      </c>
      <c r="AN219" s="120">
        <v>0.75779246048761695</v>
      </c>
      <c r="AO219" s="122">
        <v>-2285.6016497993701</v>
      </c>
      <c r="AP219" s="126"/>
      <c r="AQ219" s="126"/>
      <c r="AR219" s="127">
        <v>1440</v>
      </c>
      <c r="AS219" s="127">
        <v>2628</v>
      </c>
      <c r="AT219" s="115"/>
      <c r="AU219" s="122">
        <v>4155.2823799999996</v>
      </c>
      <c r="AV219" s="112">
        <v>514.42083631969297</v>
      </c>
      <c r="AW219" s="133">
        <v>573</v>
      </c>
      <c r="AX219" s="120">
        <v>0.89776760265216904</v>
      </c>
      <c r="AY219" s="122">
        <v>-1132.2715224670901</v>
      </c>
      <c r="AZ219" s="114"/>
      <c r="BA219" s="114"/>
      <c r="BB219" s="127">
        <v>474</v>
      </c>
      <c r="BC219" s="127">
        <v>1399</v>
      </c>
      <c r="BD219" s="113"/>
      <c r="BE219" s="122">
        <v>381.1</v>
      </c>
      <c r="BF219" s="112">
        <v>47.1798936373212</v>
      </c>
      <c r="BG219" s="134">
        <v>65</v>
      </c>
      <c r="BH219" s="118">
        <v>0.72584451749724999</v>
      </c>
      <c r="BI219" s="129">
        <v>-218.70977951197301</v>
      </c>
      <c r="BJ219" s="114"/>
      <c r="BK219" s="114"/>
      <c r="BL219" s="127">
        <v>144</v>
      </c>
      <c r="BM219" s="127">
        <v>249</v>
      </c>
      <c r="BN219" s="113"/>
      <c r="BO219" s="121">
        <v>687</v>
      </c>
      <c r="BP219" s="122">
        <v>85.050083780739101</v>
      </c>
      <c r="BQ219" s="134">
        <v>78</v>
      </c>
      <c r="BR219" s="135">
        <v>1.0903856894966599</v>
      </c>
      <c r="BS219" s="136">
        <v>-32.771735414368202</v>
      </c>
      <c r="BT219" s="114">
        <v>5.6249999999999998E-3</v>
      </c>
      <c r="BU219" s="126">
        <v>3.375E-3</v>
      </c>
      <c r="BV219" s="121">
        <v>0</v>
      </c>
      <c r="BW219" s="121">
        <v>70</v>
      </c>
      <c r="BX219" s="115"/>
      <c r="BY219" s="120">
        <v>0.99690402476780204</v>
      </c>
      <c r="BZ219" s="120">
        <v>1</v>
      </c>
      <c r="CA219" s="137">
        <v>0.99876160990712104</v>
      </c>
      <c r="CB219" s="119">
        <v>0.9</v>
      </c>
      <c r="CC219" s="126">
        <v>2.5000000000000001E-3</v>
      </c>
      <c r="CD219" s="115"/>
      <c r="CE219" s="115"/>
    </row>
    <row r="220" spans="1:83" s="87" customFormat="1" ht="21.4" customHeight="1" x14ac:dyDescent="0.2">
      <c r="A220" s="111" t="s">
        <v>246</v>
      </c>
      <c r="B220" s="111" t="s">
        <v>375</v>
      </c>
      <c r="C220" s="111" t="s">
        <v>287</v>
      </c>
      <c r="D220" s="112">
        <v>4.4826516391111104</v>
      </c>
      <c r="E220" s="113"/>
      <c r="F220" s="114">
        <v>1.35E-2</v>
      </c>
      <c r="G220" s="114">
        <v>1.35E-2</v>
      </c>
      <c r="H220" s="115"/>
      <c r="I220" s="116">
        <v>2</v>
      </c>
      <c r="J220" s="116">
        <v>2</v>
      </c>
      <c r="K220" s="113"/>
      <c r="L220" s="138">
        <v>0.79</v>
      </c>
      <c r="M220" s="135">
        <v>0.78</v>
      </c>
      <c r="N220" s="119">
        <v>0.7</v>
      </c>
      <c r="O220" s="120">
        <v>1.0999999999999999E-2</v>
      </c>
      <c r="P220" s="113"/>
      <c r="Q220" s="121">
        <v>103</v>
      </c>
      <c r="R220" s="122">
        <v>22.977471437067599</v>
      </c>
      <c r="S220" s="123">
        <v>36</v>
      </c>
      <c r="T220" s="118">
        <v>0.63826309547410098</v>
      </c>
      <c r="U220" s="129">
        <v>-81.355324370739098</v>
      </c>
      <c r="V220" s="126"/>
      <c r="W220" s="126"/>
      <c r="X220" s="127">
        <v>59</v>
      </c>
      <c r="Y220" s="127">
        <v>91</v>
      </c>
      <c r="Z220" s="113"/>
      <c r="AA220" s="128">
        <v>381</v>
      </c>
      <c r="AB220" s="112">
        <v>84.994336092454105</v>
      </c>
      <c r="AC220" s="123">
        <v>200</v>
      </c>
      <c r="AD220" s="118">
        <v>0.42497168046227002</v>
      </c>
      <c r="AE220" s="129">
        <v>-643.19624650410606</v>
      </c>
      <c r="AF220" s="114"/>
      <c r="AG220" s="114"/>
      <c r="AH220" s="130">
        <v>516</v>
      </c>
      <c r="AI220" s="127">
        <v>695</v>
      </c>
      <c r="AJ220" s="113"/>
      <c r="AK220" s="122">
        <v>2095.1107200000001</v>
      </c>
      <c r="AL220" s="122">
        <v>467.38200705140002</v>
      </c>
      <c r="AM220" s="131">
        <v>684.4</v>
      </c>
      <c r="AN220" s="118">
        <v>0.68290766664435998</v>
      </c>
      <c r="AO220" s="141">
        <v>-1409.68883553705</v>
      </c>
      <c r="AP220" s="126"/>
      <c r="AQ220" s="126"/>
      <c r="AR220" s="127">
        <v>973</v>
      </c>
      <c r="AS220" s="127">
        <v>1587</v>
      </c>
      <c r="AT220" s="115"/>
      <c r="AU220" s="122">
        <v>2103.9182799999999</v>
      </c>
      <c r="AV220" s="112">
        <v>469.346817326451</v>
      </c>
      <c r="AW220" s="133">
        <v>573</v>
      </c>
      <c r="AX220" s="120">
        <v>0.81910439323988005</v>
      </c>
      <c r="AY220" s="122">
        <v>-830.403966234265</v>
      </c>
      <c r="AZ220" s="114"/>
      <c r="BA220" s="114"/>
      <c r="BB220" s="127">
        <v>465</v>
      </c>
      <c r="BC220" s="127">
        <v>979</v>
      </c>
      <c r="BD220" s="113"/>
      <c r="BE220" s="122">
        <v>210.2</v>
      </c>
      <c r="BF220" s="112">
        <v>46.891888311374899</v>
      </c>
      <c r="BG220" s="134">
        <v>65</v>
      </c>
      <c r="BH220" s="118">
        <v>0.72141366632884496</v>
      </c>
      <c r="BI220" s="129">
        <v>-122.663780113835</v>
      </c>
      <c r="BJ220" s="114"/>
      <c r="BK220" s="114"/>
      <c r="BL220" s="127">
        <v>82</v>
      </c>
      <c r="BM220" s="127">
        <v>140</v>
      </c>
      <c r="BN220" s="113"/>
      <c r="BO220" s="121">
        <v>295</v>
      </c>
      <c r="BP220" s="122">
        <v>65.809262853737394</v>
      </c>
      <c r="BQ220" s="134">
        <v>78</v>
      </c>
      <c r="BR220" s="120">
        <v>0.84370849812483895</v>
      </c>
      <c r="BS220" s="128">
        <v>-104.43653613660101</v>
      </c>
      <c r="BT220" s="114"/>
      <c r="BU220" s="126"/>
      <c r="BV220" s="121">
        <v>55</v>
      </c>
      <c r="BW220" s="121">
        <v>125</v>
      </c>
      <c r="BX220" s="115"/>
      <c r="BY220" s="120">
        <v>0.99344827586206896</v>
      </c>
      <c r="BZ220" s="120">
        <v>1</v>
      </c>
      <c r="CA220" s="137">
        <v>0.99737931034482796</v>
      </c>
      <c r="CB220" s="119">
        <v>0.9</v>
      </c>
      <c r="CC220" s="126">
        <v>2.5000000000000001E-3</v>
      </c>
      <c r="CD220" s="115"/>
      <c r="CE220" s="115"/>
    </row>
    <row r="221" spans="1:83" s="87" customFormat="1" ht="21.4" customHeight="1" x14ac:dyDescent="0.2">
      <c r="A221" s="111" t="s">
        <v>246</v>
      </c>
      <c r="B221" s="111" t="s">
        <v>376</v>
      </c>
      <c r="C221" s="111" t="s">
        <v>288</v>
      </c>
      <c r="D221" s="112">
        <v>1.9638519855555601</v>
      </c>
      <c r="E221" s="113"/>
      <c r="F221" s="114">
        <v>0.05</v>
      </c>
      <c r="G221" s="114">
        <v>0.05</v>
      </c>
      <c r="H221" s="115"/>
      <c r="I221" s="116">
        <v>5</v>
      </c>
      <c r="J221" s="116">
        <v>5</v>
      </c>
      <c r="K221" s="113"/>
      <c r="L221" s="137">
        <v>0.89</v>
      </c>
      <c r="M221" s="120">
        <v>0.67800000000000005</v>
      </c>
      <c r="N221" s="119">
        <v>0.7</v>
      </c>
      <c r="O221" s="120"/>
      <c r="P221" s="113"/>
      <c r="Q221" s="121">
        <v>142</v>
      </c>
      <c r="R221" s="122">
        <v>72.306874980616001</v>
      </c>
      <c r="S221" s="123">
        <v>36</v>
      </c>
      <c r="T221" s="124">
        <v>2.0085243050171102</v>
      </c>
      <c r="U221" s="125">
        <v>61.233837701247801</v>
      </c>
      <c r="V221" s="126">
        <v>0.01</v>
      </c>
      <c r="W221" s="126">
        <v>0.01</v>
      </c>
      <c r="X221" s="127">
        <v>0</v>
      </c>
      <c r="Y221" s="127">
        <v>0</v>
      </c>
      <c r="Z221" s="113"/>
      <c r="AA221" s="128">
        <v>171</v>
      </c>
      <c r="AB221" s="112">
        <v>87.073771983699501</v>
      </c>
      <c r="AC221" s="123">
        <v>200</v>
      </c>
      <c r="AD221" s="118">
        <v>0.435368859918497</v>
      </c>
      <c r="AE221" s="129">
        <v>-277.70090165973397</v>
      </c>
      <c r="AF221" s="114"/>
      <c r="AG221" s="114"/>
      <c r="AH221" s="130">
        <v>222</v>
      </c>
      <c r="AI221" s="127">
        <v>301</v>
      </c>
      <c r="AJ221" s="113"/>
      <c r="AK221" s="122">
        <v>850.64383999999995</v>
      </c>
      <c r="AL221" s="122">
        <v>433.15068867542999</v>
      </c>
      <c r="AM221" s="131">
        <v>691.5</v>
      </c>
      <c r="AN221" s="118">
        <v>0.62639289757835204</v>
      </c>
      <c r="AO221" s="141">
        <v>-700.73952748853196</v>
      </c>
      <c r="AP221" s="126"/>
      <c r="AQ221" s="126"/>
      <c r="AR221" s="127">
        <v>508</v>
      </c>
      <c r="AS221" s="127">
        <v>779</v>
      </c>
      <c r="AT221" s="115"/>
      <c r="AU221" s="122">
        <v>1593.3193000000001</v>
      </c>
      <c r="AV221" s="112">
        <v>811.32351710776402</v>
      </c>
      <c r="AW221" s="133">
        <v>573</v>
      </c>
      <c r="AX221" s="124">
        <v>1.4159223684254201</v>
      </c>
      <c r="AY221" s="132">
        <v>307.791216744861</v>
      </c>
      <c r="AZ221" s="114">
        <v>1.4999999999999999E-2</v>
      </c>
      <c r="BA221" s="114">
        <v>1.4999999999999999E-2</v>
      </c>
      <c r="BB221" s="127">
        <v>0</v>
      </c>
      <c r="BC221" s="127">
        <v>0</v>
      </c>
      <c r="BD221" s="113"/>
      <c r="BE221" s="122">
        <v>176.4</v>
      </c>
      <c r="BF221" s="112">
        <v>89.823470046342607</v>
      </c>
      <c r="BG221" s="134">
        <v>65</v>
      </c>
      <c r="BH221" s="124">
        <v>1.3818995391744999</v>
      </c>
      <c r="BI221" s="125">
        <v>30.5722069605863</v>
      </c>
      <c r="BJ221" s="114">
        <v>1.4999999999999999E-2</v>
      </c>
      <c r="BK221" s="114">
        <v>1.4999999999999999E-2</v>
      </c>
      <c r="BL221" s="127">
        <v>0</v>
      </c>
      <c r="BM221" s="127">
        <v>0</v>
      </c>
      <c r="BN221" s="113"/>
      <c r="BO221" s="121">
        <v>246</v>
      </c>
      <c r="BP221" s="122">
        <v>125.264022853743</v>
      </c>
      <c r="BQ221" s="134">
        <v>78</v>
      </c>
      <c r="BR221" s="124">
        <v>1.60594901094542</v>
      </c>
      <c r="BS221" s="125">
        <v>71.006648352703607</v>
      </c>
      <c r="BT221" s="114">
        <v>7.4999999999999997E-3</v>
      </c>
      <c r="BU221" s="126">
        <v>7.4999999999999997E-3</v>
      </c>
      <c r="BV221" s="121">
        <v>0</v>
      </c>
      <c r="BW221" s="121">
        <v>0</v>
      </c>
      <c r="BX221" s="115"/>
      <c r="BY221" s="120">
        <v>0.99719258843346403</v>
      </c>
      <c r="BZ221" s="120">
        <v>1</v>
      </c>
      <c r="CA221" s="137">
        <v>0.99887703537338601</v>
      </c>
      <c r="CB221" s="119">
        <v>0.9</v>
      </c>
      <c r="CC221" s="126">
        <v>2.5000000000000001E-3</v>
      </c>
      <c r="CD221" s="115"/>
      <c r="CE221" s="115"/>
    </row>
    <row r="222" spans="1:83" s="87" customFormat="1" ht="21.4" customHeight="1" x14ac:dyDescent="0.2">
      <c r="A222" s="111" t="s">
        <v>246</v>
      </c>
      <c r="B222" s="111" t="s">
        <v>376</v>
      </c>
      <c r="C222" s="111" t="s">
        <v>289</v>
      </c>
      <c r="D222" s="112">
        <v>2.5157127223333302</v>
      </c>
      <c r="E222" s="113"/>
      <c r="F222" s="114">
        <v>1.0500000000000001E-2</v>
      </c>
      <c r="G222" s="114">
        <v>1.0500000000000001E-2</v>
      </c>
      <c r="H222" s="115"/>
      <c r="I222" s="116">
        <v>2</v>
      </c>
      <c r="J222" s="116">
        <v>2</v>
      </c>
      <c r="K222" s="113"/>
      <c r="L222" s="138">
        <v>0.71</v>
      </c>
      <c r="M222" s="135">
        <v>0.75900000000000001</v>
      </c>
      <c r="N222" s="119">
        <v>0.7</v>
      </c>
      <c r="O222" s="120">
        <v>8.0000000000000002E-3</v>
      </c>
      <c r="P222" s="113"/>
      <c r="Q222" s="121">
        <v>51</v>
      </c>
      <c r="R222" s="122">
        <v>20.272585000364099</v>
      </c>
      <c r="S222" s="123">
        <v>36</v>
      </c>
      <c r="T222" s="118">
        <v>0.56312736112122597</v>
      </c>
      <c r="U222" s="129">
        <v>-52.462207703769501</v>
      </c>
      <c r="V222" s="126"/>
      <c r="W222" s="126"/>
      <c r="X222" s="127">
        <v>40</v>
      </c>
      <c r="Y222" s="127">
        <v>58</v>
      </c>
      <c r="Z222" s="113"/>
      <c r="AA222" s="128">
        <v>228</v>
      </c>
      <c r="AB222" s="112">
        <v>90.630380001627998</v>
      </c>
      <c r="AC222" s="123">
        <v>200</v>
      </c>
      <c r="AD222" s="118">
        <v>0.45315190000813999</v>
      </c>
      <c r="AE222" s="129">
        <v>-346.79004279871901</v>
      </c>
      <c r="AF222" s="114"/>
      <c r="AG222" s="114"/>
      <c r="AH222" s="130">
        <v>276</v>
      </c>
      <c r="AI222" s="127">
        <v>376</v>
      </c>
      <c r="AJ222" s="113"/>
      <c r="AK222" s="122">
        <v>655.03250000000003</v>
      </c>
      <c r="AL222" s="122">
        <v>260.37651047550997</v>
      </c>
      <c r="AM222" s="131">
        <v>772.1</v>
      </c>
      <c r="AN222" s="118">
        <v>0.33723158978825302</v>
      </c>
      <c r="AO222" s="141">
        <v>-1563.94446022446</v>
      </c>
      <c r="AP222" s="126"/>
      <c r="AQ222" s="126"/>
      <c r="AR222" s="127">
        <v>1288</v>
      </c>
      <c r="AS222" s="127">
        <v>1676</v>
      </c>
      <c r="AT222" s="115"/>
      <c r="AU222" s="122">
        <v>1094.02225</v>
      </c>
      <c r="AV222" s="112">
        <v>434.87566775322802</v>
      </c>
      <c r="AW222" s="133">
        <v>573</v>
      </c>
      <c r="AX222" s="120">
        <v>0.75894531894106099</v>
      </c>
      <c r="AY222" s="122">
        <v>-552.75122261833098</v>
      </c>
      <c r="AZ222" s="114"/>
      <c r="BA222" s="114"/>
      <c r="BB222" s="127">
        <v>348</v>
      </c>
      <c r="BC222" s="127">
        <v>636</v>
      </c>
      <c r="BD222" s="113"/>
      <c r="BE222" s="122">
        <v>65.8</v>
      </c>
      <c r="BF222" s="112">
        <v>26.155609667136499</v>
      </c>
      <c r="BG222" s="134">
        <v>65</v>
      </c>
      <c r="BH222" s="118">
        <v>0.402393994879023</v>
      </c>
      <c r="BI222" s="129">
        <v>-121.006763909584</v>
      </c>
      <c r="BJ222" s="114"/>
      <c r="BK222" s="114"/>
      <c r="BL222" s="127">
        <v>98</v>
      </c>
      <c r="BM222" s="127">
        <v>131</v>
      </c>
      <c r="BN222" s="113"/>
      <c r="BO222" s="121">
        <v>125</v>
      </c>
      <c r="BP222" s="122">
        <v>49.687708334225903</v>
      </c>
      <c r="BQ222" s="134">
        <v>78</v>
      </c>
      <c r="BR222" s="118">
        <v>0.63702190172084405</v>
      </c>
      <c r="BS222" s="129">
        <v>-99.168116691500501</v>
      </c>
      <c r="BT222" s="114"/>
      <c r="BU222" s="126"/>
      <c r="BV222" s="121">
        <v>72</v>
      </c>
      <c r="BW222" s="121">
        <v>111</v>
      </c>
      <c r="BX222" s="115"/>
      <c r="BY222" s="120">
        <v>0.99771167048054898</v>
      </c>
      <c r="BZ222" s="120">
        <v>1</v>
      </c>
      <c r="CA222" s="137">
        <v>0.99908466819221997</v>
      </c>
      <c r="CB222" s="119">
        <v>0.9</v>
      </c>
      <c r="CC222" s="126">
        <v>2.5000000000000001E-3</v>
      </c>
      <c r="CD222" s="115"/>
      <c r="CE222" s="115"/>
    </row>
    <row r="223" spans="1:83" s="87" customFormat="1" ht="21.4" customHeight="1" x14ac:dyDescent="0.2">
      <c r="A223" s="111" t="s">
        <v>246</v>
      </c>
      <c r="B223" s="111" t="s">
        <v>376</v>
      </c>
      <c r="C223" s="111" t="s">
        <v>291</v>
      </c>
      <c r="D223" s="112">
        <v>2.8477018405555601</v>
      </c>
      <c r="E223" s="113"/>
      <c r="F223" s="114">
        <v>0.02</v>
      </c>
      <c r="G223" s="114">
        <v>1.375E-2</v>
      </c>
      <c r="H223" s="115"/>
      <c r="I223" s="116">
        <v>3</v>
      </c>
      <c r="J223" s="116">
        <v>3</v>
      </c>
      <c r="K223" s="113"/>
      <c r="L223" s="117">
        <v>0.62</v>
      </c>
      <c r="M223" s="118">
        <v>0.48399999999999999</v>
      </c>
      <c r="N223" s="119">
        <v>0.7</v>
      </c>
      <c r="O223" s="120"/>
      <c r="P223" s="113"/>
      <c r="Q223" s="121">
        <v>65</v>
      </c>
      <c r="R223" s="122">
        <v>22.825423320061901</v>
      </c>
      <c r="S223" s="123">
        <v>36</v>
      </c>
      <c r="T223" s="118">
        <v>0.63403953666838597</v>
      </c>
      <c r="U223" s="129">
        <v>-52.1157249754242</v>
      </c>
      <c r="V223" s="126"/>
      <c r="W223" s="126"/>
      <c r="X223" s="127">
        <v>38</v>
      </c>
      <c r="Y223" s="127">
        <v>59</v>
      </c>
      <c r="Z223" s="113"/>
      <c r="AA223" s="128">
        <v>221</v>
      </c>
      <c r="AB223" s="112">
        <v>77.606439288210495</v>
      </c>
      <c r="AC223" s="123">
        <v>200</v>
      </c>
      <c r="AD223" s="118">
        <v>0.38803219644105202</v>
      </c>
      <c r="AE223" s="129">
        <v>-429.64291653013402</v>
      </c>
      <c r="AF223" s="114"/>
      <c r="AG223" s="114"/>
      <c r="AH223" s="130">
        <v>349</v>
      </c>
      <c r="AI223" s="127">
        <v>463</v>
      </c>
      <c r="AJ223" s="113"/>
      <c r="AK223" s="122">
        <v>2490.9009500000002</v>
      </c>
      <c r="AL223" s="122">
        <v>874.70567126298999</v>
      </c>
      <c r="AM223" s="131">
        <v>828</v>
      </c>
      <c r="AN223" s="135">
        <v>1.0564078155350101</v>
      </c>
      <c r="AO223" s="139">
        <v>-202.76072443475601</v>
      </c>
      <c r="AP223" s="126">
        <v>5.4999999999999997E-3</v>
      </c>
      <c r="AQ223" s="126">
        <v>3.0000000000000001E-3</v>
      </c>
      <c r="AR223" s="127">
        <v>0</v>
      </c>
      <c r="AS223" s="127">
        <v>339</v>
      </c>
      <c r="AT223" s="115"/>
      <c r="AU223" s="122">
        <v>1807.6434300000001</v>
      </c>
      <c r="AV223" s="112">
        <v>634.77271540736399</v>
      </c>
      <c r="AW223" s="133">
        <v>573</v>
      </c>
      <c r="AX223" s="135">
        <v>1.10780578605125</v>
      </c>
      <c r="AY223" s="139">
        <v>-56.448525858835403</v>
      </c>
      <c r="AZ223" s="114">
        <v>1.2E-2</v>
      </c>
      <c r="BA223" s="114">
        <v>8.2500000000000004E-3</v>
      </c>
      <c r="BB223" s="127">
        <v>0</v>
      </c>
      <c r="BC223" s="127">
        <v>151</v>
      </c>
      <c r="BD223" s="113"/>
      <c r="BE223" s="122">
        <v>150.9</v>
      </c>
      <c r="BF223" s="112">
        <v>52.990098138420599</v>
      </c>
      <c r="BG223" s="134">
        <v>65</v>
      </c>
      <c r="BH223" s="120">
        <v>0.81523227905262496</v>
      </c>
      <c r="BI223" s="128">
        <v>-60.5589478722937</v>
      </c>
      <c r="BJ223" s="114"/>
      <c r="BK223" s="114"/>
      <c r="BL223" s="127">
        <v>35</v>
      </c>
      <c r="BM223" s="127">
        <v>72</v>
      </c>
      <c r="BN223" s="113"/>
      <c r="BO223" s="121">
        <v>110</v>
      </c>
      <c r="BP223" s="122">
        <v>38.627639464720097</v>
      </c>
      <c r="BQ223" s="134">
        <v>78</v>
      </c>
      <c r="BR223" s="118">
        <v>0.49522614698359202</v>
      </c>
      <c r="BS223" s="129">
        <v>-143.750737446752</v>
      </c>
      <c r="BT223" s="114"/>
      <c r="BU223" s="126"/>
      <c r="BV223" s="121">
        <v>113</v>
      </c>
      <c r="BW223" s="121">
        <v>157</v>
      </c>
      <c r="BX223" s="115"/>
      <c r="BY223" s="120">
        <v>0.99490662139218999</v>
      </c>
      <c r="BZ223" s="120">
        <v>1</v>
      </c>
      <c r="CA223" s="137">
        <v>0.997962648556876</v>
      </c>
      <c r="CB223" s="119">
        <v>0.9</v>
      </c>
      <c r="CC223" s="126">
        <v>2.5000000000000001E-3</v>
      </c>
      <c r="CD223" s="115"/>
      <c r="CE223" s="115"/>
    </row>
    <row r="224" spans="1:83" s="87" customFormat="1" ht="21.4" customHeight="1" x14ac:dyDescent="0.2">
      <c r="A224" s="111" t="s">
        <v>246</v>
      </c>
      <c r="B224" s="111" t="s">
        <v>376</v>
      </c>
      <c r="C224" s="111" t="s">
        <v>292</v>
      </c>
      <c r="D224" s="112">
        <v>2.89440753444444</v>
      </c>
      <c r="E224" s="113"/>
      <c r="F224" s="114">
        <v>3.5000000000000003E-2</v>
      </c>
      <c r="G224" s="114">
        <v>3.5000000000000003E-2</v>
      </c>
      <c r="H224" s="115"/>
      <c r="I224" s="116">
        <v>4</v>
      </c>
      <c r="J224" s="116">
        <v>4</v>
      </c>
      <c r="K224" s="113"/>
      <c r="L224" s="137">
        <v>0.84</v>
      </c>
      <c r="M224" s="120">
        <v>0.628</v>
      </c>
      <c r="N224" s="119">
        <v>0.7</v>
      </c>
      <c r="O224" s="120"/>
      <c r="P224" s="113"/>
      <c r="Q224" s="121">
        <v>153</v>
      </c>
      <c r="R224" s="122">
        <v>52.860558915511199</v>
      </c>
      <c r="S224" s="123">
        <v>36</v>
      </c>
      <c r="T224" s="124">
        <v>1.4683488587642</v>
      </c>
      <c r="U224" s="125">
        <v>33.963437975424199</v>
      </c>
      <c r="V224" s="126">
        <v>0.01</v>
      </c>
      <c r="W224" s="126">
        <v>0.01</v>
      </c>
      <c r="X224" s="127">
        <v>0</v>
      </c>
      <c r="Y224" s="127">
        <v>0</v>
      </c>
      <c r="Z224" s="113"/>
      <c r="AA224" s="128">
        <v>312</v>
      </c>
      <c r="AB224" s="112">
        <v>107.79408092574801</v>
      </c>
      <c r="AC224" s="123">
        <v>200</v>
      </c>
      <c r="AD224" s="118">
        <v>0.53897040462874002</v>
      </c>
      <c r="AE224" s="129">
        <v>-349.314233469866</v>
      </c>
      <c r="AF224" s="114"/>
      <c r="AG224" s="114"/>
      <c r="AH224" s="130">
        <v>267</v>
      </c>
      <c r="AI224" s="127">
        <v>383</v>
      </c>
      <c r="AJ224" s="113"/>
      <c r="AK224" s="122">
        <v>1149.57024</v>
      </c>
      <c r="AL224" s="122">
        <v>397.16944705253798</v>
      </c>
      <c r="AM224" s="131">
        <v>691.9</v>
      </c>
      <c r="AN224" s="118">
        <v>0.574027239561408</v>
      </c>
      <c r="AO224" s="141">
        <v>-1138.2463506890001</v>
      </c>
      <c r="AP224" s="126"/>
      <c r="AQ224" s="126"/>
      <c r="AR224" s="127">
        <v>854</v>
      </c>
      <c r="AS224" s="127">
        <v>1254</v>
      </c>
      <c r="AT224" s="115"/>
      <c r="AU224" s="122">
        <v>2255.5049199999999</v>
      </c>
      <c r="AV224" s="112">
        <v>779.26307652212597</v>
      </c>
      <c r="AW224" s="133">
        <v>573</v>
      </c>
      <c r="AX224" s="124">
        <v>1.3599704651346001</v>
      </c>
      <c r="AY224" s="132">
        <v>360.839641108835</v>
      </c>
      <c r="AZ224" s="114">
        <v>1.4999999999999999E-2</v>
      </c>
      <c r="BA224" s="114">
        <v>1.4999999999999999E-2</v>
      </c>
      <c r="BB224" s="127">
        <v>0</v>
      </c>
      <c r="BC224" s="127">
        <v>0</v>
      </c>
      <c r="BD224" s="113"/>
      <c r="BE224" s="122">
        <v>105.7</v>
      </c>
      <c r="BF224" s="112">
        <v>36.518699852088403</v>
      </c>
      <c r="BG224" s="134">
        <v>65</v>
      </c>
      <c r="BH224" s="118">
        <v>0.56182615157059101</v>
      </c>
      <c r="BI224" s="129">
        <v>-109.227125877706</v>
      </c>
      <c r="BJ224" s="114"/>
      <c r="BK224" s="114"/>
      <c r="BL224" s="127">
        <v>83</v>
      </c>
      <c r="BM224" s="127">
        <v>121</v>
      </c>
      <c r="BN224" s="113"/>
      <c r="BO224" s="121">
        <v>298</v>
      </c>
      <c r="BP224" s="122">
        <v>102.957167038054</v>
      </c>
      <c r="BQ224" s="134">
        <v>78</v>
      </c>
      <c r="BR224" s="124">
        <v>1.31996367997505</v>
      </c>
      <c r="BS224" s="125">
        <v>40.087448946752403</v>
      </c>
      <c r="BT224" s="114">
        <v>7.4999999999999997E-3</v>
      </c>
      <c r="BU224" s="126">
        <v>7.4999999999999997E-3</v>
      </c>
      <c r="BV224" s="121">
        <v>0</v>
      </c>
      <c r="BW224" s="121">
        <v>0</v>
      </c>
      <c r="BX224" s="115"/>
      <c r="BY224" s="120">
        <v>0.99809188316453801</v>
      </c>
      <c r="BZ224" s="120">
        <v>1</v>
      </c>
      <c r="CA224" s="137">
        <v>0.99923675326581496</v>
      </c>
      <c r="CB224" s="119">
        <v>0.9</v>
      </c>
      <c r="CC224" s="126">
        <v>2.5000000000000001E-3</v>
      </c>
      <c r="CD224" s="115"/>
      <c r="CE224" s="115"/>
    </row>
    <row r="225" spans="1:83" s="87" customFormat="1" ht="21.4" customHeight="1" x14ac:dyDescent="0.2">
      <c r="A225" s="111" t="s">
        <v>246</v>
      </c>
      <c r="B225" s="111" t="s">
        <v>376</v>
      </c>
      <c r="C225" s="111" t="s">
        <v>293</v>
      </c>
      <c r="D225" s="112">
        <v>5.5079016496666702</v>
      </c>
      <c r="E225" s="113"/>
      <c r="F225" s="114">
        <v>1.9625E-2</v>
      </c>
      <c r="G225" s="114">
        <v>1.4749999999999999E-2</v>
      </c>
      <c r="H225" s="115"/>
      <c r="I225" s="116">
        <v>4</v>
      </c>
      <c r="J225" s="116">
        <v>3</v>
      </c>
      <c r="K225" s="113"/>
      <c r="L225" s="117">
        <v>0.46896061269146599</v>
      </c>
      <c r="M225" s="118">
        <v>0.40600000000000003</v>
      </c>
      <c r="N225" s="119">
        <v>0.7</v>
      </c>
      <c r="O225" s="120"/>
      <c r="P225" s="113"/>
      <c r="Q225" s="121">
        <v>252</v>
      </c>
      <c r="R225" s="122">
        <v>45.752450938416899</v>
      </c>
      <c r="S225" s="123">
        <v>36</v>
      </c>
      <c r="T225" s="124">
        <v>1.27090141495603</v>
      </c>
      <c r="U225" s="125">
        <v>25.479833595148701</v>
      </c>
      <c r="V225" s="126">
        <v>0.01</v>
      </c>
      <c r="W225" s="126">
        <v>0.01</v>
      </c>
      <c r="X225" s="127">
        <v>0</v>
      </c>
      <c r="Y225" s="127">
        <v>0</v>
      </c>
      <c r="Z225" s="113"/>
      <c r="AA225" s="128">
        <v>521</v>
      </c>
      <c r="AB225" s="112">
        <v>94.591376741727103</v>
      </c>
      <c r="AC225" s="123">
        <v>200</v>
      </c>
      <c r="AD225" s="118">
        <v>0.47295688370863598</v>
      </c>
      <c r="AE225" s="129">
        <v>-737.44536891584096</v>
      </c>
      <c r="AF225" s="114"/>
      <c r="AG225" s="114"/>
      <c r="AH225" s="130">
        <v>581</v>
      </c>
      <c r="AI225" s="127">
        <v>801</v>
      </c>
      <c r="AJ225" s="113"/>
      <c r="AK225" s="122">
        <v>3486.2170700000001</v>
      </c>
      <c r="AL225" s="122">
        <v>632.94831530097895</v>
      </c>
      <c r="AM225" s="131">
        <v>782.6</v>
      </c>
      <c r="AN225" s="120">
        <v>0.80877627817656395</v>
      </c>
      <c r="AO225" s="122">
        <v>-1438.0796585676901</v>
      </c>
      <c r="AP225" s="126"/>
      <c r="AQ225" s="126"/>
      <c r="AR225" s="127">
        <v>825</v>
      </c>
      <c r="AS225" s="127">
        <v>1687</v>
      </c>
      <c r="AT225" s="115"/>
      <c r="AU225" s="122">
        <v>3249.3262399999999</v>
      </c>
      <c r="AV225" s="112">
        <v>589.939045152821</v>
      </c>
      <c r="AW225" s="133">
        <v>573</v>
      </c>
      <c r="AX225" s="135">
        <v>1.02956203342552</v>
      </c>
      <c r="AY225" s="139">
        <v>-356.11974194388398</v>
      </c>
      <c r="AZ225" s="114">
        <v>6.0000000000000001E-3</v>
      </c>
      <c r="BA225" s="114">
        <v>2.2499999999999998E-3</v>
      </c>
      <c r="BB225" s="127">
        <v>0</v>
      </c>
      <c r="BC225" s="127">
        <v>538</v>
      </c>
      <c r="BD225" s="113"/>
      <c r="BE225" s="122">
        <v>296.7</v>
      </c>
      <c r="BF225" s="112">
        <v>53.8680642596361</v>
      </c>
      <c r="BG225" s="134">
        <v>65</v>
      </c>
      <c r="BH225" s="120">
        <v>0.82873945014824901</v>
      </c>
      <c r="BI225" s="128">
        <v>-112.294744897648</v>
      </c>
      <c r="BJ225" s="114"/>
      <c r="BK225" s="114"/>
      <c r="BL225" s="127">
        <v>62</v>
      </c>
      <c r="BM225" s="127">
        <v>133</v>
      </c>
      <c r="BN225" s="113"/>
      <c r="BO225" s="121">
        <v>422</v>
      </c>
      <c r="BP225" s="122">
        <v>76.617199587349006</v>
      </c>
      <c r="BQ225" s="134">
        <v>78</v>
      </c>
      <c r="BR225" s="135">
        <v>0.98227178958139805</v>
      </c>
      <c r="BS225" s="136">
        <v>-68.793693877177901</v>
      </c>
      <c r="BT225" s="114">
        <v>1.1249999999999999E-3</v>
      </c>
      <c r="BU225" s="126"/>
      <c r="BV225" s="121">
        <v>8</v>
      </c>
      <c r="BW225" s="121">
        <v>94</v>
      </c>
      <c r="BX225" s="115"/>
      <c r="BY225" s="120">
        <v>0.99666454891994904</v>
      </c>
      <c r="BZ225" s="120">
        <v>1</v>
      </c>
      <c r="CA225" s="137">
        <v>0.99866581956797995</v>
      </c>
      <c r="CB225" s="119">
        <v>0.9</v>
      </c>
      <c r="CC225" s="126">
        <v>2.5000000000000001E-3</v>
      </c>
      <c r="CD225" s="115"/>
      <c r="CE225" s="115"/>
    </row>
    <row r="226" spans="1:83" s="87" customFormat="1" ht="21.4" customHeight="1" x14ac:dyDescent="0.2">
      <c r="A226" s="111" t="s">
        <v>246</v>
      </c>
      <c r="B226" s="111" t="s">
        <v>376</v>
      </c>
      <c r="C226" s="111" t="s">
        <v>294</v>
      </c>
      <c r="D226" s="112">
        <v>1.95916375911111</v>
      </c>
      <c r="E226" s="113"/>
      <c r="F226" s="114">
        <v>3.4250000000000003E-2</v>
      </c>
      <c r="G226" s="114">
        <v>2.7875E-2</v>
      </c>
      <c r="H226" s="115"/>
      <c r="I226" s="116">
        <v>4</v>
      </c>
      <c r="J226" s="116">
        <v>4</v>
      </c>
      <c r="K226" s="113"/>
      <c r="L226" s="140">
        <v>0.67</v>
      </c>
      <c r="M226" s="118">
        <v>0.58799999999999997</v>
      </c>
      <c r="N226" s="119">
        <v>0.7</v>
      </c>
      <c r="O226" s="120"/>
      <c r="P226" s="113"/>
      <c r="Q226" s="121">
        <v>57</v>
      </c>
      <c r="R226" s="122">
        <v>29.094045729929899</v>
      </c>
      <c r="S226" s="123">
        <v>36</v>
      </c>
      <c r="T226" s="120">
        <v>0.808167936942497</v>
      </c>
      <c r="U226" s="128">
        <v>-23.573352422707199</v>
      </c>
      <c r="V226" s="126"/>
      <c r="W226" s="126"/>
      <c r="X226" s="127">
        <v>14</v>
      </c>
      <c r="Y226" s="127">
        <v>28</v>
      </c>
      <c r="Z226" s="113"/>
      <c r="AA226" s="128">
        <v>253</v>
      </c>
      <c r="AB226" s="112">
        <v>129.136729292496</v>
      </c>
      <c r="AC226" s="123">
        <v>200</v>
      </c>
      <c r="AD226" s="118">
        <v>0.64568364646248</v>
      </c>
      <c r="AE226" s="129">
        <v>-194.62973568170599</v>
      </c>
      <c r="AF226" s="114"/>
      <c r="AG226" s="114"/>
      <c r="AH226" s="130">
        <v>139</v>
      </c>
      <c r="AI226" s="127">
        <v>218</v>
      </c>
      <c r="AJ226" s="113"/>
      <c r="AK226" s="122">
        <v>2026.2058400000001</v>
      </c>
      <c r="AL226" s="122">
        <v>1034.2197432844</v>
      </c>
      <c r="AM226" s="131">
        <v>693.2</v>
      </c>
      <c r="AN226" s="124">
        <v>1.4919500047380301</v>
      </c>
      <c r="AO226" s="132">
        <v>474.72117612720598</v>
      </c>
      <c r="AP226" s="126">
        <v>0.01</v>
      </c>
      <c r="AQ226" s="126">
        <v>0.01</v>
      </c>
      <c r="AR226" s="127">
        <v>0</v>
      </c>
      <c r="AS226" s="127">
        <v>0</v>
      </c>
      <c r="AT226" s="115"/>
      <c r="AU226" s="122">
        <v>1277.6472000000001</v>
      </c>
      <c r="AV226" s="112">
        <v>652.13905374591002</v>
      </c>
      <c r="AW226" s="133">
        <v>573</v>
      </c>
      <c r="AX226" s="124">
        <v>1.13811353184278</v>
      </c>
      <c r="AY226" s="132">
        <v>-4.8119927280890797</v>
      </c>
      <c r="AZ226" s="114">
        <v>1.4999999999999999E-2</v>
      </c>
      <c r="BA226" s="114">
        <v>1.0500000000000001E-2</v>
      </c>
      <c r="BB226" s="127">
        <v>0</v>
      </c>
      <c r="BC226" s="127">
        <v>70</v>
      </c>
      <c r="BD226" s="113"/>
      <c r="BE226" s="122">
        <v>104</v>
      </c>
      <c r="BF226" s="112">
        <v>53.083872910749299</v>
      </c>
      <c r="BG226" s="134">
        <v>65</v>
      </c>
      <c r="BH226" s="120">
        <v>0.81667496785768101</v>
      </c>
      <c r="BI226" s="128">
        <v>-41.4796640965546</v>
      </c>
      <c r="BJ226" s="114"/>
      <c r="BK226" s="114"/>
      <c r="BL226" s="127">
        <v>24</v>
      </c>
      <c r="BM226" s="127">
        <v>49</v>
      </c>
      <c r="BN226" s="113"/>
      <c r="BO226" s="121">
        <v>172</v>
      </c>
      <c r="BP226" s="122">
        <v>87.792559044700695</v>
      </c>
      <c r="BQ226" s="134">
        <v>78</v>
      </c>
      <c r="BR226" s="135">
        <v>1.12554562877821</v>
      </c>
      <c r="BS226" s="136">
        <v>-2.5755969158654999</v>
      </c>
      <c r="BT226" s="114">
        <v>6.7499999999999999E-3</v>
      </c>
      <c r="BU226" s="126">
        <v>4.875E-3</v>
      </c>
      <c r="BV226" s="121">
        <v>0</v>
      </c>
      <c r="BW226" s="121">
        <v>12</v>
      </c>
      <c r="BX226" s="115"/>
      <c r="BY226" s="120">
        <v>0.984267453294002</v>
      </c>
      <c r="BZ226" s="120">
        <v>1</v>
      </c>
      <c r="CA226" s="137">
        <v>0.99370698131760105</v>
      </c>
      <c r="CB226" s="119">
        <v>0.9</v>
      </c>
      <c r="CC226" s="126">
        <v>2.5000000000000001E-3</v>
      </c>
      <c r="CD226" s="115"/>
      <c r="CE226" s="115"/>
    </row>
    <row r="227" spans="1:83" s="87" customFormat="1" ht="21.4" customHeight="1" x14ac:dyDescent="0.2">
      <c r="A227" s="111" t="s">
        <v>246</v>
      </c>
      <c r="B227" s="111" t="s">
        <v>376</v>
      </c>
      <c r="C227" s="111" t="s">
        <v>295</v>
      </c>
      <c r="D227" s="112">
        <v>5.3822129794444402</v>
      </c>
      <c r="E227" s="113"/>
      <c r="F227" s="114">
        <v>2.4750000000000001E-2</v>
      </c>
      <c r="G227" s="114">
        <v>1.8499999999999999E-2</v>
      </c>
      <c r="H227" s="115"/>
      <c r="I227" s="116">
        <v>3</v>
      </c>
      <c r="J227" s="116">
        <v>3</v>
      </c>
      <c r="K227" s="113"/>
      <c r="L227" s="117">
        <v>0.41496602195504401</v>
      </c>
      <c r="M227" s="118">
        <v>0.44900000000000001</v>
      </c>
      <c r="N227" s="119">
        <v>0.7</v>
      </c>
      <c r="O227" s="120"/>
      <c r="P227" s="113"/>
      <c r="Q227" s="121">
        <v>220</v>
      </c>
      <c r="R227" s="122">
        <v>40.875379855872701</v>
      </c>
      <c r="S227" s="123">
        <v>36</v>
      </c>
      <c r="T227" s="135">
        <v>1.13542721821869</v>
      </c>
      <c r="U227" s="136">
        <v>-1.35104387782386</v>
      </c>
      <c r="V227" s="126">
        <v>9.4999999999999998E-3</v>
      </c>
      <c r="W227" s="126">
        <v>7.0000000000000001E-3</v>
      </c>
      <c r="X227" s="127">
        <v>0</v>
      </c>
      <c r="Y227" s="127">
        <v>13</v>
      </c>
      <c r="Z227" s="113"/>
      <c r="AA227" s="128">
        <v>523</v>
      </c>
      <c r="AB227" s="112">
        <v>97.171925748279193</v>
      </c>
      <c r="AC227" s="123">
        <v>200</v>
      </c>
      <c r="AD227" s="118">
        <v>0.48585962874139599</v>
      </c>
      <c r="AE227" s="129">
        <v>-706.72802154346596</v>
      </c>
      <c r="AF227" s="114"/>
      <c r="AG227" s="114"/>
      <c r="AH227" s="130">
        <v>554</v>
      </c>
      <c r="AI227" s="127">
        <v>769</v>
      </c>
      <c r="AJ227" s="113"/>
      <c r="AK227" s="122">
        <v>3671.2483400000001</v>
      </c>
      <c r="AL227" s="122">
        <v>682.10759292155501</v>
      </c>
      <c r="AM227" s="131">
        <v>725.1</v>
      </c>
      <c r="AN227" s="120">
        <v>0.94070830633230595</v>
      </c>
      <c r="AO227" s="122">
        <v>-787.13060210583603</v>
      </c>
      <c r="AP227" s="126"/>
      <c r="AQ227" s="126"/>
      <c r="AR227" s="127">
        <v>232</v>
      </c>
      <c r="AS227" s="127">
        <v>1012</v>
      </c>
      <c r="AT227" s="115"/>
      <c r="AU227" s="122">
        <v>3442.8675499999999</v>
      </c>
      <c r="AV227" s="112">
        <v>639.67508590776299</v>
      </c>
      <c r="AW227" s="133">
        <v>573</v>
      </c>
      <c r="AX227" s="135">
        <v>1.1163614064707901</v>
      </c>
      <c r="AY227" s="139">
        <v>-80.303231722030006</v>
      </c>
      <c r="AZ227" s="114">
        <v>1.2749999999999999E-2</v>
      </c>
      <c r="BA227" s="114">
        <v>8.9999999999999993E-3</v>
      </c>
      <c r="BB227" s="127">
        <v>0</v>
      </c>
      <c r="BC227" s="127">
        <v>258</v>
      </c>
      <c r="BD227" s="113"/>
      <c r="BE227" s="122">
        <v>321.3</v>
      </c>
      <c r="BF227" s="112">
        <v>59.696634307690402</v>
      </c>
      <c r="BG227" s="134">
        <v>65</v>
      </c>
      <c r="BH227" s="120">
        <v>0.91840975857985296</v>
      </c>
      <c r="BI227" s="128">
        <v>-78.361607001626297</v>
      </c>
      <c r="BJ227" s="114"/>
      <c r="BK227" s="114"/>
      <c r="BL227" s="127">
        <v>29</v>
      </c>
      <c r="BM227" s="127">
        <v>99</v>
      </c>
      <c r="BN227" s="113"/>
      <c r="BO227" s="121">
        <v>385</v>
      </c>
      <c r="BP227" s="122">
        <v>71.531914747777193</v>
      </c>
      <c r="BQ227" s="134">
        <v>78</v>
      </c>
      <c r="BR227" s="120">
        <v>0.91707583009970794</v>
      </c>
      <c r="BS227" s="128">
        <v>-94.593928401951601</v>
      </c>
      <c r="BT227" s="114"/>
      <c r="BU227" s="126"/>
      <c r="BV227" s="121">
        <v>35</v>
      </c>
      <c r="BW227" s="121">
        <v>119</v>
      </c>
      <c r="BX227" s="115"/>
      <c r="BY227" s="120">
        <v>0.99394258625230503</v>
      </c>
      <c r="BZ227" s="120">
        <v>1</v>
      </c>
      <c r="CA227" s="137">
        <v>0.99757703450092206</v>
      </c>
      <c r="CB227" s="119">
        <v>0.9</v>
      </c>
      <c r="CC227" s="126">
        <v>2.5000000000000001E-3</v>
      </c>
      <c r="CD227" s="115"/>
      <c r="CE227" s="115"/>
    </row>
    <row r="228" spans="1:83" s="87" customFormat="1" ht="21.4" customHeight="1" x14ac:dyDescent="0.2">
      <c r="A228" s="111" t="s">
        <v>246</v>
      </c>
      <c r="B228" s="111" t="s">
        <v>376</v>
      </c>
      <c r="C228" s="111" t="s">
        <v>296</v>
      </c>
      <c r="D228" s="112">
        <v>9.1209091180000001</v>
      </c>
      <c r="E228" s="113"/>
      <c r="F228" s="114">
        <v>3.85E-2</v>
      </c>
      <c r="G228" s="114">
        <v>2.8875000000000001E-2</v>
      </c>
      <c r="H228" s="115"/>
      <c r="I228" s="116">
        <v>6</v>
      </c>
      <c r="J228" s="116">
        <v>5</v>
      </c>
      <c r="K228" s="113"/>
      <c r="L228" s="117">
        <v>0.33</v>
      </c>
      <c r="M228" s="120">
        <v>0.68700000000000006</v>
      </c>
      <c r="N228" s="119">
        <v>0.7</v>
      </c>
      <c r="O228" s="120"/>
      <c r="P228" s="113"/>
      <c r="Q228" s="121">
        <v>316</v>
      </c>
      <c r="R228" s="122">
        <v>34.645669188434098</v>
      </c>
      <c r="S228" s="123">
        <v>36</v>
      </c>
      <c r="T228" s="135">
        <v>0.96237969967872405</v>
      </c>
      <c r="U228" s="136">
        <v>-59.110156750515202</v>
      </c>
      <c r="V228" s="126">
        <v>5.0000000000000001E-4</v>
      </c>
      <c r="W228" s="126"/>
      <c r="X228" s="127">
        <v>13</v>
      </c>
      <c r="Y228" s="127">
        <v>79</v>
      </c>
      <c r="Z228" s="113"/>
      <c r="AA228" s="128">
        <v>1059</v>
      </c>
      <c r="AB228" s="112">
        <v>116.106847058708</v>
      </c>
      <c r="AC228" s="123">
        <v>200</v>
      </c>
      <c r="AD228" s="118">
        <v>0.58053423529353998</v>
      </c>
      <c r="AE228" s="129">
        <v>-1024.94531528064</v>
      </c>
      <c r="AF228" s="114"/>
      <c r="AG228" s="114"/>
      <c r="AH228" s="130">
        <v>766</v>
      </c>
      <c r="AI228" s="127">
        <v>1131</v>
      </c>
      <c r="AJ228" s="113"/>
      <c r="AK228" s="122">
        <v>8544.6805000000004</v>
      </c>
      <c r="AL228" s="122">
        <v>936.8233352021</v>
      </c>
      <c r="AM228" s="131">
        <v>785.6</v>
      </c>
      <c r="AN228" s="124">
        <v>1.1924940621208</v>
      </c>
      <c r="AO228" s="132">
        <v>358.94330157764603</v>
      </c>
      <c r="AP228" s="126">
        <v>0.01</v>
      </c>
      <c r="AQ228" s="126">
        <v>9.4999999999999998E-3</v>
      </c>
      <c r="AR228" s="127">
        <v>0</v>
      </c>
      <c r="AS228" s="127">
        <v>54</v>
      </c>
      <c r="AT228" s="115"/>
      <c r="AU228" s="122">
        <v>5864.84076</v>
      </c>
      <c r="AV228" s="112">
        <v>643.01054687912699</v>
      </c>
      <c r="AW228" s="133">
        <v>573</v>
      </c>
      <c r="AX228" s="135">
        <v>1.1221824552864399</v>
      </c>
      <c r="AY228" s="139">
        <v>-105.662568279035</v>
      </c>
      <c r="AZ228" s="114">
        <v>1.35E-2</v>
      </c>
      <c r="BA228" s="114">
        <v>8.9999999999999993E-3</v>
      </c>
      <c r="BB228" s="127">
        <v>0</v>
      </c>
      <c r="BC228" s="127">
        <v>407</v>
      </c>
      <c r="BD228" s="113"/>
      <c r="BE228" s="122">
        <v>596</v>
      </c>
      <c r="BF228" s="112">
        <v>65.344363406033906</v>
      </c>
      <c r="BG228" s="134">
        <v>65</v>
      </c>
      <c r="BH228" s="135">
        <v>1.0052978985543699</v>
      </c>
      <c r="BI228" s="136">
        <v>-81.282227466207999</v>
      </c>
      <c r="BJ228" s="114">
        <v>4.4999999999999997E-3</v>
      </c>
      <c r="BK228" s="114">
        <v>7.5000000000000002E-4</v>
      </c>
      <c r="BL228" s="127">
        <v>0</v>
      </c>
      <c r="BM228" s="127">
        <v>116</v>
      </c>
      <c r="BN228" s="113"/>
      <c r="BO228" s="121">
        <v>850</v>
      </c>
      <c r="BP228" s="122">
        <v>93.192464589142304</v>
      </c>
      <c r="BQ228" s="134">
        <v>78</v>
      </c>
      <c r="BR228" s="124">
        <v>1.1947751870402901</v>
      </c>
      <c r="BS228" s="125">
        <v>37.261327040550299</v>
      </c>
      <c r="BT228" s="114">
        <v>7.4999999999999997E-3</v>
      </c>
      <c r="BU228" s="126">
        <v>7.1250000000000003E-3</v>
      </c>
      <c r="BV228" s="121">
        <v>0</v>
      </c>
      <c r="BW228" s="121">
        <v>4</v>
      </c>
      <c r="BX228" s="115"/>
      <c r="BY228" s="120">
        <v>0.99325626204238904</v>
      </c>
      <c r="BZ228" s="120">
        <v>1</v>
      </c>
      <c r="CA228" s="137">
        <v>0.99730250481695604</v>
      </c>
      <c r="CB228" s="119">
        <v>0.9</v>
      </c>
      <c r="CC228" s="126">
        <v>2.5000000000000001E-3</v>
      </c>
      <c r="CD228" s="115"/>
      <c r="CE228" s="115"/>
    </row>
    <row r="229" spans="1:83" s="87" customFormat="1" ht="21.4" customHeight="1" x14ac:dyDescent="0.2">
      <c r="A229" s="111" t="s">
        <v>246</v>
      </c>
      <c r="B229" s="111" t="s">
        <v>376</v>
      </c>
      <c r="C229" s="111" t="s">
        <v>297</v>
      </c>
      <c r="D229" s="112">
        <v>7.4452407462222201</v>
      </c>
      <c r="E229" s="113"/>
      <c r="F229" s="114">
        <v>2.375E-2</v>
      </c>
      <c r="G229" s="114">
        <v>1.6250000000000001E-2</v>
      </c>
      <c r="H229" s="115"/>
      <c r="I229" s="116">
        <v>5</v>
      </c>
      <c r="J229" s="116">
        <v>4</v>
      </c>
      <c r="K229" s="113"/>
      <c r="L229" s="117">
        <v>0.6</v>
      </c>
      <c r="M229" s="118">
        <v>0.50900000000000001</v>
      </c>
      <c r="N229" s="119">
        <v>0.7</v>
      </c>
      <c r="O229" s="120"/>
      <c r="P229" s="113"/>
      <c r="Q229" s="121">
        <v>264</v>
      </c>
      <c r="R229" s="122">
        <v>35.458893674318801</v>
      </c>
      <c r="S229" s="123">
        <v>36</v>
      </c>
      <c r="T229" s="135">
        <v>0.98496926873107804</v>
      </c>
      <c r="U229" s="136">
        <v>-42.195949025433599</v>
      </c>
      <c r="V229" s="126">
        <v>1.5E-3</v>
      </c>
      <c r="W229" s="126"/>
      <c r="X229" s="127">
        <v>5</v>
      </c>
      <c r="Y229" s="127">
        <v>58</v>
      </c>
      <c r="Z229" s="113"/>
      <c r="AA229" s="128">
        <v>1089</v>
      </c>
      <c r="AB229" s="112">
        <v>146.26793640656501</v>
      </c>
      <c r="AC229" s="123">
        <v>200</v>
      </c>
      <c r="AD229" s="118">
        <v>0.73133968203282496</v>
      </c>
      <c r="AE229" s="129">
        <v>-612.08860569685305</v>
      </c>
      <c r="AF229" s="114"/>
      <c r="AG229" s="114"/>
      <c r="AH229" s="130">
        <v>401</v>
      </c>
      <c r="AI229" s="127">
        <v>698</v>
      </c>
      <c r="AJ229" s="113"/>
      <c r="AK229" s="122">
        <v>7772.2417999999998</v>
      </c>
      <c r="AL229" s="122">
        <v>1043.9208166564299</v>
      </c>
      <c r="AM229" s="131">
        <v>828</v>
      </c>
      <c r="AN229" s="124">
        <v>1.2607739331599399</v>
      </c>
      <c r="AO229" s="132">
        <v>729.73497241502798</v>
      </c>
      <c r="AP229" s="126">
        <v>0.01</v>
      </c>
      <c r="AQ229" s="126">
        <v>0.01</v>
      </c>
      <c r="AR229" s="127">
        <v>0</v>
      </c>
      <c r="AS229" s="127">
        <v>0</v>
      </c>
      <c r="AT229" s="115"/>
      <c r="AU229" s="122">
        <v>4300.6049300000004</v>
      </c>
      <c r="AV229" s="112">
        <v>577.63141268227798</v>
      </c>
      <c r="AW229" s="133">
        <v>573</v>
      </c>
      <c r="AX229" s="135">
        <v>1.0080827446462099</v>
      </c>
      <c r="AY229" s="139">
        <v>-573.01392532148498</v>
      </c>
      <c r="AZ229" s="114">
        <v>4.4999999999999997E-3</v>
      </c>
      <c r="BA229" s="114">
        <v>7.5000000000000002E-4</v>
      </c>
      <c r="BB229" s="127">
        <v>0</v>
      </c>
      <c r="BC229" s="127">
        <v>819</v>
      </c>
      <c r="BD229" s="113"/>
      <c r="BE229" s="122">
        <v>398.9</v>
      </c>
      <c r="BF229" s="112">
        <v>53.577851085931002</v>
      </c>
      <c r="BG229" s="134">
        <v>65</v>
      </c>
      <c r="BH229" s="120">
        <v>0.82427463209124596</v>
      </c>
      <c r="BI229" s="128">
        <v>-153.95379685147699</v>
      </c>
      <c r="BJ229" s="114"/>
      <c r="BK229" s="114"/>
      <c r="BL229" s="127">
        <v>86</v>
      </c>
      <c r="BM229" s="127">
        <v>182</v>
      </c>
      <c r="BN229" s="113"/>
      <c r="BO229" s="121">
        <v>630</v>
      </c>
      <c r="BP229" s="122">
        <v>84.617814450078995</v>
      </c>
      <c r="BQ229" s="134">
        <v>78</v>
      </c>
      <c r="BR229" s="135">
        <v>1.08484377500101</v>
      </c>
      <c r="BS229" s="136">
        <v>-33.424556221772598</v>
      </c>
      <c r="BT229" s="114">
        <v>5.2500000000000003E-3</v>
      </c>
      <c r="BU229" s="126">
        <v>3.0000000000000001E-3</v>
      </c>
      <c r="BV229" s="121">
        <v>0</v>
      </c>
      <c r="BW229" s="121">
        <v>67</v>
      </c>
      <c r="BX229" s="115"/>
      <c r="BY229" s="120">
        <v>0.99746881214970196</v>
      </c>
      <c r="BZ229" s="120">
        <v>1</v>
      </c>
      <c r="CA229" s="137">
        <v>0.99898752485988096</v>
      </c>
      <c r="CB229" s="119">
        <v>0.9</v>
      </c>
      <c r="CC229" s="126">
        <v>2.5000000000000001E-3</v>
      </c>
      <c r="CD229" s="115"/>
      <c r="CE229" s="115"/>
    </row>
    <row r="230" spans="1:83" s="87" customFormat="1" ht="21.4" customHeight="1" x14ac:dyDescent="0.2">
      <c r="A230" s="111" t="s">
        <v>246</v>
      </c>
      <c r="B230" s="111" t="s">
        <v>376</v>
      </c>
      <c r="C230" s="111" t="s">
        <v>298</v>
      </c>
      <c r="D230" s="112">
        <v>4.0678803209999996</v>
      </c>
      <c r="E230" s="113"/>
      <c r="F230" s="114">
        <v>5.2999999999999999E-2</v>
      </c>
      <c r="G230" s="114">
        <v>4.3249999999999997E-2</v>
      </c>
      <c r="H230" s="115"/>
      <c r="I230" s="116">
        <v>6</v>
      </c>
      <c r="J230" s="116">
        <v>6</v>
      </c>
      <c r="K230" s="113"/>
      <c r="L230" s="140">
        <v>0.67</v>
      </c>
      <c r="M230" s="118">
        <v>0.43</v>
      </c>
      <c r="N230" s="119">
        <v>0.7</v>
      </c>
      <c r="O230" s="120"/>
      <c r="P230" s="113"/>
      <c r="Q230" s="121">
        <v>185</v>
      </c>
      <c r="R230" s="122">
        <v>45.4782307741349</v>
      </c>
      <c r="S230" s="123">
        <v>36</v>
      </c>
      <c r="T230" s="124">
        <v>1.26328418817041</v>
      </c>
      <c r="U230" s="125">
        <v>17.702726766425599</v>
      </c>
      <c r="V230" s="126">
        <v>0.01</v>
      </c>
      <c r="W230" s="126">
        <v>0.01</v>
      </c>
      <c r="X230" s="127">
        <v>0</v>
      </c>
      <c r="Y230" s="127">
        <v>0</v>
      </c>
      <c r="Z230" s="113"/>
      <c r="AA230" s="128">
        <v>585</v>
      </c>
      <c r="AB230" s="112">
        <v>143.80954055604801</v>
      </c>
      <c r="AC230" s="123">
        <v>200</v>
      </c>
      <c r="AD230" s="118">
        <v>0.71904770278023999</v>
      </c>
      <c r="AE230" s="129">
        <v>-344.42929574208</v>
      </c>
      <c r="AF230" s="114"/>
      <c r="AG230" s="114"/>
      <c r="AH230" s="130">
        <v>229</v>
      </c>
      <c r="AI230" s="127">
        <v>392</v>
      </c>
      <c r="AJ230" s="113"/>
      <c r="AK230" s="122">
        <v>3680.8130900000001</v>
      </c>
      <c r="AL230" s="122">
        <v>904.84793050527901</v>
      </c>
      <c r="AM230" s="131">
        <v>828</v>
      </c>
      <c r="AN230" s="135">
        <v>1.0928115102720799</v>
      </c>
      <c r="AO230" s="139">
        <v>-167.024194372213</v>
      </c>
      <c r="AP230" s="126">
        <v>7.4999999999999997E-3</v>
      </c>
      <c r="AQ230" s="126">
        <v>4.4999999999999997E-3</v>
      </c>
      <c r="AR230" s="127">
        <v>0</v>
      </c>
      <c r="AS230" s="127">
        <v>362</v>
      </c>
      <c r="AT230" s="115"/>
      <c r="AU230" s="122">
        <v>3117.9378200000001</v>
      </c>
      <c r="AV230" s="112">
        <v>766.47727414790904</v>
      </c>
      <c r="AW230" s="133">
        <v>573</v>
      </c>
      <c r="AX230" s="124">
        <v>1.3376566739055999</v>
      </c>
      <c r="AY230" s="132">
        <v>455.12288769894002</v>
      </c>
      <c r="AZ230" s="114">
        <v>1.4999999999999999E-2</v>
      </c>
      <c r="BA230" s="114">
        <v>1.4999999999999999E-2</v>
      </c>
      <c r="BB230" s="127">
        <v>0</v>
      </c>
      <c r="BC230" s="127">
        <v>0</v>
      </c>
      <c r="BD230" s="113"/>
      <c r="BE230" s="122">
        <v>288.39999999999998</v>
      </c>
      <c r="BF230" s="112">
        <v>70.896874352759497</v>
      </c>
      <c r="BG230" s="134">
        <v>65</v>
      </c>
      <c r="BH230" s="135">
        <v>1.09072114388861</v>
      </c>
      <c r="BI230" s="136">
        <v>-13.664521116175999</v>
      </c>
      <c r="BJ230" s="114">
        <v>1.125E-2</v>
      </c>
      <c r="BK230" s="114">
        <v>6.7499999999999999E-3</v>
      </c>
      <c r="BL230" s="127">
        <v>0</v>
      </c>
      <c r="BM230" s="127">
        <v>29</v>
      </c>
      <c r="BN230" s="113"/>
      <c r="BO230" s="121">
        <v>356</v>
      </c>
      <c r="BP230" s="122">
        <v>87.514865705902807</v>
      </c>
      <c r="BQ230" s="134">
        <v>78</v>
      </c>
      <c r="BR230" s="135">
        <v>1.12198545776799</v>
      </c>
      <c r="BS230" s="136">
        <v>-6.4774253394113002</v>
      </c>
      <c r="BT230" s="114">
        <v>6.7499999999999999E-3</v>
      </c>
      <c r="BU230" s="126">
        <v>4.4999999999999997E-3</v>
      </c>
      <c r="BV230" s="121">
        <v>0</v>
      </c>
      <c r="BW230" s="121">
        <v>25</v>
      </c>
      <c r="BX230" s="115"/>
      <c r="BY230" s="120">
        <v>0.99335418295543398</v>
      </c>
      <c r="BZ230" s="120">
        <v>1</v>
      </c>
      <c r="CA230" s="137">
        <v>0.99734167318217404</v>
      </c>
      <c r="CB230" s="119">
        <v>0.9</v>
      </c>
      <c r="CC230" s="126">
        <v>2.5000000000000001E-3</v>
      </c>
      <c r="CD230" s="115"/>
      <c r="CE230" s="115"/>
    </row>
    <row r="231" spans="1:83" s="87" customFormat="1" ht="21.4" customHeight="1" x14ac:dyDescent="0.2">
      <c r="A231" s="111" t="s">
        <v>246</v>
      </c>
      <c r="B231" s="111" t="s">
        <v>376</v>
      </c>
      <c r="C231" s="111" t="s">
        <v>300</v>
      </c>
      <c r="D231" s="112">
        <v>2.6246019177777802</v>
      </c>
      <c r="E231" s="113"/>
      <c r="F231" s="114">
        <v>6.3E-2</v>
      </c>
      <c r="G231" s="114">
        <v>5.7500000000000002E-2</v>
      </c>
      <c r="H231" s="115"/>
      <c r="I231" s="116">
        <v>7</v>
      </c>
      <c r="J231" s="116">
        <v>7</v>
      </c>
      <c r="K231" s="113"/>
      <c r="L231" s="138">
        <v>0.8</v>
      </c>
      <c r="M231" s="135">
        <v>0.73899999999999999</v>
      </c>
      <c r="N231" s="119">
        <v>0.7</v>
      </c>
      <c r="O231" s="120">
        <v>5.0000000000000001E-3</v>
      </c>
      <c r="P231" s="113"/>
      <c r="Q231" s="121">
        <v>135</v>
      </c>
      <c r="R231" s="122">
        <v>51.436371773401397</v>
      </c>
      <c r="S231" s="123">
        <v>36</v>
      </c>
      <c r="T231" s="124">
        <v>1.4287881048166999</v>
      </c>
      <c r="U231" s="125">
        <v>27.059571688703901</v>
      </c>
      <c r="V231" s="126">
        <v>0.01</v>
      </c>
      <c r="W231" s="126">
        <v>0.01</v>
      </c>
      <c r="X231" s="127">
        <v>0</v>
      </c>
      <c r="Y231" s="127">
        <v>0</v>
      </c>
      <c r="Z231" s="113"/>
      <c r="AA231" s="128">
        <v>600</v>
      </c>
      <c r="AB231" s="112">
        <v>228.60609677067299</v>
      </c>
      <c r="AC231" s="123">
        <v>200</v>
      </c>
      <c r="AD231" s="124">
        <v>1.14303048385337</v>
      </c>
      <c r="AE231" s="125">
        <v>0.33095382613282698</v>
      </c>
      <c r="AF231" s="114">
        <v>0.01</v>
      </c>
      <c r="AG231" s="114">
        <v>7.0000000000000001E-3</v>
      </c>
      <c r="AH231" s="130">
        <v>0</v>
      </c>
      <c r="AI231" s="127">
        <v>30</v>
      </c>
      <c r="AJ231" s="113"/>
      <c r="AK231" s="122">
        <v>1788.3825400000001</v>
      </c>
      <c r="AL231" s="122">
        <v>681.39192000370304</v>
      </c>
      <c r="AM231" s="131">
        <v>643.4</v>
      </c>
      <c r="AN231" s="135">
        <v>1.05904867889913</v>
      </c>
      <c r="AO231" s="139">
        <v>-140.75278154132999</v>
      </c>
      <c r="AP231" s="126">
        <v>5.4999999999999997E-3</v>
      </c>
      <c r="AQ231" s="126">
        <v>3.0000000000000001E-3</v>
      </c>
      <c r="AR231" s="127">
        <v>0</v>
      </c>
      <c r="AS231" s="127">
        <v>239</v>
      </c>
      <c r="AT231" s="115"/>
      <c r="AU231" s="122">
        <v>1827.9882700000001</v>
      </c>
      <c r="AV231" s="112">
        <v>696.48210557879099</v>
      </c>
      <c r="AW231" s="133">
        <v>573</v>
      </c>
      <c r="AX231" s="124">
        <v>1.2155010568565301</v>
      </c>
      <c r="AY231" s="132">
        <v>109.936452711871</v>
      </c>
      <c r="AZ231" s="114">
        <v>1.4999999999999999E-2</v>
      </c>
      <c r="BA231" s="114">
        <v>1.4999999999999999E-2</v>
      </c>
      <c r="BB231" s="127">
        <v>0</v>
      </c>
      <c r="BC231" s="127">
        <v>0</v>
      </c>
      <c r="BD231" s="113"/>
      <c r="BE231" s="122">
        <v>262.89999999999998</v>
      </c>
      <c r="BF231" s="112">
        <v>100.16757140168301</v>
      </c>
      <c r="BG231" s="134">
        <v>65</v>
      </c>
      <c r="BH231" s="124">
        <v>1.5410395600258899</v>
      </c>
      <c r="BI231" s="125">
        <v>68.007559993493203</v>
      </c>
      <c r="BJ231" s="114">
        <v>1.4999999999999999E-2</v>
      </c>
      <c r="BK231" s="114">
        <v>1.4999999999999999E-2</v>
      </c>
      <c r="BL231" s="127">
        <v>0</v>
      </c>
      <c r="BM231" s="127">
        <v>0</v>
      </c>
      <c r="BN231" s="113"/>
      <c r="BO231" s="121">
        <v>189</v>
      </c>
      <c r="BP231" s="122">
        <v>72.010920482761904</v>
      </c>
      <c r="BQ231" s="134">
        <v>78</v>
      </c>
      <c r="BR231" s="120">
        <v>0.92321692926617804</v>
      </c>
      <c r="BS231" s="128">
        <v>-44.870928007808203</v>
      </c>
      <c r="BT231" s="114"/>
      <c r="BU231" s="126"/>
      <c r="BV231" s="121">
        <v>16</v>
      </c>
      <c r="BW231" s="121">
        <v>57</v>
      </c>
      <c r="BX231" s="115"/>
      <c r="BY231" s="120">
        <v>0.99652777777777801</v>
      </c>
      <c r="BZ231" s="120">
        <v>1</v>
      </c>
      <c r="CA231" s="137">
        <v>0.99861111111111101</v>
      </c>
      <c r="CB231" s="119">
        <v>0.9</v>
      </c>
      <c r="CC231" s="126">
        <v>2.5000000000000001E-3</v>
      </c>
      <c r="CD231" s="115"/>
      <c r="CE231" s="115"/>
    </row>
    <row r="232" spans="1:83" s="87" customFormat="1" ht="21.4" customHeight="1" x14ac:dyDescent="0.2">
      <c r="A232" s="111" t="s">
        <v>246</v>
      </c>
      <c r="B232" s="111" t="s">
        <v>376</v>
      </c>
      <c r="C232" s="111" t="s">
        <v>301</v>
      </c>
      <c r="D232" s="112">
        <v>1.17641003311111</v>
      </c>
      <c r="E232" s="113"/>
      <c r="F232" s="114">
        <v>2.725E-2</v>
      </c>
      <c r="G232" s="114">
        <v>2.0750000000000001E-2</v>
      </c>
      <c r="H232" s="115"/>
      <c r="I232" s="116">
        <v>6</v>
      </c>
      <c r="J232" s="116">
        <v>4</v>
      </c>
      <c r="K232" s="113"/>
      <c r="L232" s="117">
        <v>0.26</v>
      </c>
      <c r="M232" s="120">
        <v>0.60899999999999999</v>
      </c>
      <c r="N232" s="119">
        <v>0.7</v>
      </c>
      <c r="O232" s="120"/>
      <c r="P232" s="113"/>
      <c r="Q232" s="121">
        <v>51</v>
      </c>
      <c r="R232" s="122">
        <v>43.352231419793597</v>
      </c>
      <c r="S232" s="123">
        <v>36</v>
      </c>
      <c r="T232" s="124">
        <v>1.2042286505498201</v>
      </c>
      <c r="U232" s="125">
        <v>2.6184904142592398</v>
      </c>
      <c r="V232" s="126">
        <v>0.01</v>
      </c>
      <c r="W232" s="126">
        <v>0.01</v>
      </c>
      <c r="X232" s="127">
        <v>0</v>
      </c>
      <c r="Y232" s="127">
        <v>0</v>
      </c>
      <c r="Z232" s="113"/>
      <c r="AA232" s="128">
        <v>101</v>
      </c>
      <c r="AB232" s="112">
        <v>85.854419086258005</v>
      </c>
      <c r="AC232" s="123">
        <v>200</v>
      </c>
      <c r="AD232" s="118">
        <v>0.42927209543129002</v>
      </c>
      <c r="AE232" s="129">
        <v>-167.786164365226</v>
      </c>
      <c r="AF232" s="114"/>
      <c r="AG232" s="114"/>
      <c r="AH232" s="130">
        <v>135</v>
      </c>
      <c r="AI232" s="127">
        <v>182</v>
      </c>
      <c r="AJ232" s="113"/>
      <c r="AK232" s="122">
        <v>962.62130000000002</v>
      </c>
      <c r="AL232" s="122">
        <v>818.27022288671799</v>
      </c>
      <c r="AM232" s="131">
        <v>828</v>
      </c>
      <c r="AN232" s="135">
        <v>0.988249061457389</v>
      </c>
      <c r="AO232" s="139">
        <v>-150.153420472037</v>
      </c>
      <c r="AP232" s="126">
        <v>2E-3</v>
      </c>
      <c r="AQ232" s="126"/>
      <c r="AR232" s="127">
        <v>12</v>
      </c>
      <c r="AS232" s="127">
        <v>207</v>
      </c>
      <c r="AT232" s="115"/>
      <c r="AU232" s="122">
        <v>644.25570000000005</v>
      </c>
      <c r="AV232" s="112">
        <v>547.64553333178696</v>
      </c>
      <c r="AW232" s="133">
        <v>573</v>
      </c>
      <c r="AX232" s="135">
        <v>0.95575136707118202</v>
      </c>
      <c r="AY232" s="139">
        <v>-125.816660906374</v>
      </c>
      <c r="AZ232" s="114">
        <v>7.5000000000000002E-4</v>
      </c>
      <c r="BA232" s="114"/>
      <c r="BB232" s="127">
        <v>30</v>
      </c>
      <c r="BC232" s="127">
        <v>165</v>
      </c>
      <c r="BD232" s="113"/>
      <c r="BE232" s="122">
        <v>77.099999999999994</v>
      </c>
      <c r="BF232" s="112">
        <v>65.538373381688004</v>
      </c>
      <c r="BG232" s="134">
        <v>65</v>
      </c>
      <c r="BH232" s="135">
        <v>1.00828266741059</v>
      </c>
      <c r="BI232" s="136">
        <v>-10.2555034186986</v>
      </c>
      <c r="BJ232" s="114">
        <v>4.4999999999999997E-3</v>
      </c>
      <c r="BK232" s="114">
        <v>7.5000000000000002E-4</v>
      </c>
      <c r="BL232" s="127">
        <v>0</v>
      </c>
      <c r="BM232" s="127">
        <v>15</v>
      </c>
      <c r="BN232" s="113"/>
      <c r="BO232" s="121">
        <v>136</v>
      </c>
      <c r="BP232" s="122">
        <v>115.60595045278301</v>
      </c>
      <c r="BQ232" s="134">
        <v>78</v>
      </c>
      <c r="BR232" s="124">
        <v>1.4821275699074701</v>
      </c>
      <c r="BS232" s="125">
        <v>31.173395897561701</v>
      </c>
      <c r="BT232" s="114">
        <v>7.4999999999999997E-3</v>
      </c>
      <c r="BU232" s="126">
        <v>7.4999999999999997E-3</v>
      </c>
      <c r="BV232" s="121">
        <v>0</v>
      </c>
      <c r="BW232" s="121">
        <v>0</v>
      </c>
      <c r="BX232" s="115"/>
      <c r="BY232" s="120">
        <v>0.99813432835820903</v>
      </c>
      <c r="BZ232" s="120">
        <v>1</v>
      </c>
      <c r="CA232" s="137">
        <v>0.99925373134328399</v>
      </c>
      <c r="CB232" s="119">
        <v>0.9</v>
      </c>
      <c r="CC232" s="126">
        <v>2.5000000000000001E-3</v>
      </c>
      <c r="CD232" s="115"/>
      <c r="CE232" s="115"/>
    </row>
    <row r="233" spans="1:83" s="87" customFormat="1" ht="21.4" customHeight="1" x14ac:dyDescent="0.2">
      <c r="A233" s="111" t="s">
        <v>246</v>
      </c>
      <c r="B233" s="111" t="s">
        <v>376</v>
      </c>
      <c r="C233" s="111" t="s">
        <v>303</v>
      </c>
      <c r="D233" s="112">
        <v>11.829808936333301</v>
      </c>
      <c r="E233" s="113"/>
      <c r="F233" s="114">
        <v>2.3E-2</v>
      </c>
      <c r="G233" s="114">
        <v>1.7500000000000002E-2</v>
      </c>
      <c r="H233" s="115"/>
      <c r="I233" s="116">
        <v>4</v>
      </c>
      <c r="J233" s="116">
        <v>3</v>
      </c>
      <c r="K233" s="113"/>
      <c r="L233" s="137">
        <v>0.86312586445366501</v>
      </c>
      <c r="M233" s="120">
        <v>0.60699999999999998</v>
      </c>
      <c r="N233" s="119">
        <v>0.7</v>
      </c>
      <c r="O233" s="120"/>
      <c r="P233" s="113"/>
      <c r="Q233" s="121">
        <v>491</v>
      </c>
      <c r="R233" s="122">
        <v>41.505319540028502</v>
      </c>
      <c r="S233" s="123">
        <v>36</v>
      </c>
      <c r="T233" s="124">
        <v>1.1529255427785701</v>
      </c>
      <c r="U233" s="125">
        <v>4.4825457607808499</v>
      </c>
      <c r="V233" s="126">
        <v>0.01</v>
      </c>
      <c r="W233" s="126">
        <v>7.4999999999999997E-3</v>
      </c>
      <c r="X233" s="127">
        <v>0</v>
      </c>
      <c r="Y233" s="127">
        <v>21</v>
      </c>
      <c r="Z233" s="113"/>
      <c r="AA233" s="128">
        <v>1239</v>
      </c>
      <c r="AB233" s="112">
        <v>104.73541936882999</v>
      </c>
      <c r="AC233" s="123">
        <v>200</v>
      </c>
      <c r="AD233" s="118">
        <v>0.52367709684414998</v>
      </c>
      <c r="AE233" s="129">
        <v>-1463.8747457734401</v>
      </c>
      <c r="AF233" s="114"/>
      <c r="AG233" s="114"/>
      <c r="AH233" s="130">
        <v>1127</v>
      </c>
      <c r="AI233" s="127">
        <v>1601</v>
      </c>
      <c r="AJ233" s="113"/>
      <c r="AK233" s="122">
        <v>8098.0056999999997</v>
      </c>
      <c r="AL233" s="122">
        <v>684.54239147754004</v>
      </c>
      <c r="AM233" s="131">
        <v>801.7</v>
      </c>
      <c r="AN233" s="120">
        <v>0.853863529347063</v>
      </c>
      <c r="AO233" s="122">
        <v>-2736.4677184328302</v>
      </c>
      <c r="AP233" s="126"/>
      <c r="AQ233" s="126"/>
      <c r="AR233" s="127">
        <v>1386</v>
      </c>
      <c r="AS233" s="127">
        <v>3283</v>
      </c>
      <c r="AT233" s="115"/>
      <c r="AU233" s="122">
        <v>6708.75702</v>
      </c>
      <c r="AV233" s="112">
        <v>567.106117783115</v>
      </c>
      <c r="AW233" s="133">
        <v>573</v>
      </c>
      <c r="AX233" s="135">
        <v>0.98971399264069004</v>
      </c>
      <c r="AY233" s="139">
        <v>-1034.97912664091</v>
      </c>
      <c r="AZ233" s="114">
        <v>3.0000000000000001E-3</v>
      </c>
      <c r="BA233" s="114"/>
      <c r="BB233" s="127">
        <v>70</v>
      </c>
      <c r="BC233" s="127">
        <v>1426</v>
      </c>
      <c r="BD233" s="113"/>
      <c r="BE233" s="122">
        <v>697.7</v>
      </c>
      <c r="BF233" s="112">
        <v>58.9781292119713</v>
      </c>
      <c r="BG233" s="134">
        <v>65</v>
      </c>
      <c r="BH233" s="120">
        <v>0.90735583403032805</v>
      </c>
      <c r="BI233" s="128">
        <v>-180.73429237636799</v>
      </c>
      <c r="BJ233" s="114"/>
      <c r="BK233" s="114"/>
      <c r="BL233" s="127">
        <v>72</v>
      </c>
      <c r="BM233" s="127">
        <v>226</v>
      </c>
      <c r="BN233" s="113"/>
      <c r="BO233" s="121">
        <v>1206</v>
      </c>
      <c r="BP233" s="122">
        <v>101.945856141088</v>
      </c>
      <c r="BQ233" s="134">
        <v>78</v>
      </c>
      <c r="BR233" s="124">
        <v>1.3069981556549699</v>
      </c>
      <c r="BS233" s="125">
        <v>151.878849148359</v>
      </c>
      <c r="BT233" s="114">
        <v>7.4999999999999997E-3</v>
      </c>
      <c r="BU233" s="126">
        <v>7.4999999999999997E-3</v>
      </c>
      <c r="BV233" s="121">
        <v>0</v>
      </c>
      <c r="BW233" s="121">
        <v>0</v>
      </c>
      <c r="BX233" s="115"/>
      <c r="BY233" s="120">
        <v>0.99708748739778197</v>
      </c>
      <c r="BZ233" s="120">
        <v>1</v>
      </c>
      <c r="CA233" s="137">
        <v>0.99883499495911299</v>
      </c>
      <c r="CB233" s="119">
        <v>0.9</v>
      </c>
      <c r="CC233" s="126">
        <v>2.5000000000000001E-3</v>
      </c>
      <c r="CD233" s="115"/>
      <c r="CE233" s="115"/>
    </row>
    <row r="234" spans="1:83" s="87" customFormat="1" ht="21.4" customHeight="1" x14ac:dyDescent="0.2">
      <c r="A234" s="111" t="s">
        <v>246</v>
      </c>
      <c r="B234" s="111" t="s">
        <v>376</v>
      </c>
      <c r="C234" s="111" t="s">
        <v>306</v>
      </c>
      <c r="D234" s="112">
        <v>1.8786092248888899</v>
      </c>
      <c r="E234" s="113"/>
      <c r="F234" s="114">
        <v>0.05</v>
      </c>
      <c r="G234" s="114">
        <v>0.05</v>
      </c>
      <c r="H234" s="115"/>
      <c r="I234" s="116">
        <v>5</v>
      </c>
      <c r="J234" s="116">
        <v>5</v>
      </c>
      <c r="K234" s="113"/>
      <c r="L234" s="117">
        <v>0.39</v>
      </c>
      <c r="M234" s="118">
        <v>0.186</v>
      </c>
      <c r="N234" s="119">
        <v>0.7</v>
      </c>
      <c r="O234" s="120"/>
      <c r="P234" s="113"/>
      <c r="Q234" s="121">
        <v>95</v>
      </c>
      <c r="R234" s="122">
        <v>50.569324765036598</v>
      </c>
      <c r="S234" s="123">
        <v>36</v>
      </c>
      <c r="T234" s="124">
        <v>1.40470346569546</v>
      </c>
      <c r="U234" s="125">
        <v>17.7395655735295</v>
      </c>
      <c r="V234" s="126">
        <v>0.01</v>
      </c>
      <c r="W234" s="126">
        <v>0.01</v>
      </c>
      <c r="X234" s="127">
        <v>0</v>
      </c>
      <c r="Y234" s="127">
        <v>0</v>
      </c>
      <c r="Z234" s="113"/>
      <c r="AA234" s="128">
        <v>184</v>
      </c>
      <c r="AB234" s="112">
        <v>97.944797439649903</v>
      </c>
      <c r="AC234" s="123">
        <v>200</v>
      </c>
      <c r="AD234" s="118">
        <v>0.48972398719825</v>
      </c>
      <c r="AE234" s="129">
        <v>-245.22463570261399</v>
      </c>
      <c r="AF234" s="114"/>
      <c r="AG234" s="114"/>
      <c r="AH234" s="130">
        <v>192</v>
      </c>
      <c r="AI234" s="127">
        <v>267</v>
      </c>
      <c r="AJ234" s="113"/>
      <c r="AK234" s="122">
        <v>884.22983999999997</v>
      </c>
      <c r="AL234" s="122">
        <v>470.68322048312001</v>
      </c>
      <c r="AM234" s="131">
        <v>710.4</v>
      </c>
      <c r="AN234" s="118">
        <v>0.66256083964403101</v>
      </c>
      <c r="AO234" s="141">
        <v>-640.37606601568405</v>
      </c>
      <c r="AP234" s="126"/>
      <c r="AQ234" s="126"/>
      <c r="AR234" s="127">
        <v>451</v>
      </c>
      <c r="AS234" s="127">
        <v>718</v>
      </c>
      <c r="AT234" s="115"/>
      <c r="AU234" s="122">
        <v>1330.22532</v>
      </c>
      <c r="AV234" s="112">
        <v>708.09048650268198</v>
      </c>
      <c r="AW234" s="133">
        <v>573</v>
      </c>
      <c r="AX234" s="124">
        <v>1.2357600113484899</v>
      </c>
      <c r="AY234" s="132">
        <v>100.496738712012</v>
      </c>
      <c r="AZ234" s="114">
        <v>1.4999999999999999E-2</v>
      </c>
      <c r="BA234" s="114">
        <v>1.4999999999999999E-2</v>
      </c>
      <c r="BB234" s="127">
        <v>0</v>
      </c>
      <c r="BC234" s="127">
        <v>0</v>
      </c>
      <c r="BD234" s="113"/>
      <c r="BE234" s="122">
        <v>148.9</v>
      </c>
      <c r="BF234" s="112">
        <v>79.260762710673205</v>
      </c>
      <c r="BG234" s="134">
        <v>65</v>
      </c>
      <c r="BH234" s="124">
        <v>1.21939634939497</v>
      </c>
      <c r="BI234" s="125">
        <v>9.4019933966505995</v>
      </c>
      <c r="BJ234" s="114">
        <v>1.4999999999999999E-2</v>
      </c>
      <c r="BK234" s="114">
        <v>1.4999999999999999E-2</v>
      </c>
      <c r="BL234" s="127">
        <v>0</v>
      </c>
      <c r="BM234" s="127">
        <v>0</v>
      </c>
      <c r="BN234" s="113"/>
      <c r="BO234" s="121">
        <v>186</v>
      </c>
      <c r="BP234" s="122">
        <v>99.0094148031244</v>
      </c>
      <c r="BQ234" s="134">
        <v>78</v>
      </c>
      <c r="BR234" s="124">
        <v>1.2693514718349299</v>
      </c>
      <c r="BS234" s="125">
        <v>18.602392075980699</v>
      </c>
      <c r="BT234" s="114">
        <v>7.4999999999999997E-3</v>
      </c>
      <c r="BU234" s="126">
        <v>7.4999999999999997E-3</v>
      </c>
      <c r="BV234" s="121">
        <v>0</v>
      </c>
      <c r="BW234" s="121">
        <v>0</v>
      </c>
      <c r="BX234" s="115"/>
      <c r="BY234" s="120">
        <v>0.99776636140272501</v>
      </c>
      <c r="BZ234" s="120">
        <v>1</v>
      </c>
      <c r="CA234" s="137">
        <v>0.99910654456109005</v>
      </c>
      <c r="CB234" s="119">
        <v>0.9</v>
      </c>
      <c r="CC234" s="126">
        <v>2.5000000000000001E-3</v>
      </c>
      <c r="CD234" s="115"/>
      <c r="CE234" s="115"/>
    </row>
    <row r="235" spans="1:83" s="87" customFormat="1" ht="21.4" customHeight="1" x14ac:dyDescent="0.2">
      <c r="A235" s="111" t="s">
        <v>246</v>
      </c>
      <c r="B235" s="111" t="s">
        <v>376</v>
      </c>
      <c r="C235" s="111" t="s">
        <v>307</v>
      </c>
      <c r="D235" s="112">
        <v>4.5777037566666703</v>
      </c>
      <c r="E235" s="113"/>
      <c r="F235" s="114">
        <v>2.1749999999999999E-2</v>
      </c>
      <c r="G235" s="114">
        <v>1.6750000000000001E-2</v>
      </c>
      <c r="H235" s="115"/>
      <c r="I235" s="116">
        <v>4</v>
      </c>
      <c r="J235" s="116">
        <v>3</v>
      </c>
      <c r="K235" s="113"/>
      <c r="L235" s="117">
        <v>0.06</v>
      </c>
      <c r="M235" s="118">
        <v>0.58499999999999996</v>
      </c>
      <c r="N235" s="119">
        <v>0.7</v>
      </c>
      <c r="O235" s="120"/>
      <c r="P235" s="113"/>
      <c r="Q235" s="121">
        <v>158</v>
      </c>
      <c r="R235" s="122">
        <v>34.515121204577603</v>
      </c>
      <c r="S235" s="123">
        <v>36</v>
      </c>
      <c r="T235" s="135">
        <v>0.95875336679382095</v>
      </c>
      <c r="U235" s="136">
        <v>-30.264475778176099</v>
      </c>
      <c r="V235" s="126">
        <v>5.0000000000000001E-4</v>
      </c>
      <c r="W235" s="126"/>
      <c r="X235" s="127">
        <v>7</v>
      </c>
      <c r="Y235" s="127">
        <v>40</v>
      </c>
      <c r="Z235" s="113"/>
      <c r="AA235" s="128">
        <v>479</v>
      </c>
      <c r="AB235" s="112">
        <v>104.637614284764</v>
      </c>
      <c r="AC235" s="123">
        <v>200</v>
      </c>
      <c r="AD235" s="118">
        <v>0.52318807142381996</v>
      </c>
      <c r="AE235" s="129">
        <v>-566.91375432320103</v>
      </c>
      <c r="AF235" s="114"/>
      <c r="AG235" s="114"/>
      <c r="AH235" s="130">
        <v>437</v>
      </c>
      <c r="AI235" s="127">
        <v>620</v>
      </c>
      <c r="AJ235" s="113"/>
      <c r="AK235" s="122">
        <v>2935.29855</v>
      </c>
      <c r="AL235" s="122">
        <v>641.21636218272602</v>
      </c>
      <c r="AM235" s="131">
        <v>828</v>
      </c>
      <c r="AN235" s="120">
        <v>0.77441589635594898</v>
      </c>
      <c r="AO235" s="122">
        <v>-1394.7843928980501</v>
      </c>
      <c r="AP235" s="126"/>
      <c r="AQ235" s="126"/>
      <c r="AR235" s="127">
        <v>856</v>
      </c>
      <c r="AS235" s="127">
        <v>1614</v>
      </c>
      <c r="AT235" s="115"/>
      <c r="AU235" s="122">
        <v>2859.4584799999998</v>
      </c>
      <c r="AV235" s="112">
        <v>624.64908871301998</v>
      </c>
      <c r="AW235" s="133">
        <v>573</v>
      </c>
      <c r="AX235" s="135">
        <v>1.09013802567717</v>
      </c>
      <c r="AY235" s="139">
        <v>-137.08442613597001</v>
      </c>
      <c r="AZ235" s="114">
        <v>1.125E-2</v>
      </c>
      <c r="BA235" s="114">
        <v>6.7499999999999999E-3</v>
      </c>
      <c r="BB235" s="127">
        <v>0</v>
      </c>
      <c r="BC235" s="127">
        <v>289</v>
      </c>
      <c r="BD235" s="113"/>
      <c r="BE235" s="122">
        <v>247.7</v>
      </c>
      <c r="BF235" s="112">
        <v>54.110098242872503</v>
      </c>
      <c r="BG235" s="134">
        <v>65</v>
      </c>
      <c r="BH235" s="120">
        <v>0.83246304989034703</v>
      </c>
      <c r="BI235" s="128">
        <v>-92.221970155040196</v>
      </c>
      <c r="BJ235" s="114"/>
      <c r="BK235" s="114"/>
      <c r="BL235" s="127">
        <v>50</v>
      </c>
      <c r="BM235" s="127">
        <v>110</v>
      </c>
      <c r="BN235" s="113"/>
      <c r="BO235" s="121">
        <v>468</v>
      </c>
      <c r="BP235" s="122">
        <v>102.234662808496</v>
      </c>
      <c r="BQ235" s="134">
        <v>78</v>
      </c>
      <c r="BR235" s="124">
        <v>1.3107008052371301</v>
      </c>
      <c r="BS235" s="125">
        <v>60.0936358139517</v>
      </c>
      <c r="BT235" s="114">
        <v>7.4999999999999997E-3</v>
      </c>
      <c r="BU235" s="126">
        <v>7.4999999999999997E-3</v>
      </c>
      <c r="BV235" s="121">
        <v>0</v>
      </c>
      <c r="BW235" s="121">
        <v>0</v>
      </c>
      <c r="BX235" s="115"/>
      <c r="BY235" s="120">
        <v>0.99085086916742904</v>
      </c>
      <c r="BZ235" s="120">
        <v>1</v>
      </c>
      <c r="CA235" s="137">
        <v>0.99634034766697199</v>
      </c>
      <c r="CB235" s="119">
        <v>0.9</v>
      </c>
      <c r="CC235" s="126">
        <v>2.5000000000000001E-3</v>
      </c>
      <c r="CD235" s="115"/>
      <c r="CE235" s="115"/>
    </row>
    <row r="236" spans="1:83" s="87" customFormat="1" ht="21.4" customHeight="1" x14ac:dyDescent="0.2">
      <c r="A236" s="111" t="s">
        <v>308</v>
      </c>
      <c r="B236" s="111" t="s">
        <v>309</v>
      </c>
      <c r="C236" s="111" t="s">
        <v>310</v>
      </c>
      <c r="D236" s="112">
        <v>3.559059596</v>
      </c>
      <c r="E236" s="113"/>
      <c r="F236" s="114">
        <v>2.75E-2</v>
      </c>
      <c r="G236" s="114">
        <v>2.0625000000000001E-2</v>
      </c>
      <c r="H236" s="115"/>
      <c r="I236" s="116">
        <v>5</v>
      </c>
      <c r="J236" s="116">
        <v>5</v>
      </c>
      <c r="K236" s="113"/>
      <c r="L236" s="117">
        <v>0.39</v>
      </c>
      <c r="M236" s="135">
        <v>0.70599999999999996</v>
      </c>
      <c r="N236" s="119">
        <v>0.7</v>
      </c>
      <c r="O236" s="120">
        <v>1E-3</v>
      </c>
      <c r="P236" s="113"/>
      <c r="Q236" s="121">
        <v>148</v>
      </c>
      <c r="R236" s="122">
        <v>41.584018476772897</v>
      </c>
      <c r="S236" s="123">
        <v>36</v>
      </c>
      <c r="T236" s="124">
        <v>1.1551116243548001</v>
      </c>
      <c r="U236" s="125">
        <v>1.62869143106556</v>
      </c>
      <c r="V236" s="126">
        <v>0.01</v>
      </c>
      <c r="W236" s="126">
        <v>8.0000000000000002E-3</v>
      </c>
      <c r="X236" s="127">
        <v>0</v>
      </c>
      <c r="Y236" s="127">
        <v>6</v>
      </c>
      <c r="Z236" s="113"/>
      <c r="AA236" s="128">
        <v>381</v>
      </c>
      <c r="AB236" s="112">
        <v>107.050750267909</v>
      </c>
      <c r="AC236" s="123">
        <v>200</v>
      </c>
      <c r="AD236" s="118">
        <v>0.535253751339545</v>
      </c>
      <c r="AE236" s="129">
        <v>-432.17393649408001</v>
      </c>
      <c r="AF236" s="114"/>
      <c r="AG236" s="114"/>
      <c r="AH236" s="130">
        <v>331</v>
      </c>
      <c r="AI236" s="127">
        <v>474</v>
      </c>
      <c r="AJ236" s="113"/>
      <c r="AK236" s="122">
        <v>2814.3779300000001</v>
      </c>
      <c r="AL236" s="122">
        <v>790.76448541717502</v>
      </c>
      <c r="AM236" s="131">
        <v>736</v>
      </c>
      <c r="AN236" s="135">
        <v>1.0744082682298599</v>
      </c>
      <c r="AO236" s="139">
        <v>-178.10215629821499</v>
      </c>
      <c r="AP236" s="126">
        <v>6.4999999999999997E-3</v>
      </c>
      <c r="AQ236" s="126">
        <v>3.5000000000000001E-3</v>
      </c>
      <c r="AR236" s="127">
        <v>0</v>
      </c>
      <c r="AS236" s="127">
        <v>329</v>
      </c>
      <c r="AT236" s="115"/>
      <c r="AU236" s="122">
        <v>1716.3064199999999</v>
      </c>
      <c r="AV236" s="112">
        <v>482.23593162894599</v>
      </c>
      <c r="AW236" s="133">
        <v>573</v>
      </c>
      <c r="AX236" s="120">
        <v>0.84159848451823005</v>
      </c>
      <c r="AY236" s="122">
        <v>-613.43690805554002</v>
      </c>
      <c r="AZ236" s="114"/>
      <c r="BA236" s="114"/>
      <c r="BB236" s="127">
        <v>324</v>
      </c>
      <c r="BC236" s="127">
        <v>731</v>
      </c>
      <c r="BD236" s="113"/>
      <c r="BE236" s="122">
        <v>163.69999999999999</v>
      </c>
      <c r="BF236" s="112">
        <v>45.995296112484603</v>
      </c>
      <c r="BG236" s="134">
        <v>65</v>
      </c>
      <c r="BH236" s="118">
        <v>0.70761994019207097</v>
      </c>
      <c r="BI236" s="129">
        <v>-100.581529360576</v>
      </c>
      <c r="BJ236" s="114"/>
      <c r="BK236" s="114"/>
      <c r="BL236" s="127">
        <v>68</v>
      </c>
      <c r="BM236" s="127">
        <v>114</v>
      </c>
      <c r="BN236" s="113"/>
      <c r="BO236" s="121">
        <v>318</v>
      </c>
      <c r="BP236" s="122">
        <v>89.349445105498603</v>
      </c>
      <c r="BQ236" s="134">
        <v>78</v>
      </c>
      <c r="BR236" s="124">
        <v>1.1455057064807499</v>
      </c>
      <c r="BS236" s="125">
        <v>0.86216476730874103</v>
      </c>
      <c r="BT236" s="114">
        <v>7.4999999999999997E-3</v>
      </c>
      <c r="BU236" s="126">
        <v>5.6249999999999998E-3</v>
      </c>
      <c r="BV236" s="121">
        <v>0</v>
      </c>
      <c r="BW236" s="121">
        <v>16</v>
      </c>
      <c r="BX236" s="115"/>
      <c r="BY236" s="120">
        <v>0.98931433659839696</v>
      </c>
      <c r="BZ236" s="120">
        <v>1</v>
      </c>
      <c r="CA236" s="137">
        <v>0.99572573463935898</v>
      </c>
      <c r="CB236" s="119">
        <v>0.9</v>
      </c>
      <c r="CC236" s="126">
        <v>2.5000000000000001E-3</v>
      </c>
      <c r="CD236" s="115"/>
      <c r="CE236" s="115"/>
    </row>
    <row r="237" spans="1:83" s="87" customFormat="1" ht="21.4" customHeight="1" x14ac:dyDescent="0.2">
      <c r="A237" s="111" t="s">
        <v>308</v>
      </c>
      <c r="B237" s="111" t="s">
        <v>309</v>
      </c>
      <c r="C237" s="111" t="s">
        <v>311</v>
      </c>
      <c r="D237" s="112">
        <v>2.7713939394444398</v>
      </c>
      <c r="E237" s="113"/>
      <c r="F237" s="114">
        <v>2.75E-2</v>
      </c>
      <c r="G237" s="114">
        <v>2.75E-2</v>
      </c>
      <c r="H237" s="115"/>
      <c r="I237" s="116">
        <v>3</v>
      </c>
      <c r="J237" s="116">
        <v>3</v>
      </c>
      <c r="K237" s="113"/>
      <c r="L237" s="117">
        <v>0.5</v>
      </c>
      <c r="M237" s="120">
        <v>0.69699999999999995</v>
      </c>
      <c r="N237" s="119">
        <v>0.7</v>
      </c>
      <c r="O237" s="120"/>
      <c r="P237" s="113"/>
      <c r="Q237" s="121">
        <v>131</v>
      </c>
      <c r="R237" s="122">
        <v>47.268631909565499</v>
      </c>
      <c r="S237" s="123">
        <v>36</v>
      </c>
      <c r="T237" s="124">
        <v>1.31301755304348</v>
      </c>
      <c r="U237" s="125">
        <v>17.022544288832201</v>
      </c>
      <c r="V237" s="126">
        <v>0.01</v>
      </c>
      <c r="W237" s="126">
        <v>0.01</v>
      </c>
      <c r="X237" s="127">
        <v>0</v>
      </c>
      <c r="Y237" s="127">
        <v>0</v>
      </c>
      <c r="Z237" s="113"/>
      <c r="AA237" s="128">
        <v>186</v>
      </c>
      <c r="AB237" s="112">
        <v>67.114240726558606</v>
      </c>
      <c r="AC237" s="123">
        <v>200</v>
      </c>
      <c r="AD237" s="118">
        <v>0.33557120363279302</v>
      </c>
      <c r="AE237" s="129">
        <v>-447.20808728426601</v>
      </c>
      <c r="AF237" s="114"/>
      <c r="AG237" s="114"/>
      <c r="AH237" s="130">
        <v>369</v>
      </c>
      <c r="AI237" s="127">
        <v>480</v>
      </c>
      <c r="AJ237" s="113"/>
      <c r="AK237" s="122">
        <v>1613.0462199999999</v>
      </c>
      <c r="AL237" s="122">
        <v>582.03425974271704</v>
      </c>
      <c r="AM237" s="131">
        <v>612</v>
      </c>
      <c r="AN237" s="120">
        <v>0.95103637212862302</v>
      </c>
      <c r="AO237" s="122">
        <v>-324.57052708985299</v>
      </c>
      <c r="AP237" s="126">
        <v>0</v>
      </c>
      <c r="AQ237" s="126"/>
      <c r="AR237" s="127">
        <v>84</v>
      </c>
      <c r="AS237" s="127">
        <v>423</v>
      </c>
      <c r="AT237" s="115"/>
      <c r="AU237" s="122">
        <v>1917.33888</v>
      </c>
      <c r="AV237" s="112">
        <v>691.83195240166799</v>
      </c>
      <c r="AW237" s="133">
        <v>573</v>
      </c>
      <c r="AX237" s="124">
        <v>1.2073856062856301</v>
      </c>
      <c r="AY237" s="132">
        <v>103.19770993057899</v>
      </c>
      <c r="AZ237" s="114">
        <v>1.4999999999999999E-2</v>
      </c>
      <c r="BA237" s="114">
        <v>1.4999999999999999E-2</v>
      </c>
      <c r="BB237" s="127">
        <v>0</v>
      </c>
      <c r="BC237" s="127">
        <v>0</v>
      </c>
      <c r="BD237" s="113"/>
      <c r="BE237" s="122">
        <v>167.7</v>
      </c>
      <c r="BF237" s="112">
        <v>60.511065429268101</v>
      </c>
      <c r="BG237" s="134">
        <v>65</v>
      </c>
      <c r="BH237" s="120">
        <v>0.93093946814258699</v>
      </c>
      <c r="BI237" s="128">
        <v>-38.092628367386297</v>
      </c>
      <c r="BJ237" s="114"/>
      <c r="BK237" s="114"/>
      <c r="BL237" s="127">
        <v>13</v>
      </c>
      <c r="BM237" s="127">
        <v>49</v>
      </c>
      <c r="BN237" s="113"/>
      <c r="BO237" s="121">
        <v>198</v>
      </c>
      <c r="BP237" s="122">
        <v>71.444191741175302</v>
      </c>
      <c r="BQ237" s="134">
        <v>78</v>
      </c>
      <c r="BR237" s="120">
        <v>0.91595117616891397</v>
      </c>
      <c r="BS237" s="128">
        <v>-48.951154040863599</v>
      </c>
      <c r="BT237" s="114"/>
      <c r="BU237" s="126"/>
      <c r="BV237" s="121">
        <v>19</v>
      </c>
      <c r="BW237" s="121">
        <v>62</v>
      </c>
      <c r="BX237" s="115"/>
      <c r="BY237" s="120">
        <v>0.98999599839936003</v>
      </c>
      <c r="BZ237" s="120">
        <v>1</v>
      </c>
      <c r="CA237" s="137">
        <v>0.99599839935974399</v>
      </c>
      <c r="CB237" s="119">
        <v>0.9</v>
      </c>
      <c r="CC237" s="126">
        <v>2.5000000000000001E-3</v>
      </c>
      <c r="CD237" s="115"/>
      <c r="CE237" s="115"/>
    </row>
    <row r="238" spans="1:83" s="87" customFormat="1" ht="21.4" customHeight="1" x14ac:dyDescent="0.2">
      <c r="A238" s="111" t="s">
        <v>308</v>
      </c>
      <c r="B238" s="111" t="s">
        <v>309</v>
      </c>
      <c r="C238" s="111" t="s">
        <v>312</v>
      </c>
      <c r="D238" s="112">
        <v>0.55197132611111099</v>
      </c>
      <c r="E238" s="113"/>
      <c r="F238" s="114">
        <v>0.01</v>
      </c>
      <c r="G238" s="114">
        <v>0.01</v>
      </c>
      <c r="H238" s="115"/>
      <c r="I238" s="116">
        <v>2</v>
      </c>
      <c r="J238" s="116">
        <v>2</v>
      </c>
      <c r="K238" s="113"/>
      <c r="L238" s="117"/>
      <c r="M238" s="118"/>
      <c r="N238" s="119">
        <v>0.7</v>
      </c>
      <c r="O238" s="120"/>
      <c r="P238" s="113"/>
      <c r="Q238" s="121">
        <v>7</v>
      </c>
      <c r="R238" s="122">
        <v>12.6818181830534</v>
      </c>
      <c r="S238" s="123">
        <v>36</v>
      </c>
      <c r="T238" s="118">
        <v>0.35227272730703901</v>
      </c>
      <c r="U238" s="129">
        <v>-15.700593546176</v>
      </c>
      <c r="V238" s="126"/>
      <c r="W238" s="126"/>
      <c r="X238" s="127">
        <v>13</v>
      </c>
      <c r="Y238" s="127">
        <v>17</v>
      </c>
      <c r="Z238" s="113"/>
      <c r="AA238" s="128">
        <v>5</v>
      </c>
      <c r="AB238" s="112">
        <v>9.0584415593238692</v>
      </c>
      <c r="AC238" s="123">
        <v>200</v>
      </c>
      <c r="AD238" s="118">
        <v>4.5292207796619403E-2</v>
      </c>
      <c r="AE238" s="129">
        <v>-121.114408589867</v>
      </c>
      <c r="AF238" s="114"/>
      <c r="AG238" s="114"/>
      <c r="AH238" s="130">
        <v>106</v>
      </c>
      <c r="AI238" s="127">
        <v>128</v>
      </c>
      <c r="AJ238" s="113"/>
      <c r="AK238" s="122">
        <v>25.323699999999999</v>
      </c>
      <c r="AL238" s="122">
        <v>45.878651303170003</v>
      </c>
      <c r="AM238" s="131">
        <v>612</v>
      </c>
      <c r="AN238" s="118">
        <v>7.4965116508447699E-2</v>
      </c>
      <c r="AO238" s="141">
        <v>-360.58639028499198</v>
      </c>
      <c r="AP238" s="126"/>
      <c r="AQ238" s="126"/>
      <c r="AR238" s="127">
        <v>313</v>
      </c>
      <c r="AS238" s="127">
        <v>381</v>
      </c>
      <c r="AT238" s="115"/>
      <c r="AU238" s="122">
        <v>91.50224</v>
      </c>
      <c r="AV238" s="112">
        <v>165.77353871744501</v>
      </c>
      <c r="AW238" s="133">
        <v>573</v>
      </c>
      <c r="AX238" s="118">
        <v>0.28930809549292402</v>
      </c>
      <c r="AY238" s="141">
        <v>-269.81554060996802</v>
      </c>
      <c r="AZ238" s="114"/>
      <c r="BA238" s="114"/>
      <c r="BB238" s="127">
        <v>225</v>
      </c>
      <c r="BC238" s="127">
        <v>289</v>
      </c>
      <c r="BD238" s="113"/>
      <c r="BE238" s="122">
        <v>11.3</v>
      </c>
      <c r="BF238" s="112">
        <v>20.4720779240719</v>
      </c>
      <c r="BG238" s="134">
        <v>65</v>
      </c>
      <c r="BH238" s="118">
        <v>0.31495504498572202</v>
      </c>
      <c r="BI238" s="129">
        <v>-29.6871827917067</v>
      </c>
      <c r="BJ238" s="114"/>
      <c r="BK238" s="114"/>
      <c r="BL238" s="127">
        <v>25</v>
      </c>
      <c r="BM238" s="127">
        <v>32</v>
      </c>
      <c r="BN238" s="113"/>
      <c r="BO238" s="121">
        <v>59</v>
      </c>
      <c r="BP238" s="122">
        <v>106.88961040002199</v>
      </c>
      <c r="BQ238" s="134">
        <v>78</v>
      </c>
      <c r="BR238" s="124">
        <v>1.3703796205131</v>
      </c>
      <c r="BS238" s="125">
        <v>9.8153806499520009</v>
      </c>
      <c r="BT238" s="114">
        <v>7.4999999999999997E-3</v>
      </c>
      <c r="BU238" s="126">
        <v>7.4999999999999997E-3</v>
      </c>
      <c r="BV238" s="121">
        <v>0</v>
      </c>
      <c r="BW238" s="121">
        <v>0</v>
      </c>
      <c r="BX238" s="115"/>
      <c r="BY238" s="120">
        <v>0.95138888888888895</v>
      </c>
      <c r="BZ238" s="120">
        <v>1</v>
      </c>
      <c r="CA238" s="137">
        <v>0.98055555555555596</v>
      </c>
      <c r="CB238" s="119">
        <v>0.9</v>
      </c>
      <c r="CC238" s="126">
        <v>2.5000000000000001E-3</v>
      </c>
      <c r="CD238" s="115"/>
      <c r="CE238" s="115"/>
    </row>
    <row r="239" spans="1:83" s="87" customFormat="1" ht="21.4" customHeight="1" x14ac:dyDescent="0.2">
      <c r="A239" s="111" t="s">
        <v>308</v>
      </c>
      <c r="B239" s="111" t="s">
        <v>309</v>
      </c>
      <c r="C239" s="111" t="s">
        <v>313</v>
      </c>
      <c r="D239" s="112">
        <v>1.99488536155556</v>
      </c>
      <c r="E239" s="113"/>
      <c r="F239" s="114">
        <v>1.175E-2</v>
      </c>
      <c r="G239" s="114">
        <v>6.4999999999999997E-3</v>
      </c>
      <c r="H239" s="115"/>
      <c r="I239" s="116">
        <v>4</v>
      </c>
      <c r="J239" s="116">
        <v>2</v>
      </c>
      <c r="K239" s="113"/>
      <c r="L239" s="138">
        <v>0.79</v>
      </c>
      <c r="M239" s="120">
        <v>0.65800000000000003</v>
      </c>
      <c r="N239" s="119">
        <v>0.7</v>
      </c>
      <c r="O239" s="120"/>
      <c r="P239" s="113"/>
      <c r="Q239" s="121">
        <v>58</v>
      </c>
      <c r="R239" s="122">
        <v>29.0743524002669</v>
      </c>
      <c r="S239" s="123">
        <v>36</v>
      </c>
      <c r="T239" s="120">
        <v>0.80762090000741305</v>
      </c>
      <c r="U239" s="128">
        <v>-24.042453333478601</v>
      </c>
      <c r="V239" s="126"/>
      <c r="W239" s="126"/>
      <c r="X239" s="127">
        <v>14</v>
      </c>
      <c r="Y239" s="127">
        <v>29</v>
      </c>
      <c r="Z239" s="113"/>
      <c r="AA239" s="128">
        <v>107</v>
      </c>
      <c r="AB239" s="112">
        <v>53.637167359113</v>
      </c>
      <c r="AC239" s="123">
        <v>200</v>
      </c>
      <c r="AD239" s="118">
        <v>0.26818583679556501</v>
      </c>
      <c r="AE239" s="129">
        <v>-348.79140740821401</v>
      </c>
      <c r="AF239" s="114"/>
      <c r="AG239" s="114"/>
      <c r="AH239" s="130">
        <v>292</v>
      </c>
      <c r="AI239" s="127">
        <v>372</v>
      </c>
      <c r="AJ239" s="113"/>
      <c r="AK239" s="122">
        <v>1322.17614</v>
      </c>
      <c r="AL239" s="122">
        <v>662.78301775145803</v>
      </c>
      <c r="AM239" s="131">
        <v>612</v>
      </c>
      <c r="AN239" s="135">
        <v>1.08297878717559</v>
      </c>
      <c r="AO239" s="139">
        <v>-72.545566669136207</v>
      </c>
      <c r="AP239" s="126">
        <v>7.0000000000000001E-3</v>
      </c>
      <c r="AQ239" s="126">
        <v>4.0000000000000001E-3</v>
      </c>
      <c r="AR239" s="127">
        <v>0</v>
      </c>
      <c r="AS239" s="127">
        <v>143</v>
      </c>
      <c r="AT239" s="115"/>
      <c r="AU239" s="122">
        <v>1089.29051</v>
      </c>
      <c r="AV239" s="112">
        <v>546.04165782769701</v>
      </c>
      <c r="AW239" s="133">
        <v>573</v>
      </c>
      <c r="AX239" s="135">
        <v>0.95295228242180896</v>
      </c>
      <c r="AY239" s="139">
        <v>-216.55187222453401</v>
      </c>
      <c r="AZ239" s="114">
        <v>7.5000000000000002E-4</v>
      </c>
      <c r="BA239" s="114"/>
      <c r="BB239" s="127">
        <v>54</v>
      </c>
      <c r="BC239" s="127">
        <v>283</v>
      </c>
      <c r="BD239" s="113"/>
      <c r="BE239" s="122">
        <v>99.6</v>
      </c>
      <c r="BF239" s="112">
        <v>49.927681018389301</v>
      </c>
      <c r="BG239" s="134">
        <v>65</v>
      </c>
      <c r="BH239" s="120">
        <v>0.76811816951368195</v>
      </c>
      <c r="BI239" s="128">
        <v>-48.532207407669603</v>
      </c>
      <c r="BJ239" s="114"/>
      <c r="BK239" s="114"/>
      <c r="BL239" s="127">
        <v>31</v>
      </c>
      <c r="BM239" s="127">
        <v>57</v>
      </c>
      <c r="BN239" s="113"/>
      <c r="BO239" s="121">
        <v>154</v>
      </c>
      <c r="BP239" s="122">
        <v>77.197418442087894</v>
      </c>
      <c r="BQ239" s="134">
        <v>78</v>
      </c>
      <c r="BR239" s="135">
        <v>0.98971049284728096</v>
      </c>
      <c r="BS239" s="136">
        <v>-23.758648889203599</v>
      </c>
      <c r="BT239" s="114">
        <v>1.5E-3</v>
      </c>
      <c r="BU239" s="126"/>
      <c r="BV239" s="121">
        <v>2</v>
      </c>
      <c r="BW239" s="121">
        <v>33</v>
      </c>
      <c r="BX239" s="115"/>
      <c r="BY239" s="120">
        <v>0.99640933572710899</v>
      </c>
      <c r="BZ239" s="120">
        <v>1</v>
      </c>
      <c r="CA239" s="137">
        <v>0.998563734290844</v>
      </c>
      <c r="CB239" s="119">
        <v>0.9</v>
      </c>
      <c r="CC239" s="126">
        <v>2.5000000000000001E-3</v>
      </c>
      <c r="CD239" s="115"/>
      <c r="CE239" s="115"/>
    </row>
    <row r="240" spans="1:83" s="87" customFormat="1" ht="21.4" customHeight="1" x14ac:dyDescent="0.2">
      <c r="A240" s="111" t="s">
        <v>308</v>
      </c>
      <c r="B240" s="111" t="s">
        <v>309</v>
      </c>
      <c r="C240" s="111" t="s">
        <v>314</v>
      </c>
      <c r="D240" s="112">
        <v>4.5248495623333298</v>
      </c>
      <c r="E240" s="113"/>
      <c r="F240" s="114">
        <v>2.0125000000000001E-2</v>
      </c>
      <c r="G240" s="114">
        <v>1.1625E-2</v>
      </c>
      <c r="H240" s="115"/>
      <c r="I240" s="116">
        <v>5</v>
      </c>
      <c r="J240" s="116">
        <v>5</v>
      </c>
      <c r="K240" s="113"/>
      <c r="L240" s="138">
        <v>0.79489361702127603</v>
      </c>
      <c r="M240" s="135">
        <v>0.71799999999999997</v>
      </c>
      <c r="N240" s="119">
        <v>0.7</v>
      </c>
      <c r="O240" s="120">
        <v>2E-3</v>
      </c>
      <c r="P240" s="113"/>
      <c r="Q240" s="121">
        <v>145</v>
      </c>
      <c r="R240" s="122">
        <v>32.045264268460599</v>
      </c>
      <c r="S240" s="123">
        <v>36</v>
      </c>
      <c r="T240" s="120">
        <v>0.890146229679461</v>
      </c>
      <c r="U240" s="128">
        <v>-41.090773040345503</v>
      </c>
      <c r="V240" s="126"/>
      <c r="W240" s="126"/>
      <c r="X240" s="127">
        <v>18</v>
      </c>
      <c r="Y240" s="127">
        <v>51</v>
      </c>
      <c r="Z240" s="113"/>
      <c r="AA240" s="128">
        <v>586</v>
      </c>
      <c r="AB240" s="112">
        <v>129.50706800908901</v>
      </c>
      <c r="AC240" s="123">
        <v>200</v>
      </c>
      <c r="AD240" s="118">
        <v>0.647535340045445</v>
      </c>
      <c r="AE240" s="129">
        <v>-447.83762800191897</v>
      </c>
      <c r="AF240" s="114"/>
      <c r="AG240" s="114"/>
      <c r="AH240" s="130">
        <v>319</v>
      </c>
      <c r="AI240" s="127">
        <v>500</v>
      </c>
      <c r="AJ240" s="113"/>
      <c r="AK240" s="122">
        <v>2906.13922</v>
      </c>
      <c r="AL240" s="122">
        <v>642.26206417819299</v>
      </c>
      <c r="AM240" s="131">
        <v>622.70000000000005</v>
      </c>
      <c r="AN240" s="135">
        <v>1.03141490955226</v>
      </c>
      <c r="AO240" s="139">
        <v>-312.714234783976</v>
      </c>
      <c r="AP240" s="126">
        <v>4.0000000000000001E-3</v>
      </c>
      <c r="AQ240" s="126">
        <v>1.5E-3</v>
      </c>
      <c r="AR240" s="127">
        <v>0</v>
      </c>
      <c r="AS240" s="127">
        <v>476</v>
      </c>
      <c r="AT240" s="115"/>
      <c r="AU240" s="122">
        <v>2701.42956</v>
      </c>
      <c r="AV240" s="112">
        <v>597.02085622642198</v>
      </c>
      <c r="AW240" s="133">
        <v>573</v>
      </c>
      <c r="AX240" s="135">
        <v>1.04192121505484</v>
      </c>
      <c r="AY240" s="139">
        <v>-260.51524422549898</v>
      </c>
      <c r="AZ240" s="114">
        <v>6.7499999999999999E-3</v>
      </c>
      <c r="BA240" s="114">
        <v>3.0000000000000001E-3</v>
      </c>
      <c r="BB240" s="127">
        <v>0</v>
      </c>
      <c r="BC240" s="127">
        <v>410</v>
      </c>
      <c r="BD240" s="113"/>
      <c r="BE240" s="122">
        <v>247.3</v>
      </c>
      <c r="BF240" s="112">
        <v>54.653750714415899</v>
      </c>
      <c r="BG240" s="134">
        <v>65</v>
      </c>
      <c r="BH240" s="120">
        <v>0.84082693406793696</v>
      </c>
      <c r="BI240" s="128">
        <v>-88.697229100623701</v>
      </c>
      <c r="BJ240" s="114"/>
      <c r="BK240" s="114"/>
      <c r="BL240" s="127">
        <v>47</v>
      </c>
      <c r="BM240" s="127">
        <v>106</v>
      </c>
      <c r="BN240" s="113"/>
      <c r="BO240" s="121">
        <v>378</v>
      </c>
      <c r="BP240" s="122">
        <v>83.538688920538704</v>
      </c>
      <c r="BQ240" s="134">
        <v>78</v>
      </c>
      <c r="BR240" s="135">
        <v>1.0710088323146001</v>
      </c>
      <c r="BS240" s="136">
        <v>-25.196674920748499</v>
      </c>
      <c r="BT240" s="114">
        <v>4.875E-3</v>
      </c>
      <c r="BU240" s="126">
        <v>2.6250000000000002E-3</v>
      </c>
      <c r="BV240" s="121">
        <v>0</v>
      </c>
      <c r="BW240" s="121">
        <v>46</v>
      </c>
      <c r="BX240" s="115"/>
      <c r="BY240" s="120">
        <v>0.98332069749810502</v>
      </c>
      <c r="BZ240" s="120">
        <v>1</v>
      </c>
      <c r="CA240" s="137">
        <v>0.99332827899924203</v>
      </c>
      <c r="CB240" s="119">
        <v>0.9</v>
      </c>
      <c r="CC240" s="126">
        <v>2.5000000000000001E-3</v>
      </c>
      <c r="CD240" s="115"/>
      <c r="CE240" s="115"/>
    </row>
    <row r="241" spans="1:83" s="87" customFormat="1" ht="21.4" customHeight="1" x14ac:dyDescent="0.2">
      <c r="A241" s="111" t="s">
        <v>308</v>
      </c>
      <c r="B241" s="111" t="s">
        <v>309</v>
      </c>
      <c r="C241" s="111" t="s">
        <v>315</v>
      </c>
      <c r="D241" s="112">
        <v>8.9672949024444399</v>
      </c>
      <c r="E241" s="113"/>
      <c r="F241" s="114">
        <v>0.03</v>
      </c>
      <c r="G241" s="114">
        <v>0.03</v>
      </c>
      <c r="H241" s="115"/>
      <c r="I241" s="116">
        <v>4</v>
      </c>
      <c r="J241" s="116">
        <v>4</v>
      </c>
      <c r="K241" s="113"/>
      <c r="L241" s="138">
        <v>0.7</v>
      </c>
      <c r="M241" s="120">
        <v>0.65200000000000002</v>
      </c>
      <c r="N241" s="119">
        <v>0.7</v>
      </c>
      <c r="O241" s="120"/>
      <c r="P241" s="113"/>
      <c r="Q241" s="121">
        <v>657</v>
      </c>
      <c r="R241" s="122">
        <v>73.266242177549501</v>
      </c>
      <c r="S241" s="123">
        <v>36</v>
      </c>
      <c r="T241" s="124">
        <v>2.0351733938208199</v>
      </c>
      <c r="U241" s="125">
        <v>288.20744292410899</v>
      </c>
      <c r="V241" s="126">
        <v>0.01</v>
      </c>
      <c r="W241" s="126">
        <v>0.01</v>
      </c>
      <c r="X241" s="127">
        <v>0</v>
      </c>
      <c r="Y241" s="127">
        <v>0</v>
      </c>
      <c r="Z241" s="113"/>
      <c r="AA241" s="128">
        <v>952</v>
      </c>
      <c r="AB241" s="112">
        <v>106.16356552972201</v>
      </c>
      <c r="AC241" s="123">
        <v>200</v>
      </c>
      <c r="AD241" s="118">
        <v>0.53081782764860996</v>
      </c>
      <c r="AE241" s="129">
        <v>-1096.84753931051</v>
      </c>
      <c r="AF241" s="114"/>
      <c r="AG241" s="114"/>
      <c r="AH241" s="130">
        <v>842</v>
      </c>
      <c r="AI241" s="127">
        <v>1201</v>
      </c>
      <c r="AJ241" s="113"/>
      <c r="AK241" s="122">
        <v>8105.2661900000003</v>
      </c>
      <c r="AL241" s="122">
        <v>903.86970409443597</v>
      </c>
      <c r="AM241" s="131">
        <v>745.6</v>
      </c>
      <c r="AN241" s="124">
        <v>1.2122715988391</v>
      </c>
      <c r="AO241" s="132">
        <v>467.16256345043598</v>
      </c>
      <c r="AP241" s="126">
        <v>0.01</v>
      </c>
      <c r="AQ241" s="126">
        <v>0.01</v>
      </c>
      <c r="AR241" s="127">
        <v>0</v>
      </c>
      <c r="AS241" s="127">
        <v>0</v>
      </c>
      <c r="AT241" s="115"/>
      <c r="AU241" s="122">
        <v>3463.0787500000001</v>
      </c>
      <c r="AV241" s="112">
        <v>386.18990316198699</v>
      </c>
      <c r="AW241" s="133">
        <v>573</v>
      </c>
      <c r="AX241" s="118">
        <v>0.673978888589855</v>
      </c>
      <c r="AY241" s="141">
        <v>-2406.8694501246</v>
      </c>
      <c r="AZ241" s="114"/>
      <c r="BA241" s="114"/>
      <c r="BB241" s="127">
        <v>1676</v>
      </c>
      <c r="BC241" s="127">
        <v>2703</v>
      </c>
      <c r="BD241" s="113"/>
      <c r="BE241" s="122">
        <v>523.9</v>
      </c>
      <c r="BF241" s="112">
        <v>58.423415946450802</v>
      </c>
      <c r="BG241" s="134">
        <v>65</v>
      </c>
      <c r="BH241" s="120">
        <v>0.89882178379155098</v>
      </c>
      <c r="BI241" s="128">
        <v>-141.975450275914</v>
      </c>
      <c r="BJ241" s="114"/>
      <c r="BK241" s="114"/>
      <c r="BL241" s="127">
        <v>59</v>
      </c>
      <c r="BM241" s="127">
        <v>176</v>
      </c>
      <c r="BN241" s="113"/>
      <c r="BO241" s="121">
        <v>885</v>
      </c>
      <c r="BP241" s="122">
        <v>98.691970056516496</v>
      </c>
      <c r="BQ241" s="134">
        <v>78</v>
      </c>
      <c r="BR241" s="124">
        <v>1.2652816673912399</v>
      </c>
      <c r="BS241" s="125">
        <v>85.949459668902904</v>
      </c>
      <c r="BT241" s="114">
        <v>7.4999999999999997E-3</v>
      </c>
      <c r="BU241" s="126">
        <v>7.4999999999999997E-3</v>
      </c>
      <c r="BV241" s="121">
        <v>0</v>
      </c>
      <c r="BW241" s="121">
        <v>0</v>
      </c>
      <c r="BX241" s="115"/>
      <c r="BY241" s="120">
        <v>0.96557328605200898</v>
      </c>
      <c r="BZ241" s="120">
        <v>0.96875</v>
      </c>
      <c r="CA241" s="137">
        <v>0.96747931442080404</v>
      </c>
      <c r="CB241" s="119">
        <v>0.9</v>
      </c>
      <c r="CC241" s="126">
        <v>2.5000000000000001E-3</v>
      </c>
      <c r="CD241" s="115"/>
      <c r="CE241" s="115"/>
    </row>
    <row r="242" spans="1:83" s="87" customFormat="1" ht="21.4" customHeight="1" x14ac:dyDescent="0.2">
      <c r="A242" s="111" t="s">
        <v>308</v>
      </c>
      <c r="B242" s="111" t="s">
        <v>309</v>
      </c>
      <c r="C242" s="111" t="s">
        <v>316</v>
      </c>
      <c r="D242" s="112">
        <v>1.7767089946666701</v>
      </c>
      <c r="E242" s="113"/>
      <c r="F242" s="114">
        <v>2.35E-2</v>
      </c>
      <c r="G242" s="114">
        <v>2.1000000000000001E-2</v>
      </c>
      <c r="H242" s="115"/>
      <c r="I242" s="116">
        <v>4</v>
      </c>
      <c r="J242" s="116">
        <v>4</v>
      </c>
      <c r="K242" s="113"/>
      <c r="L242" s="138">
        <v>0.82</v>
      </c>
      <c r="M242" s="135">
        <v>0.70499999999999996</v>
      </c>
      <c r="N242" s="119">
        <v>0.7</v>
      </c>
      <c r="O242" s="120">
        <v>1E-3</v>
      </c>
      <c r="P242" s="113"/>
      <c r="Q242" s="121">
        <v>67</v>
      </c>
      <c r="R242" s="122">
        <v>37.710170996556499</v>
      </c>
      <c r="S242" s="123">
        <v>36</v>
      </c>
      <c r="T242" s="135">
        <v>1.0475047499043499</v>
      </c>
      <c r="U242" s="136">
        <v>-6.06964479825933</v>
      </c>
      <c r="V242" s="126">
        <v>5.0000000000000001E-3</v>
      </c>
      <c r="W242" s="126">
        <v>2.5000000000000001E-3</v>
      </c>
      <c r="X242" s="127">
        <v>0</v>
      </c>
      <c r="Y242" s="127">
        <v>10</v>
      </c>
      <c r="Z242" s="113"/>
      <c r="AA242" s="128">
        <v>85</v>
      </c>
      <c r="AB242" s="112">
        <v>47.841261712049302</v>
      </c>
      <c r="AC242" s="123">
        <v>200</v>
      </c>
      <c r="AD242" s="118">
        <v>0.23920630856024599</v>
      </c>
      <c r="AE242" s="129">
        <v>-320.94247110144101</v>
      </c>
      <c r="AF242" s="114"/>
      <c r="AG242" s="114"/>
      <c r="AH242" s="130">
        <v>271</v>
      </c>
      <c r="AI242" s="127">
        <v>342</v>
      </c>
      <c r="AJ242" s="113"/>
      <c r="AK242" s="122">
        <v>598.50125000000003</v>
      </c>
      <c r="AL242" s="122">
        <v>336.85946983810197</v>
      </c>
      <c r="AM242" s="131">
        <v>619</v>
      </c>
      <c r="AN242" s="118">
        <v>0.54419946662051999</v>
      </c>
      <c r="AO242" s="141">
        <v>-657.89069805895895</v>
      </c>
      <c r="AP242" s="126"/>
      <c r="AQ242" s="126"/>
      <c r="AR242" s="127">
        <v>502</v>
      </c>
      <c r="AS242" s="127">
        <v>722</v>
      </c>
      <c r="AT242" s="115"/>
      <c r="AU242" s="122">
        <v>1245.89516</v>
      </c>
      <c r="AV242" s="112">
        <v>701.23760488630001</v>
      </c>
      <c r="AW242" s="133">
        <v>573</v>
      </c>
      <c r="AX242" s="124">
        <v>1.2238003575677101</v>
      </c>
      <c r="AY242" s="132">
        <v>82.869980294371999</v>
      </c>
      <c r="AZ242" s="114">
        <v>1.4999999999999999E-2</v>
      </c>
      <c r="BA242" s="114">
        <v>1.4999999999999999E-2</v>
      </c>
      <c r="BB242" s="127">
        <v>0</v>
      </c>
      <c r="BC242" s="127">
        <v>0</v>
      </c>
      <c r="BD242" s="113"/>
      <c r="BE242" s="122">
        <v>73.8</v>
      </c>
      <c r="BF242" s="112">
        <v>41.537471933520401</v>
      </c>
      <c r="BG242" s="134">
        <v>65</v>
      </c>
      <c r="BH242" s="118">
        <v>0.63903802974646795</v>
      </c>
      <c r="BI242" s="129">
        <v>-58.131303107968201</v>
      </c>
      <c r="BJ242" s="114"/>
      <c r="BK242" s="114"/>
      <c r="BL242" s="127">
        <v>42</v>
      </c>
      <c r="BM242" s="127">
        <v>65</v>
      </c>
      <c r="BN242" s="113"/>
      <c r="BO242" s="121">
        <v>129</v>
      </c>
      <c r="BP242" s="122">
        <v>72.606150127698299</v>
      </c>
      <c r="BQ242" s="134">
        <v>78</v>
      </c>
      <c r="BR242" s="120">
        <v>0.93084807856023499</v>
      </c>
      <c r="BS242" s="128">
        <v>-29.3175637295619</v>
      </c>
      <c r="BT242" s="114"/>
      <c r="BU242" s="126"/>
      <c r="BV242" s="121">
        <v>10</v>
      </c>
      <c r="BW242" s="121">
        <v>38</v>
      </c>
      <c r="BX242" s="115"/>
      <c r="BY242" s="120">
        <v>0.96575875486381302</v>
      </c>
      <c r="BZ242" s="120">
        <v>1</v>
      </c>
      <c r="CA242" s="137">
        <v>0.98630350194552496</v>
      </c>
      <c r="CB242" s="119">
        <v>0.9</v>
      </c>
      <c r="CC242" s="126">
        <v>2.5000000000000001E-3</v>
      </c>
      <c r="CD242" s="115"/>
      <c r="CE242" s="115"/>
    </row>
    <row r="243" spans="1:83" s="87" customFormat="1" ht="21.4" customHeight="1" x14ac:dyDescent="0.2">
      <c r="A243" s="111" t="s">
        <v>308</v>
      </c>
      <c r="B243" s="111" t="s">
        <v>309</v>
      </c>
      <c r="C243" s="111" t="s">
        <v>317</v>
      </c>
      <c r="D243" s="112">
        <v>1.96969696977778</v>
      </c>
      <c r="E243" s="113"/>
      <c r="F243" s="114">
        <v>6.9000000000000006E-2</v>
      </c>
      <c r="G243" s="114">
        <v>6.6500000000000004E-2</v>
      </c>
      <c r="H243" s="115"/>
      <c r="I243" s="116">
        <v>7</v>
      </c>
      <c r="J243" s="116">
        <v>7</v>
      </c>
      <c r="K243" s="113"/>
      <c r="L243" s="138">
        <v>0.79</v>
      </c>
      <c r="M243" s="135">
        <v>0.76700000000000002</v>
      </c>
      <c r="N243" s="119">
        <v>0.7</v>
      </c>
      <c r="O243" s="120">
        <v>8.9999999999999993E-3</v>
      </c>
      <c r="P243" s="113"/>
      <c r="Q243" s="121">
        <v>137</v>
      </c>
      <c r="R243" s="122">
        <v>69.553846150992698</v>
      </c>
      <c r="S243" s="123">
        <v>36</v>
      </c>
      <c r="T243" s="124">
        <v>1.9320512819720199</v>
      </c>
      <c r="U243" s="125">
        <v>55.993454542131097</v>
      </c>
      <c r="V243" s="126">
        <v>0.01</v>
      </c>
      <c r="W243" s="126">
        <v>0.01</v>
      </c>
      <c r="X243" s="127">
        <v>0</v>
      </c>
      <c r="Y243" s="127">
        <v>0</v>
      </c>
      <c r="Z243" s="113"/>
      <c r="AA243" s="128">
        <v>182</v>
      </c>
      <c r="AB243" s="112">
        <v>92.399999996209203</v>
      </c>
      <c r="AC243" s="123">
        <v>200</v>
      </c>
      <c r="AD243" s="118">
        <v>0.46199999998104602</v>
      </c>
      <c r="AE243" s="129">
        <v>-268.03636365482703</v>
      </c>
      <c r="AF243" s="114"/>
      <c r="AG243" s="114"/>
      <c r="AH243" s="130">
        <v>212</v>
      </c>
      <c r="AI243" s="127">
        <v>291</v>
      </c>
      <c r="AJ243" s="113"/>
      <c r="AK243" s="122">
        <v>1581.4634100000001</v>
      </c>
      <c r="AL243" s="122">
        <v>802.89680812090705</v>
      </c>
      <c r="AM243" s="131">
        <v>678.4</v>
      </c>
      <c r="AN243" s="124">
        <v>1.1835153421593601</v>
      </c>
      <c r="AO243" s="132">
        <v>54.940064482825797</v>
      </c>
      <c r="AP243" s="126">
        <v>0.01</v>
      </c>
      <c r="AQ243" s="126">
        <v>8.9999999999999993E-3</v>
      </c>
      <c r="AR243" s="127">
        <v>0</v>
      </c>
      <c r="AS243" s="127">
        <v>23</v>
      </c>
      <c r="AT243" s="115"/>
      <c r="AU243" s="122">
        <v>1759.01395</v>
      </c>
      <c r="AV243" s="112">
        <v>893.03785150182398</v>
      </c>
      <c r="AW243" s="133">
        <v>573</v>
      </c>
      <c r="AX243" s="124">
        <v>1.5585302818530999</v>
      </c>
      <c r="AY243" s="132">
        <v>469.65976812892001</v>
      </c>
      <c r="AZ243" s="114">
        <v>1.4999999999999999E-2</v>
      </c>
      <c r="BA243" s="114">
        <v>1.4999999999999999E-2</v>
      </c>
      <c r="BB243" s="127">
        <v>0</v>
      </c>
      <c r="BC243" s="127">
        <v>0</v>
      </c>
      <c r="BD243" s="113"/>
      <c r="BE243" s="122">
        <v>152.1</v>
      </c>
      <c r="BF243" s="112">
        <v>77.219999996832001</v>
      </c>
      <c r="BG243" s="134">
        <v>65</v>
      </c>
      <c r="BH243" s="124">
        <v>1.18799999995126</v>
      </c>
      <c r="BI243" s="125">
        <v>5.8381818121811797</v>
      </c>
      <c r="BJ243" s="114">
        <v>1.4999999999999999E-2</v>
      </c>
      <c r="BK243" s="114">
        <v>1.4250000000000001E-2</v>
      </c>
      <c r="BL243" s="127">
        <v>0</v>
      </c>
      <c r="BM243" s="127">
        <v>2</v>
      </c>
      <c r="BN243" s="113"/>
      <c r="BO243" s="121">
        <v>182</v>
      </c>
      <c r="BP243" s="122">
        <v>92.399999996209203</v>
      </c>
      <c r="BQ243" s="134">
        <v>78</v>
      </c>
      <c r="BR243" s="124">
        <v>1.1846153845667799</v>
      </c>
      <c r="BS243" s="125">
        <v>6.4858181746174104</v>
      </c>
      <c r="BT243" s="114">
        <v>7.4999999999999997E-3</v>
      </c>
      <c r="BU243" s="126">
        <v>6.7499999999999999E-3</v>
      </c>
      <c r="BV243" s="121">
        <v>0</v>
      </c>
      <c r="BW243" s="121">
        <v>3</v>
      </c>
      <c r="BX243" s="115"/>
      <c r="BY243" s="120">
        <v>0.98448368111289497</v>
      </c>
      <c r="BZ243" s="120">
        <v>1</v>
      </c>
      <c r="CA243" s="137">
        <v>0.99379347244515803</v>
      </c>
      <c r="CB243" s="119">
        <v>0.9</v>
      </c>
      <c r="CC243" s="126">
        <v>2.5000000000000001E-3</v>
      </c>
      <c r="CD243" s="115"/>
      <c r="CE243" s="115"/>
    </row>
    <row r="244" spans="1:83" s="87" customFormat="1" ht="21.4" customHeight="1" x14ac:dyDescent="0.2">
      <c r="A244" s="111" t="s">
        <v>308</v>
      </c>
      <c r="B244" s="111" t="s">
        <v>309</v>
      </c>
      <c r="C244" s="111" t="s">
        <v>318</v>
      </c>
      <c r="D244" s="112">
        <v>2.9480474406666701</v>
      </c>
      <c r="E244" s="113"/>
      <c r="F244" s="114">
        <v>4.65E-2</v>
      </c>
      <c r="G244" s="114">
        <v>4.4249999999999998E-2</v>
      </c>
      <c r="H244" s="115"/>
      <c r="I244" s="116">
        <v>6</v>
      </c>
      <c r="J244" s="116">
        <v>5</v>
      </c>
      <c r="K244" s="113"/>
      <c r="L244" s="117">
        <v>0.63</v>
      </c>
      <c r="M244" s="120">
        <v>0.66</v>
      </c>
      <c r="N244" s="119">
        <v>0.7</v>
      </c>
      <c r="O244" s="120"/>
      <c r="P244" s="113"/>
      <c r="Q244" s="121">
        <v>183</v>
      </c>
      <c r="R244" s="122">
        <v>62.074984776573601</v>
      </c>
      <c r="S244" s="123">
        <v>36</v>
      </c>
      <c r="T244" s="124">
        <v>1.7243051326826</v>
      </c>
      <c r="U244" s="125">
        <v>61.7574217361663</v>
      </c>
      <c r="V244" s="126">
        <v>0.01</v>
      </c>
      <c r="W244" s="126">
        <v>0.01</v>
      </c>
      <c r="X244" s="127">
        <v>0</v>
      </c>
      <c r="Y244" s="127">
        <v>0</v>
      </c>
      <c r="Z244" s="113"/>
      <c r="AA244" s="128">
        <v>333</v>
      </c>
      <c r="AB244" s="112">
        <v>112.956119839339</v>
      </c>
      <c r="AC244" s="123">
        <v>200</v>
      </c>
      <c r="AD244" s="118">
        <v>0.56478059919669499</v>
      </c>
      <c r="AE244" s="129">
        <v>-340.56987924352097</v>
      </c>
      <c r="AF244" s="114"/>
      <c r="AG244" s="114"/>
      <c r="AH244" s="130">
        <v>257</v>
      </c>
      <c r="AI244" s="127">
        <v>375</v>
      </c>
      <c r="AJ244" s="113"/>
      <c r="AK244" s="122">
        <v>2315.8845500000002</v>
      </c>
      <c r="AL244" s="122">
        <v>785.56556385547503</v>
      </c>
      <c r="AM244" s="131">
        <v>637.29999999999995</v>
      </c>
      <c r="AN244" s="124">
        <v>1.2326464206111301</v>
      </c>
      <c r="AO244" s="132">
        <v>169.55412979052099</v>
      </c>
      <c r="AP244" s="126">
        <v>0.01</v>
      </c>
      <c r="AQ244" s="126">
        <v>0.01</v>
      </c>
      <c r="AR244" s="127">
        <v>0</v>
      </c>
      <c r="AS244" s="127">
        <v>0</v>
      </c>
      <c r="AT244" s="115"/>
      <c r="AU244" s="122">
        <v>2009.3313000000001</v>
      </c>
      <c r="AV244" s="112">
        <v>681.58038174094395</v>
      </c>
      <c r="AW244" s="133">
        <v>573</v>
      </c>
      <c r="AX244" s="124">
        <v>1.1894945580121199</v>
      </c>
      <c r="AY244" s="132">
        <v>79.553595967312702</v>
      </c>
      <c r="AZ244" s="114">
        <v>1.4999999999999999E-2</v>
      </c>
      <c r="BA244" s="114">
        <v>1.4250000000000001E-2</v>
      </c>
      <c r="BB244" s="127">
        <v>0</v>
      </c>
      <c r="BC244" s="127">
        <v>18</v>
      </c>
      <c r="BD244" s="113"/>
      <c r="BE244" s="122">
        <v>186.5</v>
      </c>
      <c r="BF244" s="112">
        <v>63.262211261371398</v>
      </c>
      <c r="BG244" s="134">
        <v>65</v>
      </c>
      <c r="BH244" s="135">
        <v>0.97326478863648302</v>
      </c>
      <c r="BI244" s="136">
        <v>-32.410210754144302</v>
      </c>
      <c r="BJ244" s="114">
        <v>1.5E-3</v>
      </c>
      <c r="BK244" s="114"/>
      <c r="BL244" s="127">
        <v>6</v>
      </c>
      <c r="BM244" s="127">
        <v>44</v>
      </c>
      <c r="BN244" s="113"/>
      <c r="BO244" s="121">
        <v>381</v>
      </c>
      <c r="BP244" s="122">
        <v>129.23808305942401</v>
      </c>
      <c r="BQ244" s="134">
        <v>78</v>
      </c>
      <c r="BR244" s="124">
        <v>1.65689850076185</v>
      </c>
      <c r="BS244" s="125">
        <v>118.307747095027</v>
      </c>
      <c r="BT244" s="114">
        <v>7.4999999999999997E-3</v>
      </c>
      <c r="BU244" s="126">
        <v>7.4999999999999997E-3</v>
      </c>
      <c r="BV244" s="121">
        <v>0</v>
      </c>
      <c r="BW244" s="121">
        <v>0</v>
      </c>
      <c r="BX244" s="115"/>
      <c r="BY244" s="120">
        <v>0.96864864864864897</v>
      </c>
      <c r="BZ244" s="120">
        <v>1</v>
      </c>
      <c r="CA244" s="137">
        <v>0.98745945945945901</v>
      </c>
      <c r="CB244" s="119">
        <v>0.9</v>
      </c>
      <c r="CC244" s="126">
        <v>2.5000000000000001E-3</v>
      </c>
      <c r="CD244" s="115"/>
      <c r="CE244" s="115"/>
    </row>
    <row r="245" spans="1:83" s="87" customFormat="1" ht="21.4" customHeight="1" x14ac:dyDescent="0.2">
      <c r="A245" s="111" t="s">
        <v>308</v>
      </c>
      <c r="B245" s="111" t="s">
        <v>309</v>
      </c>
      <c r="C245" s="111" t="s">
        <v>319</v>
      </c>
      <c r="D245" s="112">
        <v>2.9485169152222199</v>
      </c>
      <c r="E245" s="113"/>
      <c r="F245" s="114">
        <v>0.04</v>
      </c>
      <c r="G245" s="114">
        <v>0.04</v>
      </c>
      <c r="H245" s="115"/>
      <c r="I245" s="116">
        <v>4</v>
      </c>
      <c r="J245" s="116">
        <v>4</v>
      </c>
      <c r="K245" s="113"/>
      <c r="L245" s="138">
        <v>0.81</v>
      </c>
      <c r="M245" s="124">
        <v>0.84599999999999997</v>
      </c>
      <c r="N245" s="119">
        <v>0.7</v>
      </c>
      <c r="O245" s="120">
        <v>0.02</v>
      </c>
      <c r="P245" s="113"/>
      <c r="Q245" s="121">
        <v>83</v>
      </c>
      <c r="R245" s="122">
        <v>28.149745240225101</v>
      </c>
      <c r="S245" s="123">
        <v>36</v>
      </c>
      <c r="T245" s="120">
        <v>0.781937367784031</v>
      </c>
      <c r="U245" s="128">
        <v>-38.261886062195103</v>
      </c>
      <c r="V245" s="126"/>
      <c r="W245" s="126"/>
      <c r="X245" s="127">
        <v>24</v>
      </c>
      <c r="Y245" s="127">
        <v>45</v>
      </c>
      <c r="Z245" s="113"/>
      <c r="AA245" s="128">
        <v>380</v>
      </c>
      <c r="AB245" s="112">
        <v>128.87835170223499</v>
      </c>
      <c r="AC245" s="123">
        <v>200</v>
      </c>
      <c r="AD245" s="118">
        <v>0.64439175851117503</v>
      </c>
      <c r="AE245" s="129">
        <v>-293.677144789973</v>
      </c>
      <c r="AF245" s="114"/>
      <c r="AG245" s="114"/>
      <c r="AH245" s="130">
        <v>210</v>
      </c>
      <c r="AI245" s="127">
        <v>328</v>
      </c>
      <c r="AJ245" s="113"/>
      <c r="AK245" s="122">
        <v>3946.5413199999998</v>
      </c>
      <c r="AL245" s="122">
        <v>1338.4835269641201</v>
      </c>
      <c r="AM245" s="131">
        <v>725.3</v>
      </c>
      <c r="AN245" s="124">
        <v>1.8454205528251999</v>
      </c>
      <c r="AO245" s="132">
        <v>1503.45115441916</v>
      </c>
      <c r="AP245" s="126">
        <v>0.01</v>
      </c>
      <c r="AQ245" s="126">
        <v>0.01</v>
      </c>
      <c r="AR245" s="127">
        <v>0</v>
      </c>
      <c r="AS245" s="127">
        <v>0</v>
      </c>
      <c r="AT245" s="115"/>
      <c r="AU245" s="122">
        <v>1149.0687499999999</v>
      </c>
      <c r="AV245" s="112">
        <v>389.71075392775799</v>
      </c>
      <c r="AW245" s="133">
        <v>573</v>
      </c>
      <c r="AX245" s="118">
        <v>0.68012347980411503</v>
      </c>
      <c r="AY245" s="141">
        <v>-781.01626982327195</v>
      </c>
      <c r="AZ245" s="114"/>
      <c r="BA245" s="114"/>
      <c r="BB245" s="127">
        <v>541</v>
      </c>
      <c r="BC245" s="127">
        <v>879</v>
      </c>
      <c r="BD245" s="113"/>
      <c r="BE245" s="122">
        <v>131.69999999999999</v>
      </c>
      <c r="BF245" s="112">
        <v>44.6665234715379</v>
      </c>
      <c r="BG245" s="134">
        <v>65</v>
      </c>
      <c r="BH245" s="118">
        <v>0.68717728417750601</v>
      </c>
      <c r="BI245" s="129">
        <v>-87.245072056741094</v>
      </c>
      <c r="BJ245" s="114"/>
      <c r="BK245" s="114"/>
      <c r="BL245" s="127">
        <v>60</v>
      </c>
      <c r="BM245" s="127">
        <v>99</v>
      </c>
      <c r="BN245" s="113"/>
      <c r="BO245" s="121">
        <v>322</v>
      </c>
      <c r="BP245" s="122">
        <v>109.207445389789</v>
      </c>
      <c r="BQ245" s="134">
        <v>78</v>
      </c>
      <c r="BR245" s="124">
        <v>1.4000954537152399</v>
      </c>
      <c r="BS245" s="125">
        <v>59.265913531910599</v>
      </c>
      <c r="BT245" s="114">
        <v>7.4999999999999997E-3</v>
      </c>
      <c r="BU245" s="126">
        <v>7.4999999999999997E-3</v>
      </c>
      <c r="BV245" s="121">
        <v>0</v>
      </c>
      <c r="BW245" s="121">
        <v>0</v>
      </c>
      <c r="BX245" s="115"/>
      <c r="BY245" s="120">
        <v>0.97610921501706505</v>
      </c>
      <c r="BZ245" s="120">
        <v>1</v>
      </c>
      <c r="CA245" s="137">
        <v>0.99044368600682597</v>
      </c>
      <c r="CB245" s="119">
        <v>0.9</v>
      </c>
      <c r="CC245" s="126">
        <v>2.5000000000000001E-3</v>
      </c>
      <c r="CD245" s="115"/>
      <c r="CE245" s="115"/>
    </row>
    <row r="246" spans="1:83" s="87" customFormat="1" ht="21.4" customHeight="1" x14ac:dyDescent="0.2">
      <c r="A246" s="111" t="s">
        <v>308</v>
      </c>
      <c r="B246" s="111" t="s">
        <v>309</v>
      </c>
      <c r="C246" s="111" t="s">
        <v>320</v>
      </c>
      <c r="D246" s="112">
        <v>4.5084291455555601</v>
      </c>
      <c r="E246" s="113"/>
      <c r="F246" s="114">
        <v>3.9750000000000001E-2</v>
      </c>
      <c r="G246" s="114">
        <v>3.5999999999999997E-2</v>
      </c>
      <c r="H246" s="115"/>
      <c r="I246" s="116">
        <v>5</v>
      </c>
      <c r="J246" s="116">
        <v>5</v>
      </c>
      <c r="K246" s="113"/>
      <c r="L246" s="138">
        <v>0.78</v>
      </c>
      <c r="M246" s="120">
        <v>0.64200000000000002</v>
      </c>
      <c r="N246" s="119">
        <v>0.7</v>
      </c>
      <c r="O246" s="120"/>
      <c r="P246" s="113"/>
      <c r="Q246" s="121">
        <v>194</v>
      </c>
      <c r="R246" s="122">
        <v>43.030508795119196</v>
      </c>
      <c r="S246" s="123">
        <v>36</v>
      </c>
      <c r="T246" s="124">
        <v>1.19529191097553</v>
      </c>
      <c r="U246" s="125">
        <v>8.58453958822383</v>
      </c>
      <c r="V246" s="126">
        <v>0.01</v>
      </c>
      <c r="W246" s="126">
        <v>0.01</v>
      </c>
      <c r="X246" s="127">
        <v>0</v>
      </c>
      <c r="Y246" s="127">
        <v>1</v>
      </c>
      <c r="Z246" s="113"/>
      <c r="AA246" s="128">
        <v>577</v>
      </c>
      <c r="AB246" s="112">
        <v>127.982492653525</v>
      </c>
      <c r="AC246" s="123">
        <v>200</v>
      </c>
      <c r="AD246" s="118">
        <v>0.63991246326762496</v>
      </c>
      <c r="AE246" s="129">
        <v>-453.08589117653401</v>
      </c>
      <c r="AF246" s="114"/>
      <c r="AG246" s="114"/>
      <c r="AH246" s="130">
        <v>325</v>
      </c>
      <c r="AI246" s="127">
        <v>506</v>
      </c>
      <c r="AJ246" s="113"/>
      <c r="AK246" s="122">
        <v>4865.8397800000002</v>
      </c>
      <c r="AL246" s="122">
        <v>1079.27608994294</v>
      </c>
      <c r="AM246" s="131">
        <v>758.1</v>
      </c>
      <c r="AN246" s="124">
        <v>1.4236592665122501</v>
      </c>
      <c r="AO246" s="132">
        <v>961.29920949534699</v>
      </c>
      <c r="AP246" s="126">
        <v>0.01</v>
      </c>
      <c r="AQ246" s="126">
        <v>0.01</v>
      </c>
      <c r="AR246" s="127">
        <v>0</v>
      </c>
      <c r="AS246" s="127">
        <v>0</v>
      </c>
      <c r="AT246" s="115"/>
      <c r="AU246" s="122">
        <v>2778.3157299999998</v>
      </c>
      <c r="AV246" s="112">
        <v>616.24917245042798</v>
      </c>
      <c r="AW246" s="133">
        <v>573</v>
      </c>
      <c r="AX246" s="135">
        <v>1.07547848595188</v>
      </c>
      <c r="AY246" s="139">
        <v>-172.880348220771</v>
      </c>
      <c r="AZ246" s="114">
        <v>9.75E-3</v>
      </c>
      <c r="BA246" s="114">
        <v>6.0000000000000001E-3</v>
      </c>
      <c r="BB246" s="127">
        <v>0</v>
      </c>
      <c r="BC246" s="127">
        <v>322</v>
      </c>
      <c r="BD246" s="113"/>
      <c r="BE246" s="122">
        <v>243</v>
      </c>
      <c r="BF246" s="112">
        <v>53.899039367082302</v>
      </c>
      <c r="BG246" s="134">
        <v>65</v>
      </c>
      <c r="BH246" s="120">
        <v>0.82921599026280401</v>
      </c>
      <c r="BI246" s="128">
        <v>-91.777914632373594</v>
      </c>
      <c r="BJ246" s="114"/>
      <c r="BK246" s="114"/>
      <c r="BL246" s="127">
        <v>51</v>
      </c>
      <c r="BM246" s="127">
        <v>109</v>
      </c>
      <c r="BN246" s="113"/>
      <c r="BO246" s="121">
        <v>429</v>
      </c>
      <c r="BP246" s="122">
        <v>95.155094191268702</v>
      </c>
      <c r="BQ246" s="134">
        <v>78</v>
      </c>
      <c r="BR246" s="124">
        <v>1.21993710501627</v>
      </c>
      <c r="BS246" s="125">
        <v>27.266502441151701</v>
      </c>
      <c r="BT246" s="114">
        <v>7.4999999999999997E-3</v>
      </c>
      <c r="BU246" s="126">
        <v>7.4999999999999997E-3</v>
      </c>
      <c r="BV246" s="121">
        <v>0</v>
      </c>
      <c r="BW246" s="121">
        <v>0</v>
      </c>
      <c r="BX246" s="115"/>
      <c r="BY246" s="120">
        <v>0.96740901683867497</v>
      </c>
      <c r="BZ246" s="120">
        <v>1</v>
      </c>
      <c r="CA246" s="137">
        <v>0.98696360673547001</v>
      </c>
      <c r="CB246" s="119">
        <v>0.9</v>
      </c>
      <c r="CC246" s="126">
        <v>2.5000000000000001E-3</v>
      </c>
      <c r="CD246" s="115"/>
      <c r="CE246" s="115"/>
    </row>
    <row r="247" spans="1:83" s="87" customFormat="1" ht="21.4" customHeight="1" x14ac:dyDescent="0.2">
      <c r="A247" s="111" t="s">
        <v>308</v>
      </c>
      <c r="B247" s="111" t="s">
        <v>309</v>
      </c>
      <c r="C247" s="111" t="s">
        <v>321</v>
      </c>
      <c r="D247" s="112">
        <v>5.3684463684444399</v>
      </c>
      <c r="E247" s="113"/>
      <c r="F247" s="114">
        <v>2.9250000000000002E-2</v>
      </c>
      <c r="G247" s="114">
        <v>2.3E-2</v>
      </c>
      <c r="H247" s="115"/>
      <c r="I247" s="116">
        <v>5</v>
      </c>
      <c r="J247" s="116">
        <v>4</v>
      </c>
      <c r="K247" s="113"/>
      <c r="L247" s="138">
        <v>0.8</v>
      </c>
      <c r="M247" s="135">
        <v>0.76300000000000001</v>
      </c>
      <c r="N247" s="119">
        <v>0.7</v>
      </c>
      <c r="O247" s="120">
        <v>8.9999999999999993E-3</v>
      </c>
      <c r="P247" s="113"/>
      <c r="Q247" s="121">
        <v>241</v>
      </c>
      <c r="R247" s="122">
        <v>44.891945166219799</v>
      </c>
      <c r="S247" s="123">
        <v>36</v>
      </c>
      <c r="T247" s="124">
        <v>1.24699847683944</v>
      </c>
      <c r="U247" s="125">
        <v>20.215127272806601</v>
      </c>
      <c r="V247" s="126">
        <v>0.01</v>
      </c>
      <c r="W247" s="126">
        <v>0.01</v>
      </c>
      <c r="X247" s="127">
        <v>0</v>
      </c>
      <c r="Y247" s="127">
        <v>0</v>
      </c>
      <c r="Z247" s="113"/>
      <c r="AA247" s="128">
        <v>576</v>
      </c>
      <c r="AB247" s="112">
        <v>107.293611683579</v>
      </c>
      <c r="AC247" s="123">
        <v>200</v>
      </c>
      <c r="AD247" s="118">
        <v>0.53646805841789502</v>
      </c>
      <c r="AE247" s="129">
        <v>-650.58262626218595</v>
      </c>
      <c r="AF247" s="114"/>
      <c r="AG247" s="114"/>
      <c r="AH247" s="130">
        <v>498</v>
      </c>
      <c r="AI247" s="127">
        <v>713</v>
      </c>
      <c r="AJ247" s="113"/>
      <c r="AK247" s="122">
        <v>3373.5433699999999</v>
      </c>
      <c r="AL247" s="122">
        <v>628.40217419877399</v>
      </c>
      <c r="AM247" s="131">
        <v>612</v>
      </c>
      <c r="AN247" s="135">
        <v>1.0268009382332901</v>
      </c>
      <c r="AO247" s="139">
        <v>-379.799466362288</v>
      </c>
      <c r="AP247" s="126">
        <v>4.0000000000000001E-3</v>
      </c>
      <c r="AQ247" s="126">
        <v>1.5E-3</v>
      </c>
      <c r="AR247" s="127">
        <v>0</v>
      </c>
      <c r="AS247" s="127">
        <v>570</v>
      </c>
      <c r="AT247" s="115"/>
      <c r="AU247" s="122">
        <v>3061.5688799999998</v>
      </c>
      <c r="AV247" s="112">
        <v>570.28955304383896</v>
      </c>
      <c r="AW247" s="133">
        <v>573</v>
      </c>
      <c r="AX247" s="135">
        <v>0.99526972607999697</v>
      </c>
      <c r="AY247" s="139">
        <v>-452.590344241163</v>
      </c>
      <c r="AZ247" s="114">
        <v>3.7499999999999999E-3</v>
      </c>
      <c r="BA247" s="114">
        <v>0</v>
      </c>
      <c r="BB247" s="127">
        <v>15</v>
      </c>
      <c r="BC247" s="127">
        <v>630</v>
      </c>
      <c r="BD247" s="113"/>
      <c r="BE247" s="122">
        <v>244.9</v>
      </c>
      <c r="BF247" s="112">
        <v>45.618412328660703</v>
      </c>
      <c r="BG247" s="134">
        <v>65</v>
      </c>
      <c r="BH247" s="118">
        <v>0.70182172813324195</v>
      </c>
      <c r="BI247" s="129">
        <v>-153.73935353521</v>
      </c>
      <c r="BJ247" s="114"/>
      <c r="BK247" s="114"/>
      <c r="BL247" s="127">
        <v>105</v>
      </c>
      <c r="BM247" s="127">
        <v>174</v>
      </c>
      <c r="BN247" s="113"/>
      <c r="BO247" s="121">
        <v>372</v>
      </c>
      <c r="BP247" s="122">
        <v>69.293790878978299</v>
      </c>
      <c r="BQ247" s="134">
        <v>78</v>
      </c>
      <c r="BR247" s="120">
        <v>0.88838193434587598</v>
      </c>
      <c r="BS247" s="128">
        <v>-106.36722424225199</v>
      </c>
      <c r="BT247" s="114"/>
      <c r="BU247" s="126"/>
      <c r="BV247" s="121">
        <v>47</v>
      </c>
      <c r="BW247" s="121">
        <v>131</v>
      </c>
      <c r="BX247" s="115"/>
      <c r="BY247" s="120">
        <v>0.97281182923920795</v>
      </c>
      <c r="BZ247" s="120">
        <v>1</v>
      </c>
      <c r="CA247" s="137">
        <v>0.98912473169568305</v>
      </c>
      <c r="CB247" s="119">
        <v>0.9</v>
      </c>
      <c r="CC247" s="126">
        <v>2.5000000000000001E-3</v>
      </c>
      <c r="CD247" s="115"/>
      <c r="CE247" s="115"/>
    </row>
    <row r="248" spans="1:83" s="87" customFormat="1" ht="21.4" customHeight="1" x14ac:dyDescent="0.2">
      <c r="A248" s="111" t="s">
        <v>308</v>
      </c>
      <c r="B248" s="111" t="s">
        <v>309</v>
      </c>
      <c r="C248" s="111" t="s">
        <v>322</v>
      </c>
      <c r="D248" s="112">
        <v>7.0270932477777803</v>
      </c>
      <c r="E248" s="113"/>
      <c r="F248" s="114">
        <v>3.5000000000000003E-2</v>
      </c>
      <c r="G248" s="114">
        <v>3.3500000000000002E-2</v>
      </c>
      <c r="H248" s="115"/>
      <c r="I248" s="116">
        <v>5</v>
      </c>
      <c r="J248" s="116">
        <v>5</v>
      </c>
      <c r="K248" s="113"/>
      <c r="L248" s="117">
        <v>0.42</v>
      </c>
      <c r="M248" s="135">
        <v>0.73799999999999999</v>
      </c>
      <c r="N248" s="119">
        <v>0.7</v>
      </c>
      <c r="O248" s="120">
        <v>5.0000000000000001E-3</v>
      </c>
      <c r="P248" s="113"/>
      <c r="Q248" s="121">
        <v>295</v>
      </c>
      <c r="R248" s="122">
        <v>41.980373619389503</v>
      </c>
      <c r="S248" s="123">
        <v>36</v>
      </c>
      <c r="T248" s="124">
        <v>1.1661214894274801</v>
      </c>
      <c r="U248" s="125">
        <v>6.0009522545918799</v>
      </c>
      <c r="V248" s="126">
        <v>0.01</v>
      </c>
      <c r="W248" s="126">
        <v>8.5000000000000006E-3</v>
      </c>
      <c r="X248" s="127">
        <v>0</v>
      </c>
      <c r="Y248" s="127">
        <v>9</v>
      </c>
      <c r="Z248" s="113"/>
      <c r="AA248" s="128">
        <v>1047</v>
      </c>
      <c r="AB248" s="112">
        <v>148.99474976101999</v>
      </c>
      <c r="AC248" s="123">
        <v>200</v>
      </c>
      <c r="AD248" s="118">
        <v>0.74497374880510003</v>
      </c>
      <c r="AE248" s="129">
        <v>-558.55026525226697</v>
      </c>
      <c r="AF248" s="114"/>
      <c r="AG248" s="114"/>
      <c r="AH248" s="130">
        <v>359</v>
      </c>
      <c r="AI248" s="127">
        <v>640</v>
      </c>
      <c r="AJ248" s="113"/>
      <c r="AK248" s="122">
        <v>6677.4556499999999</v>
      </c>
      <c r="AL248" s="122">
        <v>950.24434919967098</v>
      </c>
      <c r="AM248" s="131">
        <v>739.1</v>
      </c>
      <c r="AN248" s="124">
        <v>1.28567764740857</v>
      </c>
      <c r="AO248" s="132">
        <v>744.14464476024705</v>
      </c>
      <c r="AP248" s="126">
        <v>0.01</v>
      </c>
      <c r="AQ248" s="126">
        <v>0.01</v>
      </c>
      <c r="AR248" s="127">
        <v>0</v>
      </c>
      <c r="AS248" s="127">
        <v>0</v>
      </c>
      <c r="AT248" s="115"/>
      <c r="AU248" s="122">
        <v>3134.5963499999998</v>
      </c>
      <c r="AV248" s="112">
        <v>446.07296921686299</v>
      </c>
      <c r="AW248" s="133">
        <v>573</v>
      </c>
      <c r="AX248" s="120">
        <v>0.77848685727201195</v>
      </c>
      <c r="AY248" s="122">
        <v>-1465.3051599477501</v>
      </c>
      <c r="AZ248" s="114"/>
      <c r="BA248" s="114"/>
      <c r="BB248" s="127">
        <v>892</v>
      </c>
      <c r="BC248" s="127">
        <v>1698</v>
      </c>
      <c r="BD248" s="113"/>
      <c r="BE248" s="122">
        <v>342.9</v>
      </c>
      <c r="BF248" s="112">
        <v>48.796847844368301</v>
      </c>
      <c r="BG248" s="134">
        <v>65</v>
      </c>
      <c r="BH248" s="118">
        <v>0.75072073606720402</v>
      </c>
      <c r="BI248" s="129">
        <v>-178.90383620698699</v>
      </c>
      <c r="BJ248" s="114"/>
      <c r="BK248" s="114"/>
      <c r="BL248" s="127">
        <v>114</v>
      </c>
      <c r="BM248" s="127">
        <v>206</v>
      </c>
      <c r="BN248" s="113"/>
      <c r="BO248" s="121">
        <v>769</v>
      </c>
      <c r="BP248" s="122">
        <v>109.433584112917</v>
      </c>
      <c r="BQ248" s="134">
        <v>78</v>
      </c>
      <c r="BR248" s="124">
        <v>1.4029946681143199</v>
      </c>
      <c r="BS248" s="125">
        <v>142.83539655161599</v>
      </c>
      <c r="BT248" s="114">
        <v>7.4999999999999997E-3</v>
      </c>
      <c r="BU248" s="126">
        <v>7.4999999999999997E-3</v>
      </c>
      <c r="BV248" s="121">
        <v>0</v>
      </c>
      <c r="BW248" s="121">
        <v>0</v>
      </c>
      <c r="BX248" s="115"/>
      <c r="BY248" s="120">
        <v>0.98463844136380696</v>
      </c>
      <c r="BZ248" s="120">
        <v>1</v>
      </c>
      <c r="CA248" s="137">
        <v>0.99385537654552303</v>
      </c>
      <c r="CB248" s="119">
        <v>0.9</v>
      </c>
      <c r="CC248" s="126">
        <v>2.5000000000000001E-3</v>
      </c>
      <c r="CD248" s="115"/>
      <c r="CE248" s="115"/>
    </row>
    <row r="249" spans="1:83" s="87" customFormat="1" ht="21.4" customHeight="1" x14ac:dyDescent="0.2">
      <c r="A249" s="111" t="s">
        <v>308</v>
      </c>
      <c r="B249" s="111" t="s">
        <v>309</v>
      </c>
      <c r="C249" s="111" t="s">
        <v>323</v>
      </c>
      <c r="D249" s="112">
        <v>5.4197758537777796</v>
      </c>
      <c r="E249" s="113"/>
      <c r="F249" s="114">
        <v>6.9875000000000007E-2</v>
      </c>
      <c r="G249" s="114">
        <v>6.3125000000000001E-2</v>
      </c>
      <c r="H249" s="115"/>
      <c r="I249" s="116">
        <v>7</v>
      </c>
      <c r="J249" s="116">
        <v>7</v>
      </c>
      <c r="K249" s="113"/>
      <c r="L249" s="138">
        <v>0.70570999570999604</v>
      </c>
      <c r="M249" s="135">
        <v>0.78300000000000003</v>
      </c>
      <c r="N249" s="119">
        <v>0.7</v>
      </c>
      <c r="O249" s="120">
        <v>1.0999999999999999E-2</v>
      </c>
      <c r="P249" s="113"/>
      <c r="Q249" s="121">
        <v>316</v>
      </c>
      <c r="R249" s="122">
        <v>58.304994251697103</v>
      </c>
      <c r="S249" s="123">
        <v>36</v>
      </c>
      <c r="T249" s="124">
        <v>1.61958317365825</v>
      </c>
      <c r="U249" s="125">
        <v>93.104130327193502</v>
      </c>
      <c r="V249" s="126">
        <v>0.01</v>
      </c>
      <c r="W249" s="126">
        <v>0.01</v>
      </c>
      <c r="X249" s="127">
        <v>0</v>
      </c>
      <c r="Y249" s="127">
        <v>0</v>
      </c>
      <c r="Z249" s="113"/>
      <c r="AA249" s="128">
        <v>696</v>
      </c>
      <c r="AB249" s="112">
        <v>128.418594934118</v>
      </c>
      <c r="AC249" s="123">
        <v>200</v>
      </c>
      <c r="AD249" s="118">
        <v>0.64209297467059001</v>
      </c>
      <c r="AE249" s="129">
        <v>-542.31038707114703</v>
      </c>
      <c r="AF249" s="114"/>
      <c r="AG249" s="114"/>
      <c r="AH249" s="130">
        <v>388</v>
      </c>
      <c r="AI249" s="127">
        <v>605</v>
      </c>
      <c r="AJ249" s="113"/>
      <c r="AK249" s="122">
        <v>4633.0360099999998</v>
      </c>
      <c r="AL249" s="122">
        <v>854.83904408530202</v>
      </c>
      <c r="AM249" s="131">
        <v>618.9</v>
      </c>
      <c r="AN249" s="124">
        <v>1.3812232090568799</v>
      </c>
      <c r="AO249" s="132">
        <v>801.084517208335</v>
      </c>
      <c r="AP249" s="126">
        <v>0.01</v>
      </c>
      <c r="AQ249" s="126">
        <v>0.01</v>
      </c>
      <c r="AR249" s="127">
        <v>0</v>
      </c>
      <c r="AS249" s="127">
        <v>0</v>
      </c>
      <c r="AT249" s="115"/>
      <c r="AU249" s="122">
        <v>4012.8353699999998</v>
      </c>
      <c r="AV249" s="112">
        <v>740.40614930650895</v>
      </c>
      <c r="AW249" s="133">
        <v>573</v>
      </c>
      <c r="AX249" s="124">
        <v>1.29215732863265</v>
      </c>
      <c r="AY249" s="132">
        <v>465.07611104116302</v>
      </c>
      <c r="AZ249" s="114">
        <v>1.4999999999999999E-2</v>
      </c>
      <c r="BA249" s="114">
        <v>1.4999999999999999E-2</v>
      </c>
      <c r="BB249" s="127">
        <v>0</v>
      </c>
      <c r="BC249" s="127">
        <v>0</v>
      </c>
      <c r="BD249" s="113"/>
      <c r="BE249" s="122">
        <v>399.1</v>
      </c>
      <c r="BF249" s="112">
        <v>73.6377316640896</v>
      </c>
      <c r="BG249" s="134">
        <v>65</v>
      </c>
      <c r="BH249" s="135">
        <v>1.1328881794475301</v>
      </c>
      <c r="BI249" s="136">
        <v>-3.3508757981227899</v>
      </c>
      <c r="BJ249" s="114">
        <v>1.4250000000000001E-2</v>
      </c>
      <c r="BK249" s="114">
        <v>9.75E-3</v>
      </c>
      <c r="BL249" s="127">
        <v>0</v>
      </c>
      <c r="BM249" s="127">
        <v>24</v>
      </c>
      <c r="BN249" s="113"/>
      <c r="BO249" s="121">
        <v>479</v>
      </c>
      <c r="BP249" s="122">
        <v>88.3800387549459</v>
      </c>
      <c r="BQ249" s="134">
        <v>78</v>
      </c>
      <c r="BR249" s="135">
        <v>1.1330774199352001</v>
      </c>
      <c r="BS249" s="136">
        <v>-3.94105095774739</v>
      </c>
      <c r="BT249" s="114">
        <v>7.1250000000000003E-3</v>
      </c>
      <c r="BU249" s="126">
        <v>4.875E-3</v>
      </c>
      <c r="BV249" s="121">
        <v>0</v>
      </c>
      <c r="BW249" s="121">
        <v>29</v>
      </c>
      <c r="BX249" s="115"/>
      <c r="BY249" s="120">
        <v>0.99343385214007796</v>
      </c>
      <c r="BZ249" s="120">
        <v>1</v>
      </c>
      <c r="CA249" s="137">
        <v>0.99737354085603103</v>
      </c>
      <c r="CB249" s="119">
        <v>0.9</v>
      </c>
      <c r="CC249" s="126">
        <v>2.5000000000000001E-3</v>
      </c>
      <c r="CD249" s="115"/>
      <c r="CE249" s="115"/>
    </row>
    <row r="250" spans="1:83" s="87" customFormat="1" ht="21.4" customHeight="1" x14ac:dyDescent="0.2">
      <c r="A250" s="111" t="s">
        <v>308</v>
      </c>
      <c r="B250" s="111" t="s">
        <v>309</v>
      </c>
      <c r="C250" s="111" t="s">
        <v>324</v>
      </c>
      <c r="D250" s="112">
        <v>3.4306884078888902</v>
      </c>
      <c r="E250" s="113"/>
      <c r="F250" s="114">
        <v>4.5874999999999999E-2</v>
      </c>
      <c r="G250" s="114">
        <v>3.6874999999999998E-2</v>
      </c>
      <c r="H250" s="115"/>
      <c r="I250" s="116">
        <v>6</v>
      </c>
      <c r="J250" s="116">
        <v>6</v>
      </c>
      <c r="K250" s="113"/>
      <c r="L250" s="138">
        <v>0.72</v>
      </c>
      <c r="M250" s="135">
        <v>0.78300000000000003</v>
      </c>
      <c r="N250" s="119">
        <v>0.7</v>
      </c>
      <c r="O250" s="120">
        <v>1.0999999999999999E-2</v>
      </c>
      <c r="P250" s="113"/>
      <c r="Q250" s="121">
        <v>137</v>
      </c>
      <c r="R250" s="122">
        <v>39.9336761930835</v>
      </c>
      <c r="S250" s="123">
        <v>36</v>
      </c>
      <c r="T250" s="135">
        <v>1.10926878314121</v>
      </c>
      <c r="U250" s="136">
        <v>-4.0918637382016501</v>
      </c>
      <c r="V250" s="126">
        <v>8.5000000000000006E-3</v>
      </c>
      <c r="W250" s="126">
        <v>5.4999999999999997E-3</v>
      </c>
      <c r="X250" s="127">
        <v>0</v>
      </c>
      <c r="Y250" s="127">
        <v>12</v>
      </c>
      <c r="Z250" s="113"/>
      <c r="AA250" s="128">
        <v>502</v>
      </c>
      <c r="AB250" s="112">
        <v>146.326317145459</v>
      </c>
      <c r="AC250" s="123">
        <v>200</v>
      </c>
      <c r="AD250" s="118">
        <v>0.73163158572729503</v>
      </c>
      <c r="AE250" s="129">
        <v>-281.84368743445401</v>
      </c>
      <c r="AF250" s="114"/>
      <c r="AG250" s="114"/>
      <c r="AH250" s="130">
        <v>185</v>
      </c>
      <c r="AI250" s="127">
        <v>322</v>
      </c>
      <c r="AJ250" s="113"/>
      <c r="AK250" s="122">
        <v>3722.3800200000001</v>
      </c>
      <c r="AL250" s="122">
        <v>1085.02422179769</v>
      </c>
      <c r="AM250" s="131">
        <v>742.4</v>
      </c>
      <c r="AN250" s="124">
        <v>1.4615089194473201</v>
      </c>
      <c r="AO250" s="132">
        <v>812.75225224330802</v>
      </c>
      <c r="AP250" s="126">
        <v>0.01</v>
      </c>
      <c r="AQ250" s="126">
        <v>0.01</v>
      </c>
      <c r="AR250" s="127">
        <v>0</v>
      </c>
      <c r="AS250" s="127">
        <v>0</v>
      </c>
      <c r="AT250" s="115"/>
      <c r="AU250" s="122">
        <v>2064.7214800000002</v>
      </c>
      <c r="AV250" s="112">
        <v>601.83882489944597</v>
      </c>
      <c r="AW250" s="133">
        <v>573</v>
      </c>
      <c r="AX250" s="135">
        <v>1.0503295373463299</v>
      </c>
      <c r="AY250" s="139">
        <v>-180.99068449971</v>
      </c>
      <c r="AZ250" s="114">
        <v>7.4999999999999997E-3</v>
      </c>
      <c r="BA250" s="114">
        <v>3.7499999999999999E-3</v>
      </c>
      <c r="BB250" s="127">
        <v>0</v>
      </c>
      <c r="BC250" s="127">
        <v>295</v>
      </c>
      <c r="BD250" s="113"/>
      <c r="BE250" s="122">
        <v>193.7</v>
      </c>
      <c r="BF250" s="112">
        <v>56.460971376644302</v>
      </c>
      <c r="BG250" s="134">
        <v>65</v>
      </c>
      <c r="BH250" s="120">
        <v>0.86863032887145097</v>
      </c>
      <c r="BI250" s="128">
        <v>-61.049198416197399</v>
      </c>
      <c r="BJ250" s="114"/>
      <c r="BK250" s="114"/>
      <c r="BL250" s="127">
        <v>30</v>
      </c>
      <c r="BM250" s="127">
        <v>74</v>
      </c>
      <c r="BN250" s="113"/>
      <c r="BO250" s="121">
        <v>298</v>
      </c>
      <c r="BP250" s="122">
        <v>86.863032887145096</v>
      </c>
      <c r="BQ250" s="134">
        <v>78</v>
      </c>
      <c r="BR250" s="135">
        <v>1.11362862675827</v>
      </c>
      <c r="BS250" s="136">
        <v>-7.6990380994369598</v>
      </c>
      <c r="BT250" s="114">
        <v>6.3749999999999996E-3</v>
      </c>
      <c r="BU250" s="126">
        <v>4.1250000000000002E-3</v>
      </c>
      <c r="BV250" s="121">
        <v>0</v>
      </c>
      <c r="BW250" s="121">
        <v>24</v>
      </c>
      <c r="BX250" s="115"/>
      <c r="BY250" s="120">
        <v>0.99651264167393205</v>
      </c>
      <c r="BZ250" s="120">
        <v>1</v>
      </c>
      <c r="CA250" s="137">
        <v>0.998605056669573</v>
      </c>
      <c r="CB250" s="119">
        <v>0.9</v>
      </c>
      <c r="CC250" s="126">
        <v>2.5000000000000001E-3</v>
      </c>
      <c r="CD250" s="115"/>
      <c r="CE250" s="115"/>
    </row>
    <row r="251" spans="1:83" s="87" customFormat="1" ht="21.4" customHeight="1" x14ac:dyDescent="0.2">
      <c r="A251" s="111" t="s">
        <v>308</v>
      </c>
      <c r="B251" s="111" t="s">
        <v>309</v>
      </c>
      <c r="C251" s="111" t="s">
        <v>325</v>
      </c>
      <c r="D251" s="112">
        <v>2.9231345716666701</v>
      </c>
      <c r="E251" s="113"/>
      <c r="F251" s="114">
        <v>4.4999999999999998E-2</v>
      </c>
      <c r="G251" s="114">
        <v>3.9750000000000001E-2</v>
      </c>
      <c r="H251" s="115"/>
      <c r="I251" s="116">
        <v>5</v>
      </c>
      <c r="J251" s="116">
        <v>5</v>
      </c>
      <c r="K251" s="113"/>
      <c r="L251" s="137">
        <v>0.95</v>
      </c>
      <c r="M251" s="120">
        <v>0.69399999999999995</v>
      </c>
      <c r="N251" s="119">
        <v>0.7</v>
      </c>
      <c r="O251" s="120"/>
      <c r="P251" s="113"/>
      <c r="Q251" s="121">
        <v>123</v>
      </c>
      <c r="R251" s="122">
        <v>42.078117508585898</v>
      </c>
      <c r="S251" s="123">
        <v>36</v>
      </c>
      <c r="T251" s="124">
        <v>1.16883659746072</v>
      </c>
      <c r="U251" s="125">
        <v>2.7819983518078701</v>
      </c>
      <c r="V251" s="126">
        <v>0.01</v>
      </c>
      <c r="W251" s="126">
        <v>8.5000000000000006E-3</v>
      </c>
      <c r="X251" s="127">
        <v>0</v>
      </c>
      <c r="Y251" s="127">
        <v>4</v>
      </c>
      <c r="Z251" s="113"/>
      <c r="AA251" s="128">
        <v>506</v>
      </c>
      <c r="AB251" s="112">
        <v>173.10184926296299</v>
      </c>
      <c r="AC251" s="123">
        <v>200</v>
      </c>
      <c r="AD251" s="120">
        <v>0.86550924631481496</v>
      </c>
      <c r="AE251" s="128">
        <v>-161.877786934401</v>
      </c>
      <c r="AF251" s="114"/>
      <c r="AG251" s="114"/>
      <c r="AH251" s="130">
        <v>79</v>
      </c>
      <c r="AI251" s="127">
        <v>196</v>
      </c>
      <c r="AJ251" s="113"/>
      <c r="AK251" s="122">
        <v>2740.4028400000002</v>
      </c>
      <c r="AL251" s="122">
        <v>937.48774571042804</v>
      </c>
      <c r="AM251" s="131">
        <v>612</v>
      </c>
      <c r="AN251" s="124">
        <v>1.53184272174906</v>
      </c>
      <c r="AO251" s="132">
        <v>696.69681198073295</v>
      </c>
      <c r="AP251" s="126">
        <v>0.01</v>
      </c>
      <c r="AQ251" s="126">
        <v>0.01</v>
      </c>
      <c r="AR251" s="127">
        <v>0</v>
      </c>
      <c r="AS251" s="127">
        <v>0</v>
      </c>
      <c r="AT251" s="115"/>
      <c r="AU251" s="122">
        <v>1580.39402</v>
      </c>
      <c r="AV251" s="112">
        <v>540.65044945875195</v>
      </c>
      <c r="AW251" s="133">
        <v>573</v>
      </c>
      <c r="AX251" s="120">
        <v>0.94354354181283095</v>
      </c>
      <c r="AY251" s="122">
        <v>-333.07583956705798</v>
      </c>
      <c r="AZ251" s="114"/>
      <c r="BA251" s="114"/>
      <c r="BB251" s="127">
        <v>95</v>
      </c>
      <c r="BC251" s="127">
        <v>430</v>
      </c>
      <c r="BD251" s="113"/>
      <c r="BE251" s="122">
        <v>217.9</v>
      </c>
      <c r="BF251" s="112">
        <v>74.543266708299797</v>
      </c>
      <c r="BG251" s="134">
        <v>65</v>
      </c>
      <c r="BH251" s="124">
        <v>1.14681948782</v>
      </c>
      <c r="BI251" s="125">
        <v>0.839719246319788</v>
      </c>
      <c r="BJ251" s="114">
        <v>1.4999999999999999E-2</v>
      </c>
      <c r="BK251" s="114">
        <v>1.125E-2</v>
      </c>
      <c r="BL251" s="127">
        <v>0</v>
      </c>
      <c r="BM251" s="127">
        <v>11</v>
      </c>
      <c r="BN251" s="113"/>
      <c r="BO251" s="121">
        <v>299</v>
      </c>
      <c r="BP251" s="122">
        <v>102.28745638266</v>
      </c>
      <c r="BQ251" s="134">
        <v>78</v>
      </c>
      <c r="BR251" s="124">
        <v>1.31137764593154</v>
      </c>
      <c r="BS251" s="125">
        <v>38.527663095583698</v>
      </c>
      <c r="BT251" s="114">
        <v>7.4999999999999997E-3</v>
      </c>
      <c r="BU251" s="126">
        <v>7.4999999999999997E-3</v>
      </c>
      <c r="BV251" s="121">
        <v>0</v>
      </c>
      <c r="BW251" s="121">
        <v>0</v>
      </c>
      <c r="BX251" s="115"/>
      <c r="BY251" s="120">
        <v>0.98915989159891604</v>
      </c>
      <c r="BZ251" s="120">
        <v>1</v>
      </c>
      <c r="CA251" s="137">
        <v>0.99566395663956597</v>
      </c>
      <c r="CB251" s="119">
        <v>0.9</v>
      </c>
      <c r="CC251" s="126">
        <v>2.5000000000000001E-3</v>
      </c>
      <c r="CD251" s="115"/>
      <c r="CE251" s="115"/>
    </row>
    <row r="252" spans="1:83" s="87" customFormat="1" ht="21.4" customHeight="1" x14ac:dyDescent="0.2">
      <c r="A252" s="111" t="s">
        <v>308</v>
      </c>
      <c r="B252" s="111" t="s">
        <v>377</v>
      </c>
      <c r="C252" s="111" t="s">
        <v>327</v>
      </c>
      <c r="D252" s="112">
        <v>3.7492388968888899</v>
      </c>
      <c r="E252" s="113"/>
      <c r="F252" s="114">
        <v>5.425E-2</v>
      </c>
      <c r="G252" s="114">
        <v>5.0874999999999997E-2</v>
      </c>
      <c r="H252" s="115"/>
      <c r="I252" s="116">
        <v>7</v>
      </c>
      <c r="J252" s="116">
        <v>6</v>
      </c>
      <c r="K252" s="113"/>
      <c r="L252" s="117">
        <v>0.56000000000000005</v>
      </c>
      <c r="M252" s="135">
        <v>0.75</v>
      </c>
      <c r="N252" s="119">
        <v>0.7</v>
      </c>
      <c r="O252" s="120">
        <v>7.0000000000000001E-3</v>
      </c>
      <c r="P252" s="113"/>
      <c r="Q252" s="121">
        <v>180</v>
      </c>
      <c r="R252" s="122">
        <v>48.009744097492302</v>
      </c>
      <c r="S252" s="123">
        <v>36</v>
      </c>
      <c r="T252" s="124">
        <v>1.33360400270812</v>
      </c>
      <c r="U252" s="125">
        <v>25.807301430988801</v>
      </c>
      <c r="V252" s="126">
        <v>0.01</v>
      </c>
      <c r="W252" s="126">
        <v>0.01</v>
      </c>
      <c r="X252" s="127">
        <v>0</v>
      </c>
      <c r="Y252" s="127">
        <v>0</v>
      </c>
      <c r="Z252" s="113"/>
      <c r="AA252" s="128">
        <v>510</v>
      </c>
      <c r="AB252" s="112">
        <v>136.02760827622799</v>
      </c>
      <c r="AC252" s="123">
        <v>200</v>
      </c>
      <c r="AD252" s="118">
        <v>0.68013804138113998</v>
      </c>
      <c r="AE252" s="129">
        <v>-346.626103161174</v>
      </c>
      <c r="AF252" s="114"/>
      <c r="AG252" s="114"/>
      <c r="AH252" s="130">
        <v>240</v>
      </c>
      <c r="AI252" s="127">
        <v>390</v>
      </c>
      <c r="AJ252" s="113"/>
      <c r="AK252" s="122">
        <v>3940.5782599999998</v>
      </c>
      <c r="AL252" s="122">
        <v>1051.0341881041199</v>
      </c>
      <c r="AM252" s="131">
        <v>612</v>
      </c>
      <c r="AN252" s="124">
        <v>1.71737612435314</v>
      </c>
      <c r="AO252" s="132">
        <v>1319.3023843268099</v>
      </c>
      <c r="AP252" s="126">
        <v>0.01</v>
      </c>
      <c r="AQ252" s="126">
        <v>0.01</v>
      </c>
      <c r="AR252" s="127">
        <v>0</v>
      </c>
      <c r="AS252" s="127">
        <v>0</v>
      </c>
      <c r="AT252" s="115"/>
      <c r="AU252" s="122">
        <v>3161.1355400000002</v>
      </c>
      <c r="AV252" s="112">
        <v>843.14060184937898</v>
      </c>
      <c r="AW252" s="133">
        <v>573</v>
      </c>
      <c r="AX252" s="124">
        <v>1.47144956692736</v>
      </c>
      <c r="AY252" s="132">
        <v>706.90175444323802</v>
      </c>
      <c r="AZ252" s="114">
        <v>1.4999999999999999E-2</v>
      </c>
      <c r="BA252" s="114">
        <v>1.4999999999999999E-2</v>
      </c>
      <c r="BB252" s="127">
        <v>0</v>
      </c>
      <c r="BC252" s="127">
        <v>0</v>
      </c>
      <c r="BD252" s="113"/>
      <c r="BE252" s="122">
        <v>238.2</v>
      </c>
      <c r="BF252" s="112">
        <v>63.532894689014803</v>
      </c>
      <c r="BG252" s="134">
        <v>65</v>
      </c>
      <c r="BH252" s="135">
        <v>0.97742914906176703</v>
      </c>
      <c r="BI252" s="136">
        <v>-40.203483527381401</v>
      </c>
      <c r="BJ252" s="114">
        <v>2.2499999999999998E-3</v>
      </c>
      <c r="BK252" s="114"/>
      <c r="BL252" s="127">
        <v>6</v>
      </c>
      <c r="BM252" s="127">
        <v>55</v>
      </c>
      <c r="BN252" s="113"/>
      <c r="BO252" s="121">
        <v>343</v>
      </c>
      <c r="BP252" s="122">
        <v>91.485234585776993</v>
      </c>
      <c r="BQ252" s="134">
        <v>78</v>
      </c>
      <c r="BR252" s="124">
        <v>1.1728876228945799</v>
      </c>
      <c r="BS252" s="125">
        <v>8.9158197671423007</v>
      </c>
      <c r="BT252" s="114">
        <v>7.4999999999999997E-3</v>
      </c>
      <c r="BU252" s="126">
        <v>6.3749999999999996E-3</v>
      </c>
      <c r="BV252" s="121">
        <v>0</v>
      </c>
      <c r="BW252" s="121">
        <v>8</v>
      </c>
      <c r="BX252" s="115"/>
      <c r="BY252" s="120">
        <v>0.97971602434077099</v>
      </c>
      <c r="BZ252" s="120">
        <v>1</v>
      </c>
      <c r="CA252" s="137">
        <v>0.99188640973630804</v>
      </c>
      <c r="CB252" s="119">
        <v>0.9</v>
      </c>
      <c r="CC252" s="126">
        <v>2.5000000000000001E-3</v>
      </c>
      <c r="CD252" s="115"/>
      <c r="CE252" s="115"/>
    </row>
    <row r="253" spans="1:83" s="87" customFormat="1" ht="21.4" customHeight="1" x14ac:dyDescent="0.2">
      <c r="A253" s="111" t="s">
        <v>308</v>
      </c>
      <c r="B253" s="111" t="s">
        <v>377</v>
      </c>
      <c r="C253" s="111" t="s">
        <v>328</v>
      </c>
      <c r="D253" s="112">
        <v>2.8067423283333301</v>
      </c>
      <c r="E253" s="113"/>
      <c r="F253" s="114">
        <v>6.9250000000000006E-2</v>
      </c>
      <c r="G253" s="114">
        <v>6.5500000000000003E-2</v>
      </c>
      <c r="H253" s="115"/>
      <c r="I253" s="116">
        <v>7</v>
      </c>
      <c r="J253" s="116">
        <v>7</v>
      </c>
      <c r="K253" s="113"/>
      <c r="L253" s="137">
        <v>0.84</v>
      </c>
      <c r="M253" s="135">
        <v>0.83599999999999997</v>
      </c>
      <c r="N253" s="119">
        <v>0.7</v>
      </c>
      <c r="O253" s="120">
        <v>1.9E-2</v>
      </c>
      <c r="P253" s="113"/>
      <c r="Q253" s="121">
        <v>129</v>
      </c>
      <c r="R253" s="122">
        <v>45.960756246762898</v>
      </c>
      <c r="S253" s="123">
        <v>36</v>
      </c>
      <c r="T253" s="124">
        <v>1.2766876735211901</v>
      </c>
      <c r="U253" s="125">
        <v>13.5687923080321</v>
      </c>
      <c r="V253" s="126">
        <v>0.01</v>
      </c>
      <c r="W253" s="126">
        <v>0.01</v>
      </c>
      <c r="X253" s="127">
        <v>0</v>
      </c>
      <c r="Y253" s="127">
        <v>0</v>
      </c>
      <c r="Z253" s="113"/>
      <c r="AA253" s="128">
        <v>496</v>
      </c>
      <c r="AB253" s="112">
        <v>176.71732634414201</v>
      </c>
      <c r="AC253" s="123">
        <v>200</v>
      </c>
      <c r="AD253" s="120">
        <v>0.88358663172070995</v>
      </c>
      <c r="AE253" s="128">
        <v>-145.284487177599</v>
      </c>
      <c r="AF253" s="114"/>
      <c r="AG253" s="114"/>
      <c r="AH253" s="130">
        <v>66</v>
      </c>
      <c r="AI253" s="127">
        <v>178</v>
      </c>
      <c r="AJ253" s="113"/>
      <c r="AK253" s="122">
        <v>3267.4485599999998</v>
      </c>
      <c r="AL253" s="122">
        <v>1164.1426884883399</v>
      </c>
      <c r="AM253" s="131">
        <v>654.9</v>
      </c>
      <c r="AN253" s="124">
        <v>1.7775884692141399</v>
      </c>
      <c r="AO253" s="132">
        <v>1167.5625067369499</v>
      </c>
      <c r="AP253" s="126">
        <v>0.01</v>
      </c>
      <c r="AQ253" s="126">
        <v>0.01</v>
      </c>
      <c r="AR253" s="127">
        <v>0</v>
      </c>
      <c r="AS253" s="127">
        <v>0</v>
      </c>
      <c r="AT253" s="115"/>
      <c r="AU253" s="122">
        <v>2289.2700199999999</v>
      </c>
      <c r="AV253" s="112">
        <v>815.63241373830999</v>
      </c>
      <c r="AW253" s="133">
        <v>573</v>
      </c>
      <c r="AX253" s="124">
        <v>1.4234422578329999</v>
      </c>
      <c r="AY253" s="132">
        <v>451.98996423617803</v>
      </c>
      <c r="AZ253" s="114">
        <v>1.4999999999999999E-2</v>
      </c>
      <c r="BA253" s="114">
        <v>1.4999999999999999E-2</v>
      </c>
      <c r="BB253" s="127">
        <v>0</v>
      </c>
      <c r="BC253" s="127">
        <v>0</v>
      </c>
      <c r="BD253" s="113"/>
      <c r="BE253" s="122">
        <v>185.8</v>
      </c>
      <c r="BF253" s="112">
        <v>66.197740392624297</v>
      </c>
      <c r="BG253" s="134">
        <v>65</v>
      </c>
      <c r="BH253" s="135">
        <v>1.01842677527114</v>
      </c>
      <c r="BI253" s="136">
        <v>-22.6174583327197</v>
      </c>
      <c r="BJ253" s="114">
        <v>5.2500000000000003E-3</v>
      </c>
      <c r="BK253" s="114">
        <v>1.5E-3</v>
      </c>
      <c r="BL253" s="127">
        <v>0</v>
      </c>
      <c r="BM253" s="127">
        <v>34</v>
      </c>
      <c r="BN253" s="113"/>
      <c r="BO253" s="121">
        <v>272</v>
      </c>
      <c r="BP253" s="122">
        <v>96.909501543562001</v>
      </c>
      <c r="BQ253" s="134">
        <v>78</v>
      </c>
      <c r="BR253" s="124">
        <v>1.2424295069687401</v>
      </c>
      <c r="BS253" s="125">
        <v>21.899050000736299</v>
      </c>
      <c r="BT253" s="114">
        <v>7.4999999999999997E-3</v>
      </c>
      <c r="BU253" s="126">
        <v>7.4999999999999997E-3</v>
      </c>
      <c r="BV253" s="121">
        <v>0</v>
      </c>
      <c r="BW253" s="121">
        <v>0</v>
      </c>
      <c r="BX253" s="115"/>
      <c r="BY253" s="120">
        <v>0.99611801242235998</v>
      </c>
      <c r="BZ253" s="120">
        <v>1</v>
      </c>
      <c r="CA253" s="137">
        <v>0.99844720496894401</v>
      </c>
      <c r="CB253" s="119">
        <v>0.9</v>
      </c>
      <c r="CC253" s="126">
        <v>2.5000000000000001E-3</v>
      </c>
      <c r="CD253" s="115"/>
      <c r="CE253" s="115"/>
    </row>
    <row r="254" spans="1:83" s="87" customFormat="1" ht="21.4" customHeight="1" x14ac:dyDescent="0.2">
      <c r="A254" s="111" t="s">
        <v>308</v>
      </c>
      <c r="B254" s="111" t="s">
        <v>377</v>
      </c>
      <c r="C254" s="111" t="s">
        <v>329</v>
      </c>
      <c r="D254" s="112">
        <v>3.5873409147777799</v>
      </c>
      <c r="E254" s="113"/>
      <c r="F254" s="114">
        <v>3.5999999999999997E-2</v>
      </c>
      <c r="G254" s="114">
        <v>3.5000000000000003E-2</v>
      </c>
      <c r="H254" s="115"/>
      <c r="I254" s="116">
        <v>5</v>
      </c>
      <c r="J254" s="116">
        <v>4</v>
      </c>
      <c r="K254" s="113"/>
      <c r="L254" s="138">
        <v>0.78</v>
      </c>
      <c r="M254" s="118">
        <v>0.58799999999999997</v>
      </c>
      <c r="N254" s="119">
        <v>0.7</v>
      </c>
      <c r="O254" s="120"/>
      <c r="P254" s="113"/>
      <c r="Q254" s="121">
        <v>178</v>
      </c>
      <c r="R254" s="122">
        <v>49.618925055810102</v>
      </c>
      <c r="S254" s="123">
        <v>36</v>
      </c>
      <c r="T254" s="124">
        <v>1.3783034737725</v>
      </c>
      <c r="U254" s="125">
        <v>30.465582602483099</v>
      </c>
      <c r="V254" s="126">
        <v>0.01</v>
      </c>
      <c r="W254" s="126">
        <v>0.01</v>
      </c>
      <c r="X254" s="127">
        <v>0</v>
      </c>
      <c r="Y254" s="127">
        <v>0</v>
      </c>
      <c r="Z254" s="113"/>
      <c r="AA254" s="128">
        <v>412</v>
      </c>
      <c r="AB254" s="112">
        <v>114.848298443785</v>
      </c>
      <c r="AC254" s="123">
        <v>200</v>
      </c>
      <c r="AD254" s="118">
        <v>0.57424149221892495</v>
      </c>
      <c r="AE254" s="129">
        <v>-407.63565220842702</v>
      </c>
      <c r="AF254" s="114"/>
      <c r="AG254" s="114"/>
      <c r="AH254" s="130">
        <v>306</v>
      </c>
      <c r="AI254" s="127">
        <v>449</v>
      </c>
      <c r="AJ254" s="113"/>
      <c r="AK254" s="122">
        <v>2283.5784600000002</v>
      </c>
      <c r="AL254" s="122">
        <v>636.565777897766</v>
      </c>
      <c r="AM254" s="131">
        <v>653.1</v>
      </c>
      <c r="AN254" s="135">
        <v>0.97468347557459201</v>
      </c>
      <c r="AO254" s="139">
        <v>-392.941762286619</v>
      </c>
      <c r="AP254" s="126">
        <v>1E-3</v>
      </c>
      <c r="AQ254" s="126"/>
      <c r="AR254" s="127">
        <v>60</v>
      </c>
      <c r="AS254" s="127">
        <v>528</v>
      </c>
      <c r="AT254" s="115"/>
      <c r="AU254" s="122">
        <v>2514.4746</v>
      </c>
      <c r="AV254" s="112">
        <v>700.92992546145103</v>
      </c>
      <c r="AW254" s="133">
        <v>573</v>
      </c>
      <c r="AX254" s="124">
        <v>1.2232633952206799</v>
      </c>
      <c r="AY254" s="132">
        <v>166.21845642285601</v>
      </c>
      <c r="AZ254" s="114">
        <v>1.4999999999999999E-2</v>
      </c>
      <c r="BA254" s="114">
        <v>1.4999999999999999E-2</v>
      </c>
      <c r="BB254" s="127">
        <v>0</v>
      </c>
      <c r="BC254" s="127">
        <v>0</v>
      </c>
      <c r="BD254" s="113"/>
      <c r="BE254" s="122">
        <v>168</v>
      </c>
      <c r="BF254" s="112">
        <v>46.831344996494998</v>
      </c>
      <c r="BG254" s="134">
        <v>65</v>
      </c>
      <c r="BH254" s="118">
        <v>0.72048223071530704</v>
      </c>
      <c r="BI254" s="129">
        <v>-98.381586967738798</v>
      </c>
      <c r="BJ254" s="114"/>
      <c r="BK254" s="114"/>
      <c r="BL254" s="127">
        <v>66</v>
      </c>
      <c r="BM254" s="127">
        <v>112</v>
      </c>
      <c r="BN254" s="113"/>
      <c r="BO254" s="121">
        <v>377</v>
      </c>
      <c r="BP254" s="122">
        <v>105.09176823618201</v>
      </c>
      <c r="BQ254" s="134">
        <v>78</v>
      </c>
      <c r="BR254" s="124">
        <v>1.34733036200233</v>
      </c>
      <c r="BS254" s="125">
        <v>57.342095638713403</v>
      </c>
      <c r="BT254" s="114">
        <v>7.4999999999999997E-3</v>
      </c>
      <c r="BU254" s="126">
        <v>7.4999999999999997E-3</v>
      </c>
      <c r="BV254" s="121">
        <v>0</v>
      </c>
      <c r="BW254" s="121">
        <v>0</v>
      </c>
      <c r="BX254" s="115"/>
      <c r="BY254" s="120">
        <v>0.99181073703366696</v>
      </c>
      <c r="BZ254" s="120">
        <v>1</v>
      </c>
      <c r="CA254" s="137">
        <v>0.99672429481346703</v>
      </c>
      <c r="CB254" s="119">
        <v>0.9</v>
      </c>
      <c r="CC254" s="126">
        <v>2.5000000000000001E-3</v>
      </c>
      <c r="CD254" s="115"/>
      <c r="CE254" s="115"/>
    </row>
    <row r="255" spans="1:83" s="87" customFormat="1" ht="21.4" customHeight="1" x14ac:dyDescent="0.2">
      <c r="A255" s="111" t="s">
        <v>308</v>
      </c>
      <c r="B255" s="111" t="s">
        <v>377</v>
      </c>
      <c r="C255" s="111" t="s">
        <v>330</v>
      </c>
      <c r="D255" s="112">
        <v>5.0594035594444398</v>
      </c>
      <c r="E255" s="113"/>
      <c r="F255" s="114">
        <v>2.4250000000000001E-2</v>
      </c>
      <c r="G255" s="114">
        <v>2.1499999999999998E-2</v>
      </c>
      <c r="H255" s="115"/>
      <c r="I255" s="116">
        <v>5</v>
      </c>
      <c r="J255" s="116">
        <v>3</v>
      </c>
      <c r="K255" s="113"/>
      <c r="L255" s="137">
        <v>0.88</v>
      </c>
      <c r="M255" s="135">
        <v>0.76500000000000001</v>
      </c>
      <c r="N255" s="119">
        <v>0.7</v>
      </c>
      <c r="O255" s="120">
        <v>8.9999999999999993E-3</v>
      </c>
      <c r="P255" s="113"/>
      <c r="Q255" s="121">
        <v>180</v>
      </c>
      <c r="R255" s="122">
        <v>35.577316156959199</v>
      </c>
      <c r="S255" s="123">
        <v>36</v>
      </c>
      <c r="T255" s="135">
        <v>0.98825878213775697</v>
      </c>
      <c r="U255" s="136">
        <v>-28.0750545471358</v>
      </c>
      <c r="V255" s="126">
        <v>2E-3</v>
      </c>
      <c r="W255" s="126"/>
      <c r="X255" s="127">
        <v>3</v>
      </c>
      <c r="Y255" s="127">
        <v>39</v>
      </c>
      <c r="Z255" s="113"/>
      <c r="AA255" s="128">
        <v>627</v>
      </c>
      <c r="AB255" s="112">
        <v>123.927651280075</v>
      </c>
      <c r="AC255" s="123">
        <v>200</v>
      </c>
      <c r="AD255" s="118">
        <v>0.61963825640037495</v>
      </c>
      <c r="AE255" s="129">
        <v>-528.97252526186605</v>
      </c>
      <c r="AF255" s="114"/>
      <c r="AG255" s="114"/>
      <c r="AH255" s="130">
        <v>385</v>
      </c>
      <c r="AI255" s="127">
        <v>588</v>
      </c>
      <c r="AJ255" s="113"/>
      <c r="AK255" s="122">
        <v>6246.58428</v>
      </c>
      <c r="AL255" s="122">
        <v>1234.6483546147299</v>
      </c>
      <c r="AM255" s="131">
        <v>781.5</v>
      </c>
      <c r="AN255" s="124">
        <v>1.5798443437168599</v>
      </c>
      <c r="AO255" s="132">
        <v>1729.6216375392601</v>
      </c>
      <c r="AP255" s="126">
        <v>0.01</v>
      </c>
      <c r="AQ255" s="126">
        <v>0.01</v>
      </c>
      <c r="AR255" s="127">
        <v>0</v>
      </c>
      <c r="AS255" s="127">
        <v>0</v>
      </c>
      <c r="AT255" s="115"/>
      <c r="AU255" s="122">
        <v>2666.9616299999998</v>
      </c>
      <c r="AV255" s="112">
        <v>527.12965049438503</v>
      </c>
      <c r="AW255" s="133">
        <v>573</v>
      </c>
      <c r="AX255" s="120">
        <v>0.91994703402161504</v>
      </c>
      <c r="AY255" s="122">
        <v>-644.89965487524603</v>
      </c>
      <c r="AZ255" s="114"/>
      <c r="BA255" s="114"/>
      <c r="BB255" s="127">
        <v>233</v>
      </c>
      <c r="BC255" s="127">
        <v>812</v>
      </c>
      <c r="BD255" s="113"/>
      <c r="BE255" s="122">
        <v>229</v>
      </c>
      <c r="BF255" s="112">
        <v>45.2622522219093</v>
      </c>
      <c r="BG255" s="134">
        <v>65</v>
      </c>
      <c r="BH255" s="118">
        <v>0.69634234187552702</v>
      </c>
      <c r="BI255" s="129">
        <v>-146.691070710106</v>
      </c>
      <c r="BJ255" s="114"/>
      <c r="BK255" s="114"/>
      <c r="BL255" s="127">
        <v>100</v>
      </c>
      <c r="BM255" s="127">
        <v>166</v>
      </c>
      <c r="BN255" s="113"/>
      <c r="BO255" s="121">
        <v>382</v>
      </c>
      <c r="BP255" s="122">
        <v>75.502970955324599</v>
      </c>
      <c r="BQ255" s="134">
        <v>78</v>
      </c>
      <c r="BR255" s="135">
        <v>0.96798680711954699</v>
      </c>
      <c r="BS255" s="136">
        <v>-68.8292848521276</v>
      </c>
      <c r="BT255" s="114">
        <v>7.5000000000000002E-4</v>
      </c>
      <c r="BU255" s="126"/>
      <c r="BV255" s="121">
        <v>13</v>
      </c>
      <c r="BW255" s="121">
        <v>92</v>
      </c>
      <c r="BX255" s="115"/>
      <c r="BY255" s="120">
        <v>0.97722705961152001</v>
      </c>
      <c r="BZ255" s="120">
        <v>1</v>
      </c>
      <c r="CA255" s="137">
        <v>0.99089082384460803</v>
      </c>
      <c r="CB255" s="119">
        <v>0.9</v>
      </c>
      <c r="CC255" s="126">
        <v>2.5000000000000001E-3</v>
      </c>
      <c r="CD255" s="115"/>
      <c r="CE255" s="115"/>
    </row>
    <row r="256" spans="1:83" s="87" customFormat="1" ht="21.4" customHeight="1" x14ac:dyDescent="0.2">
      <c r="A256" s="111" t="s">
        <v>308</v>
      </c>
      <c r="B256" s="111" t="s">
        <v>377</v>
      </c>
      <c r="C256" s="111" t="s">
        <v>332</v>
      </c>
      <c r="D256" s="112">
        <v>2.5567076292222199</v>
      </c>
      <c r="E256" s="113"/>
      <c r="F256" s="114">
        <v>2.9000000000000001E-2</v>
      </c>
      <c r="G256" s="114">
        <v>2.35E-2</v>
      </c>
      <c r="H256" s="115"/>
      <c r="I256" s="116">
        <v>5</v>
      </c>
      <c r="J256" s="116">
        <v>5</v>
      </c>
      <c r="K256" s="113"/>
      <c r="L256" s="138">
        <v>0.8</v>
      </c>
      <c r="M256" s="135">
        <v>0.75600000000000001</v>
      </c>
      <c r="N256" s="119">
        <v>0.7</v>
      </c>
      <c r="O256" s="120">
        <v>8.0000000000000002E-3</v>
      </c>
      <c r="P256" s="113"/>
      <c r="Q256" s="121">
        <v>72</v>
      </c>
      <c r="R256" s="122">
        <v>28.161217644546699</v>
      </c>
      <c r="S256" s="123">
        <v>36</v>
      </c>
      <c r="T256" s="120">
        <v>0.78225604568185203</v>
      </c>
      <c r="U256" s="128">
        <v>-33.1481806424447</v>
      </c>
      <c r="V256" s="126"/>
      <c r="W256" s="126"/>
      <c r="X256" s="127">
        <v>21</v>
      </c>
      <c r="Y256" s="127">
        <v>39</v>
      </c>
      <c r="Z256" s="113"/>
      <c r="AA256" s="128">
        <v>536</v>
      </c>
      <c r="AB256" s="112">
        <v>209.64462024273701</v>
      </c>
      <c r="AC256" s="123">
        <v>200</v>
      </c>
      <c r="AD256" s="135">
        <v>1.04822310121369</v>
      </c>
      <c r="AE256" s="136">
        <v>-48.156559124692897</v>
      </c>
      <c r="AF256" s="114">
        <v>5.0000000000000001E-3</v>
      </c>
      <c r="AG256" s="114">
        <v>2.5000000000000001E-3</v>
      </c>
      <c r="AH256" s="130">
        <v>0</v>
      </c>
      <c r="AI256" s="127">
        <v>78</v>
      </c>
      <c r="AJ256" s="113"/>
      <c r="AK256" s="122">
        <v>1668.6247599999999</v>
      </c>
      <c r="AL256" s="122">
        <v>652.64590324221501</v>
      </c>
      <c r="AM256" s="131">
        <v>612.9</v>
      </c>
      <c r="AN256" s="135">
        <v>1.0648489202842499</v>
      </c>
      <c r="AO256" s="139">
        <v>-121.52301543762201</v>
      </c>
      <c r="AP256" s="126">
        <v>6.0000000000000001E-3</v>
      </c>
      <c r="AQ256" s="126">
        <v>3.0000000000000001E-3</v>
      </c>
      <c r="AR256" s="127">
        <v>0</v>
      </c>
      <c r="AS256" s="127">
        <v>212</v>
      </c>
      <c r="AT256" s="115"/>
      <c r="AU256" s="122">
        <v>1255.3127199999999</v>
      </c>
      <c r="AV256" s="112">
        <v>490.987982220665</v>
      </c>
      <c r="AW256" s="133">
        <v>573</v>
      </c>
      <c r="AX256" s="120">
        <v>0.85687256932053302</v>
      </c>
      <c r="AY256" s="122">
        <v>-418.29582189224499</v>
      </c>
      <c r="AZ256" s="114"/>
      <c r="BA256" s="114"/>
      <c r="BB256" s="127">
        <v>210</v>
      </c>
      <c r="BC256" s="127">
        <v>503</v>
      </c>
      <c r="BD256" s="113"/>
      <c r="BE256" s="122">
        <v>149.80000000000001</v>
      </c>
      <c r="BF256" s="112">
        <v>58.590977821570803</v>
      </c>
      <c r="BG256" s="134">
        <v>65</v>
      </c>
      <c r="BH256" s="120">
        <v>0.90139965879339601</v>
      </c>
      <c r="BI256" s="128">
        <v>-40.050881715525101</v>
      </c>
      <c r="BJ256" s="114"/>
      <c r="BK256" s="114"/>
      <c r="BL256" s="127">
        <v>17</v>
      </c>
      <c r="BM256" s="127">
        <v>50</v>
      </c>
      <c r="BN256" s="113"/>
      <c r="BO256" s="121">
        <v>260</v>
      </c>
      <c r="BP256" s="122">
        <v>101.693285938641</v>
      </c>
      <c r="BQ256" s="134">
        <v>78</v>
      </c>
      <c r="BR256" s="124">
        <v>1.3037600761364201</v>
      </c>
      <c r="BS256" s="125">
        <v>32.1789419413698</v>
      </c>
      <c r="BT256" s="114">
        <v>7.4999999999999997E-3</v>
      </c>
      <c r="BU256" s="126">
        <v>7.4999999999999997E-3</v>
      </c>
      <c r="BV256" s="121">
        <v>0</v>
      </c>
      <c r="BW256" s="121">
        <v>0</v>
      </c>
      <c r="BX256" s="115"/>
      <c r="BY256" s="120">
        <v>0.99550224887556205</v>
      </c>
      <c r="BZ256" s="120">
        <v>1</v>
      </c>
      <c r="CA256" s="137">
        <v>0.99820089955022495</v>
      </c>
      <c r="CB256" s="119">
        <v>0.9</v>
      </c>
      <c r="CC256" s="126">
        <v>2.5000000000000001E-3</v>
      </c>
      <c r="CD256" s="115"/>
      <c r="CE256" s="115"/>
    </row>
    <row r="257" spans="1:83" s="87" customFormat="1" ht="21.4" customHeight="1" x14ac:dyDescent="0.2">
      <c r="A257" s="111" t="s">
        <v>308</v>
      </c>
      <c r="B257" s="111" t="s">
        <v>377</v>
      </c>
      <c r="C257" s="111" t="s">
        <v>333</v>
      </c>
      <c r="D257" s="112">
        <v>4.3469709423333303</v>
      </c>
      <c r="E257" s="113"/>
      <c r="F257" s="114">
        <v>2.5250000000000002E-2</v>
      </c>
      <c r="G257" s="114">
        <v>1.7874999999999999E-2</v>
      </c>
      <c r="H257" s="115"/>
      <c r="I257" s="116">
        <v>4</v>
      </c>
      <c r="J257" s="116">
        <v>4</v>
      </c>
      <c r="K257" s="113"/>
      <c r="L257" s="138">
        <v>0.81234248788368302</v>
      </c>
      <c r="M257" s="118">
        <v>0.52</v>
      </c>
      <c r="N257" s="119">
        <v>0.7</v>
      </c>
      <c r="O257" s="120"/>
      <c r="P257" s="113"/>
      <c r="Q257" s="121">
        <v>161</v>
      </c>
      <c r="R257" s="122">
        <v>37.0372846140029</v>
      </c>
      <c r="S257" s="123">
        <v>36</v>
      </c>
      <c r="T257" s="135">
        <v>1.0288134615000799</v>
      </c>
      <c r="U257" s="136">
        <v>-17.775265762777501</v>
      </c>
      <c r="V257" s="126">
        <v>4.0000000000000001E-3</v>
      </c>
      <c r="W257" s="126">
        <v>1.5E-3</v>
      </c>
      <c r="X257" s="127">
        <v>0</v>
      </c>
      <c r="Y257" s="127">
        <v>27</v>
      </c>
      <c r="Z257" s="113"/>
      <c r="AA257" s="128">
        <v>416</v>
      </c>
      <c r="AB257" s="112">
        <v>95.698822356678207</v>
      </c>
      <c r="AC257" s="123">
        <v>200</v>
      </c>
      <c r="AD257" s="118">
        <v>0.47849411178339102</v>
      </c>
      <c r="AE257" s="129">
        <v>-577.195920904319</v>
      </c>
      <c r="AF257" s="114"/>
      <c r="AG257" s="114"/>
      <c r="AH257" s="130">
        <v>454</v>
      </c>
      <c r="AI257" s="127">
        <v>628</v>
      </c>
      <c r="AJ257" s="113"/>
      <c r="AK257" s="122">
        <v>2537.51541</v>
      </c>
      <c r="AL257" s="122">
        <v>583.74335684837399</v>
      </c>
      <c r="AM257" s="131">
        <v>624</v>
      </c>
      <c r="AN257" s="120">
        <v>0.93548614879547098</v>
      </c>
      <c r="AO257" s="122">
        <v>-561.25586322147603</v>
      </c>
      <c r="AP257" s="126"/>
      <c r="AQ257" s="126"/>
      <c r="AR257" s="127">
        <v>175</v>
      </c>
      <c r="AS257" s="127">
        <v>718</v>
      </c>
      <c r="AT257" s="115"/>
      <c r="AU257" s="122">
        <v>2715.2226599999999</v>
      </c>
      <c r="AV257" s="112">
        <v>624.62406489944101</v>
      </c>
      <c r="AW257" s="133">
        <v>573</v>
      </c>
      <c r="AX257" s="135">
        <v>1.0900943541002499</v>
      </c>
      <c r="AY257" s="139">
        <v>-130.28365339087401</v>
      </c>
      <c r="AZ257" s="114">
        <v>1.125E-2</v>
      </c>
      <c r="BA257" s="114">
        <v>6.7499999999999999E-3</v>
      </c>
      <c r="BB257" s="127">
        <v>0</v>
      </c>
      <c r="BC257" s="127">
        <v>274</v>
      </c>
      <c r="BD257" s="113"/>
      <c r="BE257" s="122">
        <v>209</v>
      </c>
      <c r="BF257" s="112">
        <v>48.079456424388802</v>
      </c>
      <c r="BG257" s="134">
        <v>65</v>
      </c>
      <c r="BH257" s="118">
        <v>0.73968394499059797</v>
      </c>
      <c r="BI257" s="129">
        <v>-113.78867429390399</v>
      </c>
      <c r="BJ257" s="114"/>
      <c r="BK257" s="114"/>
      <c r="BL257" s="127">
        <v>74</v>
      </c>
      <c r="BM257" s="127">
        <v>131</v>
      </c>
      <c r="BN257" s="113"/>
      <c r="BO257" s="121">
        <v>403</v>
      </c>
      <c r="BP257" s="122">
        <v>92.708234158032099</v>
      </c>
      <c r="BQ257" s="134">
        <v>78</v>
      </c>
      <c r="BR257" s="124">
        <v>1.18856710459015</v>
      </c>
      <c r="BS257" s="125">
        <v>15.653590847315501</v>
      </c>
      <c r="BT257" s="114">
        <v>7.4999999999999997E-3</v>
      </c>
      <c r="BU257" s="126">
        <v>7.1250000000000003E-3</v>
      </c>
      <c r="BV257" s="121">
        <v>0</v>
      </c>
      <c r="BW257" s="121">
        <v>4</v>
      </c>
      <c r="BX257" s="115"/>
      <c r="BY257" s="120">
        <v>0.98974651096553701</v>
      </c>
      <c r="BZ257" s="120">
        <v>1</v>
      </c>
      <c r="CA257" s="137">
        <v>0.99589860438621503</v>
      </c>
      <c r="CB257" s="119">
        <v>0.9</v>
      </c>
      <c r="CC257" s="126">
        <v>2.5000000000000001E-3</v>
      </c>
      <c r="CD257" s="115"/>
      <c r="CE257" s="115"/>
    </row>
    <row r="258" spans="1:83" s="87" customFormat="1" ht="21.4" customHeight="1" x14ac:dyDescent="0.2">
      <c r="A258" s="111" t="s">
        <v>308</v>
      </c>
      <c r="B258" s="111" t="s">
        <v>377</v>
      </c>
      <c r="C258" s="111" t="s">
        <v>334</v>
      </c>
      <c r="D258" s="112">
        <v>3.35794614355556</v>
      </c>
      <c r="E258" s="113"/>
      <c r="F258" s="114">
        <v>5.3874999999999999E-2</v>
      </c>
      <c r="G258" s="114">
        <v>4.4499999999999998E-2</v>
      </c>
      <c r="H258" s="115"/>
      <c r="I258" s="116">
        <v>6</v>
      </c>
      <c r="J258" s="116">
        <v>6</v>
      </c>
      <c r="K258" s="113"/>
      <c r="L258" s="117">
        <v>0.55000000000000004</v>
      </c>
      <c r="M258" s="135">
        <v>0.83199999999999996</v>
      </c>
      <c r="N258" s="119">
        <v>0.7</v>
      </c>
      <c r="O258" s="120">
        <v>1.7999999999999999E-2</v>
      </c>
      <c r="P258" s="113"/>
      <c r="Q258" s="121">
        <v>144</v>
      </c>
      <c r="R258" s="122">
        <v>42.883356028910498</v>
      </c>
      <c r="S258" s="123">
        <v>36</v>
      </c>
      <c r="T258" s="124">
        <v>1.1912043341364</v>
      </c>
      <c r="U258" s="125">
        <v>5.8997637216766101</v>
      </c>
      <c r="V258" s="126">
        <v>0.01</v>
      </c>
      <c r="W258" s="126">
        <v>9.4999999999999998E-3</v>
      </c>
      <c r="X258" s="127">
        <v>0</v>
      </c>
      <c r="Y258" s="127">
        <v>2</v>
      </c>
      <c r="Z258" s="113"/>
      <c r="AA258" s="128">
        <v>276</v>
      </c>
      <c r="AB258" s="112">
        <v>82.193099055411807</v>
      </c>
      <c r="AC258" s="123">
        <v>200</v>
      </c>
      <c r="AD258" s="118">
        <v>0.410965495277059</v>
      </c>
      <c r="AE258" s="129">
        <v>-491.223534879574</v>
      </c>
      <c r="AF258" s="114"/>
      <c r="AG258" s="114"/>
      <c r="AH258" s="130">
        <v>396</v>
      </c>
      <c r="AI258" s="127">
        <v>530</v>
      </c>
      <c r="AJ258" s="113"/>
      <c r="AK258" s="122">
        <v>2245.66255</v>
      </c>
      <c r="AL258" s="122">
        <v>668.760740641952</v>
      </c>
      <c r="AM258" s="131">
        <v>655.6</v>
      </c>
      <c r="AN258" s="135">
        <v>1.02007434509145</v>
      </c>
      <c r="AO258" s="139">
        <v>-269.29619733524498</v>
      </c>
      <c r="AP258" s="126">
        <v>3.5000000000000001E-3</v>
      </c>
      <c r="AQ258" s="126">
        <v>1E-3</v>
      </c>
      <c r="AR258" s="127">
        <v>0</v>
      </c>
      <c r="AS258" s="127">
        <v>397</v>
      </c>
      <c r="AT258" s="115"/>
      <c r="AU258" s="122">
        <v>2199.22667</v>
      </c>
      <c r="AV258" s="112">
        <v>654.93208526309195</v>
      </c>
      <c r="AW258" s="133">
        <v>573</v>
      </c>
      <c r="AX258" s="124">
        <v>1.1429879323963199</v>
      </c>
      <c r="AY258" s="132">
        <v>1.13124257001937</v>
      </c>
      <c r="AZ258" s="114">
        <v>1.4999999999999999E-2</v>
      </c>
      <c r="BA258" s="114">
        <v>1.0500000000000001E-2</v>
      </c>
      <c r="BB258" s="127">
        <v>0</v>
      </c>
      <c r="BC258" s="127">
        <v>110</v>
      </c>
      <c r="BD258" s="113"/>
      <c r="BE258" s="122">
        <v>146.69999999999999</v>
      </c>
      <c r="BF258" s="112">
        <v>43.687418954452603</v>
      </c>
      <c r="BG258" s="134">
        <v>65</v>
      </c>
      <c r="BH258" s="118">
        <v>0.67211413776080897</v>
      </c>
      <c r="BI258" s="129">
        <v>-102.647648835862</v>
      </c>
      <c r="BJ258" s="114"/>
      <c r="BK258" s="114"/>
      <c r="BL258" s="127">
        <v>72</v>
      </c>
      <c r="BM258" s="127">
        <v>116</v>
      </c>
      <c r="BN258" s="113"/>
      <c r="BO258" s="121">
        <v>282</v>
      </c>
      <c r="BP258" s="122">
        <v>83.979905556616501</v>
      </c>
      <c r="BQ258" s="134">
        <v>78</v>
      </c>
      <c r="BR258" s="135">
        <v>1.07666545585406</v>
      </c>
      <c r="BS258" s="136">
        <v>-17.217178603034</v>
      </c>
      <c r="BT258" s="114">
        <v>4.875E-3</v>
      </c>
      <c r="BU258" s="126">
        <v>3.0000000000000001E-3</v>
      </c>
      <c r="BV258" s="121">
        <v>0</v>
      </c>
      <c r="BW258" s="121">
        <v>33</v>
      </c>
      <c r="BX258" s="115"/>
      <c r="BY258" s="120">
        <v>0.962836556693212</v>
      </c>
      <c r="BZ258" s="120">
        <v>1</v>
      </c>
      <c r="CA258" s="137">
        <v>0.98513462267728502</v>
      </c>
      <c r="CB258" s="119">
        <v>0.9</v>
      </c>
      <c r="CC258" s="126">
        <v>2.5000000000000001E-3</v>
      </c>
      <c r="CD258" s="115"/>
      <c r="CE258" s="115"/>
    </row>
    <row r="259" spans="1:83" s="87" customFormat="1" ht="21.4" customHeight="1" x14ac:dyDescent="0.2">
      <c r="A259" s="111" t="s">
        <v>308</v>
      </c>
      <c r="B259" s="111" t="s">
        <v>377</v>
      </c>
      <c r="C259" s="111" t="s">
        <v>335</v>
      </c>
      <c r="D259" s="112">
        <v>3.0955910093333299</v>
      </c>
      <c r="E259" s="113"/>
      <c r="F259" s="114">
        <v>2.7E-2</v>
      </c>
      <c r="G259" s="114">
        <v>2.0250000000000001E-2</v>
      </c>
      <c r="H259" s="115"/>
      <c r="I259" s="116">
        <v>4</v>
      </c>
      <c r="J259" s="116">
        <v>4</v>
      </c>
      <c r="K259" s="113"/>
      <c r="L259" s="117">
        <v>0.35</v>
      </c>
      <c r="M259" s="120">
        <v>0.68700000000000006</v>
      </c>
      <c r="N259" s="119">
        <v>0.7</v>
      </c>
      <c r="O259" s="120"/>
      <c r="P259" s="113"/>
      <c r="Q259" s="121">
        <v>123</v>
      </c>
      <c r="R259" s="122">
        <v>39.7339311392073</v>
      </c>
      <c r="S259" s="123">
        <v>36</v>
      </c>
      <c r="T259" s="135">
        <v>1.1037203094224299</v>
      </c>
      <c r="U259" s="136">
        <v>-4.3105140862462701</v>
      </c>
      <c r="V259" s="126">
        <v>8.0000000000000002E-3</v>
      </c>
      <c r="W259" s="126">
        <v>5.0000000000000001E-3</v>
      </c>
      <c r="X259" s="127">
        <v>0</v>
      </c>
      <c r="Y259" s="127">
        <v>11</v>
      </c>
      <c r="Z259" s="113"/>
      <c r="AA259" s="128">
        <v>186</v>
      </c>
      <c r="AB259" s="112">
        <v>60.085456844654999</v>
      </c>
      <c r="AC259" s="123">
        <v>200</v>
      </c>
      <c r="AD259" s="118">
        <v>0.30042728422327503</v>
      </c>
      <c r="AE259" s="129">
        <v>-521.28063381247898</v>
      </c>
      <c r="AF259" s="114"/>
      <c r="AG259" s="114"/>
      <c r="AH259" s="130">
        <v>434</v>
      </c>
      <c r="AI259" s="127">
        <v>557</v>
      </c>
      <c r="AJ259" s="113"/>
      <c r="AK259" s="122">
        <v>2181.0922</v>
      </c>
      <c r="AL259" s="122">
        <v>704.58022181351396</v>
      </c>
      <c r="AM259" s="131">
        <v>627.70000000000005</v>
      </c>
      <c r="AN259" s="135">
        <v>1.1224792445651</v>
      </c>
      <c r="AO259" s="139">
        <v>-38.708069220466299</v>
      </c>
      <c r="AP259" s="126">
        <v>8.9999999999999993E-3</v>
      </c>
      <c r="AQ259" s="126">
        <v>6.0000000000000001E-3</v>
      </c>
      <c r="AR259" s="127">
        <v>0</v>
      </c>
      <c r="AS259" s="127">
        <v>151</v>
      </c>
      <c r="AT259" s="115"/>
      <c r="AU259" s="122">
        <v>1506.74478</v>
      </c>
      <c r="AV259" s="112">
        <v>486.73897018601701</v>
      </c>
      <c r="AW259" s="133">
        <v>573</v>
      </c>
      <c r="AX259" s="120">
        <v>0.84945719055151303</v>
      </c>
      <c r="AY259" s="122">
        <v>-519.61423587275306</v>
      </c>
      <c r="AZ259" s="114"/>
      <c r="BA259" s="114"/>
      <c r="BB259" s="127">
        <v>268</v>
      </c>
      <c r="BC259" s="127">
        <v>622</v>
      </c>
      <c r="BD259" s="113"/>
      <c r="BE259" s="122">
        <v>125.8</v>
      </c>
      <c r="BF259" s="112">
        <v>40.638443392782797</v>
      </c>
      <c r="BG259" s="134">
        <v>65</v>
      </c>
      <c r="BH259" s="118">
        <v>0.62520682142742701</v>
      </c>
      <c r="BI259" s="129">
        <v>-104.066205989056</v>
      </c>
      <c r="BJ259" s="114"/>
      <c r="BK259" s="114"/>
      <c r="BL259" s="127">
        <v>76</v>
      </c>
      <c r="BM259" s="127">
        <v>116</v>
      </c>
      <c r="BN259" s="113"/>
      <c r="BO259" s="121">
        <v>284</v>
      </c>
      <c r="BP259" s="122">
        <v>91.743385719795796</v>
      </c>
      <c r="BQ259" s="134">
        <v>78</v>
      </c>
      <c r="BR259" s="124">
        <v>1.1761972528178899</v>
      </c>
      <c r="BS259" s="125">
        <v>8.1605528131331102</v>
      </c>
      <c r="BT259" s="114">
        <v>7.4999999999999997E-3</v>
      </c>
      <c r="BU259" s="126">
        <v>6.7499999999999999E-3</v>
      </c>
      <c r="BV259" s="121">
        <v>0</v>
      </c>
      <c r="BW259" s="121">
        <v>6</v>
      </c>
      <c r="BX259" s="115"/>
      <c r="BY259" s="120">
        <v>0.99064817800709404</v>
      </c>
      <c r="BZ259" s="120">
        <v>1</v>
      </c>
      <c r="CA259" s="137">
        <v>0.99625927120283797</v>
      </c>
      <c r="CB259" s="119">
        <v>0.9</v>
      </c>
      <c r="CC259" s="126">
        <v>2.5000000000000001E-3</v>
      </c>
      <c r="CD259" s="115"/>
      <c r="CE259" s="115"/>
    </row>
    <row r="260" spans="1:83" s="87" customFormat="1" ht="21.4" customHeight="1" x14ac:dyDescent="0.2">
      <c r="A260" s="111" t="s">
        <v>308</v>
      </c>
      <c r="B260" s="111" t="s">
        <v>377</v>
      </c>
      <c r="C260" s="111" t="s">
        <v>326</v>
      </c>
      <c r="D260" s="112">
        <v>13.8803627408889</v>
      </c>
      <c r="E260" s="113"/>
      <c r="F260" s="114">
        <v>3.95E-2</v>
      </c>
      <c r="G260" s="114">
        <v>3.6999999999999998E-2</v>
      </c>
      <c r="H260" s="115"/>
      <c r="I260" s="116">
        <v>6</v>
      </c>
      <c r="J260" s="116">
        <v>5</v>
      </c>
      <c r="K260" s="113"/>
      <c r="L260" s="140">
        <v>0.69753531882397901</v>
      </c>
      <c r="M260" s="135">
        <v>0.76</v>
      </c>
      <c r="N260" s="119">
        <v>0.7</v>
      </c>
      <c r="O260" s="120">
        <v>8.0000000000000002E-3</v>
      </c>
      <c r="P260" s="113"/>
      <c r="Q260" s="121">
        <v>591</v>
      </c>
      <c r="R260" s="122">
        <v>42.578137980431002</v>
      </c>
      <c r="S260" s="123">
        <v>36</v>
      </c>
      <c r="T260" s="124">
        <v>1.18272605501197</v>
      </c>
      <c r="U260" s="125">
        <v>20.150649773107599</v>
      </c>
      <c r="V260" s="126">
        <v>0.01</v>
      </c>
      <c r="W260" s="126">
        <v>8.9999999999999993E-3</v>
      </c>
      <c r="X260" s="127">
        <v>0</v>
      </c>
      <c r="Y260" s="127">
        <v>9</v>
      </c>
      <c r="Z260" s="113"/>
      <c r="AA260" s="128">
        <v>2132</v>
      </c>
      <c r="AB260" s="112">
        <v>153.598291327037</v>
      </c>
      <c r="AC260" s="123">
        <v>200</v>
      </c>
      <c r="AD260" s="120">
        <v>0.76799145663518498</v>
      </c>
      <c r="AE260" s="128">
        <v>-1039.38527903829</v>
      </c>
      <c r="AF260" s="114"/>
      <c r="AG260" s="114"/>
      <c r="AH260" s="130">
        <v>645</v>
      </c>
      <c r="AI260" s="127">
        <v>1200</v>
      </c>
      <c r="AJ260" s="113"/>
      <c r="AK260" s="122">
        <v>15349.080029999999</v>
      </c>
      <c r="AL260" s="122">
        <v>1105.81260133675</v>
      </c>
      <c r="AM260" s="131">
        <v>782.4</v>
      </c>
      <c r="AN260" s="124">
        <v>1.41335966428521</v>
      </c>
      <c r="AO260" s="132">
        <v>2942.6208184022098</v>
      </c>
      <c r="AP260" s="126">
        <v>0.01</v>
      </c>
      <c r="AQ260" s="126">
        <v>0.01</v>
      </c>
      <c r="AR260" s="127">
        <v>0</v>
      </c>
      <c r="AS260" s="127">
        <v>0</v>
      </c>
      <c r="AT260" s="115"/>
      <c r="AU260" s="122">
        <v>7704.4804299999996</v>
      </c>
      <c r="AV260" s="112">
        <v>555.06333471416201</v>
      </c>
      <c r="AW260" s="133">
        <v>573</v>
      </c>
      <c r="AX260" s="135">
        <v>0.96869691922192402</v>
      </c>
      <c r="AY260" s="139">
        <v>-1381.5383944447101</v>
      </c>
      <c r="AZ260" s="114">
        <v>1.5E-3</v>
      </c>
      <c r="BA260" s="114"/>
      <c r="BB260" s="127">
        <v>249</v>
      </c>
      <c r="BC260" s="127">
        <v>1840</v>
      </c>
      <c r="BD260" s="113"/>
      <c r="BE260" s="122">
        <v>681.6</v>
      </c>
      <c r="BF260" s="112">
        <v>49.105344919563002</v>
      </c>
      <c r="BG260" s="134">
        <v>65</v>
      </c>
      <c r="BH260" s="118">
        <v>0.75546684491635396</v>
      </c>
      <c r="BI260" s="129">
        <v>-349.10021568744497</v>
      </c>
      <c r="BJ260" s="114"/>
      <c r="BK260" s="114"/>
      <c r="BL260" s="127">
        <v>221</v>
      </c>
      <c r="BM260" s="127">
        <v>402</v>
      </c>
      <c r="BN260" s="113"/>
      <c r="BO260" s="121">
        <v>1544</v>
      </c>
      <c r="BP260" s="122">
        <v>111.23628602671</v>
      </c>
      <c r="BQ260" s="134">
        <v>78</v>
      </c>
      <c r="BR260" s="124">
        <v>1.4261062311116699</v>
      </c>
      <c r="BS260" s="125">
        <v>307.15974117506602</v>
      </c>
      <c r="BT260" s="114">
        <v>7.4999999999999997E-3</v>
      </c>
      <c r="BU260" s="126">
        <v>7.4999999999999997E-3</v>
      </c>
      <c r="BV260" s="121">
        <v>0</v>
      </c>
      <c r="BW260" s="121">
        <v>0</v>
      </c>
      <c r="BX260" s="115"/>
      <c r="BY260" s="120">
        <v>0.97611850060459504</v>
      </c>
      <c r="BZ260" s="120">
        <v>1</v>
      </c>
      <c r="CA260" s="137">
        <v>0.99044740024183797</v>
      </c>
      <c r="CB260" s="119">
        <v>0.9</v>
      </c>
      <c r="CC260" s="126">
        <v>2.5000000000000001E-3</v>
      </c>
      <c r="CD260" s="115"/>
      <c r="CE260" s="115"/>
    </row>
    <row r="261" spans="1:83" s="87" customFormat="1" ht="21.4" customHeight="1" x14ac:dyDescent="0.2">
      <c r="A261" s="111" t="s">
        <v>308</v>
      </c>
      <c r="B261" s="111" t="s">
        <v>377</v>
      </c>
      <c r="C261" s="111" t="s">
        <v>338</v>
      </c>
      <c r="D261" s="112">
        <v>3.91289081288889</v>
      </c>
      <c r="E261" s="113"/>
      <c r="F261" s="114">
        <v>2.4500000000000001E-2</v>
      </c>
      <c r="G261" s="114">
        <v>2.4500000000000001E-2</v>
      </c>
      <c r="H261" s="115"/>
      <c r="I261" s="116">
        <v>3</v>
      </c>
      <c r="J261" s="116">
        <v>3</v>
      </c>
      <c r="K261" s="113"/>
      <c r="L261" s="138">
        <v>0.74</v>
      </c>
      <c r="M261" s="135">
        <v>0.78400000000000003</v>
      </c>
      <c r="N261" s="119">
        <v>0.7</v>
      </c>
      <c r="O261" s="120">
        <v>1.2E-2</v>
      </c>
      <c r="P261" s="113"/>
      <c r="Q261" s="121">
        <v>126</v>
      </c>
      <c r="R261" s="122">
        <v>32.2012563153977</v>
      </c>
      <c r="S261" s="123">
        <v>36</v>
      </c>
      <c r="T261" s="120">
        <v>0.89447934209438096</v>
      </c>
      <c r="U261" s="128">
        <v>-34.923112727193697</v>
      </c>
      <c r="V261" s="126"/>
      <c r="W261" s="126"/>
      <c r="X261" s="127">
        <v>15</v>
      </c>
      <c r="Y261" s="127">
        <v>44</v>
      </c>
      <c r="Z261" s="113"/>
      <c r="AA261" s="128">
        <v>638</v>
      </c>
      <c r="AB261" s="112">
        <v>163.05080578748999</v>
      </c>
      <c r="AC261" s="123">
        <v>200</v>
      </c>
      <c r="AD261" s="120">
        <v>0.81525402893745003</v>
      </c>
      <c r="AE261" s="128">
        <v>-256.01729292885398</v>
      </c>
      <c r="AF261" s="114"/>
      <c r="AG261" s="114"/>
      <c r="AH261" s="130">
        <v>145</v>
      </c>
      <c r="AI261" s="127">
        <v>302</v>
      </c>
      <c r="AJ261" s="113"/>
      <c r="AK261" s="122">
        <v>3622.0645800000002</v>
      </c>
      <c r="AL261" s="122">
        <v>925.67484072621698</v>
      </c>
      <c r="AM261" s="131">
        <v>700.1</v>
      </c>
      <c r="AN261" s="124">
        <v>1.3222037433598299</v>
      </c>
      <c r="AO261" s="132">
        <v>492.55704610254799</v>
      </c>
      <c r="AP261" s="126">
        <v>0.01</v>
      </c>
      <c r="AQ261" s="126">
        <v>0.01</v>
      </c>
      <c r="AR261" s="127">
        <v>0</v>
      </c>
      <c r="AS261" s="127">
        <v>0</v>
      </c>
      <c r="AT261" s="115"/>
      <c r="AU261" s="122">
        <v>1922.22543</v>
      </c>
      <c r="AV261" s="112">
        <v>491.25455370956797</v>
      </c>
      <c r="AW261" s="133">
        <v>573</v>
      </c>
      <c r="AX261" s="120">
        <v>0.85733779006905397</v>
      </c>
      <c r="AY261" s="122">
        <v>-639.134114241166</v>
      </c>
      <c r="AZ261" s="114"/>
      <c r="BA261" s="114"/>
      <c r="BB261" s="127">
        <v>320</v>
      </c>
      <c r="BC261" s="127">
        <v>769</v>
      </c>
      <c r="BD261" s="113"/>
      <c r="BE261" s="122">
        <v>180.4</v>
      </c>
      <c r="BF261" s="112">
        <v>46.104020946807502</v>
      </c>
      <c r="BG261" s="134">
        <v>65</v>
      </c>
      <c r="BH261" s="118">
        <v>0.70929262995088505</v>
      </c>
      <c r="BI261" s="129">
        <v>-110.155620201877</v>
      </c>
      <c r="BJ261" s="114"/>
      <c r="BK261" s="114"/>
      <c r="BL261" s="127">
        <v>74</v>
      </c>
      <c r="BM261" s="127">
        <v>125</v>
      </c>
      <c r="BN261" s="113"/>
      <c r="BO261" s="121">
        <v>260</v>
      </c>
      <c r="BP261" s="122">
        <v>66.447036841296807</v>
      </c>
      <c r="BQ261" s="134">
        <v>78</v>
      </c>
      <c r="BR261" s="120">
        <v>0.85188508770893401</v>
      </c>
      <c r="BS261" s="128">
        <v>-88.666744242252904</v>
      </c>
      <c r="BT261" s="114"/>
      <c r="BU261" s="126"/>
      <c r="BV261" s="121">
        <v>46</v>
      </c>
      <c r="BW261" s="121">
        <v>107</v>
      </c>
      <c r="BX261" s="115"/>
      <c r="BY261" s="120">
        <v>0.98801369863013699</v>
      </c>
      <c r="BZ261" s="120">
        <v>1</v>
      </c>
      <c r="CA261" s="137">
        <v>0.99520547945205495</v>
      </c>
      <c r="CB261" s="119">
        <v>0.9</v>
      </c>
      <c r="CC261" s="126">
        <v>2.5000000000000001E-3</v>
      </c>
      <c r="CD261" s="115"/>
      <c r="CE261" s="115"/>
    </row>
    <row r="262" spans="1:83" s="87" customFormat="1" ht="21.95" customHeight="1" x14ac:dyDescent="0.2">
      <c r="A262" s="142"/>
      <c r="B262" s="142"/>
      <c r="C262" s="143" t="s">
        <v>339</v>
      </c>
      <c r="D262" s="144">
        <v>1138.85373601933</v>
      </c>
      <c r="E262" s="145"/>
      <c r="F262" s="142"/>
      <c r="G262" s="142"/>
      <c r="H262" s="146"/>
      <c r="I262" s="142"/>
      <c r="J262" s="142"/>
      <c r="K262" s="145"/>
      <c r="L262" s="147">
        <v>0.62543837965861804</v>
      </c>
      <c r="M262" s="148">
        <v>0.60538634790000001</v>
      </c>
      <c r="N262" s="149" t="s">
        <v>516</v>
      </c>
      <c r="O262" s="142"/>
      <c r="P262" s="145"/>
      <c r="Q262" s="150">
        <v>50106</v>
      </c>
      <c r="R262" s="151">
        <v>43.996870199624503</v>
      </c>
      <c r="S262" s="152" t="s">
        <v>517</v>
      </c>
      <c r="T262" s="153">
        <v>1.2221352833229</v>
      </c>
      <c r="U262" s="154">
        <v>3269.0457109744898</v>
      </c>
      <c r="V262" s="150"/>
      <c r="W262" s="150"/>
      <c r="X262" s="155">
        <v>1439</v>
      </c>
      <c r="Y262" s="155">
        <v>4581</v>
      </c>
      <c r="Z262" s="145"/>
      <c r="AA262" s="156">
        <v>127775</v>
      </c>
      <c r="AB262" s="151">
        <v>112.19614596569301</v>
      </c>
      <c r="AC262" s="152" t="s">
        <v>518</v>
      </c>
      <c r="AD262" s="153">
        <v>0.56098072982846503</v>
      </c>
      <c r="AE262" s="156">
        <v>-132430.30160569699</v>
      </c>
      <c r="AF262" s="142"/>
      <c r="AG262" s="142"/>
      <c r="AH262" s="157">
        <v>100315</v>
      </c>
      <c r="AI262" s="158">
        <v>145677</v>
      </c>
      <c r="AJ262" s="145"/>
      <c r="AK262" s="159">
        <v>891204.66635999898</v>
      </c>
      <c r="AL262" s="159">
        <v>782.54532445496602</v>
      </c>
      <c r="AM262" s="160" t="s">
        <v>519</v>
      </c>
      <c r="AN262" s="153">
        <v>1.0868685061874499</v>
      </c>
      <c r="AO262" s="154">
        <v>-69611.833260132698</v>
      </c>
      <c r="AP262" s="150"/>
      <c r="AQ262" s="150"/>
      <c r="AR262" s="155">
        <v>84007</v>
      </c>
      <c r="AS262" s="155">
        <v>177348</v>
      </c>
      <c r="AT262" s="146"/>
      <c r="AU262" s="159">
        <v>669107.03298999998</v>
      </c>
      <c r="AV262" s="159">
        <v>587.52674889468096</v>
      </c>
      <c r="AW262" s="149" t="s">
        <v>520</v>
      </c>
      <c r="AX262" s="153">
        <v>1.02535209231183</v>
      </c>
      <c r="AY262" s="154">
        <v>-76381.156110322801</v>
      </c>
      <c r="AZ262" s="150"/>
      <c r="BA262" s="150"/>
      <c r="BB262" s="155">
        <v>41903</v>
      </c>
      <c r="BC262" s="155">
        <v>128957</v>
      </c>
      <c r="BD262" s="145"/>
      <c r="BE262" s="159">
        <v>64892.800000000003</v>
      </c>
      <c r="BF262" s="161">
        <v>56.980802668147298</v>
      </c>
      <c r="BG262" s="149" t="s">
        <v>521</v>
      </c>
      <c r="BH262" s="153">
        <v>0.87662773335611299</v>
      </c>
      <c r="BI262" s="154">
        <v>-19673.923021851599</v>
      </c>
      <c r="BJ262" s="150"/>
      <c r="BK262" s="150"/>
      <c r="BL262" s="155">
        <v>12076</v>
      </c>
      <c r="BM262" s="155">
        <v>24722</v>
      </c>
      <c r="BN262" s="145"/>
      <c r="BO262" s="150">
        <v>118277</v>
      </c>
      <c r="BP262" s="159">
        <v>103.856181227817</v>
      </c>
      <c r="BQ262" s="162" t="s">
        <v>522</v>
      </c>
      <c r="BR262" s="153">
        <v>1.3314895029207301</v>
      </c>
      <c r="BS262" s="154">
        <v>16796.932373778101</v>
      </c>
      <c r="BT262" s="150"/>
      <c r="BU262" s="150"/>
      <c r="BV262" s="150">
        <v>1750</v>
      </c>
      <c r="BW262" s="150">
        <v>5857</v>
      </c>
      <c r="BX262" s="146"/>
      <c r="BY262" s="153">
        <v>0.99429879019937994</v>
      </c>
      <c r="BZ262" s="153">
        <v>0.99892887746358205</v>
      </c>
      <c r="CA262" s="163">
        <v>0.99707684255790097</v>
      </c>
      <c r="CB262" s="149" t="s">
        <v>523</v>
      </c>
      <c r="CC262" s="164"/>
      <c r="CD262" s="146"/>
      <c r="CE262" s="146"/>
    </row>
    <row r="263" spans="1:83" s="87" customFormat="1" ht="28.7" customHeight="1" x14ac:dyDescent="0.2"/>
  </sheetData>
  <mergeCells count="87">
    <mergeCell ref="CA4:CA5"/>
    <mergeCell ref="CB4:CB5"/>
    <mergeCell ref="CC4:CC5"/>
    <mergeCell ref="BT4:BT5"/>
    <mergeCell ref="BU4:BU5"/>
    <mergeCell ref="BV4:BV5"/>
    <mergeCell ref="BW4:BW5"/>
    <mergeCell ref="BY4:BY5"/>
    <mergeCell ref="BZ4:BZ5"/>
    <mergeCell ref="BM4:BM5"/>
    <mergeCell ref="BO4:BO5"/>
    <mergeCell ref="BP4:BP5"/>
    <mergeCell ref="BQ4:BQ5"/>
    <mergeCell ref="BR4:BR5"/>
    <mergeCell ref="BS4:BS5"/>
    <mergeCell ref="BG4:BG5"/>
    <mergeCell ref="BH4:BH5"/>
    <mergeCell ref="BI4:BI5"/>
    <mergeCell ref="BJ4:BJ5"/>
    <mergeCell ref="BK4:BK5"/>
    <mergeCell ref="BL4:BL5"/>
    <mergeCell ref="AZ4:AZ5"/>
    <mergeCell ref="BA4:BA5"/>
    <mergeCell ref="BB4:BB5"/>
    <mergeCell ref="BC4:BC5"/>
    <mergeCell ref="BE4:BE5"/>
    <mergeCell ref="BF4:BF5"/>
    <mergeCell ref="AS4:AS5"/>
    <mergeCell ref="AU4:AU5"/>
    <mergeCell ref="AV4:AV5"/>
    <mergeCell ref="AW4:AW5"/>
    <mergeCell ref="AX4:AX5"/>
    <mergeCell ref="AY4:AY5"/>
    <mergeCell ref="AM4:AM5"/>
    <mergeCell ref="AN4:AN5"/>
    <mergeCell ref="AO4:AO5"/>
    <mergeCell ref="AP4:AP5"/>
    <mergeCell ref="AQ4:AQ5"/>
    <mergeCell ref="AR4:AR5"/>
    <mergeCell ref="AF4:AF5"/>
    <mergeCell ref="AG4:AG5"/>
    <mergeCell ref="AH4:AH5"/>
    <mergeCell ref="AI4:AI5"/>
    <mergeCell ref="AK4:AK5"/>
    <mergeCell ref="AL4:AL5"/>
    <mergeCell ref="Y4:Y5"/>
    <mergeCell ref="AA4:AA5"/>
    <mergeCell ref="AB4:AB5"/>
    <mergeCell ref="AC4:AC5"/>
    <mergeCell ref="AD4:AD5"/>
    <mergeCell ref="AE4:AE5"/>
    <mergeCell ref="BO3:BW3"/>
    <mergeCell ref="BY3:CC3"/>
    <mergeCell ref="L4:L5"/>
    <mergeCell ref="M4:M5"/>
    <mergeCell ref="N4:N5"/>
    <mergeCell ref="O4:O5"/>
    <mergeCell ref="Q4:Q5"/>
    <mergeCell ref="R4:R5"/>
    <mergeCell ref="S4:S5"/>
    <mergeCell ref="T4:T5"/>
    <mergeCell ref="AU2:BC2"/>
    <mergeCell ref="BE2:BM2"/>
    <mergeCell ref="BO2:BW2"/>
    <mergeCell ref="BY2:CC2"/>
    <mergeCell ref="L3:O3"/>
    <mergeCell ref="Q3:Y3"/>
    <mergeCell ref="AA3:AI3"/>
    <mergeCell ref="AK3:AS3"/>
    <mergeCell ref="AU3:BC3"/>
    <mergeCell ref="BE3:BM3"/>
    <mergeCell ref="I2:I4"/>
    <mergeCell ref="J2:J4"/>
    <mergeCell ref="L2:O2"/>
    <mergeCell ref="Q2:Y2"/>
    <mergeCell ref="AA2:AI2"/>
    <mergeCell ref="AK2:AS2"/>
    <mergeCell ref="U4:U5"/>
    <mergeCell ref="V4:V5"/>
    <mergeCell ref="W4:W5"/>
    <mergeCell ref="X4:X5"/>
    <mergeCell ref="A2:A5"/>
    <mergeCell ref="B2:B5"/>
    <mergeCell ref="C2:C5"/>
    <mergeCell ref="D2:D4"/>
    <mergeCell ref="F2:F4"/>
    <mergeCell ref="G2:G4"/>
  </mergeCells>
  <hyperlinks>
    <hyperlink ref="F5" r:id="rId1" xr:uid="{11B2B848-51F7-4FFB-BDAC-0CCE0E4635C2}"/>
    <hyperlink ref="G5" r:id="rId2" xr:uid="{86D30DF6-1B91-4FA4-9A42-067D108CB4D4}"/>
    <hyperlink ref="I5" r:id="rId3" xr:uid="{21E7D876-3B4C-4F7A-9AB8-2A6084A91021}"/>
    <hyperlink ref="J5" r:id="rId4" xr:uid="{EC4E26DB-E5DE-464B-9B7A-AC7645A00F35}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10">
    <tabColor theme="5" tint="0.79998168889431442"/>
  </sheetPr>
  <dimension ref="A1:A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  <row r="273" ht="22.35" customHeight="1" x14ac:dyDescent="0.25"/>
    <row r="274" ht="22.35" customHeight="1" x14ac:dyDescent="0.25"/>
    <row r="275" ht="22.35" customHeight="1" x14ac:dyDescent="0.25"/>
    <row r="276" ht="22.35" customHeight="1" x14ac:dyDescent="0.25"/>
    <row r="277" ht="22.35" customHeight="1" x14ac:dyDescent="0.25"/>
    <row r="278" ht="22.35" customHeight="1" x14ac:dyDescent="0.25"/>
    <row r="279" ht="22.35" customHeight="1" x14ac:dyDescent="0.25"/>
    <row r="280" ht="22.35" customHeight="1" x14ac:dyDescent="0.25"/>
    <row r="281" ht="22.35" customHeight="1" x14ac:dyDescent="0.25"/>
    <row r="282" ht="22.35" customHeight="1" x14ac:dyDescent="0.25"/>
    <row r="283" ht="22.35" customHeight="1" x14ac:dyDescent="0.25"/>
    <row r="284" ht="22.35" customHeight="1" x14ac:dyDescent="0.25"/>
    <row r="285" ht="22.35" customHeight="1" x14ac:dyDescent="0.25"/>
    <row r="286" ht="22.35" customHeight="1" x14ac:dyDescent="0.25"/>
    <row r="287" ht="22.35" customHeight="1" x14ac:dyDescent="0.25"/>
    <row r="288" ht="22.35" customHeight="1" x14ac:dyDescent="0.25"/>
    <row r="289" ht="22.35" customHeight="1" x14ac:dyDescent="0.25"/>
    <row r="290" ht="22.35" customHeight="1" x14ac:dyDescent="0.25"/>
    <row r="291" ht="22.35" customHeight="1" x14ac:dyDescent="0.25"/>
    <row r="292" ht="22.35" customHeight="1" x14ac:dyDescent="0.25"/>
    <row r="293" ht="22.35" customHeight="1" x14ac:dyDescent="0.25"/>
    <row r="294" ht="22.35" customHeight="1" x14ac:dyDescent="0.25"/>
    <row r="295" ht="22.35" customHeight="1" x14ac:dyDescent="0.25"/>
    <row r="296" ht="22.35" customHeight="1" x14ac:dyDescent="0.25"/>
    <row r="297" ht="22.35" customHeight="1" x14ac:dyDescent="0.25"/>
    <row r="298" ht="22.35" customHeight="1" x14ac:dyDescent="0.25"/>
    <row r="299" ht="21.95" customHeight="1" x14ac:dyDescent="0.25"/>
    <row r="300" ht="28.7" customHeight="1" x14ac:dyDescent="0.25"/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1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2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3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4">
    <tabColor theme="5" tint="0.79998168889431442"/>
  </sheetPr>
  <dimension ref="A1:A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ht="3.75" customHeight="1" x14ac:dyDescent="0.25"/>
    <row r="2" ht="24" customHeight="1" x14ac:dyDescent="0.25"/>
    <row r="3" ht="24" customHeight="1" x14ac:dyDescent="0.25"/>
    <row r="4" ht="20.25" customHeight="1" x14ac:dyDescent="0.25"/>
    <row r="5" ht="25.15" customHeight="1" x14ac:dyDescent="0.25"/>
    <row r="6" ht="21.4" customHeight="1" x14ac:dyDescent="0.25"/>
    <row r="7" ht="21.4" customHeight="1" x14ac:dyDescent="0.25"/>
    <row r="8" ht="21.4" customHeight="1" x14ac:dyDescent="0.25"/>
    <row r="9" ht="21.4" customHeight="1" x14ac:dyDescent="0.25"/>
    <row r="10" ht="21.4" customHeight="1" x14ac:dyDescent="0.25"/>
    <row r="11" ht="21.4" customHeight="1" x14ac:dyDescent="0.25"/>
    <row r="12" ht="21.4" customHeight="1" x14ac:dyDescent="0.25"/>
    <row r="13" ht="21.4" customHeight="1" x14ac:dyDescent="0.25"/>
    <row r="14" ht="21.4" customHeight="1" x14ac:dyDescent="0.25"/>
    <row r="15" ht="21.4" customHeight="1" x14ac:dyDescent="0.25"/>
    <row r="16" ht="21.4" customHeight="1" x14ac:dyDescent="0.25"/>
    <row r="17" ht="21.4" customHeight="1" x14ac:dyDescent="0.25"/>
    <row r="18" ht="21.4" customHeight="1" x14ac:dyDescent="0.25"/>
    <row r="19" ht="21.4" customHeight="1" x14ac:dyDescent="0.25"/>
    <row r="20" ht="21.4" customHeight="1" x14ac:dyDescent="0.25"/>
    <row r="21" ht="21.4" customHeight="1" x14ac:dyDescent="0.25"/>
    <row r="22" ht="21.4" customHeight="1" x14ac:dyDescent="0.25"/>
    <row r="23" ht="21.4" customHeight="1" x14ac:dyDescent="0.25"/>
    <row r="24" ht="21.4" customHeight="1" x14ac:dyDescent="0.25"/>
    <row r="25" ht="21.4" customHeight="1" x14ac:dyDescent="0.25"/>
    <row r="26" ht="21.4" customHeight="1" x14ac:dyDescent="0.25"/>
    <row r="27" ht="21.4" customHeight="1" x14ac:dyDescent="0.25"/>
    <row r="28" ht="21.4" customHeight="1" x14ac:dyDescent="0.25"/>
    <row r="29" ht="21.4" customHeight="1" x14ac:dyDescent="0.25"/>
    <row r="30" ht="21.4" customHeight="1" x14ac:dyDescent="0.25"/>
    <row r="31" ht="21.4" customHeight="1" x14ac:dyDescent="0.25"/>
    <row r="32" ht="21.4" customHeight="1" x14ac:dyDescent="0.25"/>
    <row r="33" ht="21.4" customHeight="1" x14ac:dyDescent="0.25"/>
    <row r="34" ht="21.4" customHeight="1" x14ac:dyDescent="0.25"/>
    <row r="35" ht="21.4" customHeight="1" x14ac:dyDescent="0.25"/>
    <row r="36" ht="21.4" customHeight="1" x14ac:dyDescent="0.25"/>
    <row r="37" ht="21.4" customHeight="1" x14ac:dyDescent="0.25"/>
    <row r="38" ht="21.4" customHeight="1" x14ac:dyDescent="0.25"/>
    <row r="39" ht="21.4" customHeight="1" x14ac:dyDescent="0.25"/>
    <row r="40" ht="21.4" customHeight="1" x14ac:dyDescent="0.25"/>
    <row r="41" ht="21.4" customHeight="1" x14ac:dyDescent="0.25"/>
    <row r="42" ht="21.4" customHeight="1" x14ac:dyDescent="0.25"/>
    <row r="43" ht="21.4" customHeight="1" x14ac:dyDescent="0.25"/>
    <row r="44" ht="21.4" customHeight="1" x14ac:dyDescent="0.25"/>
    <row r="45" ht="21.4" customHeight="1" x14ac:dyDescent="0.25"/>
    <row r="46" ht="21.4" customHeight="1" x14ac:dyDescent="0.25"/>
    <row r="47" ht="21.4" customHeight="1" x14ac:dyDescent="0.25"/>
    <row r="48" ht="21.4" customHeight="1" x14ac:dyDescent="0.25"/>
    <row r="49" ht="21.4" customHeight="1" x14ac:dyDescent="0.25"/>
    <row r="50" ht="21.4" customHeight="1" x14ac:dyDescent="0.25"/>
    <row r="51" ht="21.4" customHeight="1" x14ac:dyDescent="0.25"/>
    <row r="52" ht="21.4" customHeight="1" x14ac:dyDescent="0.25"/>
    <row r="53" ht="21.4" customHeight="1" x14ac:dyDescent="0.25"/>
    <row r="54" ht="21.4" customHeight="1" x14ac:dyDescent="0.25"/>
    <row r="55" ht="21.4" customHeight="1" x14ac:dyDescent="0.25"/>
    <row r="56" ht="21.4" customHeight="1" x14ac:dyDescent="0.25"/>
    <row r="57" ht="21.4" customHeight="1" x14ac:dyDescent="0.25"/>
    <row r="58" ht="21.4" customHeight="1" x14ac:dyDescent="0.25"/>
    <row r="59" ht="21.4" customHeight="1" x14ac:dyDescent="0.25"/>
    <row r="60" ht="21.4" customHeight="1" x14ac:dyDescent="0.25"/>
    <row r="61" ht="21.4" customHeight="1" x14ac:dyDescent="0.25"/>
    <row r="62" ht="21.4" customHeight="1" x14ac:dyDescent="0.25"/>
    <row r="63" ht="21.4" customHeight="1" x14ac:dyDescent="0.25"/>
    <row r="64" ht="21.4" customHeight="1" x14ac:dyDescent="0.25"/>
    <row r="65" ht="21.4" customHeight="1" x14ac:dyDescent="0.25"/>
    <row r="66" ht="21.4" customHeight="1" x14ac:dyDescent="0.25"/>
    <row r="67" ht="21.4" customHeight="1" x14ac:dyDescent="0.25"/>
    <row r="68" ht="21.4" customHeight="1" x14ac:dyDescent="0.25"/>
    <row r="69" ht="21.4" customHeight="1" x14ac:dyDescent="0.25"/>
    <row r="70" ht="21.4" customHeight="1" x14ac:dyDescent="0.25"/>
    <row r="71" ht="21.4" customHeight="1" x14ac:dyDescent="0.25"/>
    <row r="72" ht="21.4" customHeight="1" x14ac:dyDescent="0.25"/>
    <row r="73" ht="21.4" customHeight="1" x14ac:dyDescent="0.25"/>
    <row r="74" ht="21.4" customHeight="1" x14ac:dyDescent="0.25"/>
    <row r="75" ht="21.4" customHeight="1" x14ac:dyDescent="0.25"/>
    <row r="76" ht="21.4" customHeight="1" x14ac:dyDescent="0.25"/>
    <row r="77" ht="21.4" customHeight="1" x14ac:dyDescent="0.25"/>
    <row r="78" ht="21.4" customHeight="1" x14ac:dyDescent="0.25"/>
    <row r="79" ht="21.4" customHeight="1" x14ac:dyDescent="0.25"/>
    <row r="80" ht="21.4" customHeight="1" x14ac:dyDescent="0.25"/>
    <row r="81" ht="21.4" customHeight="1" x14ac:dyDescent="0.25"/>
    <row r="82" ht="21.4" customHeight="1" x14ac:dyDescent="0.25"/>
    <row r="83" ht="21.4" customHeight="1" x14ac:dyDescent="0.25"/>
    <row r="84" ht="21.4" customHeight="1" x14ac:dyDescent="0.25"/>
    <row r="85" ht="21.4" customHeight="1" x14ac:dyDescent="0.25"/>
    <row r="86" ht="21.4" customHeight="1" x14ac:dyDescent="0.25"/>
    <row r="87" ht="21.4" customHeight="1" x14ac:dyDescent="0.25"/>
    <row r="88" ht="21.4" customHeight="1" x14ac:dyDescent="0.25"/>
    <row r="89" ht="21.4" customHeight="1" x14ac:dyDescent="0.25"/>
    <row r="90" ht="21.4" customHeight="1" x14ac:dyDescent="0.25"/>
    <row r="91" ht="21.4" customHeight="1" x14ac:dyDescent="0.25"/>
    <row r="92" ht="21.4" customHeight="1" x14ac:dyDescent="0.25"/>
    <row r="93" ht="21.4" customHeight="1" x14ac:dyDescent="0.25"/>
    <row r="94" ht="21.4" customHeight="1" x14ac:dyDescent="0.25"/>
    <row r="95" ht="21.4" customHeight="1" x14ac:dyDescent="0.25"/>
    <row r="96" ht="21.4" customHeight="1" x14ac:dyDescent="0.25"/>
    <row r="97" ht="21.4" customHeight="1" x14ac:dyDescent="0.25"/>
    <row r="98" ht="21.4" customHeight="1" x14ac:dyDescent="0.25"/>
    <row r="99" ht="21.4" customHeight="1" x14ac:dyDescent="0.25"/>
    <row r="100" ht="21.4" customHeight="1" x14ac:dyDescent="0.25"/>
    <row r="101" ht="21.4" customHeight="1" x14ac:dyDescent="0.25"/>
    <row r="102" ht="21.4" customHeight="1" x14ac:dyDescent="0.25"/>
    <row r="103" ht="21.4" customHeight="1" x14ac:dyDescent="0.25"/>
    <row r="104" ht="21.4" customHeight="1" x14ac:dyDescent="0.25"/>
    <row r="105" ht="21.4" customHeight="1" x14ac:dyDescent="0.25"/>
    <row r="106" ht="21.4" customHeight="1" x14ac:dyDescent="0.25"/>
    <row r="107" ht="21.4" customHeight="1" x14ac:dyDescent="0.25"/>
    <row r="108" ht="21.4" customHeight="1" x14ac:dyDescent="0.25"/>
    <row r="109" ht="21.4" customHeight="1" x14ac:dyDescent="0.25"/>
    <row r="110" ht="21.4" customHeight="1" x14ac:dyDescent="0.25"/>
    <row r="111" ht="21.4" customHeight="1" x14ac:dyDescent="0.25"/>
    <row r="112" ht="21.4" customHeight="1" x14ac:dyDescent="0.25"/>
    <row r="113" ht="21.4" customHeight="1" x14ac:dyDescent="0.25"/>
    <row r="114" ht="21.4" customHeight="1" x14ac:dyDescent="0.25"/>
    <row r="115" ht="21.4" customHeight="1" x14ac:dyDescent="0.25"/>
    <row r="116" ht="21.4" customHeight="1" x14ac:dyDescent="0.25"/>
    <row r="117" ht="21.4" customHeight="1" x14ac:dyDescent="0.25"/>
    <row r="118" ht="21.4" customHeight="1" x14ac:dyDescent="0.25"/>
    <row r="119" ht="21.4" customHeight="1" x14ac:dyDescent="0.25"/>
    <row r="120" ht="21.4" customHeight="1" x14ac:dyDescent="0.25"/>
    <row r="121" ht="21.4" customHeight="1" x14ac:dyDescent="0.25"/>
    <row r="122" ht="21.4" customHeight="1" x14ac:dyDescent="0.25"/>
    <row r="123" ht="21.4" customHeight="1" x14ac:dyDescent="0.25"/>
    <row r="124" ht="21.4" customHeight="1" x14ac:dyDescent="0.25"/>
    <row r="125" ht="21.4" customHeight="1" x14ac:dyDescent="0.25"/>
    <row r="126" ht="21.4" customHeight="1" x14ac:dyDescent="0.25"/>
    <row r="127" ht="21.4" customHeight="1" x14ac:dyDescent="0.25"/>
    <row r="128" ht="21.4" customHeight="1" x14ac:dyDescent="0.25"/>
    <row r="129" ht="21.4" customHeight="1" x14ac:dyDescent="0.25"/>
    <row r="130" ht="21.4" customHeight="1" x14ac:dyDescent="0.25"/>
    <row r="131" ht="21.4" customHeight="1" x14ac:dyDescent="0.25"/>
    <row r="132" ht="21.4" customHeight="1" x14ac:dyDescent="0.25"/>
    <row r="133" ht="21.4" customHeight="1" x14ac:dyDescent="0.25"/>
    <row r="134" ht="21.4" customHeight="1" x14ac:dyDescent="0.25"/>
    <row r="135" ht="21.4" customHeight="1" x14ac:dyDescent="0.25"/>
    <row r="136" ht="21.4" customHeight="1" x14ac:dyDescent="0.25"/>
    <row r="137" ht="21.4" customHeight="1" x14ac:dyDescent="0.25"/>
    <row r="138" ht="21.4" customHeight="1" x14ac:dyDescent="0.25"/>
    <row r="139" ht="21.4" customHeight="1" x14ac:dyDescent="0.25"/>
    <row r="140" ht="21.4" customHeight="1" x14ac:dyDescent="0.25"/>
    <row r="141" ht="21.4" customHeight="1" x14ac:dyDescent="0.25"/>
    <row r="142" ht="21.4" customHeight="1" x14ac:dyDescent="0.25"/>
    <row r="143" ht="21.4" customHeight="1" x14ac:dyDescent="0.25"/>
    <row r="144" ht="21.4" customHeight="1" x14ac:dyDescent="0.25"/>
    <row r="145" ht="21.4" customHeight="1" x14ac:dyDescent="0.25"/>
    <row r="146" ht="21.4" customHeight="1" x14ac:dyDescent="0.25"/>
    <row r="147" ht="21.4" customHeight="1" x14ac:dyDescent="0.25"/>
    <row r="148" ht="21.4" customHeight="1" x14ac:dyDescent="0.25"/>
    <row r="149" ht="21.4" customHeight="1" x14ac:dyDescent="0.25"/>
    <row r="150" ht="21.4" customHeight="1" x14ac:dyDescent="0.25"/>
    <row r="151" ht="21.4" customHeight="1" x14ac:dyDescent="0.25"/>
    <row r="152" ht="21.4" customHeight="1" x14ac:dyDescent="0.25"/>
    <row r="153" ht="21.4" customHeight="1" x14ac:dyDescent="0.25"/>
    <row r="154" ht="21.4" customHeight="1" x14ac:dyDescent="0.25"/>
    <row r="155" ht="21.4" customHeight="1" x14ac:dyDescent="0.25"/>
    <row r="156" ht="21.4" customHeight="1" x14ac:dyDescent="0.25"/>
    <row r="157" ht="21.4" customHeight="1" x14ac:dyDescent="0.25"/>
    <row r="158" ht="21.4" customHeight="1" x14ac:dyDescent="0.25"/>
    <row r="159" ht="21.4" customHeight="1" x14ac:dyDescent="0.25"/>
    <row r="160" ht="21.4" customHeight="1" x14ac:dyDescent="0.25"/>
    <row r="161" ht="21.4" customHeight="1" x14ac:dyDescent="0.25"/>
    <row r="162" ht="21.4" customHeight="1" x14ac:dyDescent="0.25"/>
    <row r="163" ht="21.4" customHeight="1" x14ac:dyDescent="0.25"/>
    <row r="164" ht="21.4" customHeight="1" x14ac:dyDescent="0.25"/>
    <row r="165" ht="21.4" customHeight="1" x14ac:dyDescent="0.25"/>
    <row r="166" ht="21.4" customHeight="1" x14ac:dyDescent="0.25"/>
    <row r="167" ht="21.4" customHeight="1" x14ac:dyDescent="0.25"/>
    <row r="168" ht="21.4" customHeight="1" x14ac:dyDescent="0.25"/>
    <row r="169" ht="21.4" customHeight="1" x14ac:dyDescent="0.25"/>
    <row r="170" ht="21.4" customHeight="1" x14ac:dyDescent="0.25"/>
    <row r="171" ht="21.4" customHeight="1" x14ac:dyDescent="0.25"/>
    <row r="172" ht="21.4" customHeight="1" x14ac:dyDescent="0.25"/>
    <row r="173" ht="21.4" customHeight="1" x14ac:dyDescent="0.25"/>
    <row r="174" ht="21.4" customHeight="1" x14ac:dyDescent="0.25"/>
    <row r="175" ht="21.4" customHeight="1" x14ac:dyDescent="0.25"/>
    <row r="176" ht="21.4" customHeight="1" x14ac:dyDescent="0.25"/>
    <row r="177" ht="21.4" customHeight="1" x14ac:dyDescent="0.25"/>
    <row r="178" ht="21.4" customHeight="1" x14ac:dyDescent="0.25"/>
    <row r="179" ht="21.4" customHeight="1" x14ac:dyDescent="0.25"/>
    <row r="180" ht="21.4" customHeight="1" x14ac:dyDescent="0.25"/>
    <row r="181" ht="21.4" customHeight="1" x14ac:dyDescent="0.25"/>
    <row r="182" ht="21.4" customHeight="1" x14ac:dyDescent="0.25"/>
    <row r="183" ht="21.4" customHeight="1" x14ac:dyDescent="0.25"/>
    <row r="184" ht="21.4" customHeight="1" x14ac:dyDescent="0.25"/>
    <row r="185" ht="21.4" customHeight="1" x14ac:dyDescent="0.25"/>
    <row r="186" ht="21.4" customHeight="1" x14ac:dyDescent="0.25"/>
    <row r="187" ht="21.4" customHeight="1" x14ac:dyDescent="0.25"/>
    <row r="188" ht="21.4" customHeight="1" x14ac:dyDescent="0.25"/>
    <row r="189" ht="21.4" customHeight="1" x14ac:dyDescent="0.25"/>
    <row r="190" ht="21.4" customHeight="1" x14ac:dyDescent="0.25"/>
    <row r="191" ht="21.4" customHeight="1" x14ac:dyDescent="0.25"/>
    <row r="192" ht="21.4" customHeight="1" x14ac:dyDescent="0.25"/>
    <row r="193" ht="21.4" customHeight="1" x14ac:dyDescent="0.25"/>
    <row r="194" ht="21.4" customHeight="1" x14ac:dyDescent="0.25"/>
    <row r="195" ht="21.4" customHeight="1" x14ac:dyDescent="0.25"/>
    <row r="196" ht="21.4" customHeight="1" x14ac:dyDescent="0.25"/>
    <row r="197" ht="21.4" customHeight="1" x14ac:dyDescent="0.25"/>
    <row r="198" ht="21.4" customHeight="1" x14ac:dyDescent="0.25"/>
    <row r="199" ht="21.4" customHeight="1" x14ac:dyDescent="0.25"/>
    <row r="200" ht="21.4" customHeight="1" x14ac:dyDescent="0.25"/>
    <row r="201" ht="21.4" customHeight="1" x14ac:dyDescent="0.25"/>
    <row r="202" ht="21.4" customHeight="1" x14ac:dyDescent="0.25"/>
    <row r="203" ht="21.4" customHeight="1" x14ac:dyDescent="0.25"/>
    <row r="204" ht="21.4" customHeight="1" x14ac:dyDescent="0.25"/>
    <row r="205" ht="21.4" customHeight="1" x14ac:dyDescent="0.25"/>
    <row r="206" ht="21.4" customHeight="1" x14ac:dyDescent="0.25"/>
    <row r="207" ht="21.4" customHeight="1" x14ac:dyDescent="0.25"/>
    <row r="208" ht="21.4" customHeight="1" x14ac:dyDescent="0.25"/>
    <row r="209" ht="21.4" customHeight="1" x14ac:dyDescent="0.25"/>
    <row r="210" ht="21.4" customHeight="1" x14ac:dyDescent="0.25"/>
    <row r="211" ht="21.4" customHeight="1" x14ac:dyDescent="0.25"/>
    <row r="212" ht="21.4" customHeight="1" x14ac:dyDescent="0.25"/>
    <row r="213" ht="21.4" customHeight="1" x14ac:dyDescent="0.25"/>
    <row r="214" ht="21.4" customHeight="1" x14ac:dyDescent="0.25"/>
    <row r="215" ht="21.4" customHeight="1" x14ac:dyDescent="0.25"/>
    <row r="216" ht="21.4" customHeight="1" x14ac:dyDescent="0.25"/>
    <row r="217" ht="21.4" customHeight="1" x14ac:dyDescent="0.25"/>
    <row r="218" ht="21.4" customHeight="1" x14ac:dyDescent="0.25"/>
    <row r="219" ht="21.4" customHeight="1" x14ac:dyDescent="0.25"/>
    <row r="220" ht="21.4" customHeight="1" x14ac:dyDescent="0.25"/>
    <row r="221" ht="21.4" customHeight="1" x14ac:dyDescent="0.25"/>
    <row r="222" ht="21.4" customHeight="1" x14ac:dyDescent="0.25"/>
    <row r="223" ht="21.4" customHeight="1" x14ac:dyDescent="0.25"/>
    <row r="224" ht="21.4" customHeight="1" x14ac:dyDescent="0.25"/>
    <row r="225" ht="21.4" customHeight="1" x14ac:dyDescent="0.25"/>
    <row r="226" ht="21.4" customHeight="1" x14ac:dyDescent="0.25"/>
    <row r="227" ht="21.4" customHeight="1" x14ac:dyDescent="0.25"/>
    <row r="228" ht="21.4" customHeight="1" x14ac:dyDescent="0.25"/>
    <row r="229" ht="21.4" customHeight="1" x14ac:dyDescent="0.25"/>
    <row r="230" ht="21.4" customHeight="1" x14ac:dyDescent="0.25"/>
    <row r="231" ht="21.4" customHeight="1" x14ac:dyDescent="0.25"/>
    <row r="232" ht="21.4" customHeight="1" x14ac:dyDescent="0.25"/>
    <row r="233" ht="21.4" customHeight="1" x14ac:dyDescent="0.25"/>
    <row r="234" ht="21.4" customHeight="1" x14ac:dyDescent="0.25"/>
    <row r="235" ht="21.4" customHeight="1" x14ac:dyDescent="0.25"/>
    <row r="236" ht="21.4" customHeight="1" x14ac:dyDescent="0.25"/>
    <row r="237" ht="21.4" customHeight="1" x14ac:dyDescent="0.25"/>
    <row r="238" ht="21.4" customHeight="1" x14ac:dyDescent="0.25"/>
    <row r="239" ht="21.4" customHeight="1" x14ac:dyDescent="0.25"/>
    <row r="240" ht="21.4" customHeight="1" x14ac:dyDescent="0.25"/>
    <row r="241" ht="21.4" customHeight="1" x14ac:dyDescent="0.25"/>
    <row r="242" ht="21.4" customHeight="1" x14ac:dyDescent="0.25"/>
    <row r="243" ht="21.4" customHeight="1" x14ac:dyDescent="0.25"/>
    <row r="244" ht="21.4" customHeight="1" x14ac:dyDescent="0.25"/>
    <row r="245" ht="21.4" customHeight="1" x14ac:dyDescent="0.25"/>
    <row r="246" ht="21.4" customHeight="1" x14ac:dyDescent="0.25"/>
    <row r="247" ht="21.4" customHeight="1" x14ac:dyDescent="0.25"/>
    <row r="248" ht="21.4" customHeight="1" x14ac:dyDescent="0.25"/>
    <row r="249" ht="21.4" customHeight="1" x14ac:dyDescent="0.25"/>
    <row r="250" ht="21.4" customHeight="1" x14ac:dyDescent="0.25"/>
    <row r="251" ht="21.4" customHeight="1" x14ac:dyDescent="0.25"/>
    <row r="252" ht="21.4" customHeight="1" x14ac:dyDescent="0.25"/>
    <row r="253" ht="21.4" customHeight="1" x14ac:dyDescent="0.25"/>
    <row r="254" ht="21.4" customHeight="1" x14ac:dyDescent="0.25"/>
    <row r="255" ht="21.4" customHeight="1" x14ac:dyDescent="0.25"/>
    <row r="256" ht="21.4" customHeight="1" x14ac:dyDescent="0.25"/>
    <row r="257" ht="21.4" customHeight="1" x14ac:dyDescent="0.25"/>
    <row r="258" ht="21.4" customHeight="1" x14ac:dyDescent="0.25"/>
    <row r="259" ht="21.4" customHeight="1" x14ac:dyDescent="0.25"/>
    <row r="260" ht="21.4" customHeight="1" x14ac:dyDescent="0.25"/>
    <row r="261" ht="21.4" customHeight="1" x14ac:dyDescent="0.25"/>
    <row r="262" ht="21.95" customHeight="1" x14ac:dyDescent="0.25"/>
    <row r="263" ht="28.7" customHeight="1" x14ac:dyDescent="0.25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5">
    <tabColor rgb="FF00B050"/>
  </sheetPr>
  <dimension ref="A1:CI296"/>
  <sheetViews>
    <sheetView workbookViewId="0">
      <selection activeCell="F6" sqref="F6"/>
    </sheetView>
  </sheetViews>
  <sheetFormatPr baseColWidth="10" defaultRowHeight="12.75" x14ac:dyDescent="0.2"/>
  <cols>
    <col min="1" max="1" width="25.140625" style="31" bestFit="1" customWidth="1"/>
    <col min="2" max="2" width="11.42578125" style="31"/>
    <col min="3" max="3" width="27.42578125" style="31" bestFit="1" customWidth="1"/>
    <col min="4" max="87" width="10.5703125" style="30" customWidth="1"/>
    <col min="88" max="16384" width="11.42578125" style="31"/>
  </cols>
  <sheetData>
    <row r="1" spans="1:87" x14ac:dyDescent="0.2">
      <c r="A1" s="31">
        <v>1</v>
      </c>
      <c r="B1" s="31">
        <v>2</v>
      </c>
      <c r="C1" s="31">
        <v>3</v>
      </c>
      <c r="D1" s="31">
        <v>4</v>
      </c>
      <c r="E1" s="31">
        <v>5</v>
      </c>
      <c r="F1" s="31">
        <v>6</v>
      </c>
      <c r="G1" s="31">
        <v>7</v>
      </c>
      <c r="H1" s="31">
        <v>8</v>
      </c>
      <c r="I1" s="31">
        <v>9</v>
      </c>
      <c r="J1" s="31">
        <v>10</v>
      </c>
      <c r="K1" s="31">
        <v>11</v>
      </c>
      <c r="L1" s="31">
        <v>12</v>
      </c>
      <c r="M1" s="31">
        <v>13</v>
      </c>
      <c r="N1" s="31">
        <v>14</v>
      </c>
      <c r="O1" s="31">
        <v>15</v>
      </c>
      <c r="P1" s="31">
        <v>16</v>
      </c>
      <c r="Q1" s="31">
        <v>17</v>
      </c>
      <c r="R1" s="31">
        <v>18</v>
      </c>
      <c r="S1" s="31">
        <v>19</v>
      </c>
      <c r="T1" s="31">
        <v>20</v>
      </c>
      <c r="U1" s="31">
        <v>21</v>
      </c>
      <c r="V1" s="31">
        <v>22</v>
      </c>
      <c r="W1" s="31">
        <v>23</v>
      </c>
      <c r="X1" s="31">
        <v>24</v>
      </c>
      <c r="Y1" s="31">
        <v>25</v>
      </c>
      <c r="Z1" s="31">
        <v>26</v>
      </c>
      <c r="AA1" s="31">
        <v>27</v>
      </c>
      <c r="AB1" s="31">
        <v>28</v>
      </c>
      <c r="AC1" s="31">
        <v>29</v>
      </c>
      <c r="AD1" s="31">
        <v>30</v>
      </c>
      <c r="AE1" s="31">
        <v>31</v>
      </c>
      <c r="AF1" s="31">
        <v>32</v>
      </c>
      <c r="AG1" s="31">
        <v>33</v>
      </c>
      <c r="AH1" s="31">
        <v>34</v>
      </c>
      <c r="AI1" s="31">
        <v>35</v>
      </c>
      <c r="AJ1" s="31">
        <v>36</v>
      </c>
      <c r="AK1" s="31">
        <v>37</v>
      </c>
      <c r="AL1" s="31">
        <v>38</v>
      </c>
      <c r="AM1" s="31">
        <v>39</v>
      </c>
      <c r="AN1" s="31">
        <v>40</v>
      </c>
      <c r="AO1" s="31">
        <v>41</v>
      </c>
      <c r="AP1" s="31">
        <v>42</v>
      </c>
      <c r="AQ1" s="31">
        <v>43</v>
      </c>
      <c r="AR1" s="31">
        <v>44</v>
      </c>
      <c r="AS1" s="31">
        <v>45</v>
      </c>
      <c r="AT1" s="31">
        <v>46</v>
      </c>
      <c r="AU1" s="31">
        <v>47</v>
      </c>
      <c r="AV1" s="31">
        <v>48</v>
      </c>
      <c r="AW1" s="31">
        <v>49</v>
      </c>
      <c r="AX1" s="31">
        <v>50</v>
      </c>
      <c r="AY1" s="31">
        <v>51</v>
      </c>
      <c r="AZ1" s="31">
        <v>52</v>
      </c>
      <c r="BA1" s="31">
        <v>53</v>
      </c>
      <c r="BB1" s="31">
        <v>54</v>
      </c>
      <c r="BC1" s="31">
        <v>55</v>
      </c>
      <c r="BD1" s="31">
        <v>56</v>
      </c>
      <c r="BE1" s="31">
        <v>57</v>
      </c>
      <c r="BF1" s="31">
        <v>58</v>
      </c>
      <c r="BG1" s="31">
        <v>59</v>
      </c>
      <c r="BH1" s="31">
        <v>60</v>
      </c>
      <c r="BI1" s="31">
        <v>61</v>
      </c>
      <c r="BJ1" s="31">
        <v>62</v>
      </c>
      <c r="BK1" s="31">
        <v>63</v>
      </c>
      <c r="BL1" s="31">
        <v>64</v>
      </c>
      <c r="BM1" s="31">
        <v>65</v>
      </c>
      <c r="BN1" s="31">
        <v>66</v>
      </c>
      <c r="BO1" s="31">
        <v>67</v>
      </c>
      <c r="BP1" s="31">
        <v>68</v>
      </c>
      <c r="BQ1" s="31">
        <v>69</v>
      </c>
      <c r="BR1" s="31">
        <v>70</v>
      </c>
      <c r="BS1" s="31">
        <v>71</v>
      </c>
      <c r="BT1" s="31">
        <v>72</v>
      </c>
      <c r="BU1" s="31">
        <v>73</v>
      </c>
      <c r="BV1" s="31">
        <v>74</v>
      </c>
      <c r="BW1" s="31">
        <v>75</v>
      </c>
      <c r="BX1" s="31">
        <v>76</v>
      </c>
      <c r="BY1" s="31">
        <v>77</v>
      </c>
      <c r="BZ1" s="31">
        <v>78</v>
      </c>
      <c r="CA1" s="31">
        <v>79</v>
      </c>
      <c r="CB1" s="31">
        <v>80</v>
      </c>
      <c r="CC1" s="31">
        <v>81</v>
      </c>
      <c r="CD1" s="31">
        <v>82</v>
      </c>
      <c r="CE1" s="31">
        <v>83</v>
      </c>
      <c r="CF1" s="31">
        <v>84</v>
      </c>
      <c r="CG1" s="31">
        <v>85</v>
      </c>
      <c r="CH1" s="31">
        <v>86</v>
      </c>
      <c r="CI1" s="31">
        <v>87</v>
      </c>
    </row>
    <row r="2" spans="1:87" s="28" customFormat="1" ht="47.25" customHeight="1" x14ac:dyDescent="0.2">
      <c r="A2" s="23" t="s">
        <v>14</v>
      </c>
      <c r="B2" s="23" t="s">
        <v>15</v>
      </c>
      <c r="C2" s="23" t="s">
        <v>16</v>
      </c>
      <c r="D2" s="24" t="s">
        <v>444</v>
      </c>
      <c r="E2" s="24" t="s">
        <v>345</v>
      </c>
      <c r="F2" s="24" t="s">
        <v>346</v>
      </c>
      <c r="G2" s="25" t="s">
        <v>445</v>
      </c>
      <c r="H2" s="25" t="s">
        <v>347</v>
      </c>
      <c r="I2" s="25" t="s">
        <v>348</v>
      </c>
      <c r="J2" s="26" t="s">
        <v>550</v>
      </c>
      <c r="K2" s="26" t="s">
        <v>551</v>
      </c>
      <c r="L2" s="26" t="s">
        <v>552</v>
      </c>
      <c r="M2" s="180" t="s">
        <v>571</v>
      </c>
      <c r="N2" s="180" t="s">
        <v>572</v>
      </c>
      <c r="O2" s="180" t="s">
        <v>573</v>
      </c>
      <c r="P2" s="24" t="s">
        <v>446</v>
      </c>
      <c r="Q2" s="24" t="s">
        <v>349</v>
      </c>
      <c r="R2" s="24" t="s">
        <v>350</v>
      </c>
      <c r="S2" s="25" t="s">
        <v>447</v>
      </c>
      <c r="T2" s="25" t="s">
        <v>351</v>
      </c>
      <c r="U2" s="25" t="s">
        <v>352</v>
      </c>
      <c r="V2" s="26" t="s">
        <v>553</v>
      </c>
      <c r="W2" s="26" t="s">
        <v>554</v>
      </c>
      <c r="X2" s="26" t="s">
        <v>555</v>
      </c>
      <c r="Y2" s="180" t="s">
        <v>574</v>
      </c>
      <c r="Z2" s="180" t="s">
        <v>575</v>
      </c>
      <c r="AA2" s="180" t="s">
        <v>576</v>
      </c>
      <c r="AB2" s="24" t="s">
        <v>448</v>
      </c>
      <c r="AC2" s="24" t="s">
        <v>353</v>
      </c>
      <c r="AD2" s="24" t="s">
        <v>354</v>
      </c>
      <c r="AE2" s="25" t="s">
        <v>449</v>
      </c>
      <c r="AF2" s="25" t="s">
        <v>355</v>
      </c>
      <c r="AG2" s="25" t="s">
        <v>356</v>
      </c>
      <c r="AH2" s="26" t="s">
        <v>556</v>
      </c>
      <c r="AI2" s="26" t="s">
        <v>557</v>
      </c>
      <c r="AJ2" s="26" t="s">
        <v>558</v>
      </c>
      <c r="AK2" s="180" t="s">
        <v>577</v>
      </c>
      <c r="AL2" s="180" t="s">
        <v>578</v>
      </c>
      <c r="AM2" s="180" t="s">
        <v>579</v>
      </c>
      <c r="AN2" s="24" t="s">
        <v>450</v>
      </c>
      <c r="AO2" s="24" t="s">
        <v>357</v>
      </c>
      <c r="AP2" s="24" t="s">
        <v>358</v>
      </c>
      <c r="AQ2" s="25" t="s">
        <v>451</v>
      </c>
      <c r="AR2" s="25" t="s">
        <v>359</v>
      </c>
      <c r="AS2" s="25" t="s">
        <v>360</v>
      </c>
      <c r="AT2" s="26" t="s">
        <v>559</v>
      </c>
      <c r="AU2" s="26" t="s">
        <v>560</v>
      </c>
      <c r="AV2" s="26" t="s">
        <v>561</v>
      </c>
      <c r="AW2" s="180" t="s">
        <v>580</v>
      </c>
      <c r="AX2" s="180" t="s">
        <v>581</v>
      </c>
      <c r="AY2" s="180" t="s">
        <v>582</v>
      </c>
      <c r="AZ2" s="24" t="s">
        <v>452</v>
      </c>
      <c r="BA2" s="24" t="s">
        <v>361</v>
      </c>
      <c r="BB2" s="24" t="s">
        <v>362</v>
      </c>
      <c r="BC2" s="25" t="s">
        <v>453</v>
      </c>
      <c r="BD2" s="25" t="s">
        <v>363</v>
      </c>
      <c r="BE2" s="25" t="s">
        <v>364</v>
      </c>
      <c r="BF2" s="26" t="s">
        <v>562</v>
      </c>
      <c r="BG2" s="26" t="s">
        <v>563</v>
      </c>
      <c r="BH2" s="26" t="s">
        <v>564</v>
      </c>
      <c r="BI2" s="180" t="s">
        <v>583</v>
      </c>
      <c r="BJ2" s="180" t="s">
        <v>584</v>
      </c>
      <c r="BK2" s="180" t="s">
        <v>585</v>
      </c>
      <c r="BL2" s="24" t="s">
        <v>454</v>
      </c>
      <c r="BM2" s="24" t="s">
        <v>365</v>
      </c>
      <c r="BN2" s="24" t="s">
        <v>366</v>
      </c>
      <c r="BO2" s="25" t="s">
        <v>455</v>
      </c>
      <c r="BP2" s="25" t="s">
        <v>367</v>
      </c>
      <c r="BQ2" s="25" t="s">
        <v>368</v>
      </c>
      <c r="BR2" s="26" t="s">
        <v>565</v>
      </c>
      <c r="BS2" s="26" t="s">
        <v>566</v>
      </c>
      <c r="BT2" s="26" t="s">
        <v>567</v>
      </c>
      <c r="BU2" s="180" t="s">
        <v>586</v>
      </c>
      <c r="BV2" s="180" t="s">
        <v>587</v>
      </c>
      <c r="BW2" s="180" t="s">
        <v>588</v>
      </c>
      <c r="BX2" s="24" t="s">
        <v>456</v>
      </c>
      <c r="BY2" s="24" t="s">
        <v>369</v>
      </c>
      <c r="BZ2" s="24" t="s">
        <v>370</v>
      </c>
      <c r="CA2" s="25" t="s">
        <v>457</v>
      </c>
      <c r="CB2" s="25" t="s">
        <v>371</v>
      </c>
      <c r="CC2" s="25" t="s">
        <v>372</v>
      </c>
      <c r="CD2" s="26" t="s">
        <v>568</v>
      </c>
      <c r="CE2" s="26" t="s">
        <v>569</v>
      </c>
      <c r="CF2" s="26" t="s">
        <v>570</v>
      </c>
      <c r="CG2" s="180" t="s">
        <v>589</v>
      </c>
      <c r="CH2" s="180" t="s">
        <v>590</v>
      </c>
      <c r="CI2" s="180" t="s">
        <v>591</v>
      </c>
    </row>
    <row r="3" spans="1:87" x14ac:dyDescent="0.2">
      <c r="A3" s="31" t="e">
        <v>#N/A</v>
      </c>
      <c r="B3" s="31" t="e">
        <v>#N/A</v>
      </c>
      <c r="C3" s="21" t="s">
        <v>4</v>
      </c>
      <c r="D3" s="22" t="e">
        <f>VLOOKUP($C3,'S0 remplacer avec S44'!$C:$BQ,55,0)</f>
        <v>#N/A</v>
      </c>
      <c r="E3" s="22" t="e">
        <f>VLOOKUP($C3,'S0 remplacer avec S44'!$C:$BQ,62,0)</f>
        <v>#N/A</v>
      </c>
      <c r="F3" s="22" t="e">
        <f>VLOOKUP($C3,'S0 remplacer avec S44'!$C:$BQ,63,0)</f>
        <v>#N/A</v>
      </c>
      <c r="G3" s="22" t="e">
        <f>VLOOKUP($C3,'S0 remplacer avec S44'!$C:$BQ,45,0)</f>
        <v>#N/A</v>
      </c>
      <c r="H3" s="29" t="e">
        <f>VLOOKUP($C3,'S0 remplacer avec S44'!$C:$BQ,52,0)</f>
        <v>#N/A</v>
      </c>
      <c r="I3" s="29" t="e">
        <f>VLOOKUP($C3,'S0 remplacer avec S44'!$C:$BQ,53,0)</f>
        <v>#N/A</v>
      </c>
      <c r="J3" s="29" t="e">
        <f>VLOOKUP($C3,'S0 remplacer avec S44'!$C:$BQ,15,0)</f>
        <v>#N/A</v>
      </c>
      <c r="K3" s="29" t="e">
        <f>VLOOKUP($C3,'S0 remplacer avec S44'!$C:$BQ,22,0)</f>
        <v>#N/A</v>
      </c>
      <c r="L3" s="29" t="e">
        <f>VLOOKUP($C3,'S0 remplacer avec S44'!$C:$BQ,23,0)</f>
        <v>#N/A</v>
      </c>
      <c r="M3" s="29" t="e">
        <f>VLOOKUP($C3,'S0 remplacer avec S44'!$C:$BQ,35,0)</f>
        <v>#N/A</v>
      </c>
      <c r="N3" s="29" t="e">
        <f>VLOOKUP($C3,'S0 remplacer avec S44'!$C:$BQ,42,0)</f>
        <v>#N/A</v>
      </c>
      <c r="O3" s="29" t="e">
        <f>VLOOKUP($C3,'S0 remplacer avec S44'!$C:$BQ,43,0)</f>
        <v>#N/A</v>
      </c>
      <c r="P3" s="22" t="e">
        <f>VLOOKUP($C3,'S45'!$C:$BQ,55,0)</f>
        <v>#N/A</v>
      </c>
      <c r="Q3" s="22" t="e">
        <f>VLOOKUP($C3,'S45'!$C:$BQ,62,0)</f>
        <v>#N/A</v>
      </c>
      <c r="R3" s="22" t="e">
        <f>VLOOKUP($C3,'S45'!$C:$BQ,63,0)</f>
        <v>#N/A</v>
      </c>
      <c r="S3" s="22" t="e">
        <f>VLOOKUP($C3,'S45'!$C:$BQ,45,0)</f>
        <v>#N/A</v>
      </c>
      <c r="T3" s="29" t="e">
        <f>VLOOKUP($C3,'S45'!$C:$BQ,52,0)</f>
        <v>#N/A</v>
      </c>
      <c r="U3" s="29" t="e">
        <f>VLOOKUP($C3,'S45'!$C:$BQ,53,0)</f>
        <v>#N/A</v>
      </c>
      <c r="V3" s="29" t="e">
        <f>VLOOKUP($C3,'S45'!$C:$BQ,15,0)</f>
        <v>#N/A</v>
      </c>
      <c r="W3" s="29" t="e">
        <f>VLOOKUP($C3,'S45'!$C:$BQ,22,0)</f>
        <v>#N/A</v>
      </c>
      <c r="X3" s="29" t="e">
        <f>VLOOKUP($C3,'S45'!$C:$BQ,23,0)</f>
        <v>#N/A</v>
      </c>
      <c r="Y3" s="29" t="e">
        <f>VLOOKUP($C3,'S45'!$C:$BQ,35,0)</f>
        <v>#N/A</v>
      </c>
      <c r="Z3" s="29" t="e">
        <f>VLOOKUP($C3,'S45'!$C:$BQ,42,0)</f>
        <v>#N/A</v>
      </c>
      <c r="AA3" s="29" t="e">
        <f>VLOOKUP($C3,'S45'!$C:$BQ,43,0)</f>
        <v>#N/A</v>
      </c>
      <c r="AB3" s="22" t="e">
        <f>VLOOKUP($C3,'S46'!$C:$BQ,55,0)</f>
        <v>#N/A</v>
      </c>
      <c r="AC3" s="22" t="e">
        <f>VLOOKUP($C3,'S46'!$C:$BQ,62,0)</f>
        <v>#N/A</v>
      </c>
      <c r="AD3" s="22" t="e">
        <f>VLOOKUP($C3,'S46'!$C:$BQ,63,0)</f>
        <v>#N/A</v>
      </c>
      <c r="AE3" s="22" t="e">
        <f>VLOOKUP($C3,'S46'!$C:$BQ,45,0)</f>
        <v>#N/A</v>
      </c>
      <c r="AF3" s="29" t="e">
        <f>VLOOKUP($C3,'S46'!$C:$BQ,52,0)</f>
        <v>#N/A</v>
      </c>
      <c r="AG3" s="29" t="e">
        <f>VLOOKUP($C3,'S46'!$C:$BQ,53,0)</f>
        <v>#N/A</v>
      </c>
      <c r="AH3" s="29" t="e">
        <f>VLOOKUP($C3,'S46'!$C:$BQ,15,0)</f>
        <v>#N/A</v>
      </c>
      <c r="AI3" s="29" t="e">
        <f>VLOOKUP($C3,'S46'!$C:$BQ,22,0)</f>
        <v>#N/A</v>
      </c>
      <c r="AJ3" s="29" t="e">
        <f>VLOOKUP($C3,'S46'!$C:$BQ,23,0)</f>
        <v>#N/A</v>
      </c>
      <c r="AK3" s="29" t="e">
        <f>VLOOKUP($C3,'S46'!$C:$BQ,35,0)</f>
        <v>#N/A</v>
      </c>
      <c r="AL3" s="29" t="e">
        <f>VLOOKUP($C3,'S46'!$C:$BQ,42,0)</f>
        <v>#N/A</v>
      </c>
      <c r="AM3" s="29" t="e">
        <f>VLOOKUP($C3,'S46'!$C:$BQ,43,0)</f>
        <v>#N/A</v>
      </c>
      <c r="AN3" s="22" t="e">
        <f>VLOOKUP($C3,'S47'!$C:$BQ,55,0)</f>
        <v>#N/A</v>
      </c>
      <c r="AO3" s="22" t="e">
        <f>VLOOKUP($C3,'S47'!$C:$BQ,62,0)</f>
        <v>#N/A</v>
      </c>
      <c r="AP3" s="22" t="e">
        <f>VLOOKUP($C3,'S47'!$C:$BQ,63,0)</f>
        <v>#N/A</v>
      </c>
      <c r="AQ3" s="22" t="e">
        <f>VLOOKUP($C3,'S47'!$C:$BQ,45,0)</f>
        <v>#N/A</v>
      </c>
      <c r="AR3" s="29" t="e">
        <f>VLOOKUP($C3,'S47'!$C:$BQ,52,0)</f>
        <v>#N/A</v>
      </c>
      <c r="AS3" s="29" t="e">
        <f>VLOOKUP($C3,'S47'!$C:$BQ,53,0)</f>
        <v>#N/A</v>
      </c>
      <c r="AT3" s="29" t="e">
        <f>VLOOKUP($C3,'S47'!$C:$BQ,15,0)</f>
        <v>#N/A</v>
      </c>
      <c r="AU3" s="29" t="e">
        <f>VLOOKUP($C3,'S47'!$C:$BQ,22,0)</f>
        <v>#N/A</v>
      </c>
      <c r="AV3" s="29" t="e">
        <f>VLOOKUP($C3,'S47'!$C:$BQ,23,0)</f>
        <v>#N/A</v>
      </c>
      <c r="AW3" s="29" t="e">
        <f>VLOOKUP($C3,'S47'!$C:$BQ,35,0)</f>
        <v>#N/A</v>
      </c>
      <c r="AX3" s="29" t="e">
        <f>VLOOKUP($C3,'S47'!$C:$BQ,42,0)</f>
        <v>#N/A</v>
      </c>
      <c r="AY3" s="29" t="e">
        <f>VLOOKUP($C3,'S47'!$C:$BQ,43,0)</f>
        <v>#N/A</v>
      </c>
      <c r="AZ3" s="22" t="e">
        <f>VLOOKUP($C3,'S48'!$C:$BQ,55,0)</f>
        <v>#N/A</v>
      </c>
      <c r="BA3" s="22" t="e">
        <f>VLOOKUP($C3,'S48'!$C:$BQ,62,0)</f>
        <v>#N/A</v>
      </c>
      <c r="BB3" s="22" t="e">
        <f>VLOOKUP($C3,'S48'!$C:$BQ,63,0)</f>
        <v>#N/A</v>
      </c>
      <c r="BC3" s="22" t="e">
        <f>VLOOKUP($C3,'S48'!$C:$BQ,45,0)</f>
        <v>#N/A</v>
      </c>
      <c r="BD3" s="29" t="e">
        <f>VLOOKUP($C3,'S48'!$C:$BQ,52,0)</f>
        <v>#N/A</v>
      </c>
      <c r="BE3" s="29" t="e">
        <f>VLOOKUP($C3,'S48'!$C:$BQ,53,0)</f>
        <v>#N/A</v>
      </c>
      <c r="BF3" s="29" t="e">
        <f>VLOOKUP($C3,'S48'!$C:$BQ,15,0)</f>
        <v>#N/A</v>
      </c>
      <c r="BG3" s="29" t="e">
        <f>VLOOKUP($C3,'S48'!$C:$BQ,22,0)</f>
        <v>#N/A</v>
      </c>
      <c r="BH3" s="29" t="e">
        <f>VLOOKUP($C3,'S48'!$C:$BQ,23,0)</f>
        <v>#N/A</v>
      </c>
      <c r="BI3" s="29" t="e">
        <f>VLOOKUP($C3,'S48'!$C:$BQ,35,0)</f>
        <v>#N/A</v>
      </c>
      <c r="BJ3" s="29" t="e">
        <f>VLOOKUP($C3,'S48'!$C:$BQ,42,0)</f>
        <v>#N/A</v>
      </c>
      <c r="BK3" s="29" t="e">
        <f>VLOOKUP($C3,'S48'!$C:$BQ,43,0)</f>
        <v>#N/A</v>
      </c>
      <c r="BL3" s="22" t="e">
        <f>VLOOKUP($C3,'S49'!$C:$BQ,55,0)</f>
        <v>#N/A</v>
      </c>
      <c r="BM3" s="22" t="e">
        <f>VLOOKUP($C3,'S49'!$C:$BQ,62,0)</f>
        <v>#N/A</v>
      </c>
      <c r="BN3" s="22" t="e">
        <f>VLOOKUP($C3,'S49'!$C:$BQ,63,0)</f>
        <v>#N/A</v>
      </c>
      <c r="BO3" s="22" t="e">
        <f>VLOOKUP($C3,'S49'!$C:$BQ,45,0)</f>
        <v>#N/A</v>
      </c>
      <c r="BP3" s="29" t="e">
        <f>VLOOKUP($C3,'S49'!$C:$BQ,52,0)</f>
        <v>#N/A</v>
      </c>
      <c r="BQ3" s="29" t="e">
        <f>VLOOKUP($C3,'S49'!$C:$BQ,53,0)</f>
        <v>#N/A</v>
      </c>
      <c r="BR3" s="29" t="e">
        <f>VLOOKUP($C3,'S49'!$C:$BQ,15,0)</f>
        <v>#N/A</v>
      </c>
      <c r="BS3" s="29" t="e">
        <f>VLOOKUP($C3,'S49'!$C:$BQ,22,0)</f>
        <v>#N/A</v>
      </c>
      <c r="BT3" s="29" t="e">
        <f>VLOOKUP($C3,'S49'!$C:$BQ,23,0)</f>
        <v>#N/A</v>
      </c>
      <c r="BU3" s="29" t="e">
        <f>VLOOKUP($C3,'S49'!$C:$BQ,35,0)</f>
        <v>#N/A</v>
      </c>
      <c r="BV3" s="29" t="e">
        <f>VLOOKUP($C3,'S49'!$C:$BQ,42,0)</f>
        <v>#N/A</v>
      </c>
      <c r="BW3" s="29" t="e">
        <f>VLOOKUP($C3,'S49'!$C:$BQ,43,0)</f>
        <v>#N/A</v>
      </c>
      <c r="BX3" s="22" t="e">
        <f>VLOOKUP($C3,'S50'!$C:$BQ,55,0)</f>
        <v>#N/A</v>
      </c>
      <c r="BY3" s="22" t="e">
        <f>VLOOKUP($C3,'S50'!$C:$BQ,62,0)</f>
        <v>#N/A</v>
      </c>
      <c r="BZ3" s="22" t="e">
        <f>VLOOKUP($C3,'S50'!$C:$BQ,63,0)</f>
        <v>#N/A</v>
      </c>
      <c r="CA3" s="22" t="e">
        <f>VLOOKUP($C3,'S50'!$C:$BQ,45,0)</f>
        <v>#N/A</v>
      </c>
      <c r="CB3" s="29" t="e">
        <f>VLOOKUP($C3,'S50'!$C:$BQ,52,0)</f>
        <v>#N/A</v>
      </c>
      <c r="CC3" s="29" t="e">
        <f>VLOOKUP($C3,'S50'!$C:$BQ,53,0)</f>
        <v>#N/A</v>
      </c>
      <c r="CD3" s="29" t="e">
        <f>VLOOKUP($C3,'S50'!$C:$BQ,15,0)</f>
        <v>#N/A</v>
      </c>
      <c r="CE3" s="29" t="e">
        <f>VLOOKUP($C3,'S50'!$C:$BQ,22,0)</f>
        <v>#N/A</v>
      </c>
      <c r="CF3" s="29" t="e">
        <f>VLOOKUP($C3,'S50'!$C:$BQ,23,0)</f>
        <v>#N/A</v>
      </c>
      <c r="CG3" s="29" t="e">
        <f>VLOOKUP($C3,'S50'!$C:$BQ,35,0)</f>
        <v>#N/A</v>
      </c>
      <c r="CH3" s="29" t="e">
        <f>VLOOKUP($C3,'S50'!$C:$BQ,42,0)</f>
        <v>#N/A</v>
      </c>
      <c r="CI3" s="29" t="e">
        <f>VLOOKUP($C3,'S50'!$C:$BQ,43,0)</f>
        <v>#N/A</v>
      </c>
    </row>
    <row r="4" spans="1:87" x14ac:dyDescent="0.2">
      <c r="A4" s="31" t="s">
        <v>378</v>
      </c>
      <c r="B4" s="31" t="s">
        <v>0</v>
      </c>
      <c r="C4" s="21" t="s">
        <v>34</v>
      </c>
      <c r="D4" s="22">
        <f>VLOOKUP($C4,'S0 remplacer avec S44'!$C:$BQ,55,0)</f>
        <v>507.2</v>
      </c>
      <c r="E4" s="22">
        <f>VLOOKUP($C4,'S0 remplacer avec S44'!$C:$BQ,62,0)</f>
        <v>1</v>
      </c>
      <c r="F4" s="22">
        <f>VLOOKUP($C4,'S0 remplacer avec S44'!$C:$BQ,63,0)</f>
        <v>103</v>
      </c>
      <c r="G4" s="22">
        <f>VLOOKUP($C4,'S0 remplacer avec S44'!$C:$BQ,45,0)</f>
        <v>5716.0244000000002</v>
      </c>
      <c r="H4" s="29">
        <f>VLOOKUP($C4,'S0 remplacer avec S44'!$C:$BQ,52,0)</f>
        <v>0</v>
      </c>
      <c r="I4" s="29">
        <f>VLOOKUP($C4,'S0 remplacer avec S44'!$C:$BQ,53,0)</f>
        <v>0</v>
      </c>
      <c r="J4" s="29">
        <f>VLOOKUP($C4,'S0 remplacer avec S44'!$C:$BQ,15,0)</f>
        <v>385</v>
      </c>
      <c r="K4" s="29">
        <f>VLOOKUP($C4,'S0 remplacer avec S44'!$C:$BQ,22,0)</f>
        <v>0</v>
      </c>
      <c r="L4" s="29">
        <f>VLOOKUP($C4,'S0 remplacer avec S44'!$C:$BQ,23,0)</f>
        <v>0</v>
      </c>
      <c r="M4" s="29">
        <f>VLOOKUP($C4,'S0 remplacer avec S44'!$C:$BQ,35,0)</f>
        <v>7608.8552499999996</v>
      </c>
      <c r="N4" s="29">
        <f>VLOOKUP($C4,'S0 remplacer avec S44'!$C:$BQ,42,0)</f>
        <v>0</v>
      </c>
      <c r="O4" s="29">
        <f>VLOOKUP($C4,'S0 remplacer avec S44'!$C:$BQ,43,0)</f>
        <v>0</v>
      </c>
      <c r="P4" s="22">
        <f>VLOOKUP($C4,'S45'!$C:$BQ,55,0)</f>
        <v>519.5</v>
      </c>
      <c r="Q4" s="22">
        <f>VLOOKUP($C4,'S45'!$C:$BQ,62,0)</f>
        <v>0</v>
      </c>
      <c r="R4" s="22">
        <f>VLOOKUP($C4,'S45'!$C:$BQ,63,0)</f>
        <v>91</v>
      </c>
      <c r="S4" s="22">
        <f>VLOOKUP($C4,'S45'!$C:$BQ,45,0)</f>
        <v>5803.4583599999996</v>
      </c>
      <c r="T4" s="29">
        <f>VLOOKUP($C4,'S45'!$C:$BQ,52,0)</f>
        <v>0</v>
      </c>
      <c r="U4" s="29">
        <f>VLOOKUP($C4,'S45'!$C:$BQ,53,0)</f>
        <v>0</v>
      </c>
      <c r="V4" s="29">
        <f>VLOOKUP($C4,'S45'!$C:$BQ,15,0)</f>
        <v>394</v>
      </c>
      <c r="W4" s="29">
        <f>VLOOKUP($C4,'S45'!$C:$BQ,22,0)</f>
        <v>0</v>
      </c>
      <c r="X4" s="29">
        <f>VLOOKUP($C4,'S45'!$C:$BQ,23,0)</f>
        <v>0</v>
      </c>
      <c r="Y4" s="29">
        <f>VLOOKUP($C4,'S45'!$C:$BQ,35,0)</f>
        <v>7669.2314299999998</v>
      </c>
      <c r="Z4" s="29">
        <f>VLOOKUP($C4,'S45'!$C:$BQ,42,0)</f>
        <v>0</v>
      </c>
      <c r="AA4" s="29">
        <f>VLOOKUP($C4,'S45'!$C:$BQ,43,0)</f>
        <v>0</v>
      </c>
      <c r="AB4" s="22" t="e">
        <f>VLOOKUP($C4,'S46'!$C:$BQ,55,0)</f>
        <v>#N/A</v>
      </c>
      <c r="AC4" s="22" t="e">
        <f>VLOOKUP($C4,'S46'!$C:$BQ,62,0)</f>
        <v>#N/A</v>
      </c>
      <c r="AD4" s="22" t="e">
        <f>VLOOKUP($C4,'S46'!$C:$BQ,63,0)</f>
        <v>#N/A</v>
      </c>
      <c r="AE4" s="22" t="e">
        <f>VLOOKUP($C4,'S46'!$C:$BQ,45,0)</f>
        <v>#N/A</v>
      </c>
      <c r="AF4" s="29" t="e">
        <f>VLOOKUP($C4,'S46'!$C:$BQ,52,0)</f>
        <v>#N/A</v>
      </c>
      <c r="AG4" s="29" t="e">
        <f>VLOOKUP($C4,'S46'!$C:$BQ,53,0)</f>
        <v>#N/A</v>
      </c>
      <c r="AH4" s="29" t="e">
        <f>VLOOKUP($C4,'S46'!$C:$BQ,15,0)</f>
        <v>#N/A</v>
      </c>
      <c r="AI4" s="29" t="e">
        <f>VLOOKUP($C4,'S46'!$C:$BQ,22,0)</f>
        <v>#N/A</v>
      </c>
      <c r="AJ4" s="29" t="e">
        <f>VLOOKUP($C4,'S46'!$C:$BQ,23,0)</f>
        <v>#N/A</v>
      </c>
      <c r="AK4" s="29" t="e">
        <f>VLOOKUP($C4,'S46'!$C:$BQ,35,0)</f>
        <v>#N/A</v>
      </c>
      <c r="AL4" s="29" t="e">
        <f>VLOOKUP($C4,'S46'!$C:$BQ,42,0)</f>
        <v>#N/A</v>
      </c>
      <c r="AM4" s="29" t="e">
        <f>VLOOKUP($C4,'S46'!$C:$BQ,43,0)</f>
        <v>#N/A</v>
      </c>
      <c r="AN4" s="22" t="e">
        <f>VLOOKUP($C4,'S47'!$C:$BQ,55,0)</f>
        <v>#N/A</v>
      </c>
      <c r="AO4" s="22" t="e">
        <f>VLOOKUP($C4,'S47'!$C:$BQ,62,0)</f>
        <v>#N/A</v>
      </c>
      <c r="AP4" s="22" t="e">
        <f>VLOOKUP($C4,'S47'!$C:$BQ,63,0)</f>
        <v>#N/A</v>
      </c>
      <c r="AQ4" s="22" t="e">
        <f>VLOOKUP($C4,'S47'!$C:$BQ,45,0)</f>
        <v>#N/A</v>
      </c>
      <c r="AR4" s="29" t="e">
        <f>VLOOKUP($C4,'S47'!$C:$BQ,52,0)</f>
        <v>#N/A</v>
      </c>
      <c r="AS4" s="29" t="e">
        <f>VLOOKUP($C4,'S47'!$C:$BQ,53,0)</f>
        <v>#N/A</v>
      </c>
      <c r="AT4" s="29" t="e">
        <f>VLOOKUP($C4,'S47'!$C:$BQ,15,0)</f>
        <v>#N/A</v>
      </c>
      <c r="AU4" s="29" t="e">
        <f>VLOOKUP($C4,'S47'!$C:$BQ,22,0)</f>
        <v>#N/A</v>
      </c>
      <c r="AV4" s="29" t="e">
        <f>VLOOKUP($C4,'S47'!$C:$BQ,23,0)</f>
        <v>#N/A</v>
      </c>
      <c r="AW4" s="29" t="e">
        <f>VLOOKUP($C4,'S47'!$C:$BQ,35,0)</f>
        <v>#N/A</v>
      </c>
      <c r="AX4" s="29" t="e">
        <f>VLOOKUP($C4,'S47'!$C:$BQ,42,0)</f>
        <v>#N/A</v>
      </c>
      <c r="AY4" s="29" t="e">
        <f>VLOOKUP($C4,'S47'!$C:$BQ,43,0)</f>
        <v>#N/A</v>
      </c>
      <c r="AZ4" s="22" t="e">
        <f>VLOOKUP($C4,'S48'!$C:$BQ,55,0)</f>
        <v>#N/A</v>
      </c>
      <c r="BA4" s="22" t="e">
        <f>VLOOKUP($C4,'S48'!$C:$BQ,62,0)</f>
        <v>#N/A</v>
      </c>
      <c r="BB4" s="22" t="e">
        <f>VLOOKUP($C4,'S48'!$C:$BQ,63,0)</f>
        <v>#N/A</v>
      </c>
      <c r="BC4" s="22" t="e">
        <f>VLOOKUP($C4,'S48'!$C:$BQ,45,0)</f>
        <v>#N/A</v>
      </c>
      <c r="BD4" s="29" t="e">
        <f>VLOOKUP($C4,'S48'!$C:$BQ,52,0)</f>
        <v>#N/A</v>
      </c>
      <c r="BE4" s="29" t="e">
        <f>VLOOKUP($C4,'S48'!$C:$BQ,53,0)</f>
        <v>#N/A</v>
      </c>
      <c r="BF4" s="29" t="e">
        <f>VLOOKUP($C4,'S48'!$C:$BQ,15,0)</f>
        <v>#N/A</v>
      </c>
      <c r="BG4" s="29" t="e">
        <f>VLOOKUP($C4,'S48'!$C:$BQ,22,0)</f>
        <v>#N/A</v>
      </c>
      <c r="BH4" s="29" t="e">
        <f>VLOOKUP($C4,'S48'!$C:$BQ,23,0)</f>
        <v>#N/A</v>
      </c>
      <c r="BI4" s="29" t="e">
        <f>VLOOKUP($C4,'S48'!$C:$BQ,35,0)</f>
        <v>#N/A</v>
      </c>
      <c r="BJ4" s="29" t="e">
        <f>VLOOKUP($C4,'S48'!$C:$BQ,42,0)</f>
        <v>#N/A</v>
      </c>
      <c r="BK4" s="29" t="e">
        <f>VLOOKUP($C4,'S48'!$C:$BQ,43,0)</f>
        <v>#N/A</v>
      </c>
      <c r="BL4" s="22" t="e">
        <f>VLOOKUP($C4,'S49'!$C:$BQ,55,0)</f>
        <v>#N/A</v>
      </c>
      <c r="BM4" s="22" t="e">
        <f>VLOOKUP($C4,'S49'!$C:$BQ,62,0)</f>
        <v>#N/A</v>
      </c>
      <c r="BN4" s="22" t="e">
        <f>VLOOKUP($C4,'S49'!$C:$BQ,63,0)</f>
        <v>#N/A</v>
      </c>
      <c r="BO4" s="22" t="e">
        <f>VLOOKUP($C4,'S49'!$C:$BQ,45,0)</f>
        <v>#N/A</v>
      </c>
      <c r="BP4" s="29" t="e">
        <f>VLOOKUP($C4,'S49'!$C:$BQ,52,0)</f>
        <v>#N/A</v>
      </c>
      <c r="BQ4" s="29" t="e">
        <f>VLOOKUP($C4,'S49'!$C:$BQ,53,0)</f>
        <v>#N/A</v>
      </c>
      <c r="BR4" s="29" t="e">
        <f>VLOOKUP($C4,'S49'!$C:$BQ,15,0)</f>
        <v>#N/A</v>
      </c>
      <c r="BS4" s="29" t="e">
        <f>VLOOKUP($C4,'S49'!$C:$BQ,22,0)</f>
        <v>#N/A</v>
      </c>
      <c r="BT4" s="29" t="e">
        <f>VLOOKUP($C4,'S49'!$C:$BQ,23,0)</f>
        <v>#N/A</v>
      </c>
      <c r="BU4" s="29" t="e">
        <f>VLOOKUP($C4,'S49'!$C:$BQ,35,0)</f>
        <v>#N/A</v>
      </c>
      <c r="BV4" s="29" t="e">
        <f>VLOOKUP($C4,'S49'!$C:$BQ,42,0)</f>
        <v>#N/A</v>
      </c>
      <c r="BW4" s="29" t="e">
        <f>VLOOKUP($C4,'S49'!$C:$BQ,43,0)</f>
        <v>#N/A</v>
      </c>
      <c r="BX4" s="22" t="e">
        <f>VLOOKUP($C4,'S50'!$C:$BQ,55,0)</f>
        <v>#N/A</v>
      </c>
      <c r="BY4" s="22" t="e">
        <f>VLOOKUP($C4,'S50'!$C:$BQ,62,0)</f>
        <v>#N/A</v>
      </c>
      <c r="BZ4" s="22" t="e">
        <f>VLOOKUP($C4,'S50'!$C:$BQ,63,0)</f>
        <v>#N/A</v>
      </c>
      <c r="CA4" s="22" t="e">
        <f>VLOOKUP($C4,'S50'!$C:$BQ,45,0)</f>
        <v>#N/A</v>
      </c>
      <c r="CB4" s="29" t="e">
        <f>VLOOKUP($C4,'S50'!$C:$BQ,52,0)</f>
        <v>#N/A</v>
      </c>
      <c r="CC4" s="29" t="e">
        <f>VLOOKUP($C4,'S50'!$C:$BQ,53,0)</f>
        <v>#N/A</v>
      </c>
      <c r="CD4" s="29" t="e">
        <f>VLOOKUP($C4,'S50'!$C:$BQ,15,0)</f>
        <v>#N/A</v>
      </c>
      <c r="CE4" s="29" t="e">
        <f>VLOOKUP($C4,'S50'!$C:$BQ,22,0)</f>
        <v>#N/A</v>
      </c>
      <c r="CF4" s="29" t="e">
        <f>VLOOKUP($C4,'S50'!$C:$BQ,23,0)</f>
        <v>#N/A</v>
      </c>
      <c r="CG4" s="29" t="e">
        <f>VLOOKUP($C4,'S50'!$C:$BQ,35,0)</f>
        <v>#N/A</v>
      </c>
      <c r="CH4" s="29" t="e">
        <f>VLOOKUP($C4,'S50'!$C:$BQ,42,0)</f>
        <v>#N/A</v>
      </c>
      <c r="CI4" s="29" t="e">
        <f>VLOOKUP($C4,'S50'!$C:$BQ,43,0)</f>
        <v>#N/A</v>
      </c>
    </row>
    <row r="5" spans="1:87" x14ac:dyDescent="0.2">
      <c r="A5" s="31" t="s">
        <v>378</v>
      </c>
      <c r="B5" s="31" t="s">
        <v>0</v>
      </c>
      <c r="C5" s="21" t="s">
        <v>35</v>
      </c>
      <c r="D5" s="22">
        <f>VLOOKUP($C5,'S0 remplacer avec S44'!$C:$BQ,55,0)</f>
        <v>359.5</v>
      </c>
      <c r="E5" s="22">
        <f>VLOOKUP($C5,'S0 remplacer avec S44'!$C:$BQ,62,0)</f>
        <v>0</v>
      </c>
      <c r="F5" s="22">
        <f>VLOOKUP($C5,'S0 remplacer avec S44'!$C:$BQ,63,0)</f>
        <v>18</v>
      </c>
      <c r="G5" s="22">
        <f>VLOOKUP($C5,'S0 remplacer avec S44'!$C:$BQ,45,0)</f>
        <v>3321.1073299999998</v>
      </c>
      <c r="H5" s="29">
        <f>VLOOKUP($C5,'S0 remplacer avec S44'!$C:$BQ,52,0)</f>
        <v>0</v>
      </c>
      <c r="I5" s="29">
        <f>VLOOKUP($C5,'S0 remplacer avec S44'!$C:$BQ,53,0)</f>
        <v>5</v>
      </c>
      <c r="J5" s="29">
        <f>VLOOKUP($C5,'S0 remplacer avec S44'!$C:$BQ,15,0)</f>
        <v>212</v>
      </c>
      <c r="K5" s="29">
        <f>VLOOKUP($C5,'S0 remplacer avec S44'!$C:$BQ,22,0)</f>
        <v>0</v>
      </c>
      <c r="L5" s="29">
        <f>VLOOKUP($C5,'S0 remplacer avec S44'!$C:$BQ,23,0)</f>
        <v>0</v>
      </c>
      <c r="M5" s="29">
        <f>VLOOKUP($C5,'S0 remplacer avec S44'!$C:$BQ,35,0)</f>
        <v>3756.8420799999999</v>
      </c>
      <c r="N5" s="29">
        <f>VLOOKUP($C5,'S0 remplacer avec S44'!$C:$BQ,42,0)</f>
        <v>0</v>
      </c>
      <c r="O5" s="29">
        <f>VLOOKUP($C5,'S0 remplacer avec S44'!$C:$BQ,43,0)</f>
        <v>0</v>
      </c>
      <c r="P5" s="22">
        <f>VLOOKUP($C5,'S45'!$C:$BQ,55,0)</f>
        <v>360.5</v>
      </c>
      <c r="Q5" s="22">
        <f>VLOOKUP($C5,'S45'!$C:$BQ,62,0)</f>
        <v>0</v>
      </c>
      <c r="R5" s="22">
        <f>VLOOKUP($C5,'S45'!$C:$BQ,63,0)</f>
        <v>17</v>
      </c>
      <c r="S5" s="22">
        <f>VLOOKUP($C5,'S45'!$C:$BQ,45,0)</f>
        <v>3323.4380099999998</v>
      </c>
      <c r="T5" s="29">
        <f>VLOOKUP($C5,'S45'!$C:$BQ,52,0)</f>
        <v>0</v>
      </c>
      <c r="U5" s="29">
        <f>VLOOKUP($C5,'S45'!$C:$BQ,53,0)</f>
        <v>3</v>
      </c>
      <c r="V5" s="29">
        <f>VLOOKUP($C5,'S45'!$C:$BQ,15,0)</f>
        <v>214</v>
      </c>
      <c r="W5" s="29">
        <f>VLOOKUP($C5,'S45'!$C:$BQ,22,0)</f>
        <v>0</v>
      </c>
      <c r="X5" s="29">
        <f>VLOOKUP($C5,'S45'!$C:$BQ,23,0)</f>
        <v>0</v>
      </c>
      <c r="Y5" s="29">
        <f>VLOOKUP($C5,'S45'!$C:$BQ,35,0)</f>
        <v>3801.1659300000001</v>
      </c>
      <c r="Z5" s="29">
        <f>VLOOKUP($C5,'S45'!$C:$BQ,42,0)</f>
        <v>0</v>
      </c>
      <c r="AA5" s="29">
        <f>VLOOKUP($C5,'S45'!$C:$BQ,43,0)</f>
        <v>0</v>
      </c>
      <c r="AB5" s="22" t="e">
        <f>VLOOKUP($C5,'S46'!$C:$BQ,55,0)</f>
        <v>#N/A</v>
      </c>
      <c r="AC5" s="22" t="e">
        <f>VLOOKUP($C5,'S46'!$C:$BQ,62,0)</f>
        <v>#N/A</v>
      </c>
      <c r="AD5" s="22" t="e">
        <f>VLOOKUP($C5,'S46'!$C:$BQ,63,0)</f>
        <v>#N/A</v>
      </c>
      <c r="AE5" s="22" t="e">
        <f>VLOOKUP($C5,'S46'!$C:$BQ,45,0)</f>
        <v>#N/A</v>
      </c>
      <c r="AF5" s="29" t="e">
        <f>VLOOKUP($C5,'S46'!$C:$BQ,52,0)</f>
        <v>#N/A</v>
      </c>
      <c r="AG5" s="29" t="e">
        <f>VLOOKUP($C5,'S46'!$C:$BQ,53,0)</f>
        <v>#N/A</v>
      </c>
      <c r="AH5" s="29" t="e">
        <f>VLOOKUP($C5,'S46'!$C:$BQ,15,0)</f>
        <v>#N/A</v>
      </c>
      <c r="AI5" s="29" t="e">
        <f>VLOOKUP($C5,'S46'!$C:$BQ,22,0)</f>
        <v>#N/A</v>
      </c>
      <c r="AJ5" s="29" t="e">
        <f>VLOOKUP($C5,'S46'!$C:$BQ,23,0)</f>
        <v>#N/A</v>
      </c>
      <c r="AK5" s="29" t="e">
        <f>VLOOKUP($C5,'S46'!$C:$BQ,35,0)</f>
        <v>#N/A</v>
      </c>
      <c r="AL5" s="29" t="e">
        <f>VLOOKUP($C5,'S46'!$C:$BQ,42,0)</f>
        <v>#N/A</v>
      </c>
      <c r="AM5" s="29" t="e">
        <f>VLOOKUP($C5,'S46'!$C:$BQ,43,0)</f>
        <v>#N/A</v>
      </c>
      <c r="AN5" s="22" t="e">
        <f>VLOOKUP($C5,'S47'!$C:$BQ,55,0)</f>
        <v>#N/A</v>
      </c>
      <c r="AO5" s="22" t="e">
        <f>VLOOKUP($C5,'S47'!$C:$BQ,62,0)</f>
        <v>#N/A</v>
      </c>
      <c r="AP5" s="22" t="e">
        <f>VLOOKUP($C5,'S47'!$C:$BQ,63,0)</f>
        <v>#N/A</v>
      </c>
      <c r="AQ5" s="22" t="e">
        <f>VLOOKUP($C5,'S47'!$C:$BQ,45,0)</f>
        <v>#N/A</v>
      </c>
      <c r="AR5" s="29" t="e">
        <f>VLOOKUP($C5,'S47'!$C:$BQ,52,0)</f>
        <v>#N/A</v>
      </c>
      <c r="AS5" s="29" t="e">
        <f>VLOOKUP($C5,'S47'!$C:$BQ,53,0)</f>
        <v>#N/A</v>
      </c>
      <c r="AT5" s="29" t="e">
        <f>VLOOKUP($C5,'S47'!$C:$BQ,15,0)</f>
        <v>#N/A</v>
      </c>
      <c r="AU5" s="29" t="e">
        <f>VLOOKUP($C5,'S47'!$C:$BQ,22,0)</f>
        <v>#N/A</v>
      </c>
      <c r="AV5" s="29" t="e">
        <f>VLOOKUP($C5,'S47'!$C:$BQ,23,0)</f>
        <v>#N/A</v>
      </c>
      <c r="AW5" s="29" t="e">
        <f>VLOOKUP($C5,'S47'!$C:$BQ,35,0)</f>
        <v>#N/A</v>
      </c>
      <c r="AX5" s="29" t="e">
        <f>VLOOKUP($C5,'S47'!$C:$BQ,42,0)</f>
        <v>#N/A</v>
      </c>
      <c r="AY5" s="29" t="e">
        <f>VLOOKUP($C5,'S47'!$C:$BQ,43,0)</f>
        <v>#N/A</v>
      </c>
      <c r="AZ5" s="22" t="e">
        <f>VLOOKUP($C5,'S48'!$C:$BQ,55,0)</f>
        <v>#N/A</v>
      </c>
      <c r="BA5" s="22" t="e">
        <f>VLOOKUP($C5,'S48'!$C:$BQ,62,0)</f>
        <v>#N/A</v>
      </c>
      <c r="BB5" s="22" t="e">
        <f>VLOOKUP($C5,'S48'!$C:$BQ,63,0)</f>
        <v>#N/A</v>
      </c>
      <c r="BC5" s="22" t="e">
        <f>VLOOKUP($C5,'S48'!$C:$BQ,45,0)</f>
        <v>#N/A</v>
      </c>
      <c r="BD5" s="29" t="e">
        <f>VLOOKUP($C5,'S48'!$C:$BQ,52,0)</f>
        <v>#N/A</v>
      </c>
      <c r="BE5" s="29" t="e">
        <f>VLOOKUP($C5,'S48'!$C:$BQ,53,0)</f>
        <v>#N/A</v>
      </c>
      <c r="BF5" s="29" t="e">
        <f>VLOOKUP($C5,'S48'!$C:$BQ,15,0)</f>
        <v>#N/A</v>
      </c>
      <c r="BG5" s="29" t="e">
        <f>VLOOKUP($C5,'S48'!$C:$BQ,22,0)</f>
        <v>#N/A</v>
      </c>
      <c r="BH5" s="29" t="e">
        <f>VLOOKUP($C5,'S48'!$C:$BQ,23,0)</f>
        <v>#N/A</v>
      </c>
      <c r="BI5" s="29" t="e">
        <f>VLOOKUP($C5,'S48'!$C:$BQ,35,0)</f>
        <v>#N/A</v>
      </c>
      <c r="BJ5" s="29" t="e">
        <f>VLOOKUP($C5,'S48'!$C:$BQ,42,0)</f>
        <v>#N/A</v>
      </c>
      <c r="BK5" s="29" t="e">
        <f>VLOOKUP($C5,'S48'!$C:$BQ,43,0)</f>
        <v>#N/A</v>
      </c>
      <c r="BL5" s="22" t="e">
        <f>VLOOKUP($C5,'S49'!$C:$BQ,55,0)</f>
        <v>#N/A</v>
      </c>
      <c r="BM5" s="22" t="e">
        <f>VLOOKUP($C5,'S49'!$C:$BQ,62,0)</f>
        <v>#N/A</v>
      </c>
      <c r="BN5" s="22" t="e">
        <f>VLOOKUP($C5,'S49'!$C:$BQ,63,0)</f>
        <v>#N/A</v>
      </c>
      <c r="BO5" s="22" t="e">
        <f>VLOOKUP($C5,'S49'!$C:$BQ,45,0)</f>
        <v>#N/A</v>
      </c>
      <c r="BP5" s="29" t="e">
        <f>VLOOKUP($C5,'S49'!$C:$BQ,52,0)</f>
        <v>#N/A</v>
      </c>
      <c r="BQ5" s="29" t="e">
        <f>VLOOKUP($C5,'S49'!$C:$BQ,53,0)</f>
        <v>#N/A</v>
      </c>
      <c r="BR5" s="29" t="e">
        <f>VLOOKUP($C5,'S49'!$C:$BQ,15,0)</f>
        <v>#N/A</v>
      </c>
      <c r="BS5" s="29" t="e">
        <f>VLOOKUP($C5,'S49'!$C:$BQ,22,0)</f>
        <v>#N/A</v>
      </c>
      <c r="BT5" s="29" t="e">
        <f>VLOOKUP($C5,'S49'!$C:$BQ,23,0)</f>
        <v>#N/A</v>
      </c>
      <c r="BU5" s="29" t="e">
        <f>VLOOKUP($C5,'S49'!$C:$BQ,35,0)</f>
        <v>#N/A</v>
      </c>
      <c r="BV5" s="29" t="e">
        <f>VLOOKUP($C5,'S49'!$C:$BQ,42,0)</f>
        <v>#N/A</v>
      </c>
      <c r="BW5" s="29" t="e">
        <f>VLOOKUP($C5,'S49'!$C:$BQ,43,0)</f>
        <v>#N/A</v>
      </c>
      <c r="BX5" s="22" t="e">
        <f>VLOOKUP($C5,'S50'!$C:$BQ,55,0)</f>
        <v>#N/A</v>
      </c>
      <c r="BY5" s="22" t="e">
        <f>VLOOKUP($C5,'S50'!$C:$BQ,62,0)</f>
        <v>#N/A</v>
      </c>
      <c r="BZ5" s="22" t="e">
        <f>VLOOKUP($C5,'S50'!$C:$BQ,63,0)</f>
        <v>#N/A</v>
      </c>
      <c r="CA5" s="22" t="e">
        <f>VLOOKUP($C5,'S50'!$C:$BQ,45,0)</f>
        <v>#N/A</v>
      </c>
      <c r="CB5" s="29" t="e">
        <f>VLOOKUP($C5,'S50'!$C:$BQ,52,0)</f>
        <v>#N/A</v>
      </c>
      <c r="CC5" s="29" t="e">
        <f>VLOOKUP($C5,'S50'!$C:$BQ,53,0)</f>
        <v>#N/A</v>
      </c>
      <c r="CD5" s="29" t="e">
        <f>VLOOKUP($C5,'S50'!$C:$BQ,15,0)</f>
        <v>#N/A</v>
      </c>
      <c r="CE5" s="29" t="e">
        <f>VLOOKUP($C5,'S50'!$C:$BQ,22,0)</f>
        <v>#N/A</v>
      </c>
      <c r="CF5" s="29" t="e">
        <f>VLOOKUP($C5,'S50'!$C:$BQ,23,0)</f>
        <v>#N/A</v>
      </c>
      <c r="CG5" s="29" t="e">
        <f>VLOOKUP($C5,'S50'!$C:$BQ,35,0)</f>
        <v>#N/A</v>
      </c>
      <c r="CH5" s="29" t="e">
        <f>VLOOKUP($C5,'S50'!$C:$BQ,42,0)</f>
        <v>#N/A</v>
      </c>
      <c r="CI5" s="29" t="e">
        <f>VLOOKUP($C5,'S50'!$C:$BQ,43,0)</f>
        <v>#N/A</v>
      </c>
    </row>
    <row r="6" spans="1:87" x14ac:dyDescent="0.2">
      <c r="A6" s="31" t="s">
        <v>378</v>
      </c>
      <c r="B6" s="31" t="s">
        <v>0</v>
      </c>
      <c r="C6" s="21" t="s">
        <v>36</v>
      </c>
      <c r="D6" s="22">
        <f>VLOOKUP($C6,'S0 remplacer avec S44'!$C:$BQ,55,0)</f>
        <v>135.9</v>
      </c>
      <c r="E6" s="22">
        <f>VLOOKUP($C6,'S0 remplacer avec S44'!$C:$BQ,62,0)</f>
        <v>0</v>
      </c>
      <c r="F6" s="22">
        <f>VLOOKUP($C6,'S0 remplacer avec S44'!$C:$BQ,63,0)</f>
        <v>10</v>
      </c>
      <c r="G6" s="22">
        <f>VLOOKUP($C6,'S0 remplacer avec S44'!$C:$BQ,45,0)</f>
        <v>1253.16696</v>
      </c>
      <c r="H6" s="29">
        <f>VLOOKUP($C6,'S0 remplacer avec S44'!$C:$BQ,52,0)</f>
        <v>0</v>
      </c>
      <c r="I6" s="29">
        <f>VLOOKUP($C6,'S0 remplacer avec S44'!$C:$BQ,53,0)</f>
        <v>31</v>
      </c>
      <c r="J6" s="29">
        <f>VLOOKUP($C6,'S0 remplacer avec S44'!$C:$BQ,15,0)</f>
        <v>91</v>
      </c>
      <c r="K6" s="29">
        <f>VLOOKUP($C6,'S0 remplacer avec S44'!$C:$BQ,22,0)</f>
        <v>0</v>
      </c>
      <c r="L6" s="29">
        <f>VLOOKUP($C6,'S0 remplacer avec S44'!$C:$BQ,23,0)</f>
        <v>0</v>
      </c>
      <c r="M6" s="29">
        <f>VLOOKUP($C6,'S0 remplacer avec S44'!$C:$BQ,35,0)</f>
        <v>1157.8649399999999</v>
      </c>
      <c r="N6" s="29">
        <f>VLOOKUP($C6,'S0 remplacer avec S44'!$C:$BQ,42,0)</f>
        <v>0</v>
      </c>
      <c r="O6" s="29">
        <f>VLOOKUP($C6,'S0 remplacer avec S44'!$C:$BQ,43,0)</f>
        <v>214</v>
      </c>
      <c r="P6" s="22">
        <f>VLOOKUP($C6,'S45'!$C:$BQ,55,0)</f>
        <v>134.9</v>
      </c>
      <c r="Q6" s="22">
        <f>VLOOKUP($C6,'S45'!$C:$BQ,62,0)</f>
        <v>0</v>
      </c>
      <c r="R6" s="22">
        <f>VLOOKUP($C6,'S45'!$C:$BQ,63,0)</f>
        <v>11</v>
      </c>
      <c r="S6" s="22">
        <f>VLOOKUP($C6,'S45'!$C:$BQ,45,0)</f>
        <v>1287.53314</v>
      </c>
      <c r="T6" s="29">
        <f>VLOOKUP($C6,'S45'!$C:$BQ,52,0)</f>
        <v>0</v>
      </c>
      <c r="U6" s="29">
        <f>VLOOKUP($C6,'S45'!$C:$BQ,53,0)</f>
        <v>0</v>
      </c>
      <c r="V6" s="29">
        <f>VLOOKUP($C6,'S45'!$C:$BQ,15,0)</f>
        <v>92</v>
      </c>
      <c r="W6" s="29">
        <f>VLOOKUP($C6,'S45'!$C:$BQ,22,0)</f>
        <v>0</v>
      </c>
      <c r="X6" s="29">
        <f>VLOOKUP($C6,'S45'!$C:$BQ,23,0)</f>
        <v>0</v>
      </c>
      <c r="Y6" s="29">
        <f>VLOOKUP($C6,'S45'!$C:$BQ,35,0)</f>
        <v>1174.05557</v>
      </c>
      <c r="Z6" s="29">
        <f>VLOOKUP($C6,'S45'!$C:$BQ,42,0)</f>
        <v>0</v>
      </c>
      <c r="AA6" s="29">
        <f>VLOOKUP($C6,'S45'!$C:$BQ,43,0)</f>
        <v>198</v>
      </c>
      <c r="AB6" s="22" t="e">
        <f>VLOOKUP($C6,'S46'!$C:$BQ,55,0)</f>
        <v>#N/A</v>
      </c>
      <c r="AC6" s="22" t="e">
        <f>VLOOKUP($C6,'S46'!$C:$BQ,62,0)</f>
        <v>#N/A</v>
      </c>
      <c r="AD6" s="22" t="e">
        <f>VLOOKUP($C6,'S46'!$C:$BQ,63,0)</f>
        <v>#N/A</v>
      </c>
      <c r="AE6" s="22" t="e">
        <f>VLOOKUP($C6,'S46'!$C:$BQ,45,0)</f>
        <v>#N/A</v>
      </c>
      <c r="AF6" s="29" t="e">
        <f>VLOOKUP($C6,'S46'!$C:$BQ,52,0)</f>
        <v>#N/A</v>
      </c>
      <c r="AG6" s="29" t="e">
        <f>VLOOKUP($C6,'S46'!$C:$BQ,53,0)</f>
        <v>#N/A</v>
      </c>
      <c r="AH6" s="29" t="e">
        <f>VLOOKUP($C6,'S46'!$C:$BQ,15,0)</f>
        <v>#N/A</v>
      </c>
      <c r="AI6" s="29" t="e">
        <f>VLOOKUP($C6,'S46'!$C:$BQ,22,0)</f>
        <v>#N/A</v>
      </c>
      <c r="AJ6" s="29" t="e">
        <f>VLOOKUP($C6,'S46'!$C:$BQ,23,0)</f>
        <v>#N/A</v>
      </c>
      <c r="AK6" s="29" t="e">
        <f>VLOOKUP($C6,'S46'!$C:$BQ,35,0)</f>
        <v>#N/A</v>
      </c>
      <c r="AL6" s="29" t="e">
        <f>VLOOKUP($C6,'S46'!$C:$BQ,42,0)</f>
        <v>#N/A</v>
      </c>
      <c r="AM6" s="29" t="e">
        <f>VLOOKUP($C6,'S46'!$C:$BQ,43,0)</f>
        <v>#N/A</v>
      </c>
      <c r="AN6" s="22" t="e">
        <f>VLOOKUP($C6,'S47'!$C:$BQ,55,0)</f>
        <v>#N/A</v>
      </c>
      <c r="AO6" s="22" t="e">
        <f>VLOOKUP($C6,'S47'!$C:$BQ,62,0)</f>
        <v>#N/A</v>
      </c>
      <c r="AP6" s="22" t="e">
        <f>VLOOKUP($C6,'S47'!$C:$BQ,63,0)</f>
        <v>#N/A</v>
      </c>
      <c r="AQ6" s="22" t="e">
        <f>VLOOKUP($C6,'S47'!$C:$BQ,45,0)</f>
        <v>#N/A</v>
      </c>
      <c r="AR6" s="29" t="e">
        <f>VLOOKUP($C6,'S47'!$C:$BQ,52,0)</f>
        <v>#N/A</v>
      </c>
      <c r="AS6" s="29" t="e">
        <f>VLOOKUP($C6,'S47'!$C:$BQ,53,0)</f>
        <v>#N/A</v>
      </c>
      <c r="AT6" s="29" t="e">
        <f>VLOOKUP($C6,'S47'!$C:$BQ,15,0)</f>
        <v>#N/A</v>
      </c>
      <c r="AU6" s="29" t="e">
        <f>VLOOKUP($C6,'S47'!$C:$BQ,22,0)</f>
        <v>#N/A</v>
      </c>
      <c r="AV6" s="29" t="e">
        <f>VLOOKUP($C6,'S47'!$C:$BQ,23,0)</f>
        <v>#N/A</v>
      </c>
      <c r="AW6" s="29" t="e">
        <f>VLOOKUP($C6,'S47'!$C:$BQ,35,0)</f>
        <v>#N/A</v>
      </c>
      <c r="AX6" s="29" t="e">
        <f>VLOOKUP($C6,'S47'!$C:$BQ,42,0)</f>
        <v>#N/A</v>
      </c>
      <c r="AY6" s="29" t="e">
        <f>VLOOKUP($C6,'S47'!$C:$BQ,43,0)</f>
        <v>#N/A</v>
      </c>
      <c r="AZ6" s="22" t="e">
        <f>VLOOKUP($C6,'S48'!$C:$BQ,55,0)</f>
        <v>#N/A</v>
      </c>
      <c r="BA6" s="22" t="e">
        <f>VLOOKUP($C6,'S48'!$C:$BQ,62,0)</f>
        <v>#N/A</v>
      </c>
      <c r="BB6" s="22" t="e">
        <f>VLOOKUP($C6,'S48'!$C:$BQ,63,0)</f>
        <v>#N/A</v>
      </c>
      <c r="BC6" s="22" t="e">
        <f>VLOOKUP($C6,'S48'!$C:$BQ,45,0)</f>
        <v>#N/A</v>
      </c>
      <c r="BD6" s="29" t="e">
        <f>VLOOKUP($C6,'S48'!$C:$BQ,52,0)</f>
        <v>#N/A</v>
      </c>
      <c r="BE6" s="29" t="e">
        <f>VLOOKUP($C6,'S48'!$C:$BQ,53,0)</f>
        <v>#N/A</v>
      </c>
      <c r="BF6" s="29" t="e">
        <f>VLOOKUP($C6,'S48'!$C:$BQ,15,0)</f>
        <v>#N/A</v>
      </c>
      <c r="BG6" s="29" t="e">
        <f>VLOOKUP($C6,'S48'!$C:$BQ,22,0)</f>
        <v>#N/A</v>
      </c>
      <c r="BH6" s="29" t="e">
        <f>VLOOKUP($C6,'S48'!$C:$BQ,23,0)</f>
        <v>#N/A</v>
      </c>
      <c r="BI6" s="29" t="e">
        <f>VLOOKUP($C6,'S48'!$C:$BQ,35,0)</f>
        <v>#N/A</v>
      </c>
      <c r="BJ6" s="29" t="e">
        <f>VLOOKUP($C6,'S48'!$C:$BQ,42,0)</f>
        <v>#N/A</v>
      </c>
      <c r="BK6" s="29" t="e">
        <f>VLOOKUP($C6,'S48'!$C:$BQ,43,0)</f>
        <v>#N/A</v>
      </c>
      <c r="BL6" s="22" t="e">
        <f>VLOOKUP($C6,'S49'!$C:$BQ,55,0)</f>
        <v>#N/A</v>
      </c>
      <c r="BM6" s="22" t="e">
        <f>VLOOKUP($C6,'S49'!$C:$BQ,62,0)</f>
        <v>#N/A</v>
      </c>
      <c r="BN6" s="22" t="e">
        <f>VLOOKUP($C6,'S49'!$C:$BQ,63,0)</f>
        <v>#N/A</v>
      </c>
      <c r="BO6" s="22" t="e">
        <f>VLOOKUP($C6,'S49'!$C:$BQ,45,0)</f>
        <v>#N/A</v>
      </c>
      <c r="BP6" s="29" t="e">
        <f>VLOOKUP($C6,'S49'!$C:$BQ,52,0)</f>
        <v>#N/A</v>
      </c>
      <c r="BQ6" s="29" t="e">
        <f>VLOOKUP($C6,'S49'!$C:$BQ,53,0)</f>
        <v>#N/A</v>
      </c>
      <c r="BR6" s="29" t="e">
        <f>VLOOKUP($C6,'S49'!$C:$BQ,15,0)</f>
        <v>#N/A</v>
      </c>
      <c r="BS6" s="29" t="e">
        <f>VLOOKUP($C6,'S49'!$C:$BQ,22,0)</f>
        <v>#N/A</v>
      </c>
      <c r="BT6" s="29" t="e">
        <f>VLOOKUP($C6,'S49'!$C:$BQ,23,0)</f>
        <v>#N/A</v>
      </c>
      <c r="BU6" s="29" t="e">
        <f>VLOOKUP($C6,'S49'!$C:$BQ,35,0)</f>
        <v>#N/A</v>
      </c>
      <c r="BV6" s="29" t="e">
        <f>VLOOKUP($C6,'S49'!$C:$BQ,42,0)</f>
        <v>#N/A</v>
      </c>
      <c r="BW6" s="29" t="e">
        <f>VLOOKUP($C6,'S49'!$C:$BQ,43,0)</f>
        <v>#N/A</v>
      </c>
      <c r="BX6" s="22" t="e">
        <f>VLOOKUP($C6,'S50'!$C:$BQ,55,0)</f>
        <v>#N/A</v>
      </c>
      <c r="BY6" s="22" t="e">
        <f>VLOOKUP($C6,'S50'!$C:$BQ,62,0)</f>
        <v>#N/A</v>
      </c>
      <c r="BZ6" s="22" t="e">
        <f>VLOOKUP($C6,'S50'!$C:$BQ,63,0)</f>
        <v>#N/A</v>
      </c>
      <c r="CA6" s="22" t="e">
        <f>VLOOKUP($C6,'S50'!$C:$BQ,45,0)</f>
        <v>#N/A</v>
      </c>
      <c r="CB6" s="29" t="e">
        <f>VLOOKUP($C6,'S50'!$C:$BQ,52,0)</f>
        <v>#N/A</v>
      </c>
      <c r="CC6" s="29" t="e">
        <f>VLOOKUP($C6,'S50'!$C:$BQ,53,0)</f>
        <v>#N/A</v>
      </c>
      <c r="CD6" s="29" t="e">
        <f>VLOOKUP($C6,'S50'!$C:$BQ,15,0)</f>
        <v>#N/A</v>
      </c>
      <c r="CE6" s="29" t="e">
        <f>VLOOKUP($C6,'S50'!$C:$BQ,22,0)</f>
        <v>#N/A</v>
      </c>
      <c r="CF6" s="29" t="e">
        <f>VLOOKUP($C6,'S50'!$C:$BQ,23,0)</f>
        <v>#N/A</v>
      </c>
      <c r="CG6" s="29" t="e">
        <f>VLOOKUP($C6,'S50'!$C:$BQ,35,0)</f>
        <v>#N/A</v>
      </c>
      <c r="CH6" s="29" t="e">
        <f>VLOOKUP($C6,'S50'!$C:$BQ,42,0)</f>
        <v>#N/A</v>
      </c>
      <c r="CI6" s="29" t="e">
        <f>VLOOKUP($C6,'S50'!$C:$BQ,43,0)</f>
        <v>#N/A</v>
      </c>
    </row>
    <row r="7" spans="1:87" x14ac:dyDescent="0.2">
      <c r="A7" s="31" t="s">
        <v>378</v>
      </c>
      <c r="B7" s="31" t="s">
        <v>0</v>
      </c>
      <c r="C7" s="21" t="s">
        <v>37</v>
      </c>
      <c r="D7" s="22">
        <f>VLOOKUP($C7,'S0 remplacer avec S44'!$C:$BQ,55,0)</f>
        <v>639.9</v>
      </c>
      <c r="E7" s="22">
        <f>VLOOKUP($C7,'S0 remplacer avec S44'!$C:$BQ,62,0)</f>
        <v>0</v>
      </c>
      <c r="F7" s="22">
        <f>VLOOKUP($C7,'S0 remplacer avec S44'!$C:$BQ,63,0)</f>
        <v>62</v>
      </c>
      <c r="G7" s="22">
        <f>VLOOKUP($C7,'S0 remplacer avec S44'!$C:$BQ,45,0)</f>
        <v>5597.2742500000004</v>
      </c>
      <c r="H7" s="29">
        <f>VLOOKUP($C7,'S0 remplacer avec S44'!$C:$BQ,52,0)</f>
        <v>0</v>
      </c>
      <c r="I7" s="29">
        <f>VLOOKUP($C7,'S0 remplacer avec S44'!$C:$BQ,53,0)</f>
        <v>583</v>
      </c>
      <c r="J7" s="29">
        <f>VLOOKUP($C7,'S0 remplacer avec S44'!$C:$BQ,15,0)</f>
        <v>358</v>
      </c>
      <c r="K7" s="29">
        <f>VLOOKUP($C7,'S0 remplacer avec S44'!$C:$BQ,22,0)</f>
        <v>0</v>
      </c>
      <c r="L7" s="29">
        <f>VLOOKUP($C7,'S0 remplacer avec S44'!$C:$BQ,23,0)</f>
        <v>31</v>
      </c>
      <c r="M7" s="29">
        <f>VLOOKUP($C7,'S0 remplacer avec S44'!$C:$BQ,35,0)</f>
        <v>7468.3906800000004</v>
      </c>
      <c r="N7" s="29">
        <f>VLOOKUP($C7,'S0 remplacer avec S44'!$C:$BQ,42,0)</f>
        <v>0</v>
      </c>
      <c r="O7" s="29">
        <f>VLOOKUP($C7,'S0 remplacer avec S44'!$C:$BQ,43,0)</f>
        <v>19</v>
      </c>
      <c r="P7" s="22">
        <f>VLOOKUP($C7,'S45'!$C:$BQ,55,0)</f>
        <v>645.70000000000005</v>
      </c>
      <c r="Q7" s="22">
        <f>VLOOKUP($C7,'S45'!$C:$BQ,62,0)</f>
        <v>0</v>
      </c>
      <c r="R7" s="22">
        <f>VLOOKUP($C7,'S45'!$C:$BQ,63,0)</f>
        <v>56</v>
      </c>
      <c r="S7" s="22">
        <f>VLOOKUP($C7,'S45'!$C:$BQ,45,0)</f>
        <v>5711.6680100000003</v>
      </c>
      <c r="T7" s="29">
        <f>VLOOKUP($C7,'S45'!$C:$BQ,52,0)</f>
        <v>0</v>
      </c>
      <c r="U7" s="29">
        <f>VLOOKUP($C7,'S45'!$C:$BQ,53,0)</f>
        <v>468</v>
      </c>
      <c r="V7" s="29">
        <f>VLOOKUP($C7,'S45'!$C:$BQ,15,0)</f>
        <v>366</v>
      </c>
      <c r="W7" s="29">
        <f>VLOOKUP($C7,'S45'!$C:$BQ,22,0)</f>
        <v>0</v>
      </c>
      <c r="X7" s="29">
        <f>VLOOKUP($C7,'S45'!$C:$BQ,23,0)</f>
        <v>23</v>
      </c>
      <c r="Y7" s="29">
        <f>VLOOKUP($C7,'S45'!$C:$BQ,35,0)</f>
        <v>7706.0212300000003</v>
      </c>
      <c r="Z7" s="29">
        <f>VLOOKUP($C7,'S45'!$C:$BQ,42,0)</f>
        <v>0</v>
      </c>
      <c r="AA7" s="29">
        <f>VLOOKUP($C7,'S45'!$C:$BQ,43,0)</f>
        <v>0</v>
      </c>
      <c r="AB7" s="22" t="e">
        <f>VLOOKUP($C7,'S46'!$C:$BQ,55,0)</f>
        <v>#N/A</v>
      </c>
      <c r="AC7" s="22" t="e">
        <f>VLOOKUP($C7,'S46'!$C:$BQ,62,0)</f>
        <v>#N/A</v>
      </c>
      <c r="AD7" s="22" t="e">
        <f>VLOOKUP($C7,'S46'!$C:$BQ,63,0)</f>
        <v>#N/A</v>
      </c>
      <c r="AE7" s="22" t="e">
        <f>VLOOKUP($C7,'S46'!$C:$BQ,45,0)</f>
        <v>#N/A</v>
      </c>
      <c r="AF7" s="29" t="e">
        <f>VLOOKUP($C7,'S46'!$C:$BQ,52,0)</f>
        <v>#N/A</v>
      </c>
      <c r="AG7" s="29" t="e">
        <f>VLOOKUP($C7,'S46'!$C:$BQ,53,0)</f>
        <v>#N/A</v>
      </c>
      <c r="AH7" s="29" t="e">
        <f>VLOOKUP($C7,'S46'!$C:$BQ,15,0)</f>
        <v>#N/A</v>
      </c>
      <c r="AI7" s="29" t="e">
        <f>VLOOKUP($C7,'S46'!$C:$BQ,22,0)</f>
        <v>#N/A</v>
      </c>
      <c r="AJ7" s="29" t="e">
        <f>VLOOKUP($C7,'S46'!$C:$BQ,23,0)</f>
        <v>#N/A</v>
      </c>
      <c r="AK7" s="29" t="e">
        <f>VLOOKUP($C7,'S46'!$C:$BQ,35,0)</f>
        <v>#N/A</v>
      </c>
      <c r="AL7" s="29" t="e">
        <f>VLOOKUP($C7,'S46'!$C:$BQ,42,0)</f>
        <v>#N/A</v>
      </c>
      <c r="AM7" s="29" t="e">
        <f>VLOOKUP($C7,'S46'!$C:$BQ,43,0)</f>
        <v>#N/A</v>
      </c>
      <c r="AN7" s="22" t="e">
        <f>VLOOKUP($C7,'S47'!$C:$BQ,55,0)</f>
        <v>#N/A</v>
      </c>
      <c r="AO7" s="22" t="e">
        <f>VLOOKUP($C7,'S47'!$C:$BQ,62,0)</f>
        <v>#N/A</v>
      </c>
      <c r="AP7" s="22" t="e">
        <f>VLOOKUP($C7,'S47'!$C:$BQ,63,0)</f>
        <v>#N/A</v>
      </c>
      <c r="AQ7" s="22" t="e">
        <f>VLOOKUP($C7,'S47'!$C:$BQ,45,0)</f>
        <v>#N/A</v>
      </c>
      <c r="AR7" s="29" t="e">
        <f>VLOOKUP($C7,'S47'!$C:$BQ,52,0)</f>
        <v>#N/A</v>
      </c>
      <c r="AS7" s="29" t="e">
        <f>VLOOKUP($C7,'S47'!$C:$BQ,53,0)</f>
        <v>#N/A</v>
      </c>
      <c r="AT7" s="29" t="e">
        <f>VLOOKUP($C7,'S47'!$C:$BQ,15,0)</f>
        <v>#N/A</v>
      </c>
      <c r="AU7" s="29" t="e">
        <f>VLOOKUP($C7,'S47'!$C:$BQ,22,0)</f>
        <v>#N/A</v>
      </c>
      <c r="AV7" s="29" t="e">
        <f>VLOOKUP($C7,'S47'!$C:$BQ,23,0)</f>
        <v>#N/A</v>
      </c>
      <c r="AW7" s="29" t="e">
        <f>VLOOKUP($C7,'S47'!$C:$BQ,35,0)</f>
        <v>#N/A</v>
      </c>
      <c r="AX7" s="29" t="e">
        <f>VLOOKUP($C7,'S47'!$C:$BQ,42,0)</f>
        <v>#N/A</v>
      </c>
      <c r="AY7" s="29" t="e">
        <f>VLOOKUP($C7,'S47'!$C:$BQ,43,0)</f>
        <v>#N/A</v>
      </c>
      <c r="AZ7" s="22" t="e">
        <f>VLOOKUP($C7,'S48'!$C:$BQ,55,0)</f>
        <v>#N/A</v>
      </c>
      <c r="BA7" s="22" t="e">
        <f>VLOOKUP($C7,'S48'!$C:$BQ,62,0)</f>
        <v>#N/A</v>
      </c>
      <c r="BB7" s="22" t="e">
        <f>VLOOKUP($C7,'S48'!$C:$BQ,63,0)</f>
        <v>#N/A</v>
      </c>
      <c r="BC7" s="22" t="e">
        <f>VLOOKUP($C7,'S48'!$C:$BQ,45,0)</f>
        <v>#N/A</v>
      </c>
      <c r="BD7" s="29" t="e">
        <f>VLOOKUP($C7,'S48'!$C:$BQ,52,0)</f>
        <v>#N/A</v>
      </c>
      <c r="BE7" s="29" t="e">
        <f>VLOOKUP($C7,'S48'!$C:$BQ,53,0)</f>
        <v>#N/A</v>
      </c>
      <c r="BF7" s="29" t="e">
        <f>VLOOKUP($C7,'S48'!$C:$BQ,15,0)</f>
        <v>#N/A</v>
      </c>
      <c r="BG7" s="29" t="e">
        <f>VLOOKUP($C7,'S48'!$C:$BQ,22,0)</f>
        <v>#N/A</v>
      </c>
      <c r="BH7" s="29" t="e">
        <f>VLOOKUP($C7,'S48'!$C:$BQ,23,0)</f>
        <v>#N/A</v>
      </c>
      <c r="BI7" s="29" t="e">
        <f>VLOOKUP($C7,'S48'!$C:$BQ,35,0)</f>
        <v>#N/A</v>
      </c>
      <c r="BJ7" s="29" t="e">
        <f>VLOOKUP($C7,'S48'!$C:$BQ,42,0)</f>
        <v>#N/A</v>
      </c>
      <c r="BK7" s="29" t="e">
        <f>VLOOKUP($C7,'S48'!$C:$BQ,43,0)</f>
        <v>#N/A</v>
      </c>
      <c r="BL7" s="22" t="e">
        <f>VLOOKUP($C7,'S49'!$C:$BQ,55,0)</f>
        <v>#N/A</v>
      </c>
      <c r="BM7" s="22" t="e">
        <f>VLOOKUP($C7,'S49'!$C:$BQ,62,0)</f>
        <v>#N/A</v>
      </c>
      <c r="BN7" s="22" t="e">
        <f>VLOOKUP($C7,'S49'!$C:$BQ,63,0)</f>
        <v>#N/A</v>
      </c>
      <c r="BO7" s="22" t="e">
        <f>VLOOKUP($C7,'S49'!$C:$BQ,45,0)</f>
        <v>#N/A</v>
      </c>
      <c r="BP7" s="29" t="e">
        <f>VLOOKUP($C7,'S49'!$C:$BQ,52,0)</f>
        <v>#N/A</v>
      </c>
      <c r="BQ7" s="29" t="e">
        <f>VLOOKUP($C7,'S49'!$C:$BQ,53,0)</f>
        <v>#N/A</v>
      </c>
      <c r="BR7" s="29" t="e">
        <f>VLOOKUP($C7,'S49'!$C:$BQ,15,0)</f>
        <v>#N/A</v>
      </c>
      <c r="BS7" s="29" t="e">
        <f>VLOOKUP($C7,'S49'!$C:$BQ,22,0)</f>
        <v>#N/A</v>
      </c>
      <c r="BT7" s="29" t="e">
        <f>VLOOKUP($C7,'S49'!$C:$BQ,23,0)</f>
        <v>#N/A</v>
      </c>
      <c r="BU7" s="29" t="e">
        <f>VLOOKUP($C7,'S49'!$C:$BQ,35,0)</f>
        <v>#N/A</v>
      </c>
      <c r="BV7" s="29" t="e">
        <f>VLOOKUP($C7,'S49'!$C:$BQ,42,0)</f>
        <v>#N/A</v>
      </c>
      <c r="BW7" s="29" t="e">
        <f>VLOOKUP($C7,'S49'!$C:$BQ,43,0)</f>
        <v>#N/A</v>
      </c>
      <c r="BX7" s="22" t="e">
        <f>VLOOKUP($C7,'S50'!$C:$BQ,55,0)</f>
        <v>#N/A</v>
      </c>
      <c r="BY7" s="22" t="e">
        <f>VLOOKUP($C7,'S50'!$C:$BQ,62,0)</f>
        <v>#N/A</v>
      </c>
      <c r="BZ7" s="22" t="e">
        <f>VLOOKUP($C7,'S50'!$C:$BQ,63,0)</f>
        <v>#N/A</v>
      </c>
      <c r="CA7" s="22" t="e">
        <f>VLOOKUP($C7,'S50'!$C:$BQ,45,0)</f>
        <v>#N/A</v>
      </c>
      <c r="CB7" s="29" t="e">
        <f>VLOOKUP($C7,'S50'!$C:$BQ,52,0)</f>
        <v>#N/A</v>
      </c>
      <c r="CC7" s="29" t="e">
        <f>VLOOKUP($C7,'S50'!$C:$BQ,53,0)</f>
        <v>#N/A</v>
      </c>
      <c r="CD7" s="29" t="e">
        <f>VLOOKUP($C7,'S50'!$C:$BQ,15,0)</f>
        <v>#N/A</v>
      </c>
      <c r="CE7" s="29" t="e">
        <f>VLOOKUP($C7,'S50'!$C:$BQ,22,0)</f>
        <v>#N/A</v>
      </c>
      <c r="CF7" s="29" t="e">
        <f>VLOOKUP($C7,'S50'!$C:$BQ,23,0)</f>
        <v>#N/A</v>
      </c>
      <c r="CG7" s="29" t="e">
        <f>VLOOKUP($C7,'S50'!$C:$BQ,35,0)</f>
        <v>#N/A</v>
      </c>
      <c r="CH7" s="29" t="e">
        <f>VLOOKUP($C7,'S50'!$C:$BQ,42,0)</f>
        <v>#N/A</v>
      </c>
      <c r="CI7" s="29" t="e">
        <f>VLOOKUP($C7,'S50'!$C:$BQ,43,0)</f>
        <v>#N/A</v>
      </c>
    </row>
    <row r="8" spans="1:87" x14ac:dyDescent="0.2">
      <c r="A8" s="31" t="e">
        <v>#N/A</v>
      </c>
      <c r="B8" s="31" t="e">
        <v>#N/A</v>
      </c>
      <c r="C8" s="21" t="s">
        <v>38</v>
      </c>
      <c r="D8" s="22" t="e">
        <f>VLOOKUP($C8,'S0 remplacer avec S44'!$C:$BQ,55,0)</f>
        <v>#N/A</v>
      </c>
      <c r="E8" s="22" t="e">
        <f>VLOOKUP($C8,'S0 remplacer avec S44'!$C:$BQ,62,0)</f>
        <v>#N/A</v>
      </c>
      <c r="F8" s="22" t="e">
        <f>VLOOKUP($C8,'S0 remplacer avec S44'!$C:$BQ,63,0)</f>
        <v>#N/A</v>
      </c>
      <c r="G8" s="22" t="e">
        <f>VLOOKUP($C8,'S0 remplacer avec S44'!$C:$BQ,45,0)</f>
        <v>#N/A</v>
      </c>
      <c r="H8" s="29" t="e">
        <f>VLOOKUP($C8,'S0 remplacer avec S44'!$C:$BQ,52,0)</f>
        <v>#N/A</v>
      </c>
      <c r="I8" s="29" t="e">
        <f>VLOOKUP($C8,'S0 remplacer avec S44'!$C:$BQ,53,0)</f>
        <v>#N/A</v>
      </c>
      <c r="J8" s="29" t="e">
        <f>VLOOKUP($C8,'S0 remplacer avec S44'!$C:$BQ,15,0)</f>
        <v>#N/A</v>
      </c>
      <c r="K8" s="29" t="e">
        <f>VLOOKUP($C8,'S0 remplacer avec S44'!$C:$BQ,22,0)</f>
        <v>#N/A</v>
      </c>
      <c r="L8" s="29" t="e">
        <f>VLOOKUP($C8,'S0 remplacer avec S44'!$C:$BQ,23,0)</f>
        <v>#N/A</v>
      </c>
      <c r="M8" s="29" t="e">
        <f>VLOOKUP($C8,'S0 remplacer avec S44'!$C:$BQ,35,0)</f>
        <v>#N/A</v>
      </c>
      <c r="N8" s="29" t="e">
        <f>VLOOKUP($C8,'S0 remplacer avec S44'!$C:$BQ,42,0)</f>
        <v>#N/A</v>
      </c>
      <c r="O8" s="29" t="e">
        <f>VLOOKUP($C8,'S0 remplacer avec S44'!$C:$BQ,43,0)</f>
        <v>#N/A</v>
      </c>
      <c r="P8" s="22" t="e">
        <f>VLOOKUP($C8,'S45'!$C:$BQ,55,0)</f>
        <v>#N/A</v>
      </c>
      <c r="Q8" s="22" t="e">
        <f>VLOOKUP($C8,'S45'!$C:$BQ,62,0)</f>
        <v>#N/A</v>
      </c>
      <c r="R8" s="22" t="e">
        <f>VLOOKUP($C8,'S45'!$C:$BQ,63,0)</f>
        <v>#N/A</v>
      </c>
      <c r="S8" s="22" t="e">
        <f>VLOOKUP($C8,'S45'!$C:$BQ,45,0)</f>
        <v>#N/A</v>
      </c>
      <c r="T8" s="29" t="e">
        <f>VLOOKUP($C8,'S45'!$C:$BQ,52,0)</f>
        <v>#N/A</v>
      </c>
      <c r="U8" s="29" t="e">
        <f>VLOOKUP($C8,'S45'!$C:$BQ,53,0)</f>
        <v>#N/A</v>
      </c>
      <c r="V8" s="29" t="e">
        <f>VLOOKUP($C8,'S45'!$C:$BQ,15,0)</f>
        <v>#N/A</v>
      </c>
      <c r="W8" s="29" t="e">
        <f>VLOOKUP($C8,'S45'!$C:$BQ,22,0)</f>
        <v>#N/A</v>
      </c>
      <c r="X8" s="29" t="e">
        <f>VLOOKUP($C8,'S45'!$C:$BQ,23,0)</f>
        <v>#N/A</v>
      </c>
      <c r="Y8" s="29" t="e">
        <f>VLOOKUP($C8,'S45'!$C:$BQ,35,0)</f>
        <v>#N/A</v>
      </c>
      <c r="Z8" s="29" t="e">
        <f>VLOOKUP($C8,'S45'!$C:$BQ,42,0)</f>
        <v>#N/A</v>
      </c>
      <c r="AA8" s="29" t="e">
        <f>VLOOKUP($C8,'S45'!$C:$BQ,43,0)</f>
        <v>#N/A</v>
      </c>
      <c r="AB8" s="22" t="e">
        <f>VLOOKUP($C8,'S46'!$C:$BQ,55,0)</f>
        <v>#N/A</v>
      </c>
      <c r="AC8" s="22" t="e">
        <f>VLOOKUP($C8,'S46'!$C:$BQ,62,0)</f>
        <v>#N/A</v>
      </c>
      <c r="AD8" s="22" t="e">
        <f>VLOOKUP($C8,'S46'!$C:$BQ,63,0)</f>
        <v>#N/A</v>
      </c>
      <c r="AE8" s="22" t="e">
        <f>VLOOKUP($C8,'S46'!$C:$BQ,45,0)</f>
        <v>#N/A</v>
      </c>
      <c r="AF8" s="29" t="e">
        <f>VLOOKUP($C8,'S46'!$C:$BQ,52,0)</f>
        <v>#N/A</v>
      </c>
      <c r="AG8" s="29" t="e">
        <f>VLOOKUP($C8,'S46'!$C:$BQ,53,0)</f>
        <v>#N/A</v>
      </c>
      <c r="AH8" s="29" t="e">
        <f>VLOOKUP($C8,'S46'!$C:$BQ,15,0)</f>
        <v>#N/A</v>
      </c>
      <c r="AI8" s="29" t="e">
        <f>VLOOKUP($C8,'S46'!$C:$BQ,22,0)</f>
        <v>#N/A</v>
      </c>
      <c r="AJ8" s="29" t="e">
        <f>VLOOKUP($C8,'S46'!$C:$BQ,23,0)</f>
        <v>#N/A</v>
      </c>
      <c r="AK8" s="29" t="e">
        <f>VLOOKUP($C8,'S46'!$C:$BQ,35,0)</f>
        <v>#N/A</v>
      </c>
      <c r="AL8" s="29" t="e">
        <f>VLOOKUP($C8,'S46'!$C:$BQ,42,0)</f>
        <v>#N/A</v>
      </c>
      <c r="AM8" s="29" t="e">
        <f>VLOOKUP($C8,'S46'!$C:$BQ,43,0)</f>
        <v>#N/A</v>
      </c>
      <c r="AN8" s="22" t="e">
        <f>VLOOKUP($C8,'S47'!$C:$BQ,55,0)</f>
        <v>#N/A</v>
      </c>
      <c r="AO8" s="22" t="e">
        <f>VLOOKUP($C8,'S47'!$C:$BQ,62,0)</f>
        <v>#N/A</v>
      </c>
      <c r="AP8" s="22" t="e">
        <f>VLOOKUP($C8,'S47'!$C:$BQ,63,0)</f>
        <v>#N/A</v>
      </c>
      <c r="AQ8" s="22" t="e">
        <f>VLOOKUP($C8,'S47'!$C:$BQ,45,0)</f>
        <v>#N/A</v>
      </c>
      <c r="AR8" s="29" t="e">
        <f>VLOOKUP($C8,'S47'!$C:$BQ,52,0)</f>
        <v>#N/A</v>
      </c>
      <c r="AS8" s="29" t="e">
        <f>VLOOKUP($C8,'S47'!$C:$BQ,53,0)</f>
        <v>#N/A</v>
      </c>
      <c r="AT8" s="29" t="e">
        <f>VLOOKUP($C8,'S47'!$C:$BQ,15,0)</f>
        <v>#N/A</v>
      </c>
      <c r="AU8" s="29" t="e">
        <f>VLOOKUP($C8,'S47'!$C:$BQ,22,0)</f>
        <v>#N/A</v>
      </c>
      <c r="AV8" s="29" t="e">
        <f>VLOOKUP($C8,'S47'!$C:$BQ,23,0)</f>
        <v>#N/A</v>
      </c>
      <c r="AW8" s="29" t="e">
        <f>VLOOKUP($C8,'S47'!$C:$BQ,35,0)</f>
        <v>#N/A</v>
      </c>
      <c r="AX8" s="29" t="e">
        <f>VLOOKUP($C8,'S47'!$C:$BQ,42,0)</f>
        <v>#N/A</v>
      </c>
      <c r="AY8" s="29" t="e">
        <f>VLOOKUP($C8,'S47'!$C:$BQ,43,0)</f>
        <v>#N/A</v>
      </c>
      <c r="AZ8" s="22" t="e">
        <f>VLOOKUP($C8,'S48'!$C:$BQ,55,0)</f>
        <v>#N/A</v>
      </c>
      <c r="BA8" s="22" t="e">
        <f>VLOOKUP($C8,'S48'!$C:$BQ,62,0)</f>
        <v>#N/A</v>
      </c>
      <c r="BB8" s="22" t="e">
        <f>VLOOKUP($C8,'S48'!$C:$BQ,63,0)</f>
        <v>#N/A</v>
      </c>
      <c r="BC8" s="22" t="e">
        <f>VLOOKUP($C8,'S48'!$C:$BQ,45,0)</f>
        <v>#N/A</v>
      </c>
      <c r="BD8" s="29" t="e">
        <f>VLOOKUP($C8,'S48'!$C:$BQ,52,0)</f>
        <v>#N/A</v>
      </c>
      <c r="BE8" s="29" t="e">
        <f>VLOOKUP($C8,'S48'!$C:$BQ,53,0)</f>
        <v>#N/A</v>
      </c>
      <c r="BF8" s="29" t="e">
        <f>VLOOKUP($C8,'S48'!$C:$BQ,15,0)</f>
        <v>#N/A</v>
      </c>
      <c r="BG8" s="29" t="e">
        <f>VLOOKUP($C8,'S48'!$C:$BQ,22,0)</f>
        <v>#N/A</v>
      </c>
      <c r="BH8" s="29" t="e">
        <f>VLOOKUP($C8,'S48'!$C:$BQ,23,0)</f>
        <v>#N/A</v>
      </c>
      <c r="BI8" s="29" t="e">
        <f>VLOOKUP($C8,'S48'!$C:$BQ,35,0)</f>
        <v>#N/A</v>
      </c>
      <c r="BJ8" s="29" t="e">
        <f>VLOOKUP($C8,'S48'!$C:$BQ,42,0)</f>
        <v>#N/A</v>
      </c>
      <c r="BK8" s="29" t="e">
        <f>VLOOKUP($C8,'S48'!$C:$BQ,43,0)</f>
        <v>#N/A</v>
      </c>
      <c r="BL8" s="22" t="e">
        <f>VLOOKUP($C8,'S49'!$C:$BQ,55,0)</f>
        <v>#N/A</v>
      </c>
      <c r="BM8" s="22" t="e">
        <f>VLOOKUP($C8,'S49'!$C:$BQ,62,0)</f>
        <v>#N/A</v>
      </c>
      <c r="BN8" s="22" t="e">
        <f>VLOOKUP($C8,'S49'!$C:$BQ,63,0)</f>
        <v>#N/A</v>
      </c>
      <c r="BO8" s="22" t="e">
        <f>VLOOKUP($C8,'S49'!$C:$BQ,45,0)</f>
        <v>#N/A</v>
      </c>
      <c r="BP8" s="29" t="e">
        <f>VLOOKUP($C8,'S49'!$C:$BQ,52,0)</f>
        <v>#N/A</v>
      </c>
      <c r="BQ8" s="29" t="e">
        <f>VLOOKUP($C8,'S49'!$C:$BQ,53,0)</f>
        <v>#N/A</v>
      </c>
      <c r="BR8" s="29" t="e">
        <f>VLOOKUP($C8,'S49'!$C:$BQ,15,0)</f>
        <v>#N/A</v>
      </c>
      <c r="BS8" s="29" t="e">
        <f>VLOOKUP($C8,'S49'!$C:$BQ,22,0)</f>
        <v>#N/A</v>
      </c>
      <c r="BT8" s="29" t="e">
        <f>VLOOKUP($C8,'S49'!$C:$BQ,23,0)</f>
        <v>#N/A</v>
      </c>
      <c r="BU8" s="29" t="e">
        <f>VLOOKUP($C8,'S49'!$C:$BQ,35,0)</f>
        <v>#N/A</v>
      </c>
      <c r="BV8" s="29" t="e">
        <f>VLOOKUP($C8,'S49'!$C:$BQ,42,0)</f>
        <v>#N/A</v>
      </c>
      <c r="BW8" s="29" t="e">
        <f>VLOOKUP($C8,'S49'!$C:$BQ,43,0)</f>
        <v>#N/A</v>
      </c>
      <c r="BX8" s="22" t="e">
        <f>VLOOKUP($C8,'S50'!$C:$BQ,55,0)</f>
        <v>#N/A</v>
      </c>
      <c r="BY8" s="22" t="e">
        <f>VLOOKUP($C8,'S50'!$C:$BQ,62,0)</f>
        <v>#N/A</v>
      </c>
      <c r="BZ8" s="22" t="e">
        <f>VLOOKUP($C8,'S50'!$C:$BQ,63,0)</f>
        <v>#N/A</v>
      </c>
      <c r="CA8" s="22" t="e">
        <f>VLOOKUP($C8,'S50'!$C:$BQ,45,0)</f>
        <v>#N/A</v>
      </c>
      <c r="CB8" s="29" t="e">
        <f>VLOOKUP($C8,'S50'!$C:$BQ,52,0)</f>
        <v>#N/A</v>
      </c>
      <c r="CC8" s="29" t="e">
        <f>VLOOKUP($C8,'S50'!$C:$BQ,53,0)</f>
        <v>#N/A</v>
      </c>
      <c r="CD8" s="29" t="e">
        <f>VLOOKUP($C8,'S50'!$C:$BQ,15,0)</f>
        <v>#N/A</v>
      </c>
      <c r="CE8" s="29" t="e">
        <f>VLOOKUP($C8,'S50'!$C:$BQ,22,0)</f>
        <v>#N/A</v>
      </c>
      <c r="CF8" s="29" t="e">
        <f>VLOOKUP($C8,'S50'!$C:$BQ,23,0)</f>
        <v>#N/A</v>
      </c>
      <c r="CG8" s="29" t="e">
        <f>VLOOKUP($C8,'S50'!$C:$BQ,35,0)</f>
        <v>#N/A</v>
      </c>
      <c r="CH8" s="29" t="e">
        <f>VLOOKUP($C8,'S50'!$C:$BQ,42,0)</f>
        <v>#N/A</v>
      </c>
      <c r="CI8" s="29" t="e">
        <f>VLOOKUP($C8,'S50'!$C:$BQ,43,0)</f>
        <v>#N/A</v>
      </c>
    </row>
    <row r="9" spans="1:87" x14ac:dyDescent="0.2">
      <c r="A9" s="31" t="s">
        <v>378</v>
      </c>
      <c r="B9" s="31" t="s">
        <v>0</v>
      </c>
      <c r="C9" s="21" t="s">
        <v>39</v>
      </c>
      <c r="D9" s="22">
        <f>VLOOKUP($C9,'S0 remplacer avec S44'!$C:$BQ,55,0)</f>
        <v>573.1</v>
      </c>
      <c r="E9" s="22">
        <f>VLOOKUP($C9,'S0 remplacer avec S44'!$C:$BQ,62,0)</f>
        <v>18</v>
      </c>
      <c r="F9" s="22">
        <f>VLOOKUP($C9,'S0 remplacer avec S44'!$C:$BQ,63,0)</f>
        <v>136</v>
      </c>
      <c r="G9" s="22">
        <f>VLOOKUP($C9,'S0 remplacer avec S44'!$C:$BQ,45,0)</f>
        <v>6051.4738100000004</v>
      </c>
      <c r="H9" s="29">
        <f>VLOOKUP($C9,'S0 remplacer avec S44'!$C:$BQ,52,0)</f>
        <v>0</v>
      </c>
      <c r="I9" s="29">
        <f>VLOOKUP($C9,'S0 remplacer avec S44'!$C:$BQ,53,0)</f>
        <v>195</v>
      </c>
      <c r="J9" s="29">
        <f>VLOOKUP($C9,'S0 remplacer avec S44'!$C:$BQ,15,0)</f>
        <v>424</v>
      </c>
      <c r="K9" s="29">
        <f>VLOOKUP($C9,'S0 remplacer avec S44'!$C:$BQ,22,0)</f>
        <v>0</v>
      </c>
      <c r="L9" s="29">
        <f>VLOOKUP($C9,'S0 remplacer avec S44'!$C:$BQ,23,0)</f>
        <v>0</v>
      </c>
      <c r="M9" s="29">
        <f>VLOOKUP($C9,'S0 remplacer avec S44'!$C:$BQ,35,0)</f>
        <v>8787.7180399999997</v>
      </c>
      <c r="N9" s="29">
        <f>VLOOKUP($C9,'S0 remplacer avec S44'!$C:$BQ,42,0)</f>
        <v>0</v>
      </c>
      <c r="O9" s="29">
        <f>VLOOKUP($C9,'S0 remplacer avec S44'!$C:$BQ,43,0)</f>
        <v>0</v>
      </c>
      <c r="P9" s="22">
        <f>VLOOKUP($C9,'S45'!$C:$BQ,55,0)</f>
        <v>575.79999999999995</v>
      </c>
      <c r="Q9" s="22">
        <f>VLOOKUP($C9,'S45'!$C:$BQ,62,0)</f>
        <v>15</v>
      </c>
      <c r="R9" s="22">
        <f>VLOOKUP($C9,'S45'!$C:$BQ,63,0)</f>
        <v>133</v>
      </c>
      <c r="S9" s="22">
        <f>VLOOKUP($C9,'S45'!$C:$BQ,45,0)</f>
        <v>6180.5896000000002</v>
      </c>
      <c r="T9" s="29">
        <f>VLOOKUP($C9,'S45'!$C:$BQ,52,0)</f>
        <v>0</v>
      </c>
      <c r="U9" s="29">
        <f>VLOOKUP($C9,'S45'!$C:$BQ,53,0)</f>
        <v>66</v>
      </c>
      <c r="V9" s="29">
        <f>VLOOKUP($C9,'S45'!$C:$BQ,15,0)</f>
        <v>430</v>
      </c>
      <c r="W9" s="29">
        <f>VLOOKUP($C9,'S45'!$C:$BQ,22,0)</f>
        <v>0</v>
      </c>
      <c r="X9" s="29">
        <f>VLOOKUP($C9,'S45'!$C:$BQ,23,0)</f>
        <v>0</v>
      </c>
      <c r="Y9" s="29">
        <f>VLOOKUP($C9,'S45'!$C:$BQ,35,0)</f>
        <v>8813.1143300000003</v>
      </c>
      <c r="Z9" s="29">
        <f>VLOOKUP($C9,'S45'!$C:$BQ,42,0)</f>
        <v>0</v>
      </c>
      <c r="AA9" s="29">
        <f>VLOOKUP($C9,'S45'!$C:$BQ,43,0)</f>
        <v>0</v>
      </c>
      <c r="AB9" s="22" t="e">
        <f>VLOOKUP($C9,'S46'!$C:$BQ,55,0)</f>
        <v>#N/A</v>
      </c>
      <c r="AC9" s="22" t="e">
        <f>VLOOKUP($C9,'S46'!$C:$BQ,62,0)</f>
        <v>#N/A</v>
      </c>
      <c r="AD9" s="22" t="e">
        <f>VLOOKUP($C9,'S46'!$C:$BQ,63,0)</f>
        <v>#N/A</v>
      </c>
      <c r="AE9" s="22" t="e">
        <f>VLOOKUP($C9,'S46'!$C:$BQ,45,0)</f>
        <v>#N/A</v>
      </c>
      <c r="AF9" s="29" t="e">
        <f>VLOOKUP($C9,'S46'!$C:$BQ,52,0)</f>
        <v>#N/A</v>
      </c>
      <c r="AG9" s="29" t="e">
        <f>VLOOKUP($C9,'S46'!$C:$BQ,53,0)</f>
        <v>#N/A</v>
      </c>
      <c r="AH9" s="29" t="e">
        <f>VLOOKUP($C9,'S46'!$C:$BQ,15,0)</f>
        <v>#N/A</v>
      </c>
      <c r="AI9" s="29" t="e">
        <f>VLOOKUP($C9,'S46'!$C:$BQ,22,0)</f>
        <v>#N/A</v>
      </c>
      <c r="AJ9" s="29" t="e">
        <f>VLOOKUP($C9,'S46'!$C:$BQ,23,0)</f>
        <v>#N/A</v>
      </c>
      <c r="AK9" s="29" t="e">
        <f>VLOOKUP($C9,'S46'!$C:$BQ,35,0)</f>
        <v>#N/A</v>
      </c>
      <c r="AL9" s="29" t="e">
        <f>VLOOKUP($C9,'S46'!$C:$BQ,42,0)</f>
        <v>#N/A</v>
      </c>
      <c r="AM9" s="29" t="e">
        <f>VLOOKUP($C9,'S46'!$C:$BQ,43,0)</f>
        <v>#N/A</v>
      </c>
      <c r="AN9" s="22" t="e">
        <f>VLOOKUP($C9,'S47'!$C:$BQ,55,0)</f>
        <v>#N/A</v>
      </c>
      <c r="AO9" s="22" t="e">
        <f>VLOOKUP($C9,'S47'!$C:$BQ,62,0)</f>
        <v>#N/A</v>
      </c>
      <c r="AP9" s="22" t="e">
        <f>VLOOKUP($C9,'S47'!$C:$BQ,63,0)</f>
        <v>#N/A</v>
      </c>
      <c r="AQ9" s="22" t="e">
        <f>VLOOKUP($C9,'S47'!$C:$BQ,45,0)</f>
        <v>#N/A</v>
      </c>
      <c r="AR9" s="29" t="e">
        <f>VLOOKUP($C9,'S47'!$C:$BQ,52,0)</f>
        <v>#N/A</v>
      </c>
      <c r="AS9" s="29" t="e">
        <f>VLOOKUP($C9,'S47'!$C:$BQ,53,0)</f>
        <v>#N/A</v>
      </c>
      <c r="AT9" s="29" t="e">
        <f>VLOOKUP($C9,'S47'!$C:$BQ,15,0)</f>
        <v>#N/A</v>
      </c>
      <c r="AU9" s="29" t="e">
        <f>VLOOKUP($C9,'S47'!$C:$BQ,22,0)</f>
        <v>#N/A</v>
      </c>
      <c r="AV9" s="29" t="e">
        <f>VLOOKUP($C9,'S47'!$C:$BQ,23,0)</f>
        <v>#N/A</v>
      </c>
      <c r="AW9" s="29" t="e">
        <f>VLOOKUP($C9,'S47'!$C:$BQ,35,0)</f>
        <v>#N/A</v>
      </c>
      <c r="AX9" s="29" t="e">
        <f>VLOOKUP($C9,'S47'!$C:$BQ,42,0)</f>
        <v>#N/A</v>
      </c>
      <c r="AY9" s="29" t="e">
        <f>VLOOKUP($C9,'S47'!$C:$BQ,43,0)</f>
        <v>#N/A</v>
      </c>
      <c r="AZ9" s="22" t="e">
        <f>VLOOKUP($C9,'S48'!$C:$BQ,55,0)</f>
        <v>#N/A</v>
      </c>
      <c r="BA9" s="22" t="e">
        <f>VLOOKUP($C9,'S48'!$C:$BQ,62,0)</f>
        <v>#N/A</v>
      </c>
      <c r="BB9" s="22" t="e">
        <f>VLOOKUP($C9,'S48'!$C:$BQ,63,0)</f>
        <v>#N/A</v>
      </c>
      <c r="BC9" s="22" t="e">
        <f>VLOOKUP($C9,'S48'!$C:$BQ,45,0)</f>
        <v>#N/A</v>
      </c>
      <c r="BD9" s="29" t="e">
        <f>VLOOKUP($C9,'S48'!$C:$BQ,52,0)</f>
        <v>#N/A</v>
      </c>
      <c r="BE9" s="29" t="e">
        <f>VLOOKUP($C9,'S48'!$C:$BQ,53,0)</f>
        <v>#N/A</v>
      </c>
      <c r="BF9" s="29" t="e">
        <f>VLOOKUP($C9,'S48'!$C:$BQ,15,0)</f>
        <v>#N/A</v>
      </c>
      <c r="BG9" s="29" t="e">
        <f>VLOOKUP($C9,'S48'!$C:$BQ,22,0)</f>
        <v>#N/A</v>
      </c>
      <c r="BH9" s="29" t="e">
        <f>VLOOKUP($C9,'S48'!$C:$BQ,23,0)</f>
        <v>#N/A</v>
      </c>
      <c r="BI9" s="29" t="e">
        <f>VLOOKUP($C9,'S48'!$C:$BQ,35,0)</f>
        <v>#N/A</v>
      </c>
      <c r="BJ9" s="29" t="e">
        <f>VLOOKUP($C9,'S48'!$C:$BQ,42,0)</f>
        <v>#N/A</v>
      </c>
      <c r="BK9" s="29" t="e">
        <f>VLOOKUP($C9,'S48'!$C:$BQ,43,0)</f>
        <v>#N/A</v>
      </c>
      <c r="BL9" s="22" t="e">
        <f>VLOOKUP($C9,'S49'!$C:$BQ,55,0)</f>
        <v>#N/A</v>
      </c>
      <c r="BM9" s="22" t="e">
        <f>VLOOKUP($C9,'S49'!$C:$BQ,62,0)</f>
        <v>#N/A</v>
      </c>
      <c r="BN9" s="22" t="e">
        <f>VLOOKUP($C9,'S49'!$C:$BQ,63,0)</f>
        <v>#N/A</v>
      </c>
      <c r="BO9" s="22" t="e">
        <f>VLOOKUP($C9,'S49'!$C:$BQ,45,0)</f>
        <v>#N/A</v>
      </c>
      <c r="BP9" s="29" t="e">
        <f>VLOOKUP($C9,'S49'!$C:$BQ,52,0)</f>
        <v>#N/A</v>
      </c>
      <c r="BQ9" s="29" t="e">
        <f>VLOOKUP($C9,'S49'!$C:$BQ,53,0)</f>
        <v>#N/A</v>
      </c>
      <c r="BR9" s="29" t="e">
        <f>VLOOKUP($C9,'S49'!$C:$BQ,15,0)</f>
        <v>#N/A</v>
      </c>
      <c r="BS9" s="29" t="e">
        <f>VLOOKUP($C9,'S49'!$C:$BQ,22,0)</f>
        <v>#N/A</v>
      </c>
      <c r="BT9" s="29" t="e">
        <f>VLOOKUP($C9,'S49'!$C:$BQ,23,0)</f>
        <v>#N/A</v>
      </c>
      <c r="BU9" s="29" t="e">
        <f>VLOOKUP($C9,'S49'!$C:$BQ,35,0)</f>
        <v>#N/A</v>
      </c>
      <c r="BV9" s="29" t="e">
        <f>VLOOKUP($C9,'S49'!$C:$BQ,42,0)</f>
        <v>#N/A</v>
      </c>
      <c r="BW9" s="29" t="e">
        <f>VLOOKUP($C9,'S49'!$C:$BQ,43,0)</f>
        <v>#N/A</v>
      </c>
      <c r="BX9" s="22" t="e">
        <f>VLOOKUP($C9,'S50'!$C:$BQ,55,0)</f>
        <v>#N/A</v>
      </c>
      <c r="BY9" s="22" t="e">
        <f>VLOOKUP($C9,'S50'!$C:$BQ,62,0)</f>
        <v>#N/A</v>
      </c>
      <c r="BZ9" s="22" t="e">
        <f>VLOOKUP($C9,'S50'!$C:$BQ,63,0)</f>
        <v>#N/A</v>
      </c>
      <c r="CA9" s="22" t="e">
        <f>VLOOKUP($C9,'S50'!$C:$BQ,45,0)</f>
        <v>#N/A</v>
      </c>
      <c r="CB9" s="29" t="e">
        <f>VLOOKUP($C9,'S50'!$C:$BQ,52,0)</f>
        <v>#N/A</v>
      </c>
      <c r="CC9" s="29" t="e">
        <f>VLOOKUP($C9,'S50'!$C:$BQ,53,0)</f>
        <v>#N/A</v>
      </c>
      <c r="CD9" s="29" t="e">
        <f>VLOOKUP($C9,'S50'!$C:$BQ,15,0)</f>
        <v>#N/A</v>
      </c>
      <c r="CE9" s="29" t="e">
        <f>VLOOKUP($C9,'S50'!$C:$BQ,22,0)</f>
        <v>#N/A</v>
      </c>
      <c r="CF9" s="29" t="e">
        <f>VLOOKUP($C9,'S50'!$C:$BQ,23,0)</f>
        <v>#N/A</v>
      </c>
      <c r="CG9" s="29" t="e">
        <f>VLOOKUP($C9,'S50'!$C:$BQ,35,0)</f>
        <v>#N/A</v>
      </c>
      <c r="CH9" s="29" t="e">
        <f>VLOOKUP($C9,'S50'!$C:$BQ,42,0)</f>
        <v>#N/A</v>
      </c>
      <c r="CI9" s="29" t="e">
        <f>VLOOKUP($C9,'S50'!$C:$BQ,43,0)</f>
        <v>#N/A</v>
      </c>
    </row>
    <row r="10" spans="1:87" x14ac:dyDescent="0.2">
      <c r="A10" s="31" t="e">
        <v>#N/A</v>
      </c>
      <c r="B10" s="31" t="e">
        <v>#N/A</v>
      </c>
      <c r="C10" s="21" t="s">
        <v>40</v>
      </c>
      <c r="D10" s="22" t="e">
        <f>VLOOKUP($C10,'S0 remplacer avec S44'!$C:$BQ,55,0)</f>
        <v>#N/A</v>
      </c>
      <c r="E10" s="22" t="e">
        <f>VLOOKUP($C10,'S0 remplacer avec S44'!$C:$BQ,62,0)</f>
        <v>#N/A</v>
      </c>
      <c r="F10" s="22" t="e">
        <f>VLOOKUP($C10,'S0 remplacer avec S44'!$C:$BQ,63,0)</f>
        <v>#N/A</v>
      </c>
      <c r="G10" s="22" t="e">
        <f>VLOOKUP($C10,'S0 remplacer avec S44'!$C:$BQ,45,0)</f>
        <v>#N/A</v>
      </c>
      <c r="H10" s="29" t="e">
        <f>VLOOKUP($C10,'S0 remplacer avec S44'!$C:$BQ,52,0)</f>
        <v>#N/A</v>
      </c>
      <c r="I10" s="29" t="e">
        <f>VLOOKUP($C10,'S0 remplacer avec S44'!$C:$BQ,53,0)</f>
        <v>#N/A</v>
      </c>
      <c r="J10" s="29" t="e">
        <f>VLOOKUP($C10,'S0 remplacer avec S44'!$C:$BQ,15,0)</f>
        <v>#N/A</v>
      </c>
      <c r="K10" s="29" t="e">
        <f>VLOOKUP($C10,'S0 remplacer avec S44'!$C:$BQ,22,0)</f>
        <v>#N/A</v>
      </c>
      <c r="L10" s="29" t="e">
        <f>VLOOKUP($C10,'S0 remplacer avec S44'!$C:$BQ,23,0)</f>
        <v>#N/A</v>
      </c>
      <c r="M10" s="29" t="e">
        <f>VLOOKUP($C10,'S0 remplacer avec S44'!$C:$BQ,35,0)</f>
        <v>#N/A</v>
      </c>
      <c r="N10" s="29" t="e">
        <f>VLOOKUP($C10,'S0 remplacer avec S44'!$C:$BQ,42,0)</f>
        <v>#N/A</v>
      </c>
      <c r="O10" s="29" t="e">
        <f>VLOOKUP($C10,'S0 remplacer avec S44'!$C:$BQ,43,0)</f>
        <v>#N/A</v>
      </c>
      <c r="P10" s="22" t="e">
        <f>VLOOKUP($C10,'S45'!$C:$BQ,55,0)</f>
        <v>#N/A</v>
      </c>
      <c r="Q10" s="22" t="e">
        <f>VLOOKUP($C10,'S45'!$C:$BQ,62,0)</f>
        <v>#N/A</v>
      </c>
      <c r="R10" s="22" t="e">
        <f>VLOOKUP($C10,'S45'!$C:$BQ,63,0)</f>
        <v>#N/A</v>
      </c>
      <c r="S10" s="22" t="e">
        <f>VLOOKUP($C10,'S45'!$C:$BQ,45,0)</f>
        <v>#N/A</v>
      </c>
      <c r="T10" s="29" t="e">
        <f>VLOOKUP($C10,'S45'!$C:$BQ,52,0)</f>
        <v>#N/A</v>
      </c>
      <c r="U10" s="29" t="e">
        <f>VLOOKUP($C10,'S45'!$C:$BQ,53,0)</f>
        <v>#N/A</v>
      </c>
      <c r="V10" s="29" t="e">
        <f>VLOOKUP($C10,'S45'!$C:$BQ,15,0)</f>
        <v>#N/A</v>
      </c>
      <c r="W10" s="29" t="e">
        <f>VLOOKUP($C10,'S45'!$C:$BQ,22,0)</f>
        <v>#N/A</v>
      </c>
      <c r="X10" s="29" t="e">
        <f>VLOOKUP($C10,'S45'!$C:$BQ,23,0)</f>
        <v>#N/A</v>
      </c>
      <c r="Y10" s="29" t="e">
        <f>VLOOKUP($C10,'S45'!$C:$BQ,35,0)</f>
        <v>#N/A</v>
      </c>
      <c r="Z10" s="29" t="e">
        <f>VLOOKUP($C10,'S45'!$C:$BQ,42,0)</f>
        <v>#N/A</v>
      </c>
      <c r="AA10" s="29" t="e">
        <f>VLOOKUP($C10,'S45'!$C:$BQ,43,0)</f>
        <v>#N/A</v>
      </c>
      <c r="AB10" s="22" t="e">
        <f>VLOOKUP($C10,'S46'!$C:$BQ,55,0)</f>
        <v>#N/A</v>
      </c>
      <c r="AC10" s="22" t="e">
        <f>VLOOKUP($C10,'S46'!$C:$BQ,62,0)</f>
        <v>#N/A</v>
      </c>
      <c r="AD10" s="22" t="e">
        <f>VLOOKUP($C10,'S46'!$C:$BQ,63,0)</f>
        <v>#N/A</v>
      </c>
      <c r="AE10" s="22" t="e">
        <f>VLOOKUP($C10,'S46'!$C:$BQ,45,0)</f>
        <v>#N/A</v>
      </c>
      <c r="AF10" s="29" t="e">
        <f>VLOOKUP($C10,'S46'!$C:$BQ,52,0)</f>
        <v>#N/A</v>
      </c>
      <c r="AG10" s="29" t="e">
        <f>VLOOKUP($C10,'S46'!$C:$BQ,53,0)</f>
        <v>#N/A</v>
      </c>
      <c r="AH10" s="29" t="e">
        <f>VLOOKUP($C10,'S46'!$C:$BQ,15,0)</f>
        <v>#N/A</v>
      </c>
      <c r="AI10" s="29" t="e">
        <f>VLOOKUP($C10,'S46'!$C:$BQ,22,0)</f>
        <v>#N/A</v>
      </c>
      <c r="AJ10" s="29" t="e">
        <f>VLOOKUP($C10,'S46'!$C:$BQ,23,0)</f>
        <v>#N/A</v>
      </c>
      <c r="AK10" s="29" t="e">
        <f>VLOOKUP($C10,'S46'!$C:$BQ,35,0)</f>
        <v>#N/A</v>
      </c>
      <c r="AL10" s="29" t="e">
        <f>VLOOKUP($C10,'S46'!$C:$BQ,42,0)</f>
        <v>#N/A</v>
      </c>
      <c r="AM10" s="29" t="e">
        <f>VLOOKUP($C10,'S46'!$C:$BQ,43,0)</f>
        <v>#N/A</v>
      </c>
      <c r="AN10" s="22" t="e">
        <f>VLOOKUP($C10,'S47'!$C:$BQ,55,0)</f>
        <v>#N/A</v>
      </c>
      <c r="AO10" s="22" t="e">
        <f>VLOOKUP($C10,'S47'!$C:$BQ,62,0)</f>
        <v>#N/A</v>
      </c>
      <c r="AP10" s="22" t="e">
        <f>VLOOKUP($C10,'S47'!$C:$BQ,63,0)</f>
        <v>#N/A</v>
      </c>
      <c r="AQ10" s="22" t="e">
        <f>VLOOKUP($C10,'S47'!$C:$BQ,45,0)</f>
        <v>#N/A</v>
      </c>
      <c r="AR10" s="29" t="e">
        <f>VLOOKUP($C10,'S47'!$C:$BQ,52,0)</f>
        <v>#N/A</v>
      </c>
      <c r="AS10" s="29" t="e">
        <f>VLOOKUP($C10,'S47'!$C:$BQ,53,0)</f>
        <v>#N/A</v>
      </c>
      <c r="AT10" s="29" t="e">
        <f>VLOOKUP($C10,'S47'!$C:$BQ,15,0)</f>
        <v>#N/A</v>
      </c>
      <c r="AU10" s="29" t="e">
        <f>VLOOKUP($C10,'S47'!$C:$BQ,22,0)</f>
        <v>#N/A</v>
      </c>
      <c r="AV10" s="29" t="e">
        <f>VLOOKUP($C10,'S47'!$C:$BQ,23,0)</f>
        <v>#N/A</v>
      </c>
      <c r="AW10" s="29" t="e">
        <f>VLOOKUP($C10,'S47'!$C:$BQ,35,0)</f>
        <v>#N/A</v>
      </c>
      <c r="AX10" s="29" t="e">
        <f>VLOOKUP($C10,'S47'!$C:$BQ,42,0)</f>
        <v>#N/A</v>
      </c>
      <c r="AY10" s="29" t="e">
        <f>VLOOKUP($C10,'S47'!$C:$BQ,43,0)</f>
        <v>#N/A</v>
      </c>
      <c r="AZ10" s="22" t="e">
        <f>VLOOKUP($C10,'S48'!$C:$BQ,55,0)</f>
        <v>#N/A</v>
      </c>
      <c r="BA10" s="22" t="e">
        <f>VLOOKUP($C10,'S48'!$C:$BQ,62,0)</f>
        <v>#N/A</v>
      </c>
      <c r="BB10" s="22" t="e">
        <f>VLOOKUP($C10,'S48'!$C:$BQ,63,0)</f>
        <v>#N/A</v>
      </c>
      <c r="BC10" s="22" t="e">
        <f>VLOOKUP($C10,'S48'!$C:$BQ,45,0)</f>
        <v>#N/A</v>
      </c>
      <c r="BD10" s="29" t="e">
        <f>VLOOKUP($C10,'S48'!$C:$BQ,52,0)</f>
        <v>#N/A</v>
      </c>
      <c r="BE10" s="29" t="e">
        <f>VLOOKUP($C10,'S48'!$C:$BQ,53,0)</f>
        <v>#N/A</v>
      </c>
      <c r="BF10" s="29" t="e">
        <f>VLOOKUP($C10,'S48'!$C:$BQ,15,0)</f>
        <v>#N/A</v>
      </c>
      <c r="BG10" s="29" t="e">
        <f>VLOOKUP($C10,'S48'!$C:$BQ,22,0)</f>
        <v>#N/A</v>
      </c>
      <c r="BH10" s="29" t="e">
        <f>VLOOKUP($C10,'S48'!$C:$BQ,23,0)</f>
        <v>#N/A</v>
      </c>
      <c r="BI10" s="29" t="e">
        <f>VLOOKUP($C10,'S48'!$C:$BQ,35,0)</f>
        <v>#N/A</v>
      </c>
      <c r="BJ10" s="29" t="e">
        <f>VLOOKUP($C10,'S48'!$C:$BQ,42,0)</f>
        <v>#N/A</v>
      </c>
      <c r="BK10" s="29" t="e">
        <f>VLOOKUP($C10,'S48'!$C:$BQ,43,0)</f>
        <v>#N/A</v>
      </c>
      <c r="BL10" s="22" t="e">
        <f>VLOOKUP($C10,'S49'!$C:$BQ,55,0)</f>
        <v>#N/A</v>
      </c>
      <c r="BM10" s="22" t="e">
        <f>VLOOKUP($C10,'S49'!$C:$BQ,62,0)</f>
        <v>#N/A</v>
      </c>
      <c r="BN10" s="22" t="e">
        <f>VLOOKUP($C10,'S49'!$C:$BQ,63,0)</f>
        <v>#N/A</v>
      </c>
      <c r="BO10" s="22" t="e">
        <f>VLOOKUP($C10,'S49'!$C:$BQ,45,0)</f>
        <v>#N/A</v>
      </c>
      <c r="BP10" s="29" t="e">
        <f>VLOOKUP($C10,'S49'!$C:$BQ,52,0)</f>
        <v>#N/A</v>
      </c>
      <c r="BQ10" s="29" t="e">
        <f>VLOOKUP($C10,'S49'!$C:$BQ,53,0)</f>
        <v>#N/A</v>
      </c>
      <c r="BR10" s="29" t="e">
        <f>VLOOKUP($C10,'S49'!$C:$BQ,15,0)</f>
        <v>#N/A</v>
      </c>
      <c r="BS10" s="29" t="e">
        <f>VLOOKUP($C10,'S49'!$C:$BQ,22,0)</f>
        <v>#N/A</v>
      </c>
      <c r="BT10" s="29" t="e">
        <f>VLOOKUP($C10,'S49'!$C:$BQ,23,0)</f>
        <v>#N/A</v>
      </c>
      <c r="BU10" s="29" t="e">
        <f>VLOOKUP($C10,'S49'!$C:$BQ,35,0)</f>
        <v>#N/A</v>
      </c>
      <c r="BV10" s="29" t="e">
        <f>VLOOKUP($C10,'S49'!$C:$BQ,42,0)</f>
        <v>#N/A</v>
      </c>
      <c r="BW10" s="29" t="e">
        <f>VLOOKUP($C10,'S49'!$C:$BQ,43,0)</f>
        <v>#N/A</v>
      </c>
      <c r="BX10" s="22" t="e">
        <f>VLOOKUP($C10,'S50'!$C:$BQ,55,0)</f>
        <v>#N/A</v>
      </c>
      <c r="BY10" s="22" t="e">
        <f>VLOOKUP($C10,'S50'!$C:$BQ,62,0)</f>
        <v>#N/A</v>
      </c>
      <c r="BZ10" s="22" t="e">
        <f>VLOOKUP($C10,'S50'!$C:$BQ,63,0)</f>
        <v>#N/A</v>
      </c>
      <c r="CA10" s="22" t="e">
        <f>VLOOKUP($C10,'S50'!$C:$BQ,45,0)</f>
        <v>#N/A</v>
      </c>
      <c r="CB10" s="29" t="e">
        <f>VLOOKUP($C10,'S50'!$C:$BQ,52,0)</f>
        <v>#N/A</v>
      </c>
      <c r="CC10" s="29" t="e">
        <f>VLOOKUP($C10,'S50'!$C:$BQ,53,0)</f>
        <v>#N/A</v>
      </c>
      <c r="CD10" s="29" t="e">
        <f>VLOOKUP($C10,'S50'!$C:$BQ,15,0)</f>
        <v>#N/A</v>
      </c>
      <c r="CE10" s="29" t="e">
        <f>VLOOKUP($C10,'S50'!$C:$BQ,22,0)</f>
        <v>#N/A</v>
      </c>
      <c r="CF10" s="29" t="e">
        <f>VLOOKUP($C10,'S50'!$C:$BQ,23,0)</f>
        <v>#N/A</v>
      </c>
      <c r="CG10" s="29" t="e">
        <f>VLOOKUP($C10,'S50'!$C:$BQ,35,0)</f>
        <v>#N/A</v>
      </c>
      <c r="CH10" s="29" t="e">
        <f>VLOOKUP($C10,'S50'!$C:$BQ,42,0)</f>
        <v>#N/A</v>
      </c>
      <c r="CI10" s="29" t="e">
        <f>VLOOKUP($C10,'S50'!$C:$BQ,43,0)</f>
        <v>#N/A</v>
      </c>
    </row>
    <row r="11" spans="1:87" x14ac:dyDescent="0.2">
      <c r="A11" s="31" t="s">
        <v>378</v>
      </c>
      <c r="B11" s="31" t="s">
        <v>0</v>
      </c>
      <c r="C11" s="21" t="s">
        <v>41</v>
      </c>
      <c r="D11" s="22">
        <f>VLOOKUP($C11,'S0 remplacer avec S44'!$C:$BQ,55,0)</f>
        <v>157.6</v>
      </c>
      <c r="E11" s="22">
        <f>VLOOKUP($C11,'S0 remplacer avec S44'!$C:$BQ,62,0)</f>
        <v>0</v>
      </c>
      <c r="F11" s="22">
        <f>VLOOKUP($C11,'S0 remplacer avec S44'!$C:$BQ,63,0)</f>
        <v>0</v>
      </c>
      <c r="G11" s="22">
        <f>VLOOKUP($C11,'S0 remplacer avec S44'!$C:$BQ,45,0)</f>
        <v>1502.7380499999999</v>
      </c>
      <c r="H11" s="29">
        <f>VLOOKUP($C11,'S0 remplacer avec S44'!$C:$BQ,52,0)</f>
        <v>0</v>
      </c>
      <c r="I11" s="29">
        <f>VLOOKUP($C11,'S0 remplacer avec S44'!$C:$BQ,53,0)</f>
        <v>0</v>
      </c>
      <c r="J11" s="29">
        <f>VLOOKUP($C11,'S0 remplacer avec S44'!$C:$BQ,15,0)</f>
        <v>109</v>
      </c>
      <c r="K11" s="29">
        <f>VLOOKUP($C11,'S0 remplacer avec S44'!$C:$BQ,22,0)</f>
        <v>0</v>
      </c>
      <c r="L11" s="29">
        <f>VLOOKUP($C11,'S0 remplacer avec S44'!$C:$BQ,23,0)</f>
        <v>0</v>
      </c>
      <c r="M11" s="29">
        <f>VLOOKUP($C11,'S0 remplacer avec S44'!$C:$BQ,35,0)</f>
        <v>1585.3663899999999</v>
      </c>
      <c r="N11" s="29">
        <f>VLOOKUP($C11,'S0 remplacer avec S44'!$C:$BQ,42,0)</f>
        <v>0</v>
      </c>
      <c r="O11" s="29">
        <f>VLOOKUP($C11,'S0 remplacer avec S44'!$C:$BQ,43,0)</f>
        <v>0</v>
      </c>
      <c r="P11" s="22">
        <f>VLOOKUP($C11,'S45'!$C:$BQ,55,0)</f>
        <v>157.6</v>
      </c>
      <c r="Q11" s="22">
        <f>VLOOKUP($C11,'S45'!$C:$BQ,62,0)</f>
        <v>0</v>
      </c>
      <c r="R11" s="22">
        <f>VLOOKUP($C11,'S45'!$C:$BQ,63,0)</f>
        <v>0</v>
      </c>
      <c r="S11" s="22">
        <f>VLOOKUP($C11,'S45'!$C:$BQ,45,0)</f>
        <v>1515.2021999999999</v>
      </c>
      <c r="T11" s="29">
        <f>VLOOKUP($C11,'S45'!$C:$BQ,52,0)</f>
        <v>0</v>
      </c>
      <c r="U11" s="29">
        <f>VLOOKUP($C11,'S45'!$C:$BQ,53,0)</f>
        <v>0</v>
      </c>
      <c r="V11" s="29">
        <f>VLOOKUP($C11,'S45'!$C:$BQ,15,0)</f>
        <v>109</v>
      </c>
      <c r="W11" s="29">
        <f>VLOOKUP($C11,'S45'!$C:$BQ,22,0)</f>
        <v>0</v>
      </c>
      <c r="X11" s="29">
        <f>VLOOKUP($C11,'S45'!$C:$BQ,23,0)</f>
        <v>0</v>
      </c>
      <c r="Y11" s="29">
        <f>VLOOKUP($C11,'S45'!$C:$BQ,35,0)</f>
        <v>1589.51197</v>
      </c>
      <c r="Z11" s="29">
        <f>VLOOKUP($C11,'S45'!$C:$BQ,42,0)</f>
        <v>0</v>
      </c>
      <c r="AA11" s="29">
        <f>VLOOKUP($C11,'S45'!$C:$BQ,43,0)</f>
        <v>0</v>
      </c>
      <c r="AB11" s="22" t="e">
        <f>VLOOKUP($C11,'S46'!$C:$BQ,55,0)</f>
        <v>#N/A</v>
      </c>
      <c r="AC11" s="22" t="e">
        <f>VLOOKUP($C11,'S46'!$C:$BQ,62,0)</f>
        <v>#N/A</v>
      </c>
      <c r="AD11" s="22" t="e">
        <f>VLOOKUP($C11,'S46'!$C:$BQ,63,0)</f>
        <v>#N/A</v>
      </c>
      <c r="AE11" s="22" t="e">
        <f>VLOOKUP($C11,'S46'!$C:$BQ,45,0)</f>
        <v>#N/A</v>
      </c>
      <c r="AF11" s="29" t="e">
        <f>VLOOKUP($C11,'S46'!$C:$BQ,52,0)</f>
        <v>#N/A</v>
      </c>
      <c r="AG11" s="29" t="e">
        <f>VLOOKUP($C11,'S46'!$C:$BQ,53,0)</f>
        <v>#N/A</v>
      </c>
      <c r="AH11" s="29" t="e">
        <f>VLOOKUP($C11,'S46'!$C:$BQ,15,0)</f>
        <v>#N/A</v>
      </c>
      <c r="AI11" s="29" t="e">
        <f>VLOOKUP($C11,'S46'!$C:$BQ,22,0)</f>
        <v>#N/A</v>
      </c>
      <c r="AJ11" s="29" t="e">
        <f>VLOOKUP($C11,'S46'!$C:$BQ,23,0)</f>
        <v>#N/A</v>
      </c>
      <c r="AK11" s="29" t="e">
        <f>VLOOKUP($C11,'S46'!$C:$BQ,35,0)</f>
        <v>#N/A</v>
      </c>
      <c r="AL11" s="29" t="e">
        <f>VLOOKUP($C11,'S46'!$C:$BQ,42,0)</f>
        <v>#N/A</v>
      </c>
      <c r="AM11" s="29" t="e">
        <f>VLOOKUP($C11,'S46'!$C:$BQ,43,0)</f>
        <v>#N/A</v>
      </c>
      <c r="AN11" s="22" t="e">
        <f>VLOOKUP($C11,'S47'!$C:$BQ,55,0)</f>
        <v>#N/A</v>
      </c>
      <c r="AO11" s="22" t="e">
        <f>VLOOKUP($C11,'S47'!$C:$BQ,62,0)</f>
        <v>#N/A</v>
      </c>
      <c r="AP11" s="22" t="e">
        <f>VLOOKUP($C11,'S47'!$C:$BQ,63,0)</f>
        <v>#N/A</v>
      </c>
      <c r="AQ11" s="22" t="e">
        <f>VLOOKUP($C11,'S47'!$C:$BQ,45,0)</f>
        <v>#N/A</v>
      </c>
      <c r="AR11" s="29" t="e">
        <f>VLOOKUP($C11,'S47'!$C:$BQ,52,0)</f>
        <v>#N/A</v>
      </c>
      <c r="AS11" s="29" t="e">
        <f>VLOOKUP($C11,'S47'!$C:$BQ,53,0)</f>
        <v>#N/A</v>
      </c>
      <c r="AT11" s="29" t="e">
        <f>VLOOKUP($C11,'S47'!$C:$BQ,15,0)</f>
        <v>#N/A</v>
      </c>
      <c r="AU11" s="29" t="e">
        <f>VLOOKUP($C11,'S47'!$C:$BQ,22,0)</f>
        <v>#N/A</v>
      </c>
      <c r="AV11" s="29" t="e">
        <f>VLOOKUP($C11,'S47'!$C:$BQ,23,0)</f>
        <v>#N/A</v>
      </c>
      <c r="AW11" s="29" t="e">
        <f>VLOOKUP($C11,'S47'!$C:$BQ,35,0)</f>
        <v>#N/A</v>
      </c>
      <c r="AX11" s="29" t="e">
        <f>VLOOKUP($C11,'S47'!$C:$BQ,42,0)</f>
        <v>#N/A</v>
      </c>
      <c r="AY11" s="29" t="e">
        <f>VLOOKUP($C11,'S47'!$C:$BQ,43,0)</f>
        <v>#N/A</v>
      </c>
      <c r="AZ11" s="22" t="e">
        <f>VLOOKUP($C11,'S48'!$C:$BQ,55,0)</f>
        <v>#N/A</v>
      </c>
      <c r="BA11" s="22" t="e">
        <f>VLOOKUP($C11,'S48'!$C:$BQ,62,0)</f>
        <v>#N/A</v>
      </c>
      <c r="BB11" s="22" t="e">
        <f>VLOOKUP($C11,'S48'!$C:$BQ,63,0)</f>
        <v>#N/A</v>
      </c>
      <c r="BC11" s="22" t="e">
        <f>VLOOKUP($C11,'S48'!$C:$BQ,45,0)</f>
        <v>#N/A</v>
      </c>
      <c r="BD11" s="29" t="e">
        <f>VLOOKUP($C11,'S48'!$C:$BQ,52,0)</f>
        <v>#N/A</v>
      </c>
      <c r="BE11" s="29" t="e">
        <f>VLOOKUP($C11,'S48'!$C:$BQ,53,0)</f>
        <v>#N/A</v>
      </c>
      <c r="BF11" s="29" t="e">
        <f>VLOOKUP($C11,'S48'!$C:$BQ,15,0)</f>
        <v>#N/A</v>
      </c>
      <c r="BG11" s="29" t="e">
        <f>VLOOKUP($C11,'S48'!$C:$BQ,22,0)</f>
        <v>#N/A</v>
      </c>
      <c r="BH11" s="29" t="e">
        <f>VLOOKUP($C11,'S48'!$C:$BQ,23,0)</f>
        <v>#N/A</v>
      </c>
      <c r="BI11" s="29" t="e">
        <f>VLOOKUP($C11,'S48'!$C:$BQ,35,0)</f>
        <v>#N/A</v>
      </c>
      <c r="BJ11" s="29" t="e">
        <f>VLOOKUP($C11,'S48'!$C:$BQ,42,0)</f>
        <v>#N/A</v>
      </c>
      <c r="BK11" s="29" t="e">
        <f>VLOOKUP($C11,'S48'!$C:$BQ,43,0)</f>
        <v>#N/A</v>
      </c>
      <c r="BL11" s="22" t="e">
        <f>VLOOKUP($C11,'S49'!$C:$BQ,55,0)</f>
        <v>#N/A</v>
      </c>
      <c r="BM11" s="22" t="e">
        <f>VLOOKUP($C11,'S49'!$C:$BQ,62,0)</f>
        <v>#N/A</v>
      </c>
      <c r="BN11" s="22" t="e">
        <f>VLOOKUP($C11,'S49'!$C:$BQ,63,0)</f>
        <v>#N/A</v>
      </c>
      <c r="BO11" s="22" t="e">
        <f>VLOOKUP($C11,'S49'!$C:$BQ,45,0)</f>
        <v>#N/A</v>
      </c>
      <c r="BP11" s="29" t="e">
        <f>VLOOKUP($C11,'S49'!$C:$BQ,52,0)</f>
        <v>#N/A</v>
      </c>
      <c r="BQ11" s="29" t="e">
        <f>VLOOKUP($C11,'S49'!$C:$BQ,53,0)</f>
        <v>#N/A</v>
      </c>
      <c r="BR11" s="29" t="e">
        <f>VLOOKUP($C11,'S49'!$C:$BQ,15,0)</f>
        <v>#N/A</v>
      </c>
      <c r="BS11" s="29" t="e">
        <f>VLOOKUP($C11,'S49'!$C:$BQ,22,0)</f>
        <v>#N/A</v>
      </c>
      <c r="BT11" s="29" t="e">
        <f>VLOOKUP($C11,'S49'!$C:$BQ,23,0)</f>
        <v>#N/A</v>
      </c>
      <c r="BU11" s="29" t="e">
        <f>VLOOKUP($C11,'S49'!$C:$BQ,35,0)</f>
        <v>#N/A</v>
      </c>
      <c r="BV11" s="29" t="e">
        <f>VLOOKUP($C11,'S49'!$C:$BQ,42,0)</f>
        <v>#N/A</v>
      </c>
      <c r="BW11" s="29" t="e">
        <f>VLOOKUP($C11,'S49'!$C:$BQ,43,0)</f>
        <v>#N/A</v>
      </c>
      <c r="BX11" s="22" t="e">
        <f>VLOOKUP($C11,'S50'!$C:$BQ,55,0)</f>
        <v>#N/A</v>
      </c>
      <c r="BY11" s="22" t="e">
        <f>VLOOKUP($C11,'S50'!$C:$BQ,62,0)</f>
        <v>#N/A</v>
      </c>
      <c r="BZ11" s="22" t="e">
        <f>VLOOKUP($C11,'S50'!$C:$BQ,63,0)</f>
        <v>#N/A</v>
      </c>
      <c r="CA11" s="22" t="e">
        <f>VLOOKUP($C11,'S50'!$C:$BQ,45,0)</f>
        <v>#N/A</v>
      </c>
      <c r="CB11" s="29" t="e">
        <f>VLOOKUP($C11,'S50'!$C:$BQ,52,0)</f>
        <v>#N/A</v>
      </c>
      <c r="CC11" s="29" t="e">
        <f>VLOOKUP($C11,'S50'!$C:$BQ,53,0)</f>
        <v>#N/A</v>
      </c>
      <c r="CD11" s="29" t="e">
        <f>VLOOKUP($C11,'S50'!$C:$BQ,15,0)</f>
        <v>#N/A</v>
      </c>
      <c r="CE11" s="29" t="e">
        <f>VLOOKUP($C11,'S50'!$C:$BQ,22,0)</f>
        <v>#N/A</v>
      </c>
      <c r="CF11" s="29" t="e">
        <f>VLOOKUP($C11,'S50'!$C:$BQ,23,0)</f>
        <v>#N/A</v>
      </c>
      <c r="CG11" s="29" t="e">
        <f>VLOOKUP($C11,'S50'!$C:$BQ,35,0)</f>
        <v>#N/A</v>
      </c>
      <c r="CH11" s="29" t="e">
        <f>VLOOKUP($C11,'S50'!$C:$BQ,42,0)</f>
        <v>#N/A</v>
      </c>
      <c r="CI11" s="29" t="e">
        <f>VLOOKUP($C11,'S50'!$C:$BQ,43,0)</f>
        <v>#N/A</v>
      </c>
    </row>
    <row r="12" spans="1:87" x14ac:dyDescent="0.2">
      <c r="A12" s="31" t="s">
        <v>378</v>
      </c>
      <c r="B12" s="31" t="s">
        <v>42</v>
      </c>
      <c r="C12" s="21" t="s">
        <v>43</v>
      </c>
      <c r="D12" s="22">
        <f>VLOOKUP($C12,'S0 remplacer avec S44'!$C:$BQ,55,0)</f>
        <v>232.7</v>
      </c>
      <c r="E12" s="22">
        <f>VLOOKUP($C12,'S0 remplacer avec S44'!$C:$BQ,62,0)</f>
        <v>17</v>
      </c>
      <c r="F12" s="22">
        <f>VLOOKUP($C12,'S0 remplacer avec S44'!$C:$BQ,63,0)</f>
        <v>67</v>
      </c>
      <c r="G12" s="22">
        <f>VLOOKUP($C12,'S0 remplacer avec S44'!$C:$BQ,45,0)</f>
        <v>2131.6708100000001</v>
      </c>
      <c r="H12" s="29">
        <f>VLOOKUP($C12,'S0 remplacer avec S44'!$C:$BQ,52,0)</f>
        <v>67</v>
      </c>
      <c r="I12" s="29">
        <f>VLOOKUP($C12,'S0 remplacer avec S44'!$C:$BQ,53,0)</f>
        <v>507</v>
      </c>
      <c r="J12" s="29">
        <f>VLOOKUP($C12,'S0 remplacer avec S44'!$C:$BQ,15,0)</f>
        <v>133</v>
      </c>
      <c r="K12" s="29">
        <f>VLOOKUP($C12,'S0 remplacer avec S44'!$C:$BQ,22,0)</f>
        <v>6</v>
      </c>
      <c r="L12" s="29">
        <f>VLOOKUP($C12,'S0 remplacer avec S44'!$C:$BQ,23,0)</f>
        <v>33</v>
      </c>
      <c r="M12" s="29">
        <f>VLOOKUP($C12,'S0 remplacer avec S44'!$C:$BQ,35,0)</f>
        <v>2280.1692800000001</v>
      </c>
      <c r="N12" s="29">
        <f>VLOOKUP($C12,'S0 remplacer avec S44'!$C:$BQ,42,0)</f>
        <v>378</v>
      </c>
      <c r="O12" s="29">
        <f>VLOOKUP($C12,'S0 remplacer avec S44'!$C:$BQ,43,0)</f>
        <v>910</v>
      </c>
      <c r="P12" s="22">
        <f>VLOOKUP($C12,'S45'!$C:$BQ,55,0)</f>
        <v>234.8</v>
      </c>
      <c r="Q12" s="22">
        <f>VLOOKUP($C12,'S45'!$C:$BQ,62,0)</f>
        <v>15</v>
      </c>
      <c r="R12" s="22">
        <f>VLOOKUP($C12,'S45'!$C:$BQ,63,0)</f>
        <v>65</v>
      </c>
      <c r="S12" s="22">
        <f>VLOOKUP($C12,'S45'!$C:$BQ,45,0)</f>
        <v>2223.7804299999998</v>
      </c>
      <c r="T12" s="29">
        <f>VLOOKUP($C12,'S45'!$C:$BQ,52,0)</f>
        <v>0</v>
      </c>
      <c r="U12" s="29">
        <f>VLOOKUP($C12,'S45'!$C:$BQ,53,0)</f>
        <v>415</v>
      </c>
      <c r="V12" s="29">
        <f>VLOOKUP($C12,'S45'!$C:$BQ,15,0)</f>
        <v>136</v>
      </c>
      <c r="W12" s="29">
        <f>VLOOKUP($C12,'S45'!$C:$BQ,22,0)</f>
        <v>3</v>
      </c>
      <c r="X12" s="29">
        <f>VLOOKUP($C12,'S45'!$C:$BQ,23,0)</f>
        <v>30</v>
      </c>
      <c r="Y12" s="29">
        <f>VLOOKUP($C12,'S45'!$C:$BQ,35,0)</f>
        <v>2294.8843900000002</v>
      </c>
      <c r="Z12" s="29">
        <f>VLOOKUP($C12,'S45'!$C:$BQ,42,0)</f>
        <v>363</v>
      </c>
      <c r="AA12" s="29">
        <f>VLOOKUP($C12,'S45'!$C:$BQ,43,0)</f>
        <v>895</v>
      </c>
      <c r="AB12" s="22" t="e">
        <f>VLOOKUP($C12,'S46'!$C:$BQ,55,0)</f>
        <v>#N/A</v>
      </c>
      <c r="AC12" s="22" t="e">
        <f>VLOOKUP($C12,'S46'!$C:$BQ,62,0)</f>
        <v>#N/A</v>
      </c>
      <c r="AD12" s="22" t="e">
        <f>VLOOKUP($C12,'S46'!$C:$BQ,63,0)</f>
        <v>#N/A</v>
      </c>
      <c r="AE12" s="22" t="e">
        <f>VLOOKUP($C12,'S46'!$C:$BQ,45,0)</f>
        <v>#N/A</v>
      </c>
      <c r="AF12" s="29" t="e">
        <f>VLOOKUP($C12,'S46'!$C:$BQ,52,0)</f>
        <v>#N/A</v>
      </c>
      <c r="AG12" s="29" t="e">
        <f>VLOOKUP($C12,'S46'!$C:$BQ,53,0)</f>
        <v>#N/A</v>
      </c>
      <c r="AH12" s="29" t="e">
        <f>VLOOKUP($C12,'S46'!$C:$BQ,15,0)</f>
        <v>#N/A</v>
      </c>
      <c r="AI12" s="29" t="e">
        <f>VLOOKUP($C12,'S46'!$C:$BQ,22,0)</f>
        <v>#N/A</v>
      </c>
      <c r="AJ12" s="29" t="e">
        <f>VLOOKUP($C12,'S46'!$C:$BQ,23,0)</f>
        <v>#N/A</v>
      </c>
      <c r="AK12" s="29" t="e">
        <f>VLOOKUP($C12,'S46'!$C:$BQ,35,0)</f>
        <v>#N/A</v>
      </c>
      <c r="AL12" s="29" t="e">
        <f>VLOOKUP($C12,'S46'!$C:$BQ,42,0)</f>
        <v>#N/A</v>
      </c>
      <c r="AM12" s="29" t="e">
        <f>VLOOKUP($C12,'S46'!$C:$BQ,43,0)</f>
        <v>#N/A</v>
      </c>
      <c r="AN12" s="22" t="e">
        <f>VLOOKUP($C12,'S47'!$C:$BQ,55,0)</f>
        <v>#N/A</v>
      </c>
      <c r="AO12" s="22" t="e">
        <f>VLOOKUP($C12,'S47'!$C:$BQ,62,0)</f>
        <v>#N/A</v>
      </c>
      <c r="AP12" s="22" t="e">
        <f>VLOOKUP($C12,'S47'!$C:$BQ,63,0)</f>
        <v>#N/A</v>
      </c>
      <c r="AQ12" s="22" t="e">
        <f>VLOOKUP($C12,'S47'!$C:$BQ,45,0)</f>
        <v>#N/A</v>
      </c>
      <c r="AR12" s="29" t="e">
        <f>VLOOKUP($C12,'S47'!$C:$BQ,52,0)</f>
        <v>#N/A</v>
      </c>
      <c r="AS12" s="29" t="e">
        <f>VLOOKUP($C12,'S47'!$C:$BQ,53,0)</f>
        <v>#N/A</v>
      </c>
      <c r="AT12" s="29" t="e">
        <f>VLOOKUP($C12,'S47'!$C:$BQ,15,0)</f>
        <v>#N/A</v>
      </c>
      <c r="AU12" s="29" t="e">
        <f>VLOOKUP($C12,'S47'!$C:$BQ,22,0)</f>
        <v>#N/A</v>
      </c>
      <c r="AV12" s="29" t="e">
        <f>VLOOKUP($C12,'S47'!$C:$BQ,23,0)</f>
        <v>#N/A</v>
      </c>
      <c r="AW12" s="29" t="e">
        <f>VLOOKUP($C12,'S47'!$C:$BQ,35,0)</f>
        <v>#N/A</v>
      </c>
      <c r="AX12" s="29" t="e">
        <f>VLOOKUP($C12,'S47'!$C:$BQ,42,0)</f>
        <v>#N/A</v>
      </c>
      <c r="AY12" s="29" t="e">
        <f>VLOOKUP($C12,'S47'!$C:$BQ,43,0)</f>
        <v>#N/A</v>
      </c>
      <c r="AZ12" s="22" t="e">
        <f>VLOOKUP($C12,'S48'!$C:$BQ,55,0)</f>
        <v>#N/A</v>
      </c>
      <c r="BA12" s="22" t="e">
        <f>VLOOKUP($C12,'S48'!$C:$BQ,62,0)</f>
        <v>#N/A</v>
      </c>
      <c r="BB12" s="22" t="e">
        <f>VLOOKUP($C12,'S48'!$C:$BQ,63,0)</f>
        <v>#N/A</v>
      </c>
      <c r="BC12" s="22" t="e">
        <f>VLOOKUP($C12,'S48'!$C:$BQ,45,0)</f>
        <v>#N/A</v>
      </c>
      <c r="BD12" s="29" t="e">
        <f>VLOOKUP($C12,'S48'!$C:$BQ,52,0)</f>
        <v>#N/A</v>
      </c>
      <c r="BE12" s="29" t="e">
        <f>VLOOKUP($C12,'S48'!$C:$BQ,53,0)</f>
        <v>#N/A</v>
      </c>
      <c r="BF12" s="29" t="e">
        <f>VLOOKUP($C12,'S48'!$C:$BQ,15,0)</f>
        <v>#N/A</v>
      </c>
      <c r="BG12" s="29" t="e">
        <f>VLOOKUP($C12,'S48'!$C:$BQ,22,0)</f>
        <v>#N/A</v>
      </c>
      <c r="BH12" s="29" t="e">
        <f>VLOOKUP($C12,'S48'!$C:$BQ,23,0)</f>
        <v>#N/A</v>
      </c>
      <c r="BI12" s="29" t="e">
        <f>VLOOKUP($C12,'S48'!$C:$BQ,35,0)</f>
        <v>#N/A</v>
      </c>
      <c r="BJ12" s="29" t="e">
        <f>VLOOKUP($C12,'S48'!$C:$BQ,42,0)</f>
        <v>#N/A</v>
      </c>
      <c r="BK12" s="29" t="e">
        <f>VLOOKUP($C12,'S48'!$C:$BQ,43,0)</f>
        <v>#N/A</v>
      </c>
      <c r="BL12" s="22" t="e">
        <f>VLOOKUP($C12,'S49'!$C:$BQ,55,0)</f>
        <v>#N/A</v>
      </c>
      <c r="BM12" s="22" t="e">
        <f>VLOOKUP($C12,'S49'!$C:$BQ,62,0)</f>
        <v>#N/A</v>
      </c>
      <c r="BN12" s="22" t="e">
        <f>VLOOKUP($C12,'S49'!$C:$BQ,63,0)</f>
        <v>#N/A</v>
      </c>
      <c r="BO12" s="22" t="e">
        <f>VLOOKUP($C12,'S49'!$C:$BQ,45,0)</f>
        <v>#N/A</v>
      </c>
      <c r="BP12" s="29" t="e">
        <f>VLOOKUP($C12,'S49'!$C:$BQ,52,0)</f>
        <v>#N/A</v>
      </c>
      <c r="BQ12" s="29" t="e">
        <f>VLOOKUP($C12,'S49'!$C:$BQ,53,0)</f>
        <v>#N/A</v>
      </c>
      <c r="BR12" s="29" t="e">
        <f>VLOOKUP($C12,'S49'!$C:$BQ,15,0)</f>
        <v>#N/A</v>
      </c>
      <c r="BS12" s="29" t="e">
        <f>VLOOKUP($C12,'S49'!$C:$BQ,22,0)</f>
        <v>#N/A</v>
      </c>
      <c r="BT12" s="29" t="e">
        <f>VLOOKUP($C12,'S49'!$C:$BQ,23,0)</f>
        <v>#N/A</v>
      </c>
      <c r="BU12" s="29" t="e">
        <f>VLOOKUP($C12,'S49'!$C:$BQ,35,0)</f>
        <v>#N/A</v>
      </c>
      <c r="BV12" s="29" t="e">
        <f>VLOOKUP($C12,'S49'!$C:$BQ,42,0)</f>
        <v>#N/A</v>
      </c>
      <c r="BW12" s="29" t="e">
        <f>VLOOKUP($C12,'S49'!$C:$BQ,43,0)</f>
        <v>#N/A</v>
      </c>
      <c r="BX12" s="22" t="e">
        <f>VLOOKUP($C12,'S50'!$C:$BQ,55,0)</f>
        <v>#N/A</v>
      </c>
      <c r="BY12" s="22" t="e">
        <f>VLOOKUP($C12,'S50'!$C:$BQ,62,0)</f>
        <v>#N/A</v>
      </c>
      <c r="BZ12" s="22" t="e">
        <f>VLOOKUP($C12,'S50'!$C:$BQ,63,0)</f>
        <v>#N/A</v>
      </c>
      <c r="CA12" s="22" t="e">
        <f>VLOOKUP($C12,'S50'!$C:$BQ,45,0)</f>
        <v>#N/A</v>
      </c>
      <c r="CB12" s="29" t="e">
        <f>VLOOKUP($C12,'S50'!$C:$BQ,52,0)</f>
        <v>#N/A</v>
      </c>
      <c r="CC12" s="29" t="e">
        <f>VLOOKUP($C12,'S50'!$C:$BQ,53,0)</f>
        <v>#N/A</v>
      </c>
      <c r="CD12" s="29" t="e">
        <f>VLOOKUP($C12,'S50'!$C:$BQ,15,0)</f>
        <v>#N/A</v>
      </c>
      <c r="CE12" s="29" t="e">
        <f>VLOOKUP($C12,'S50'!$C:$BQ,22,0)</f>
        <v>#N/A</v>
      </c>
      <c r="CF12" s="29" t="e">
        <f>VLOOKUP($C12,'S50'!$C:$BQ,23,0)</f>
        <v>#N/A</v>
      </c>
      <c r="CG12" s="29" t="e">
        <f>VLOOKUP($C12,'S50'!$C:$BQ,35,0)</f>
        <v>#N/A</v>
      </c>
      <c r="CH12" s="29" t="e">
        <f>VLOOKUP($C12,'S50'!$C:$BQ,42,0)</f>
        <v>#N/A</v>
      </c>
      <c r="CI12" s="29" t="e">
        <f>VLOOKUP($C12,'S50'!$C:$BQ,43,0)</f>
        <v>#N/A</v>
      </c>
    </row>
    <row r="13" spans="1:87" x14ac:dyDescent="0.2">
      <c r="A13" s="31" t="s">
        <v>378</v>
      </c>
      <c r="B13" s="31" t="s">
        <v>42</v>
      </c>
      <c r="C13" s="21" t="s">
        <v>44</v>
      </c>
      <c r="D13" s="22">
        <f>VLOOKUP($C13,'S0 remplacer avec S44'!$C:$BQ,55,0)</f>
        <v>374.1</v>
      </c>
      <c r="E13" s="22">
        <f>VLOOKUP($C13,'S0 remplacer avec S44'!$C:$BQ,62,0)</f>
        <v>12</v>
      </c>
      <c r="F13" s="22">
        <f>VLOOKUP($C13,'S0 remplacer avec S44'!$C:$BQ,63,0)</f>
        <v>89</v>
      </c>
      <c r="G13" s="22">
        <f>VLOOKUP($C13,'S0 remplacer avec S44'!$C:$BQ,45,0)</f>
        <v>3677.77738</v>
      </c>
      <c r="H13" s="29">
        <f>VLOOKUP($C13,'S0 remplacer avec S44'!$C:$BQ,52,0)</f>
        <v>0</v>
      </c>
      <c r="I13" s="29">
        <f>VLOOKUP($C13,'S0 remplacer avec S44'!$C:$BQ,53,0)</f>
        <v>399</v>
      </c>
      <c r="J13" s="29">
        <f>VLOOKUP($C13,'S0 remplacer avec S44'!$C:$BQ,15,0)</f>
        <v>226</v>
      </c>
      <c r="K13" s="29">
        <f>VLOOKUP($C13,'S0 remplacer avec S44'!$C:$BQ,22,0)</f>
        <v>0</v>
      </c>
      <c r="L13" s="29">
        <f>VLOOKUP($C13,'S0 remplacer avec S44'!$C:$BQ,23,0)</f>
        <v>31</v>
      </c>
      <c r="M13" s="29">
        <f>VLOOKUP($C13,'S0 remplacer avec S44'!$C:$BQ,35,0)</f>
        <v>3073.4081900000001</v>
      </c>
      <c r="N13" s="29">
        <f>VLOOKUP($C13,'S0 remplacer avec S44'!$C:$BQ,42,0)</f>
        <v>772</v>
      </c>
      <c r="O13" s="29">
        <f>VLOOKUP($C13,'S0 remplacer avec S44'!$C:$BQ,43,0)</f>
        <v>1541</v>
      </c>
      <c r="P13" s="22">
        <f>VLOOKUP($C13,'S45'!$C:$BQ,55,0)</f>
        <v>376.7</v>
      </c>
      <c r="Q13" s="22">
        <f>VLOOKUP($C13,'S45'!$C:$BQ,62,0)</f>
        <v>9</v>
      </c>
      <c r="R13" s="22">
        <f>VLOOKUP($C13,'S45'!$C:$BQ,63,0)</f>
        <v>86</v>
      </c>
      <c r="S13" s="22">
        <f>VLOOKUP($C13,'S45'!$C:$BQ,45,0)</f>
        <v>3785.7356300000001</v>
      </c>
      <c r="T13" s="29">
        <f>VLOOKUP($C13,'S45'!$C:$BQ,52,0)</f>
        <v>0</v>
      </c>
      <c r="U13" s="29">
        <f>VLOOKUP($C13,'S45'!$C:$BQ,53,0)</f>
        <v>292</v>
      </c>
      <c r="V13" s="29">
        <f>VLOOKUP($C13,'S45'!$C:$BQ,15,0)</f>
        <v>229</v>
      </c>
      <c r="W13" s="29">
        <f>VLOOKUP($C13,'S45'!$C:$BQ,22,0)</f>
        <v>0</v>
      </c>
      <c r="X13" s="29">
        <f>VLOOKUP($C13,'S45'!$C:$BQ,23,0)</f>
        <v>28</v>
      </c>
      <c r="Y13" s="29">
        <f>VLOOKUP($C13,'S45'!$C:$BQ,35,0)</f>
        <v>3079.18046</v>
      </c>
      <c r="Z13" s="29">
        <f>VLOOKUP($C13,'S45'!$C:$BQ,42,0)</f>
        <v>766</v>
      </c>
      <c r="AA13" s="29">
        <f>VLOOKUP($C13,'S45'!$C:$BQ,43,0)</f>
        <v>1535</v>
      </c>
      <c r="AB13" s="22" t="e">
        <f>VLOOKUP($C13,'S46'!$C:$BQ,55,0)</f>
        <v>#N/A</v>
      </c>
      <c r="AC13" s="22" t="e">
        <f>VLOOKUP($C13,'S46'!$C:$BQ,62,0)</f>
        <v>#N/A</v>
      </c>
      <c r="AD13" s="22" t="e">
        <f>VLOOKUP($C13,'S46'!$C:$BQ,63,0)</f>
        <v>#N/A</v>
      </c>
      <c r="AE13" s="22" t="e">
        <f>VLOOKUP($C13,'S46'!$C:$BQ,45,0)</f>
        <v>#N/A</v>
      </c>
      <c r="AF13" s="29" t="e">
        <f>VLOOKUP($C13,'S46'!$C:$BQ,52,0)</f>
        <v>#N/A</v>
      </c>
      <c r="AG13" s="29" t="e">
        <f>VLOOKUP($C13,'S46'!$C:$BQ,53,0)</f>
        <v>#N/A</v>
      </c>
      <c r="AH13" s="29" t="e">
        <f>VLOOKUP($C13,'S46'!$C:$BQ,15,0)</f>
        <v>#N/A</v>
      </c>
      <c r="AI13" s="29" t="e">
        <f>VLOOKUP($C13,'S46'!$C:$BQ,22,0)</f>
        <v>#N/A</v>
      </c>
      <c r="AJ13" s="29" t="e">
        <f>VLOOKUP($C13,'S46'!$C:$BQ,23,0)</f>
        <v>#N/A</v>
      </c>
      <c r="AK13" s="29" t="e">
        <f>VLOOKUP($C13,'S46'!$C:$BQ,35,0)</f>
        <v>#N/A</v>
      </c>
      <c r="AL13" s="29" t="e">
        <f>VLOOKUP($C13,'S46'!$C:$BQ,42,0)</f>
        <v>#N/A</v>
      </c>
      <c r="AM13" s="29" t="e">
        <f>VLOOKUP($C13,'S46'!$C:$BQ,43,0)</f>
        <v>#N/A</v>
      </c>
      <c r="AN13" s="22" t="e">
        <f>VLOOKUP($C13,'S47'!$C:$BQ,55,0)</f>
        <v>#N/A</v>
      </c>
      <c r="AO13" s="22" t="e">
        <f>VLOOKUP($C13,'S47'!$C:$BQ,62,0)</f>
        <v>#N/A</v>
      </c>
      <c r="AP13" s="22" t="e">
        <f>VLOOKUP($C13,'S47'!$C:$BQ,63,0)</f>
        <v>#N/A</v>
      </c>
      <c r="AQ13" s="22" t="e">
        <f>VLOOKUP($C13,'S47'!$C:$BQ,45,0)</f>
        <v>#N/A</v>
      </c>
      <c r="AR13" s="29" t="e">
        <f>VLOOKUP($C13,'S47'!$C:$BQ,52,0)</f>
        <v>#N/A</v>
      </c>
      <c r="AS13" s="29" t="e">
        <f>VLOOKUP($C13,'S47'!$C:$BQ,53,0)</f>
        <v>#N/A</v>
      </c>
      <c r="AT13" s="29" t="e">
        <f>VLOOKUP($C13,'S47'!$C:$BQ,15,0)</f>
        <v>#N/A</v>
      </c>
      <c r="AU13" s="29" t="e">
        <f>VLOOKUP($C13,'S47'!$C:$BQ,22,0)</f>
        <v>#N/A</v>
      </c>
      <c r="AV13" s="29" t="e">
        <f>VLOOKUP($C13,'S47'!$C:$BQ,23,0)</f>
        <v>#N/A</v>
      </c>
      <c r="AW13" s="29" t="e">
        <f>VLOOKUP($C13,'S47'!$C:$BQ,35,0)</f>
        <v>#N/A</v>
      </c>
      <c r="AX13" s="29" t="e">
        <f>VLOOKUP($C13,'S47'!$C:$BQ,42,0)</f>
        <v>#N/A</v>
      </c>
      <c r="AY13" s="29" t="e">
        <f>VLOOKUP($C13,'S47'!$C:$BQ,43,0)</f>
        <v>#N/A</v>
      </c>
      <c r="AZ13" s="22" t="e">
        <f>VLOOKUP($C13,'S48'!$C:$BQ,55,0)</f>
        <v>#N/A</v>
      </c>
      <c r="BA13" s="22" t="e">
        <f>VLOOKUP($C13,'S48'!$C:$BQ,62,0)</f>
        <v>#N/A</v>
      </c>
      <c r="BB13" s="22" t="e">
        <f>VLOOKUP($C13,'S48'!$C:$BQ,63,0)</f>
        <v>#N/A</v>
      </c>
      <c r="BC13" s="22" t="e">
        <f>VLOOKUP($C13,'S48'!$C:$BQ,45,0)</f>
        <v>#N/A</v>
      </c>
      <c r="BD13" s="29" t="e">
        <f>VLOOKUP($C13,'S48'!$C:$BQ,52,0)</f>
        <v>#N/A</v>
      </c>
      <c r="BE13" s="29" t="e">
        <f>VLOOKUP($C13,'S48'!$C:$BQ,53,0)</f>
        <v>#N/A</v>
      </c>
      <c r="BF13" s="29" t="e">
        <f>VLOOKUP($C13,'S48'!$C:$BQ,15,0)</f>
        <v>#N/A</v>
      </c>
      <c r="BG13" s="29" t="e">
        <f>VLOOKUP($C13,'S48'!$C:$BQ,22,0)</f>
        <v>#N/A</v>
      </c>
      <c r="BH13" s="29" t="e">
        <f>VLOOKUP($C13,'S48'!$C:$BQ,23,0)</f>
        <v>#N/A</v>
      </c>
      <c r="BI13" s="29" t="e">
        <f>VLOOKUP($C13,'S48'!$C:$BQ,35,0)</f>
        <v>#N/A</v>
      </c>
      <c r="BJ13" s="29" t="e">
        <f>VLOOKUP($C13,'S48'!$C:$BQ,42,0)</f>
        <v>#N/A</v>
      </c>
      <c r="BK13" s="29" t="e">
        <f>VLOOKUP($C13,'S48'!$C:$BQ,43,0)</f>
        <v>#N/A</v>
      </c>
      <c r="BL13" s="22" t="e">
        <f>VLOOKUP($C13,'S49'!$C:$BQ,55,0)</f>
        <v>#N/A</v>
      </c>
      <c r="BM13" s="22" t="e">
        <f>VLOOKUP($C13,'S49'!$C:$BQ,62,0)</f>
        <v>#N/A</v>
      </c>
      <c r="BN13" s="22" t="e">
        <f>VLOOKUP($C13,'S49'!$C:$BQ,63,0)</f>
        <v>#N/A</v>
      </c>
      <c r="BO13" s="22" t="e">
        <f>VLOOKUP($C13,'S49'!$C:$BQ,45,0)</f>
        <v>#N/A</v>
      </c>
      <c r="BP13" s="29" t="e">
        <f>VLOOKUP($C13,'S49'!$C:$BQ,52,0)</f>
        <v>#N/A</v>
      </c>
      <c r="BQ13" s="29" t="e">
        <f>VLOOKUP($C13,'S49'!$C:$BQ,53,0)</f>
        <v>#N/A</v>
      </c>
      <c r="BR13" s="29" t="e">
        <f>VLOOKUP($C13,'S49'!$C:$BQ,15,0)</f>
        <v>#N/A</v>
      </c>
      <c r="BS13" s="29" t="e">
        <f>VLOOKUP($C13,'S49'!$C:$BQ,22,0)</f>
        <v>#N/A</v>
      </c>
      <c r="BT13" s="29" t="e">
        <f>VLOOKUP($C13,'S49'!$C:$BQ,23,0)</f>
        <v>#N/A</v>
      </c>
      <c r="BU13" s="29" t="e">
        <f>VLOOKUP($C13,'S49'!$C:$BQ,35,0)</f>
        <v>#N/A</v>
      </c>
      <c r="BV13" s="29" t="e">
        <f>VLOOKUP($C13,'S49'!$C:$BQ,42,0)</f>
        <v>#N/A</v>
      </c>
      <c r="BW13" s="29" t="e">
        <f>VLOOKUP($C13,'S49'!$C:$BQ,43,0)</f>
        <v>#N/A</v>
      </c>
      <c r="BX13" s="22" t="e">
        <f>VLOOKUP($C13,'S50'!$C:$BQ,55,0)</f>
        <v>#N/A</v>
      </c>
      <c r="BY13" s="22" t="e">
        <f>VLOOKUP($C13,'S50'!$C:$BQ,62,0)</f>
        <v>#N/A</v>
      </c>
      <c r="BZ13" s="22" t="e">
        <f>VLOOKUP($C13,'S50'!$C:$BQ,63,0)</f>
        <v>#N/A</v>
      </c>
      <c r="CA13" s="22" t="e">
        <f>VLOOKUP($C13,'S50'!$C:$BQ,45,0)</f>
        <v>#N/A</v>
      </c>
      <c r="CB13" s="29" t="e">
        <f>VLOOKUP($C13,'S50'!$C:$BQ,52,0)</f>
        <v>#N/A</v>
      </c>
      <c r="CC13" s="29" t="e">
        <f>VLOOKUP($C13,'S50'!$C:$BQ,53,0)</f>
        <v>#N/A</v>
      </c>
      <c r="CD13" s="29" t="e">
        <f>VLOOKUP($C13,'S50'!$C:$BQ,15,0)</f>
        <v>#N/A</v>
      </c>
      <c r="CE13" s="29" t="e">
        <f>VLOOKUP($C13,'S50'!$C:$BQ,22,0)</f>
        <v>#N/A</v>
      </c>
      <c r="CF13" s="29" t="e">
        <f>VLOOKUP($C13,'S50'!$C:$BQ,23,0)</f>
        <v>#N/A</v>
      </c>
      <c r="CG13" s="29" t="e">
        <f>VLOOKUP($C13,'S50'!$C:$BQ,35,0)</f>
        <v>#N/A</v>
      </c>
      <c r="CH13" s="29" t="e">
        <f>VLOOKUP($C13,'S50'!$C:$BQ,42,0)</f>
        <v>#N/A</v>
      </c>
      <c r="CI13" s="29" t="e">
        <f>VLOOKUP($C13,'S50'!$C:$BQ,43,0)</f>
        <v>#N/A</v>
      </c>
    </row>
    <row r="14" spans="1:87" x14ac:dyDescent="0.2">
      <c r="A14" s="31" t="s">
        <v>378</v>
      </c>
      <c r="B14" s="31" t="s">
        <v>42</v>
      </c>
      <c r="C14" s="21" t="s">
        <v>45</v>
      </c>
      <c r="D14" s="22">
        <f>VLOOKUP($C14,'S0 remplacer avec S44'!$C:$BQ,55,0)</f>
        <v>209.8</v>
      </c>
      <c r="E14" s="22">
        <f>VLOOKUP($C14,'S0 remplacer avec S44'!$C:$BQ,62,0)</f>
        <v>21</v>
      </c>
      <c r="F14" s="22">
        <f>VLOOKUP($C14,'S0 remplacer avec S44'!$C:$BQ,63,0)</f>
        <v>67</v>
      </c>
      <c r="G14" s="22">
        <f>VLOOKUP($C14,'S0 remplacer avec S44'!$C:$BQ,45,0)</f>
        <v>2621.12871</v>
      </c>
      <c r="H14" s="29">
        <f>VLOOKUP($C14,'S0 remplacer avec S44'!$C:$BQ,52,0)</f>
        <v>0</v>
      </c>
      <c r="I14" s="29">
        <f>VLOOKUP($C14,'S0 remplacer avec S44'!$C:$BQ,53,0)</f>
        <v>0</v>
      </c>
      <c r="J14" s="29">
        <f>VLOOKUP($C14,'S0 remplacer avec S44'!$C:$BQ,15,0)</f>
        <v>140</v>
      </c>
      <c r="K14" s="29">
        <f>VLOOKUP($C14,'S0 remplacer avec S44'!$C:$BQ,22,0)</f>
        <v>0</v>
      </c>
      <c r="L14" s="29">
        <f>VLOOKUP($C14,'S0 remplacer avec S44'!$C:$BQ,23,0)</f>
        <v>14</v>
      </c>
      <c r="M14" s="29">
        <f>VLOOKUP($C14,'S0 remplacer avec S44'!$C:$BQ,35,0)</f>
        <v>1940.0001400000001</v>
      </c>
      <c r="N14" s="29">
        <f>VLOOKUP($C14,'S0 remplacer avec S44'!$C:$BQ,42,0)</f>
        <v>543</v>
      </c>
      <c r="O14" s="29">
        <f>VLOOKUP($C14,'S0 remplacer avec S44'!$C:$BQ,43,0)</f>
        <v>1039</v>
      </c>
      <c r="P14" s="22">
        <f>VLOOKUP($C14,'S45'!$C:$BQ,55,0)</f>
        <v>213.4</v>
      </c>
      <c r="Q14" s="22">
        <f>VLOOKUP($C14,'S45'!$C:$BQ,62,0)</f>
        <v>18</v>
      </c>
      <c r="R14" s="22">
        <f>VLOOKUP($C14,'S45'!$C:$BQ,63,0)</f>
        <v>64</v>
      </c>
      <c r="S14" s="22">
        <f>VLOOKUP($C14,'S45'!$C:$BQ,45,0)</f>
        <v>2639.1906399999998</v>
      </c>
      <c r="T14" s="29">
        <f>VLOOKUP($C14,'S45'!$C:$BQ,52,0)</f>
        <v>0</v>
      </c>
      <c r="U14" s="29">
        <f>VLOOKUP($C14,'S45'!$C:$BQ,53,0)</f>
        <v>0</v>
      </c>
      <c r="V14" s="29">
        <f>VLOOKUP($C14,'S45'!$C:$BQ,15,0)</f>
        <v>140</v>
      </c>
      <c r="W14" s="29">
        <f>VLOOKUP($C14,'S45'!$C:$BQ,22,0)</f>
        <v>0</v>
      </c>
      <c r="X14" s="29">
        <f>VLOOKUP($C14,'S45'!$C:$BQ,23,0)</f>
        <v>14</v>
      </c>
      <c r="Y14" s="29">
        <f>VLOOKUP($C14,'S45'!$C:$BQ,35,0)</f>
        <v>1942.39669</v>
      </c>
      <c r="Z14" s="29">
        <f>VLOOKUP($C14,'S45'!$C:$BQ,42,0)</f>
        <v>540</v>
      </c>
      <c r="AA14" s="29">
        <f>VLOOKUP($C14,'S45'!$C:$BQ,43,0)</f>
        <v>1037</v>
      </c>
      <c r="AB14" s="22" t="e">
        <f>VLOOKUP($C14,'S46'!$C:$BQ,55,0)</f>
        <v>#N/A</v>
      </c>
      <c r="AC14" s="22" t="e">
        <f>VLOOKUP($C14,'S46'!$C:$BQ,62,0)</f>
        <v>#N/A</v>
      </c>
      <c r="AD14" s="22" t="e">
        <f>VLOOKUP($C14,'S46'!$C:$BQ,63,0)</f>
        <v>#N/A</v>
      </c>
      <c r="AE14" s="22" t="e">
        <f>VLOOKUP($C14,'S46'!$C:$BQ,45,0)</f>
        <v>#N/A</v>
      </c>
      <c r="AF14" s="29" t="e">
        <f>VLOOKUP($C14,'S46'!$C:$BQ,52,0)</f>
        <v>#N/A</v>
      </c>
      <c r="AG14" s="29" t="e">
        <f>VLOOKUP($C14,'S46'!$C:$BQ,53,0)</f>
        <v>#N/A</v>
      </c>
      <c r="AH14" s="29" t="e">
        <f>VLOOKUP($C14,'S46'!$C:$BQ,15,0)</f>
        <v>#N/A</v>
      </c>
      <c r="AI14" s="29" t="e">
        <f>VLOOKUP($C14,'S46'!$C:$BQ,22,0)</f>
        <v>#N/A</v>
      </c>
      <c r="AJ14" s="29" t="e">
        <f>VLOOKUP($C14,'S46'!$C:$BQ,23,0)</f>
        <v>#N/A</v>
      </c>
      <c r="AK14" s="29" t="e">
        <f>VLOOKUP($C14,'S46'!$C:$BQ,35,0)</f>
        <v>#N/A</v>
      </c>
      <c r="AL14" s="29" t="e">
        <f>VLOOKUP($C14,'S46'!$C:$BQ,42,0)</f>
        <v>#N/A</v>
      </c>
      <c r="AM14" s="29" t="e">
        <f>VLOOKUP($C14,'S46'!$C:$BQ,43,0)</f>
        <v>#N/A</v>
      </c>
      <c r="AN14" s="22" t="e">
        <f>VLOOKUP($C14,'S47'!$C:$BQ,55,0)</f>
        <v>#N/A</v>
      </c>
      <c r="AO14" s="22" t="e">
        <f>VLOOKUP($C14,'S47'!$C:$BQ,62,0)</f>
        <v>#N/A</v>
      </c>
      <c r="AP14" s="22" t="e">
        <f>VLOOKUP($C14,'S47'!$C:$BQ,63,0)</f>
        <v>#N/A</v>
      </c>
      <c r="AQ14" s="22" t="e">
        <f>VLOOKUP($C14,'S47'!$C:$BQ,45,0)</f>
        <v>#N/A</v>
      </c>
      <c r="AR14" s="29" t="e">
        <f>VLOOKUP($C14,'S47'!$C:$BQ,52,0)</f>
        <v>#N/A</v>
      </c>
      <c r="AS14" s="29" t="e">
        <f>VLOOKUP($C14,'S47'!$C:$BQ,53,0)</f>
        <v>#N/A</v>
      </c>
      <c r="AT14" s="29" t="e">
        <f>VLOOKUP($C14,'S47'!$C:$BQ,15,0)</f>
        <v>#N/A</v>
      </c>
      <c r="AU14" s="29" t="e">
        <f>VLOOKUP($C14,'S47'!$C:$BQ,22,0)</f>
        <v>#N/A</v>
      </c>
      <c r="AV14" s="29" t="e">
        <f>VLOOKUP($C14,'S47'!$C:$BQ,23,0)</f>
        <v>#N/A</v>
      </c>
      <c r="AW14" s="29" t="e">
        <f>VLOOKUP($C14,'S47'!$C:$BQ,35,0)</f>
        <v>#N/A</v>
      </c>
      <c r="AX14" s="29" t="e">
        <f>VLOOKUP($C14,'S47'!$C:$BQ,42,0)</f>
        <v>#N/A</v>
      </c>
      <c r="AY14" s="29" t="e">
        <f>VLOOKUP($C14,'S47'!$C:$BQ,43,0)</f>
        <v>#N/A</v>
      </c>
      <c r="AZ14" s="22" t="e">
        <f>VLOOKUP($C14,'S48'!$C:$BQ,55,0)</f>
        <v>#N/A</v>
      </c>
      <c r="BA14" s="22" t="e">
        <f>VLOOKUP($C14,'S48'!$C:$BQ,62,0)</f>
        <v>#N/A</v>
      </c>
      <c r="BB14" s="22" t="e">
        <f>VLOOKUP($C14,'S48'!$C:$BQ,63,0)</f>
        <v>#N/A</v>
      </c>
      <c r="BC14" s="22" t="e">
        <f>VLOOKUP($C14,'S48'!$C:$BQ,45,0)</f>
        <v>#N/A</v>
      </c>
      <c r="BD14" s="29" t="e">
        <f>VLOOKUP($C14,'S48'!$C:$BQ,52,0)</f>
        <v>#N/A</v>
      </c>
      <c r="BE14" s="29" t="e">
        <f>VLOOKUP($C14,'S48'!$C:$BQ,53,0)</f>
        <v>#N/A</v>
      </c>
      <c r="BF14" s="29" t="e">
        <f>VLOOKUP($C14,'S48'!$C:$BQ,15,0)</f>
        <v>#N/A</v>
      </c>
      <c r="BG14" s="29" t="e">
        <f>VLOOKUP($C14,'S48'!$C:$BQ,22,0)</f>
        <v>#N/A</v>
      </c>
      <c r="BH14" s="29" t="e">
        <f>VLOOKUP($C14,'S48'!$C:$BQ,23,0)</f>
        <v>#N/A</v>
      </c>
      <c r="BI14" s="29" t="e">
        <f>VLOOKUP($C14,'S48'!$C:$BQ,35,0)</f>
        <v>#N/A</v>
      </c>
      <c r="BJ14" s="29" t="e">
        <f>VLOOKUP($C14,'S48'!$C:$BQ,42,0)</f>
        <v>#N/A</v>
      </c>
      <c r="BK14" s="29" t="e">
        <f>VLOOKUP($C14,'S48'!$C:$BQ,43,0)</f>
        <v>#N/A</v>
      </c>
      <c r="BL14" s="22" t="e">
        <f>VLOOKUP($C14,'S49'!$C:$BQ,55,0)</f>
        <v>#N/A</v>
      </c>
      <c r="BM14" s="22" t="e">
        <f>VLOOKUP($C14,'S49'!$C:$BQ,62,0)</f>
        <v>#N/A</v>
      </c>
      <c r="BN14" s="22" t="e">
        <f>VLOOKUP($C14,'S49'!$C:$BQ,63,0)</f>
        <v>#N/A</v>
      </c>
      <c r="BO14" s="22" t="e">
        <f>VLOOKUP($C14,'S49'!$C:$BQ,45,0)</f>
        <v>#N/A</v>
      </c>
      <c r="BP14" s="29" t="e">
        <f>VLOOKUP($C14,'S49'!$C:$BQ,52,0)</f>
        <v>#N/A</v>
      </c>
      <c r="BQ14" s="29" t="e">
        <f>VLOOKUP($C14,'S49'!$C:$BQ,53,0)</f>
        <v>#N/A</v>
      </c>
      <c r="BR14" s="29" t="e">
        <f>VLOOKUP($C14,'S49'!$C:$BQ,15,0)</f>
        <v>#N/A</v>
      </c>
      <c r="BS14" s="29" t="e">
        <f>VLOOKUP($C14,'S49'!$C:$BQ,22,0)</f>
        <v>#N/A</v>
      </c>
      <c r="BT14" s="29" t="e">
        <f>VLOOKUP($C14,'S49'!$C:$BQ,23,0)</f>
        <v>#N/A</v>
      </c>
      <c r="BU14" s="29" t="e">
        <f>VLOOKUP($C14,'S49'!$C:$BQ,35,0)</f>
        <v>#N/A</v>
      </c>
      <c r="BV14" s="29" t="e">
        <f>VLOOKUP($C14,'S49'!$C:$BQ,42,0)</f>
        <v>#N/A</v>
      </c>
      <c r="BW14" s="29" t="e">
        <f>VLOOKUP($C14,'S49'!$C:$BQ,43,0)</f>
        <v>#N/A</v>
      </c>
      <c r="BX14" s="22" t="e">
        <f>VLOOKUP($C14,'S50'!$C:$BQ,55,0)</f>
        <v>#N/A</v>
      </c>
      <c r="BY14" s="22" t="e">
        <f>VLOOKUP($C14,'S50'!$C:$BQ,62,0)</f>
        <v>#N/A</v>
      </c>
      <c r="BZ14" s="22" t="e">
        <f>VLOOKUP($C14,'S50'!$C:$BQ,63,0)</f>
        <v>#N/A</v>
      </c>
      <c r="CA14" s="22" t="e">
        <f>VLOOKUP($C14,'S50'!$C:$BQ,45,0)</f>
        <v>#N/A</v>
      </c>
      <c r="CB14" s="29" t="e">
        <f>VLOOKUP($C14,'S50'!$C:$BQ,52,0)</f>
        <v>#N/A</v>
      </c>
      <c r="CC14" s="29" t="e">
        <f>VLOOKUP($C14,'S50'!$C:$BQ,53,0)</f>
        <v>#N/A</v>
      </c>
      <c r="CD14" s="29" t="e">
        <f>VLOOKUP($C14,'S50'!$C:$BQ,15,0)</f>
        <v>#N/A</v>
      </c>
      <c r="CE14" s="29" t="e">
        <f>VLOOKUP($C14,'S50'!$C:$BQ,22,0)</f>
        <v>#N/A</v>
      </c>
      <c r="CF14" s="29" t="e">
        <f>VLOOKUP($C14,'S50'!$C:$BQ,23,0)</f>
        <v>#N/A</v>
      </c>
      <c r="CG14" s="29" t="e">
        <f>VLOOKUP($C14,'S50'!$C:$BQ,35,0)</f>
        <v>#N/A</v>
      </c>
      <c r="CH14" s="29" t="e">
        <f>VLOOKUP($C14,'S50'!$C:$BQ,42,0)</f>
        <v>#N/A</v>
      </c>
      <c r="CI14" s="29" t="e">
        <f>VLOOKUP($C14,'S50'!$C:$BQ,43,0)</f>
        <v>#N/A</v>
      </c>
    </row>
    <row r="15" spans="1:87" x14ac:dyDescent="0.2">
      <c r="A15" s="31" t="e">
        <v>#N/A</v>
      </c>
      <c r="B15" s="31" t="e">
        <v>#N/A</v>
      </c>
      <c r="C15" s="21" t="s">
        <v>46</v>
      </c>
      <c r="D15" s="22" t="e">
        <f>VLOOKUP($C15,'S0 remplacer avec S44'!$C:$BQ,55,0)</f>
        <v>#N/A</v>
      </c>
      <c r="E15" s="22" t="e">
        <f>VLOOKUP($C15,'S0 remplacer avec S44'!$C:$BQ,62,0)</f>
        <v>#N/A</v>
      </c>
      <c r="F15" s="22" t="e">
        <f>VLOOKUP($C15,'S0 remplacer avec S44'!$C:$BQ,63,0)</f>
        <v>#N/A</v>
      </c>
      <c r="G15" s="22" t="e">
        <f>VLOOKUP($C15,'S0 remplacer avec S44'!$C:$BQ,45,0)</f>
        <v>#N/A</v>
      </c>
      <c r="H15" s="29" t="e">
        <f>VLOOKUP($C15,'S0 remplacer avec S44'!$C:$BQ,52,0)</f>
        <v>#N/A</v>
      </c>
      <c r="I15" s="29" t="e">
        <f>VLOOKUP($C15,'S0 remplacer avec S44'!$C:$BQ,53,0)</f>
        <v>#N/A</v>
      </c>
      <c r="J15" s="29" t="e">
        <f>VLOOKUP($C15,'S0 remplacer avec S44'!$C:$BQ,15,0)</f>
        <v>#N/A</v>
      </c>
      <c r="K15" s="29" t="e">
        <f>VLOOKUP($C15,'S0 remplacer avec S44'!$C:$BQ,22,0)</f>
        <v>#N/A</v>
      </c>
      <c r="L15" s="29" t="e">
        <f>VLOOKUP($C15,'S0 remplacer avec S44'!$C:$BQ,23,0)</f>
        <v>#N/A</v>
      </c>
      <c r="M15" s="29" t="e">
        <f>VLOOKUP($C15,'S0 remplacer avec S44'!$C:$BQ,35,0)</f>
        <v>#N/A</v>
      </c>
      <c r="N15" s="29" t="e">
        <f>VLOOKUP($C15,'S0 remplacer avec S44'!$C:$BQ,42,0)</f>
        <v>#N/A</v>
      </c>
      <c r="O15" s="29" t="e">
        <f>VLOOKUP($C15,'S0 remplacer avec S44'!$C:$BQ,43,0)</f>
        <v>#N/A</v>
      </c>
      <c r="P15" s="22" t="e">
        <f>VLOOKUP($C15,'S45'!$C:$BQ,55,0)</f>
        <v>#N/A</v>
      </c>
      <c r="Q15" s="22" t="e">
        <f>VLOOKUP($C15,'S45'!$C:$BQ,62,0)</f>
        <v>#N/A</v>
      </c>
      <c r="R15" s="22" t="e">
        <f>VLOOKUP($C15,'S45'!$C:$BQ,63,0)</f>
        <v>#N/A</v>
      </c>
      <c r="S15" s="22" t="e">
        <f>VLOOKUP($C15,'S45'!$C:$BQ,45,0)</f>
        <v>#N/A</v>
      </c>
      <c r="T15" s="29" t="e">
        <f>VLOOKUP($C15,'S45'!$C:$BQ,52,0)</f>
        <v>#N/A</v>
      </c>
      <c r="U15" s="29" t="e">
        <f>VLOOKUP($C15,'S45'!$C:$BQ,53,0)</f>
        <v>#N/A</v>
      </c>
      <c r="V15" s="29" t="e">
        <f>VLOOKUP($C15,'S45'!$C:$BQ,15,0)</f>
        <v>#N/A</v>
      </c>
      <c r="W15" s="29" t="e">
        <f>VLOOKUP($C15,'S45'!$C:$BQ,22,0)</f>
        <v>#N/A</v>
      </c>
      <c r="X15" s="29" t="e">
        <f>VLOOKUP($C15,'S45'!$C:$BQ,23,0)</f>
        <v>#N/A</v>
      </c>
      <c r="Y15" s="29" t="e">
        <f>VLOOKUP($C15,'S45'!$C:$BQ,35,0)</f>
        <v>#N/A</v>
      </c>
      <c r="Z15" s="29" t="e">
        <f>VLOOKUP($C15,'S45'!$C:$BQ,42,0)</f>
        <v>#N/A</v>
      </c>
      <c r="AA15" s="29" t="e">
        <f>VLOOKUP($C15,'S45'!$C:$BQ,43,0)</f>
        <v>#N/A</v>
      </c>
      <c r="AB15" s="22" t="e">
        <f>VLOOKUP($C15,'S46'!$C:$BQ,55,0)</f>
        <v>#N/A</v>
      </c>
      <c r="AC15" s="22" t="e">
        <f>VLOOKUP($C15,'S46'!$C:$BQ,62,0)</f>
        <v>#N/A</v>
      </c>
      <c r="AD15" s="22" t="e">
        <f>VLOOKUP($C15,'S46'!$C:$BQ,63,0)</f>
        <v>#N/A</v>
      </c>
      <c r="AE15" s="22" t="e">
        <f>VLOOKUP($C15,'S46'!$C:$BQ,45,0)</f>
        <v>#N/A</v>
      </c>
      <c r="AF15" s="29" t="e">
        <f>VLOOKUP($C15,'S46'!$C:$BQ,52,0)</f>
        <v>#N/A</v>
      </c>
      <c r="AG15" s="29" t="e">
        <f>VLOOKUP($C15,'S46'!$C:$BQ,53,0)</f>
        <v>#N/A</v>
      </c>
      <c r="AH15" s="29" t="e">
        <f>VLOOKUP($C15,'S46'!$C:$BQ,15,0)</f>
        <v>#N/A</v>
      </c>
      <c r="AI15" s="29" t="e">
        <f>VLOOKUP($C15,'S46'!$C:$BQ,22,0)</f>
        <v>#N/A</v>
      </c>
      <c r="AJ15" s="29" t="e">
        <f>VLOOKUP($C15,'S46'!$C:$BQ,23,0)</f>
        <v>#N/A</v>
      </c>
      <c r="AK15" s="29" t="e">
        <f>VLOOKUP($C15,'S46'!$C:$BQ,35,0)</f>
        <v>#N/A</v>
      </c>
      <c r="AL15" s="29" t="e">
        <f>VLOOKUP($C15,'S46'!$C:$BQ,42,0)</f>
        <v>#N/A</v>
      </c>
      <c r="AM15" s="29" t="e">
        <f>VLOOKUP($C15,'S46'!$C:$BQ,43,0)</f>
        <v>#N/A</v>
      </c>
      <c r="AN15" s="22" t="e">
        <f>VLOOKUP($C15,'S47'!$C:$BQ,55,0)</f>
        <v>#N/A</v>
      </c>
      <c r="AO15" s="22" t="e">
        <f>VLOOKUP($C15,'S47'!$C:$BQ,62,0)</f>
        <v>#N/A</v>
      </c>
      <c r="AP15" s="22" t="e">
        <f>VLOOKUP($C15,'S47'!$C:$BQ,63,0)</f>
        <v>#N/A</v>
      </c>
      <c r="AQ15" s="22" t="e">
        <f>VLOOKUP($C15,'S47'!$C:$BQ,45,0)</f>
        <v>#N/A</v>
      </c>
      <c r="AR15" s="29" t="e">
        <f>VLOOKUP($C15,'S47'!$C:$BQ,52,0)</f>
        <v>#N/A</v>
      </c>
      <c r="AS15" s="29" t="e">
        <f>VLOOKUP($C15,'S47'!$C:$BQ,53,0)</f>
        <v>#N/A</v>
      </c>
      <c r="AT15" s="29" t="e">
        <f>VLOOKUP($C15,'S47'!$C:$BQ,15,0)</f>
        <v>#N/A</v>
      </c>
      <c r="AU15" s="29" t="e">
        <f>VLOOKUP($C15,'S47'!$C:$BQ,22,0)</f>
        <v>#N/A</v>
      </c>
      <c r="AV15" s="29" t="e">
        <f>VLOOKUP($C15,'S47'!$C:$BQ,23,0)</f>
        <v>#N/A</v>
      </c>
      <c r="AW15" s="29" t="e">
        <f>VLOOKUP($C15,'S47'!$C:$BQ,35,0)</f>
        <v>#N/A</v>
      </c>
      <c r="AX15" s="29" t="e">
        <f>VLOOKUP($C15,'S47'!$C:$BQ,42,0)</f>
        <v>#N/A</v>
      </c>
      <c r="AY15" s="29" t="e">
        <f>VLOOKUP($C15,'S47'!$C:$BQ,43,0)</f>
        <v>#N/A</v>
      </c>
      <c r="AZ15" s="22" t="e">
        <f>VLOOKUP($C15,'S48'!$C:$BQ,55,0)</f>
        <v>#N/A</v>
      </c>
      <c r="BA15" s="22" t="e">
        <f>VLOOKUP($C15,'S48'!$C:$BQ,62,0)</f>
        <v>#N/A</v>
      </c>
      <c r="BB15" s="22" t="e">
        <f>VLOOKUP($C15,'S48'!$C:$BQ,63,0)</f>
        <v>#N/A</v>
      </c>
      <c r="BC15" s="22" t="e">
        <f>VLOOKUP($C15,'S48'!$C:$BQ,45,0)</f>
        <v>#N/A</v>
      </c>
      <c r="BD15" s="29" t="e">
        <f>VLOOKUP($C15,'S48'!$C:$BQ,52,0)</f>
        <v>#N/A</v>
      </c>
      <c r="BE15" s="29" t="e">
        <f>VLOOKUP($C15,'S48'!$C:$BQ,53,0)</f>
        <v>#N/A</v>
      </c>
      <c r="BF15" s="29" t="e">
        <f>VLOOKUP($C15,'S48'!$C:$BQ,15,0)</f>
        <v>#N/A</v>
      </c>
      <c r="BG15" s="29" t="e">
        <f>VLOOKUP($C15,'S48'!$C:$BQ,22,0)</f>
        <v>#N/A</v>
      </c>
      <c r="BH15" s="29" t="e">
        <f>VLOOKUP($C15,'S48'!$C:$BQ,23,0)</f>
        <v>#N/A</v>
      </c>
      <c r="BI15" s="29" t="e">
        <f>VLOOKUP($C15,'S48'!$C:$BQ,35,0)</f>
        <v>#N/A</v>
      </c>
      <c r="BJ15" s="29" t="e">
        <f>VLOOKUP($C15,'S48'!$C:$BQ,42,0)</f>
        <v>#N/A</v>
      </c>
      <c r="BK15" s="29" t="e">
        <f>VLOOKUP($C15,'S48'!$C:$BQ,43,0)</f>
        <v>#N/A</v>
      </c>
      <c r="BL15" s="22" t="e">
        <f>VLOOKUP($C15,'S49'!$C:$BQ,55,0)</f>
        <v>#N/A</v>
      </c>
      <c r="BM15" s="22" t="e">
        <f>VLOOKUP($C15,'S49'!$C:$BQ,62,0)</f>
        <v>#N/A</v>
      </c>
      <c r="BN15" s="22" t="e">
        <f>VLOOKUP($C15,'S49'!$C:$BQ,63,0)</f>
        <v>#N/A</v>
      </c>
      <c r="BO15" s="22" t="e">
        <f>VLOOKUP($C15,'S49'!$C:$BQ,45,0)</f>
        <v>#N/A</v>
      </c>
      <c r="BP15" s="29" t="e">
        <f>VLOOKUP($C15,'S49'!$C:$BQ,52,0)</f>
        <v>#N/A</v>
      </c>
      <c r="BQ15" s="29" t="e">
        <f>VLOOKUP($C15,'S49'!$C:$BQ,53,0)</f>
        <v>#N/A</v>
      </c>
      <c r="BR15" s="29" t="e">
        <f>VLOOKUP($C15,'S49'!$C:$BQ,15,0)</f>
        <v>#N/A</v>
      </c>
      <c r="BS15" s="29" t="e">
        <f>VLOOKUP($C15,'S49'!$C:$BQ,22,0)</f>
        <v>#N/A</v>
      </c>
      <c r="BT15" s="29" t="e">
        <f>VLOOKUP($C15,'S49'!$C:$BQ,23,0)</f>
        <v>#N/A</v>
      </c>
      <c r="BU15" s="29" t="e">
        <f>VLOOKUP($C15,'S49'!$C:$BQ,35,0)</f>
        <v>#N/A</v>
      </c>
      <c r="BV15" s="29" t="e">
        <f>VLOOKUP($C15,'S49'!$C:$BQ,42,0)</f>
        <v>#N/A</v>
      </c>
      <c r="BW15" s="29" t="e">
        <f>VLOOKUP($C15,'S49'!$C:$BQ,43,0)</f>
        <v>#N/A</v>
      </c>
      <c r="BX15" s="22" t="e">
        <f>VLOOKUP($C15,'S50'!$C:$BQ,55,0)</f>
        <v>#N/A</v>
      </c>
      <c r="BY15" s="22" t="e">
        <f>VLOOKUP($C15,'S50'!$C:$BQ,62,0)</f>
        <v>#N/A</v>
      </c>
      <c r="BZ15" s="22" t="e">
        <f>VLOOKUP($C15,'S50'!$C:$BQ,63,0)</f>
        <v>#N/A</v>
      </c>
      <c r="CA15" s="22" t="e">
        <f>VLOOKUP($C15,'S50'!$C:$BQ,45,0)</f>
        <v>#N/A</v>
      </c>
      <c r="CB15" s="29" t="e">
        <f>VLOOKUP($C15,'S50'!$C:$BQ,52,0)</f>
        <v>#N/A</v>
      </c>
      <c r="CC15" s="29" t="e">
        <f>VLOOKUP($C15,'S50'!$C:$BQ,53,0)</f>
        <v>#N/A</v>
      </c>
      <c r="CD15" s="29" t="e">
        <f>VLOOKUP($C15,'S50'!$C:$BQ,15,0)</f>
        <v>#N/A</v>
      </c>
      <c r="CE15" s="29" t="e">
        <f>VLOOKUP($C15,'S50'!$C:$BQ,22,0)</f>
        <v>#N/A</v>
      </c>
      <c r="CF15" s="29" t="e">
        <f>VLOOKUP($C15,'S50'!$C:$BQ,23,0)</f>
        <v>#N/A</v>
      </c>
      <c r="CG15" s="29" t="e">
        <f>VLOOKUP($C15,'S50'!$C:$BQ,35,0)</f>
        <v>#N/A</v>
      </c>
      <c r="CH15" s="29" t="e">
        <f>VLOOKUP($C15,'S50'!$C:$BQ,42,0)</f>
        <v>#N/A</v>
      </c>
      <c r="CI15" s="29" t="e">
        <f>VLOOKUP($C15,'S50'!$C:$BQ,43,0)</f>
        <v>#N/A</v>
      </c>
    </row>
    <row r="16" spans="1:87" x14ac:dyDescent="0.2">
      <c r="A16" s="31" t="s">
        <v>378</v>
      </c>
      <c r="B16" s="31" t="s">
        <v>42</v>
      </c>
      <c r="C16" s="21" t="s">
        <v>47</v>
      </c>
      <c r="D16" s="22">
        <f>VLOOKUP($C16,'S0 remplacer avec S44'!$C:$BQ,55,0)</f>
        <v>447.1</v>
      </c>
      <c r="E16" s="22">
        <f>VLOOKUP($C16,'S0 remplacer avec S44'!$C:$BQ,62,0)</f>
        <v>0</v>
      </c>
      <c r="F16" s="22">
        <f>VLOOKUP($C16,'S0 remplacer avec S44'!$C:$BQ,63,0)</f>
        <v>0</v>
      </c>
      <c r="G16" s="22">
        <f>VLOOKUP($C16,'S0 remplacer avec S44'!$C:$BQ,45,0)</f>
        <v>3111.8616400000001</v>
      </c>
      <c r="H16" s="29">
        <f>VLOOKUP($C16,'S0 remplacer avec S44'!$C:$BQ,52,0)</f>
        <v>155</v>
      </c>
      <c r="I16" s="29">
        <f>VLOOKUP($C16,'S0 remplacer avec S44'!$C:$BQ,53,0)</f>
        <v>809</v>
      </c>
      <c r="J16" s="29">
        <f>VLOOKUP($C16,'S0 remplacer avec S44'!$C:$BQ,15,0)</f>
        <v>276</v>
      </c>
      <c r="K16" s="29">
        <f>VLOOKUP($C16,'S0 remplacer avec S44'!$C:$BQ,22,0)</f>
        <v>0</v>
      </c>
      <c r="L16" s="29">
        <f>VLOOKUP($C16,'S0 remplacer avec S44'!$C:$BQ,23,0)</f>
        <v>0</v>
      </c>
      <c r="M16" s="29">
        <f>VLOOKUP($C16,'S0 remplacer avec S44'!$C:$BQ,35,0)</f>
        <v>2239.5556799999999</v>
      </c>
      <c r="N16" s="29">
        <f>VLOOKUP($C16,'S0 remplacer avec S44'!$C:$BQ,42,0)</f>
        <v>1280</v>
      </c>
      <c r="O16" s="29">
        <f>VLOOKUP($C16,'S0 remplacer avec S44'!$C:$BQ,43,0)</f>
        <v>1983</v>
      </c>
      <c r="P16" s="22">
        <f>VLOOKUP($C16,'S45'!$C:$BQ,55,0)</f>
        <v>452.4</v>
      </c>
      <c r="Q16" s="22">
        <f>VLOOKUP($C16,'S45'!$C:$BQ,62,0)</f>
        <v>0</v>
      </c>
      <c r="R16" s="22">
        <f>VLOOKUP($C16,'S45'!$C:$BQ,63,0)</f>
        <v>0</v>
      </c>
      <c r="S16" s="22">
        <f>VLOOKUP($C16,'S45'!$C:$BQ,45,0)</f>
        <v>3021.19479</v>
      </c>
      <c r="T16" s="29">
        <f>VLOOKUP($C16,'S45'!$C:$BQ,52,0)</f>
        <v>246</v>
      </c>
      <c r="U16" s="29">
        <f>VLOOKUP($C16,'S45'!$C:$BQ,53,0)</f>
        <v>899</v>
      </c>
      <c r="V16" s="29">
        <f>VLOOKUP($C16,'S45'!$C:$BQ,15,0)</f>
        <v>280</v>
      </c>
      <c r="W16" s="29">
        <f>VLOOKUP($C16,'S45'!$C:$BQ,22,0)</f>
        <v>0</v>
      </c>
      <c r="X16" s="29">
        <f>VLOOKUP($C16,'S45'!$C:$BQ,23,0)</f>
        <v>0</v>
      </c>
      <c r="Y16" s="29">
        <f>VLOOKUP($C16,'S45'!$C:$BQ,35,0)</f>
        <v>2242.8928700000001</v>
      </c>
      <c r="Z16" s="29">
        <f>VLOOKUP($C16,'S45'!$C:$BQ,42,0)</f>
        <v>1276</v>
      </c>
      <c r="AA16" s="29">
        <f>VLOOKUP($C16,'S45'!$C:$BQ,43,0)</f>
        <v>1980</v>
      </c>
      <c r="AB16" s="22" t="e">
        <f>VLOOKUP($C16,'S46'!$C:$BQ,55,0)</f>
        <v>#N/A</v>
      </c>
      <c r="AC16" s="22" t="e">
        <f>VLOOKUP($C16,'S46'!$C:$BQ,62,0)</f>
        <v>#N/A</v>
      </c>
      <c r="AD16" s="22" t="e">
        <f>VLOOKUP($C16,'S46'!$C:$BQ,63,0)</f>
        <v>#N/A</v>
      </c>
      <c r="AE16" s="22" t="e">
        <f>VLOOKUP($C16,'S46'!$C:$BQ,45,0)</f>
        <v>#N/A</v>
      </c>
      <c r="AF16" s="29" t="e">
        <f>VLOOKUP($C16,'S46'!$C:$BQ,52,0)</f>
        <v>#N/A</v>
      </c>
      <c r="AG16" s="29" t="e">
        <f>VLOOKUP($C16,'S46'!$C:$BQ,53,0)</f>
        <v>#N/A</v>
      </c>
      <c r="AH16" s="29" t="e">
        <f>VLOOKUP($C16,'S46'!$C:$BQ,15,0)</f>
        <v>#N/A</v>
      </c>
      <c r="AI16" s="29" t="e">
        <f>VLOOKUP($C16,'S46'!$C:$BQ,22,0)</f>
        <v>#N/A</v>
      </c>
      <c r="AJ16" s="29" t="e">
        <f>VLOOKUP($C16,'S46'!$C:$BQ,23,0)</f>
        <v>#N/A</v>
      </c>
      <c r="AK16" s="29" t="e">
        <f>VLOOKUP($C16,'S46'!$C:$BQ,35,0)</f>
        <v>#N/A</v>
      </c>
      <c r="AL16" s="29" t="e">
        <f>VLOOKUP($C16,'S46'!$C:$BQ,42,0)</f>
        <v>#N/A</v>
      </c>
      <c r="AM16" s="29" t="e">
        <f>VLOOKUP($C16,'S46'!$C:$BQ,43,0)</f>
        <v>#N/A</v>
      </c>
      <c r="AN16" s="22" t="e">
        <f>VLOOKUP($C16,'S47'!$C:$BQ,55,0)</f>
        <v>#N/A</v>
      </c>
      <c r="AO16" s="22" t="e">
        <f>VLOOKUP($C16,'S47'!$C:$BQ,62,0)</f>
        <v>#N/A</v>
      </c>
      <c r="AP16" s="22" t="e">
        <f>VLOOKUP($C16,'S47'!$C:$BQ,63,0)</f>
        <v>#N/A</v>
      </c>
      <c r="AQ16" s="22" t="e">
        <f>VLOOKUP($C16,'S47'!$C:$BQ,45,0)</f>
        <v>#N/A</v>
      </c>
      <c r="AR16" s="29" t="e">
        <f>VLOOKUP($C16,'S47'!$C:$BQ,52,0)</f>
        <v>#N/A</v>
      </c>
      <c r="AS16" s="29" t="e">
        <f>VLOOKUP($C16,'S47'!$C:$BQ,53,0)</f>
        <v>#N/A</v>
      </c>
      <c r="AT16" s="29" t="e">
        <f>VLOOKUP($C16,'S47'!$C:$BQ,15,0)</f>
        <v>#N/A</v>
      </c>
      <c r="AU16" s="29" t="e">
        <f>VLOOKUP($C16,'S47'!$C:$BQ,22,0)</f>
        <v>#N/A</v>
      </c>
      <c r="AV16" s="29" t="e">
        <f>VLOOKUP($C16,'S47'!$C:$BQ,23,0)</f>
        <v>#N/A</v>
      </c>
      <c r="AW16" s="29" t="e">
        <f>VLOOKUP($C16,'S47'!$C:$BQ,35,0)</f>
        <v>#N/A</v>
      </c>
      <c r="AX16" s="29" t="e">
        <f>VLOOKUP($C16,'S47'!$C:$BQ,42,0)</f>
        <v>#N/A</v>
      </c>
      <c r="AY16" s="29" t="e">
        <f>VLOOKUP($C16,'S47'!$C:$BQ,43,0)</f>
        <v>#N/A</v>
      </c>
      <c r="AZ16" s="22" t="e">
        <f>VLOOKUP($C16,'S48'!$C:$BQ,55,0)</f>
        <v>#N/A</v>
      </c>
      <c r="BA16" s="22" t="e">
        <f>VLOOKUP($C16,'S48'!$C:$BQ,62,0)</f>
        <v>#N/A</v>
      </c>
      <c r="BB16" s="22" t="e">
        <f>VLOOKUP($C16,'S48'!$C:$BQ,63,0)</f>
        <v>#N/A</v>
      </c>
      <c r="BC16" s="22" t="e">
        <f>VLOOKUP($C16,'S48'!$C:$BQ,45,0)</f>
        <v>#N/A</v>
      </c>
      <c r="BD16" s="29" t="e">
        <f>VLOOKUP($C16,'S48'!$C:$BQ,52,0)</f>
        <v>#N/A</v>
      </c>
      <c r="BE16" s="29" t="e">
        <f>VLOOKUP($C16,'S48'!$C:$BQ,53,0)</f>
        <v>#N/A</v>
      </c>
      <c r="BF16" s="29" t="e">
        <f>VLOOKUP($C16,'S48'!$C:$BQ,15,0)</f>
        <v>#N/A</v>
      </c>
      <c r="BG16" s="29" t="e">
        <f>VLOOKUP($C16,'S48'!$C:$BQ,22,0)</f>
        <v>#N/A</v>
      </c>
      <c r="BH16" s="29" t="e">
        <f>VLOOKUP($C16,'S48'!$C:$BQ,23,0)</f>
        <v>#N/A</v>
      </c>
      <c r="BI16" s="29" t="e">
        <f>VLOOKUP($C16,'S48'!$C:$BQ,35,0)</f>
        <v>#N/A</v>
      </c>
      <c r="BJ16" s="29" t="e">
        <f>VLOOKUP($C16,'S48'!$C:$BQ,42,0)</f>
        <v>#N/A</v>
      </c>
      <c r="BK16" s="29" t="e">
        <f>VLOOKUP($C16,'S48'!$C:$BQ,43,0)</f>
        <v>#N/A</v>
      </c>
      <c r="BL16" s="22" t="e">
        <f>VLOOKUP($C16,'S49'!$C:$BQ,55,0)</f>
        <v>#N/A</v>
      </c>
      <c r="BM16" s="22" t="e">
        <f>VLOOKUP($C16,'S49'!$C:$BQ,62,0)</f>
        <v>#N/A</v>
      </c>
      <c r="BN16" s="22" t="e">
        <f>VLOOKUP($C16,'S49'!$C:$BQ,63,0)</f>
        <v>#N/A</v>
      </c>
      <c r="BO16" s="22" t="e">
        <f>VLOOKUP($C16,'S49'!$C:$BQ,45,0)</f>
        <v>#N/A</v>
      </c>
      <c r="BP16" s="29" t="e">
        <f>VLOOKUP($C16,'S49'!$C:$BQ,52,0)</f>
        <v>#N/A</v>
      </c>
      <c r="BQ16" s="29" t="e">
        <f>VLOOKUP($C16,'S49'!$C:$BQ,53,0)</f>
        <v>#N/A</v>
      </c>
      <c r="BR16" s="29" t="e">
        <f>VLOOKUP($C16,'S49'!$C:$BQ,15,0)</f>
        <v>#N/A</v>
      </c>
      <c r="BS16" s="29" t="e">
        <f>VLOOKUP($C16,'S49'!$C:$BQ,22,0)</f>
        <v>#N/A</v>
      </c>
      <c r="BT16" s="29" t="e">
        <f>VLOOKUP($C16,'S49'!$C:$BQ,23,0)</f>
        <v>#N/A</v>
      </c>
      <c r="BU16" s="29" t="e">
        <f>VLOOKUP($C16,'S49'!$C:$BQ,35,0)</f>
        <v>#N/A</v>
      </c>
      <c r="BV16" s="29" t="e">
        <f>VLOOKUP($C16,'S49'!$C:$BQ,42,0)</f>
        <v>#N/A</v>
      </c>
      <c r="BW16" s="29" t="e">
        <f>VLOOKUP($C16,'S49'!$C:$BQ,43,0)</f>
        <v>#N/A</v>
      </c>
      <c r="BX16" s="22" t="e">
        <f>VLOOKUP($C16,'S50'!$C:$BQ,55,0)</f>
        <v>#N/A</v>
      </c>
      <c r="BY16" s="22" t="e">
        <f>VLOOKUP($C16,'S50'!$C:$BQ,62,0)</f>
        <v>#N/A</v>
      </c>
      <c r="BZ16" s="22" t="e">
        <f>VLOOKUP($C16,'S50'!$C:$BQ,63,0)</f>
        <v>#N/A</v>
      </c>
      <c r="CA16" s="22" t="e">
        <f>VLOOKUP($C16,'S50'!$C:$BQ,45,0)</f>
        <v>#N/A</v>
      </c>
      <c r="CB16" s="29" t="e">
        <f>VLOOKUP($C16,'S50'!$C:$BQ,52,0)</f>
        <v>#N/A</v>
      </c>
      <c r="CC16" s="29" t="e">
        <f>VLOOKUP($C16,'S50'!$C:$BQ,53,0)</f>
        <v>#N/A</v>
      </c>
      <c r="CD16" s="29" t="e">
        <f>VLOOKUP($C16,'S50'!$C:$BQ,15,0)</f>
        <v>#N/A</v>
      </c>
      <c r="CE16" s="29" t="e">
        <f>VLOOKUP($C16,'S50'!$C:$BQ,22,0)</f>
        <v>#N/A</v>
      </c>
      <c r="CF16" s="29" t="e">
        <f>VLOOKUP($C16,'S50'!$C:$BQ,23,0)</f>
        <v>#N/A</v>
      </c>
      <c r="CG16" s="29" t="e">
        <f>VLOOKUP($C16,'S50'!$C:$BQ,35,0)</f>
        <v>#N/A</v>
      </c>
      <c r="CH16" s="29" t="e">
        <f>VLOOKUP($C16,'S50'!$C:$BQ,42,0)</f>
        <v>#N/A</v>
      </c>
      <c r="CI16" s="29" t="e">
        <f>VLOOKUP($C16,'S50'!$C:$BQ,43,0)</f>
        <v>#N/A</v>
      </c>
    </row>
    <row r="17" spans="1:87" x14ac:dyDescent="0.2">
      <c r="A17" s="31" t="s">
        <v>378</v>
      </c>
      <c r="B17" s="31" t="s">
        <v>42</v>
      </c>
      <c r="C17" s="21" t="s">
        <v>48</v>
      </c>
      <c r="D17" s="22">
        <f>VLOOKUP($C17,'S0 remplacer avec S44'!$C:$BQ,55,0)</f>
        <v>171.5</v>
      </c>
      <c r="E17" s="22">
        <f>VLOOKUP($C17,'S0 remplacer avec S44'!$C:$BQ,62,0)</f>
        <v>133</v>
      </c>
      <c r="F17" s="22">
        <f>VLOOKUP($C17,'S0 remplacer avec S44'!$C:$BQ,63,0)</f>
        <v>194</v>
      </c>
      <c r="G17" s="22">
        <f>VLOOKUP($C17,'S0 remplacer avec S44'!$C:$BQ,45,0)</f>
        <v>2479.61339</v>
      </c>
      <c r="H17" s="29">
        <f>VLOOKUP($C17,'S0 remplacer avec S44'!$C:$BQ,52,0)</f>
        <v>203</v>
      </c>
      <c r="I17" s="29">
        <f>VLOOKUP($C17,'S0 remplacer avec S44'!$C:$BQ,53,0)</f>
        <v>739</v>
      </c>
      <c r="J17" s="29">
        <f>VLOOKUP($C17,'S0 remplacer avec S44'!$C:$BQ,15,0)</f>
        <v>150</v>
      </c>
      <c r="K17" s="29">
        <f>VLOOKUP($C17,'S0 remplacer avec S44'!$C:$BQ,22,0)</f>
        <v>19</v>
      </c>
      <c r="L17" s="29">
        <f>VLOOKUP($C17,'S0 remplacer avec S44'!$C:$BQ,23,0)</f>
        <v>53</v>
      </c>
      <c r="M17" s="29">
        <f>VLOOKUP($C17,'S0 remplacer avec S44'!$C:$BQ,35,0)</f>
        <v>3318.8025200000002</v>
      </c>
      <c r="N17" s="29">
        <f>VLOOKUP($C17,'S0 remplacer avec S44'!$C:$BQ,42,0)</f>
        <v>0</v>
      </c>
      <c r="O17" s="29">
        <f>VLOOKUP($C17,'S0 remplacer avec S44'!$C:$BQ,43,0)</f>
        <v>543</v>
      </c>
      <c r="P17" s="22">
        <f>VLOOKUP($C17,'S45'!$C:$BQ,55,0)</f>
        <v>173.5</v>
      </c>
      <c r="Q17" s="22">
        <f>VLOOKUP($C17,'S45'!$C:$BQ,62,0)</f>
        <v>131</v>
      </c>
      <c r="R17" s="22">
        <f>VLOOKUP($C17,'S45'!$C:$BQ,63,0)</f>
        <v>192</v>
      </c>
      <c r="S17" s="22">
        <f>VLOOKUP($C17,'S45'!$C:$BQ,45,0)</f>
        <v>2528.6136099999999</v>
      </c>
      <c r="T17" s="29">
        <f>VLOOKUP($C17,'S45'!$C:$BQ,52,0)</f>
        <v>154</v>
      </c>
      <c r="U17" s="29">
        <f>VLOOKUP($C17,'S45'!$C:$BQ,53,0)</f>
        <v>690</v>
      </c>
      <c r="V17" s="29">
        <f>VLOOKUP($C17,'S45'!$C:$BQ,15,0)</f>
        <v>150</v>
      </c>
      <c r="W17" s="29">
        <f>VLOOKUP($C17,'S45'!$C:$BQ,22,0)</f>
        <v>19</v>
      </c>
      <c r="X17" s="29">
        <f>VLOOKUP($C17,'S45'!$C:$BQ,23,0)</f>
        <v>53</v>
      </c>
      <c r="Y17" s="29">
        <f>VLOOKUP($C17,'S45'!$C:$BQ,35,0)</f>
        <v>3325.30348</v>
      </c>
      <c r="Z17" s="29">
        <f>VLOOKUP($C17,'S45'!$C:$BQ,42,0)</f>
        <v>0</v>
      </c>
      <c r="AA17" s="29">
        <f>VLOOKUP($C17,'S45'!$C:$BQ,43,0)</f>
        <v>537</v>
      </c>
      <c r="AB17" s="22" t="e">
        <f>VLOOKUP($C17,'S46'!$C:$BQ,55,0)</f>
        <v>#N/A</v>
      </c>
      <c r="AC17" s="22" t="e">
        <f>VLOOKUP($C17,'S46'!$C:$BQ,62,0)</f>
        <v>#N/A</v>
      </c>
      <c r="AD17" s="22" t="e">
        <f>VLOOKUP($C17,'S46'!$C:$BQ,63,0)</f>
        <v>#N/A</v>
      </c>
      <c r="AE17" s="22" t="e">
        <f>VLOOKUP($C17,'S46'!$C:$BQ,45,0)</f>
        <v>#N/A</v>
      </c>
      <c r="AF17" s="29" t="e">
        <f>VLOOKUP($C17,'S46'!$C:$BQ,52,0)</f>
        <v>#N/A</v>
      </c>
      <c r="AG17" s="29" t="e">
        <f>VLOOKUP($C17,'S46'!$C:$BQ,53,0)</f>
        <v>#N/A</v>
      </c>
      <c r="AH17" s="29" t="e">
        <f>VLOOKUP($C17,'S46'!$C:$BQ,15,0)</f>
        <v>#N/A</v>
      </c>
      <c r="AI17" s="29" t="e">
        <f>VLOOKUP($C17,'S46'!$C:$BQ,22,0)</f>
        <v>#N/A</v>
      </c>
      <c r="AJ17" s="29" t="e">
        <f>VLOOKUP($C17,'S46'!$C:$BQ,23,0)</f>
        <v>#N/A</v>
      </c>
      <c r="AK17" s="29" t="e">
        <f>VLOOKUP($C17,'S46'!$C:$BQ,35,0)</f>
        <v>#N/A</v>
      </c>
      <c r="AL17" s="29" t="e">
        <f>VLOOKUP($C17,'S46'!$C:$BQ,42,0)</f>
        <v>#N/A</v>
      </c>
      <c r="AM17" s="29" t="e">
        <f>VLOOKUP($C17,'S46'!$C:$BQ,43,0)</f>
        <v>#N/A</v>
      </c>
      <c r="AN17" s="22" t="e">
        <f>VLOOKUP($C17,'S47'!$C:$BQ,55,0)</f>
        <v>#N/A</v>
      </c>
      <c r="AO17" s="22" t="e">
        <f>VLOOKUP($C17,'S47'!$C:$BQ,62,0)</f>
        <v>#N/A</v>
      </c>
      <c r="AP17" s="22" t="e">
        <f>VLOOKUP($C17,'S47'!$C:$BQ,63,0)</f>
        <v>#N/A</v>
      </c>
      <c r="AQ17" s="22" t="e">
        <f>VLOOKUP($C17,'S47'!$C:$BQ,45,0)</f>
        <v>#N/A</v>
      </c>
      <c r="AR17" s="29" t="e">
        <f>VLOOKUP($C17,'S47'!$C:$BQ,52,0)</f>
        <v>#N/A</v>
      </c>
      <c r="AS17" s="29" t="e">
        <f>VLOOKUP($C17,'S47'!$C:$BQ,53,0)</f>
        <v>#N/A</v>
      </c>
      <c r="AT17" s="29" t="e">
        <f>VLOOKUP($C17,'S47'!$C:$BQ,15,0)</f>
        <v>#N/A</v>
      </c>
      <c r="AU17" s="29" t="e">
        <f>VLOOKUP($C17,'S47'!$C:$BQ,22,0)</f>
        <v>#N/A</v>
      </c>
      <c r="AV17" s="29" t="e">
        <f>VLOOKUP($C17,'S47'!$C:$BQ,23,0)</f>
        <v>#N/A</v>
      </c>
      <c r="AW17" s="29" t="e">
        <f>VLOOKUP($C17,'S47'!$C:$BQ,35,0)</f>
        <v>#N/A</v>
      </c>
      <c r="AX17" s="29" t="e">
        <f>VLOOKUP($C17,'S47'!$C:$BQ,42,0)</f>
        <v>#N/A</v>
      </c>
      <c r="AY17" s="29" t="e">
        <f>VLOOKUP($C17,'S47'!$C:$BQ,43,0)</f>
        <v>#N/A</v>
      </c>
      <c r="AZ17" s="22" t="e">
        <f>VLOOKUP($C17,'S48'!$C:$BQ,55,0)</f>
        <v>#N/A</v>
      </c>
      <c r="BA17" s="22" t="e">
        <f>VLOOKUP($C17,'S48'!$C:$BQ,62,0)</f>
        <v>#N/A</v>
      </c>
      <c r="BB17" s="22" t="e">
        <f>VLOOKUP($C17,'S48'!$C:$BQ,63,0)</f>
        <v>#N/A</v>
      </c>
      <c r="BC17" s="22" t="e">
        <f>VLOOKUP($C17,'S48'!$C:$BQ,45,0)</f>
        <v>#N/A</v>
      </c>
      <c r="BD17" s="29" t="e">
        <f>VLOOKUP($C17,'S48'!$C:$BQ,52,0)</f>
        <v>#N/A</v>
      </c>
      <c r="BE17" s="29" t="e">
        <f>VLOOKUP($C17,'S48'!$C:$BQ,53,0)</f>
        <v>#N/A</v>
      </c>
      <c r="BF17" s="29" t="e">
        <f>VLOOKUP($C17,'S48'!$C:$BQ,15,0)</f>
        <v>#N/A</v>
      </c>
      <c r="BG17" s="29" t="e">
        <f>VLOOKUP($C17,'S48'!$C:$BQ,22,0)</f>
        <v>#N/A</v>
      </c>
      <c r="BH17" s="29" t="e">
        <f>VLOOKUP($C17,'S48'!$C:$BQ,23,0)</f>
        <v>#N/A</v>
      </c>
      <c r="BI17" s="29" t="e">
        <f>VLOOKUP($C17,'S48'!$C:$BQ,35,0)</f>
        <v>#N/A</v>
      </c>
      <c r="BJ17" s="29" t="e">
        <f>VLOOKUP($C17,'S48'!$C:$BQ,42,0)</f>
        <v>#N/A</v>
      </c>
      <c r="BK17" s="29" t="e">
        <f>VLOOKUP($C17,'S48'!$C:$BQ,43,0)</f>
        <v>#N/A</v>
      </c>
      <c r="BL17" s="22" t="e">
        <f>VLOOKUP($C17,'S49'!$C:$BQ,55,0)</f>
        <v>#N/A</v>
      </c>
      <c r="BM17" s="22" t="e">
        <f>VLOOKUP($C17,'S49'!$C:$BQ,62,0)</f>
        <v>#N/A</v>
      </c>
      <c r="BN17" s="22" t="e">
        <f>VLOOKUP($C17,'S49'!$C:$BQ,63,0)</f>
        <v>#N/A</v>
      </c>
      <c r="BO17" s="22" t="e">
        <f>VLOOKUP($C17,'S49'!$C:$BQ,45,0)</f>
        <v>#N/A</v>
      </c>
      <c r="BP17" s="29" t="e">
        <f>VLOOKUP($C17,'S49'!$C:$BQ,52,0)</f>
        <v>#N/A</v>
      </c>
      <c r="BQ17" s="29" t="e">
        <f>VLOOKUP($C17,'S49'!$C:$BQ,53,0)</f>
        <v>#N/A</v>
      </c>
      <c r="BR17" s="29" t="e">
        <f>VLOOKUP($C17,'S49'!$C:$BQ,15,0)</f>
        <v>#N/A</v>
      </c>
      <c r="BS17" s="29" t="e">
        <f>VLOOKUP($C17,'S49'!$C:$BQ,22,0)</f>
        <v>#N/A</v>
      </c>
      <c r="BT17" s="29" t="e">
        <f>VLOOKUP($C17,'S49'!$C:$BQ,23,0)</f>
        <v>#N/A</v>
      </c>
      <c r="BU17" s="29" t="e">
        <f>VLOOKUP($C17,'S49'!$C:$BQ,35,0)</f>
        <v>#N/A</v>
      </c>
      <c r="BV17" s="29" t="e">
        <f>VLOOKUP($C17,'S49'!$C:$BQ,42,0)</f>
        <v>#N/A</v>
      </c>
      <c r="BW17" s="29" t="e">
        <f>VLOOKUP($C17,'S49'!$C:$BQ,43,0)</f>
        <v>#N/A</v>
      </c>
      <c r="BX17" s="22" t="e">
        <f>VLOOKUP($C17,'S50'!$C:$BQ,55,0)</f>
        <v>#N/A</v>
      </c>
      <c r="BY17" s="22" t="e">
        <f>VLOOKUP($C17,'S50'!$C:$BQ,62,0)</f>
        <v>#N/A</v>
      </c>
      <c r="BZ17" s="22" t="e">
        <f>VLOOKUP($C17,'S50'!$C:$BQ,63,0)</f>
        <v>#N/A</v>
      </c>
      <c r="CA17" s="22" t="e">
        <f>VLOOKUP($C17,'S50'!$C:$BQ,45,0)</f>
        <v>#N/A</v>
      </c>
      <c r="CB17" s="29" t="e">
        <f>VLOOKUP($C17,'S50'!$C:$BQ,52,0)</f>
        <v>#N/A</v>
      </c>
      <c r="CC17" s="29" t="e">
        <f>VLOOKUP($C17,'S50'!$C:$BQ,53,0)</f>
        <v>#N/A</v>
      </c>
      <c r="CD17" s="29" t="e">
        <f>VLOOKUP($C17,'S50'!$C:$BQ,15,0)</f>
        <v>#N/A</v>
      </c>
      <c r="CE17" s="29" t="e">
        <f>VLOOKUP($C17,'S50'!$C:$BQ,22,0)</f>
        <v>#N/A</v>
      </c>
      <c r="CF17" s="29" t="e">
        <f>VLOOKUP($C17,'S50'!$C:$BQ,23,0)</f>
        <v>#N/A</v>
      </c>
      <c r="CG17" s="29" t="e">
        <f>VLOOKUP($C17,'S50'!$C:$BQ,35,0)</f>
        <v>#N/A</v>
      </c>
      <c r="CH17" s="29" t="e">
        <f>VLOOKUP($C17,'S50'!$C:$BQ,42,0)</f>
        <v>#N/A</v>
      </c>
      <c r="CI17" s="29" t="e">
        <f>VLOOKUP($C17,'S50'!$C:$BQ,43,0)</f>
        <v>#N/A</v>
      </c>
    </row>
    <row r="18" spans="1:87" x14ac:dyDescent="0.2">
      <c r="A18" s="31" t="s">
        <v>378</v>
      </c>
      <c r="B18" s="31" t="s">
        <v>42</v>
      </c>
      <c r="C18" s="21" t="s">
        <v>49</v>
      </c>
      <c r="D18" s="22">
        <f>VLOOKUP($C18,'S0 remplacer avec S44'!$C:$BQ,55,0)</f>
        <v>282.39999999999998</v>
      </c>
      <c r="E18" s="22">
        <f>VLOOKUP($C18,'S0 remplacer avec S44'!$C:$BQ,62,0)</f>
        <v>199</v>
      </c>
      <c r="F18" s="22">
        <f>VLOOKUP($C18,'S0 remplacer avec S44'!$C:$BQ,63,0)</f>
        <v>295</v>
      </c>
      <c r="G18" s="22">
        <f>VLOOKUP($C18,'S0 remplacer avec S44'!$C:$BQ,45,0)</f>
        <v>3807.6765700000001</v>
      </c>
      <c r="H18" s="29">
        <f>VLOOKUP($C18,'S0 remplacer avec S44'!$C:$BQ,52,0)</f>
        <v>429</v>
      </c>
      <c r="I18" s="29">
        <f>VLOOKUP($C18,'S0 remplacer avec S44'!$C:$BQ,53,0)</f>
        <v>1276</v>
      </c>
      <c r="J18" s="29">
        <f>VLOOKUP($C18,'S0 remplacer avec S44'!$C:$BQ,15,0)</f>
        <v>260</v>
      </c>
      <c r="K18" s="29">
        <f>VLOOKUP($C18,'S0 remplacer avec S44'!$C:$BQ,22,0)</f>
        <v>7</v>
      </c>
      <c r="L18" s="29">
        <f>VLOOKUP($C18,'S0 remplacer avec S44'!$C:$BQ,23,0)</f>
        <v>60</v>
      </c>
      <c r="M18" s="29">
        <f>VLOOKUP($C18,'S0 remplacer avec S44'!$C:$BQ,35,0)</f>
        <v>4323.2215100000003</v>
      </c>
      <c r="N18" s="29">
        <f>VLOOKUP($C18,'S0 remplacer avec S44'!$C:$BQ,42,0)</f>
        <v>405</v>
      </c>
      <c r="O18" s="29">
        <f>VLOOKUP($C18,'S0 remplacer avec S44'!$C:$BQ,43,0)</f>
        <v>1351</v>
      </c>
      <c r="P18" s="22">
        <f>VLOOKUP($C18,'S45'!$C:$BQ,55,0)</f>
        <v>288.2</v>
      </c>
      <c r="Q18" s="22">
        <f>VLOOKUP($C18,'S45'!$C:$BQ,62,0)</f>
        <v>193</v>
      </c>
      <c r="R18" s="22">
        <f>VLOOKUP($C18,'S45'!$C:$BQ,63,0)</f>
        <v>289</v>
      </c>
      <c r="S18" s="22">
        <f>VLOOKUP($C18,'S45'!$C:$BQ,45,0)</f>
        <v>4012.94643</v>
      </c>
      <c r="T18" s="29">
        <f>VLOOKUP($C18,'S45'!$C:$BQ,52,0)</f>
        <v>224</v>
      </c>
      <c r="U18" s="29">
        <f>VLOOKUP($C18,'S45'!$C:$BQ,53,0)</f>
        <v>1071</v>
      </c>
      <c r="V18" s="29">
        <f>VLOOKUP($C18,'S45'!$C:$BQ,15,0)</f>
        <v>268</v>
      </c>
      <c r="W18" s="29">
        <f>VLOOKUP($C18,'S45'!$C:$BQ,22,0)</f>
        <v>0</v>
      </c>
      <c r="X18" s="29">
        <f>VLOOKUP($C18,'S45'!$C:$BQ,23,0)</f>
        <v>52</v>
      </c>
      <c r="Y18" s="29">
        <f>VLOOKUP($C18,'S45'!$C:$BQ,35,0)</f>
        <v>4568.7662399999999</v>
      </c>
      <c r="Z18" s="29">
        <f>VLOOKUP($C18,'S45'!$C:$BQ,42,0)</f>
        <v>160</v>
      </c>
      <c r="AA18" s="29">
        <f>VLOOKUP($C18,'S45'!$C:$BQ,43,0)</f>
        <v>1105</v>
      </c>
      <c r="AB18" s="22" t="e">
        <f>VLOOKUP($C18,'S46'!$C:$BQ,55,0)</f>
        <v>#N/A</v>
      </c>
      <c r="AC18" s="22" t="e">
        <f>VLOOKUP($C18,'S46'!$C:$BQ,62,0)</f>
        <v>#N/A</v>
      </c>
      <c r="AD18" s="22" t="e">
        <f>VLOOKUP($C18,'S46'!$C:$BQ,63,0)</f>
        <v>#N/A</v>
      </c>
      <c r="AE18" s="22" t="e">
        <f>VLOOKUP($C18,'S46'!$C:$BQ,45,0)</f>
        <v>#N/A</v>
      </c>
      <c r="AF18" s="29" t="e">
        <f>VLOOKUP($C18,'S46'!$C:$BQ,52,0)</f>
        <v>#N/A</v>
      </c>
      <c r="AG18" s="29" t="e">
        <f>VLOOKUP($C18,'S46'!$C:$BQ,53,0)</f>
        <v>#N/A</v>
      </c>
      <c r="AH18" s="29" t="e">
        <f>VLOOKUP($C18,'S46'!$C:$BQ,15,0)</f>
        <v>#N/A</v>
      </c>
      <c r="AI18" s="29" t="e">
        <f>VLOOKUP($C18,'S46'!$C:$BQ,22,0)</f>
        <v>#N/A</v>
      </c>
      <c r="AJ18" s="29" t="e">
        <f>VLOOKUP($C18,'S46'!$C:$BQ,23,0)</f>
        <v>#N/A</v>
      </c>
      <c r="AK18" s="29" t="e">
        <f>VLOOKUP($C18,'S46'!$C:$BQ,35,0)</f>
        <v>#N/A</v>
      </c>
      <c r="AL18" s="29" t="e">
        <f>VLOOKUP($C18,'S46'!$C:$BQ,42,0)</f>
        <v>#N/A</v>
      </c>
      <c r="AM18" s="29" t="e">
        <f>VLOOKUP($C18,'S46'!$C:$BQ,43,0)</f>
        <v>#N/A</v>
      </c>
      <c r="AN18" s="22" t="e">
        <f>VLOOKUP($C18,'S47'!$C:$BQ,55,0)</f>
        <v>#N/A</v>
      </c>
      <c r="AO18" s="22" t="e">
        <f>VLOOKUP($C18,'S47'!$C:$BQ,62,0)</f>
        <v>#N/A</v>
      </c>
      <c r="AP18" s="22" t="e">
        <f>VLOOKUP($C18,'S47'!$C:$BQ,63,0)</f>
        <v>#N/A</v>
      </c>
      <c r="AQ18" s="22" t="e">
        <f>VLOOKUP($C18,'S47'!$C:$BQ,45,0)</f>
        <v>#N/A</v>
      </c>
      <c r="AR18" s="29" t="e">
        <f>VLOOKUP($C18,'S47'!$C:$BQ,52,0)</f>
        <v>#N/A</v>
      </c>
      <c r="AS18" s="29" t="e">
        <f>VLOOKUP($C18,'S47'!$C:$BQ,53,0)</f>
        <v>#N/A</v>
      </c>
      <c r="AT18" s="29" t="e">
        <f>VLOOKUP($C18,'S47'!$C:$BQ,15,0)</f>
        <v>#N/A</v>
      </c>
      <c r="AU18" s="29" t="e">
        <f>VLOOKUP($C18,'S47'!$C:$BQ,22,0)</f>
        <v>#N/A</v>
      </c>
      <c r="AV18" s="29" t="e">
        <f>VLOOKUP($C18,'S47'!$C:$BQ,23,0)</f>
        <v>#N/A</v>
      </c>
      <c r="AW18" s="29" t="e">
        <f>VLOOKUP($C18,'S47'!$C:$BQ,35,0)</f>
        <v>#N/A</v>
      </c>
      <c r="AX18" s="29" t="e">
        <f>VLOOKUP($C18,'S47'!$C:$BQ,42,0)</f>
        <v>#N/A</v>
      </c>
      <c r="AY18" s="29" t="e">
        <f>VLOOKUP($C18,'S47'!$C:$BQ,43,0)</f>
        <v>#N/A</v>
      </c>
      <c r="AZ18" s="22" t="e">
        <f>VLOOKUP($C18,'S48'!$C:$BQ,55,0)</f>
        <v>#N/A</v>
      </c>
      <c r="BA18" s="22" t="e">
        <f>VLOOKUP($C18,'S48'!$C:$BQ,62,0)</f>
        <v>#N/A</v>
      </c>
      <c r="BB18" s="22" t="e">
        <f>VLOOKUP($C18,'S48'!$C:$BQ,63,0)</f>
        <v>#N/A</v>
      </c>
      <c r="BC18" s="22" t="e">
        <f>VLOOKUP($C18,'S48'!$C:$BQ,45,0)</f>
        <v>#N/A</v>
      </c>
      <c r="BD18" s="29" t="e">
        <f>VLOOKUP($C18,'S48'!$C:$BQ,52,0)</f>
        <v>#N/A</v>
      </c>
      <c r="BE18" s="29" t="e">
        <f>VLOOKUP($C18,'S48'!$C:$BQ,53,0)</f>
        <v>#N/A</v>
      </c>
      <c r="BF18" s="29" t="e">
        <f>VLOOKUP($C18,'S48'!$C:$BQ,15,0)</f>
        <v>#N/A</v>
      </c>
      <c r="BG18" s="29" t="e">
        <f>VLOOKUP($C18,'S48'!$C:$BQ,22,0)</f>
        <v>#N/A</v>
      </c>
      <c r="BH18" s="29" t="e">
        <f>VLOOKUP($C18,'S48'!$C:$BQ,23,0)</f>
        <v>#N/A</v>
      </c>
      <c r="BI18" s="29" t="e">
        <f>VLOOKUP($C18,'S48'!$C:$BQ,35,0)</f>
        <v>#N/A</v>
      </c>
      <c r="BJ18" s="29" t="e">
        <f>VLOOKUP($C18,'S48'!$C:$BQ,42,0)</f>
        <v>#N/A</v>
      </c>
      <c r="BK18" s="29" t="e">
        <f>VLOOKUP($C18,'S48'!$C:$BQ,43,0)</f>
        <v>#N/A</v>
      </c>
      <c r="BL18" s="22" t="e">
        <f>VLOOKUP($C18,'S49'!$C:$BQ,55,0)</f>
        <v>#N/A</v>
      </c>
      <c r="BM18" s="22" t="e">
        <f>VLOOKUP($C18,'S49'!$C:$BQ,62,0)</f>
        <v>#N/A</v>
      </c>
      <c r="BN18" s="22" t="e">
        <f>VLOOKUP($C18,'S49'!$C:$BQ,63,0)</f>
        <v>#N/A</v>
      </c>
      <c r="BO18" s="22" t="e">
        <f>VLOOKUP($C18,'S49'!$C:$BQ,45,0)</f>
        <v>#N/A</v>
      </c>
      <c r="BP18" s="29" t="e">
        <f>VLOOKUP($C18,'S49'!$C:$BQ,52,0)</f>
        <v>#N/A</v>
      </c>
      <c r="BQ18" s="29" t="e">
        <f>VLOOKUP($C18,'S49'!$C:$BQ,53,0)</f>
        <v>#N/A</v>
      </c>
      <c r="BR18" s="29" t="e">
        <f>VLOOKUP($C18,'S49'!$C:$BQ,15,0)</f>
        <v>#N/A</v>
      </c>
      <c r="BS18" s="29" t="e">
        <f>VLOOKUP($C18,'S49'!$C:$BQ,22,0)</f>
        <v>#N/A</v>
      </c>
      <c r="BT18" s="29" t="e">
        <f>VLOOKUP($C18,'S49'!$C:$BQ,23,0)</f>
        <v>#N/A</v>
      </c>
      <c r="BU18" s="29" t="e">
        <f>VLOOKUP($C18,'S49'!$C:$BQ,35,0)</f>
        <v>#N/A</v>
      </c>
      <c r="BV18" s="29" t="e">
        <f>VLOOKUP($C18,'S49'!$C:$BQ,42,0)</f>
        <v>#N/A</v>
      </c>
      <c r="BW18" s="29" t="e">
        <f>VLOOKUP($C18,'S49'!$C:$BQ,43,0)</f>
        <v>#N/A</v>
      </c>
      <c r="BX18" s="22" t="e">
        <f>VLOOKUP($C18,'S50'!$C:$BQ,55,0)</f>
        <v>#N/A</v>
      </c>
      <c r="BY18" s="22" t="e">
        <f>VLOOKUP($C18,'S50'!$C:$BQ,62,0)</f>
        <v>#N/A</v>
      </c>
      <c r="BZ18" s="22" t="e">
        <f>VLOOKUP($C18,'S50'!$C:$BQ,63,0)</f>
        <v>#N/A</v>
      </c>
      <c r="CA18" s="22" t="e">
        <f>VLOOKUP($C18,'S50'!$C:$BQ,45,0)</f>
        <v>#N/A</v>
      </c>
      <c r="CB18" s="29" t="e">
        <f>VLOOKUP($C18,'S50'!$C:$BQ,52,0)</f>
        <v>#N/A</v>
      </c>
      <c r="CC18" s="29" t="e">
        <f>VLOOKUP($C18,'S50'!$C:$BQ,53,0)</f>
        <v>#N/A</v>
      </c>
      <c r="CD18" s="29" t="e">
        <f>VLOOKUP($C18,'S50'!$C:$BQ,15,0)</f>
        <v>#N/A</v>
      </c>
      <c r="CE18" s="29" t="e">
        <f>VLOOKUP($C18,'S50'!$C:$BQ,22,0)</f>
        <v>#N/A</v>
      </c>
      <c r="CF18" s="29" t="e">
        <f>VLOOKUP($C18,'S50'!$C:$BQ,23,0)</f>
        <v>#N/A</v>
      </c>
      <c r="CG18" s="29" t="e">
        <f>VLOOKUP($C18,'S50'!$C:$BQ,35,0)</f>
        <v>#N/A</v>
      </c>
      <c r="CH18" s="29" t="e">
        <f>VLOOKUP($C18,'S50'!$C:$BQ,42,0)</f>
        <v>#N/A</v>
      </c>
      <c r="CI18" s="29" t="e">
        <f>VLOOKUP($C18,'S50'!$C:$BQ,43,0)</f>
        <v>#N/A</v>
      </c>
    </row>
    <row r="19" spans="1:87" x14ac:dyDescent="0.2">
      <c r="A19" s="31" t="s">
        <v>378</v>
      </c>
      <c r="B19" s="31" t="s">
        <v>42</v>
      </c>
      <c r="C19" s="21" t="s">
        <v>50</v>
      </c>
      <c r="D19" s="22">
        <f>VLOOKUP($C19,'S0 remplacer avec S44'!$C:$BQ,55,0)</f>
        <v>160.30000000000001</v>
      </c>
      <c r="E19" s="22">
        <f>VLOOKUP($C19,'S0 remplacer avec S44'!$C:$BQ,62,0)</f>
        <v>91</v>
      </c>
      <c r="F19" s="22">
        <f>VLOOKUP($C19,'S0 remplacer avec S44'!$C:$BQ,63,0)</f>
        <v>141</v>
      </c>
      <c r="G19" s="22">
        <f>VLOOKUP($C19,'S0 remplacer avec S44'!$C:$BQ,45,0)</f>
        <v>2794.2033099999999</v>
      </c>
      <c r="H19" s="29">
        <f>VLOOKUP($C19,'S0 remplacer avec S44'!$C:$BQ,52,0)</f>
        <v>0</v>
      </c>
      <c r="I19" s="29">
        <f>VLOOKUP($C19,'S0 remplacer avec S44'!$C:$BQ,53,0)</f>
        <v>0</v>
      </c>
      <c r="J19" s="29">
        <f>VLOOKUP($C19,'S0 remplacer avec S44'!$C:$BQ,15,0)</f>
        <v>189</v>
      </c>
      <c r="K19" s="29">
        <f>VLOOKUP($C19,'S0 remplacer avec S44'!$C:$BQ,22,0)</f>
        <v>0</v>
      </c>
      <c r="L19" s="29">
        <f>VLOOKUP($C19,'S0 remplacer avec S44'!$C:$BQ,23,0)</f>
        <v>0</v>
      </c>
      <c r="M19" s="29">
        <f>VLOOKUP($C19,'S0 remplacer avec S44'!$C:$BQ,35,0)</f>
        <v>5625.8720199999998</v>
      </c>
      <c r="N19" s="29">
        <f>VLOOKUP($C19,'S0 remplacer avec S44'!$C:$BQ,42,0)</f>
        <v>0</v>
      </c>
      <c r="O19" s="29">
        <f>VLOOKUP($C19,'S0 remplacer avec S44'!$C:$BQ,43,0)</f>
        <v>0</v>
      </c>
      <c r="P19" s="22">
        <f>VLOOKUP($C19,'S45'!$C:$BQ,55,0)</f>
        <v>157.30000000000001</v>
      </c>
      <c r="Q19" s="22">
        <f>VLOOKUP($C19,'S45'!$C:$BQ,62,0)</f>
        <v>94</v>
      </c>
      <c r="R19" s="22">
        <f>VLOOKUP($C19,'S45'!$C:$BQ,63,0)</f>
        <v>144</v>
      </c>
      <c r="S19" s="22">
        <f>VLOOKUP($C19,'S45'!$C:$BQ,45,0)</f>
        <v>2833.7425699999999</v>
      </c>
      <c r="T19" s="29">
        <f>VLOOKUP($C19,'S45'!$C:$BQ,52,0)</f>
        <v>0</v>
      </c>
      <c r="U19" s="29">
        <f>VLOOKUP($C19,'S45'!$C:$BQ,53,0)</f>
        <v>0</v>
      </c>
      <c r="V19" s="29">
        <f>VLOOKUP($C19,'S45'!$C:$BQ,15,0)</f>
        <v>194</v>
      </c>
      <c r="W19" s="29">
        <f>VLOOKUP($C19,'S45'!$C:$BQ,22,0)</f>
        <v>0</v>
      </c>
      <c r="X19" s="29">
        <f>VLOOKUP($C19,'S45'!$C:$BQ,23,0)</f>
        <v>0</v>
      </c>
      <c r="Y19" s="29">
        <f>VLOOKUP($C19,'S45'!$C:$BQ,35,0)</f>
        <v>5629.6010800000004</v>
      </c>
      <c r="Z19" s="29">
        <f>VLOOKUP($C19,'S45'!$C:$BQ,42,0)</f>
        <v>0</v>
      </c>
      <c r="AA19" s="29">
        <f>VLOOKUP($C19,'S45'!$C:$BQ,43,0)</f>
        <v>0</v>
      </c>
      <c r="AB19" s="22" t="e">
        <f>VLOOKUP($C19,'S46'!$C:$BQ,55,0)</f>
        <v>#N/A</v>
      </c>
      <c r="AC19" s="22" t="e">
        <f>VLOOKUP($C19,'S46'!$C:$BQ,62,0)</f>
        <v>#N/A</v>
      </c>
      <c r="AD19" s="22" t="e">
        <f>VLOOKUP($C19,'S46'!$C:$BQ,63,0)</f>
        <v>#N/A</v>
      </c>
      <c r="AE19" s="22" t="e">
        <f>VLOOKUP($C19,'S46'!$C:$BQ,45,0)</f>
        <v>#N/A</v>
      </c>
      <c r="AF19" s="29" t="e">
        <f>VLOOKUP($C19,'S46'!$C:$BQ,52,0)</f>
        <v>#N/A</v>
      </c>
      <c r="AG19" s="29" t="e">
        <f>VLOOKUP($C19,'S46'!$C:$BQ,53,0)</f>
        <v>#N/A</v>
      </c>
      <c r="AH19" s="29" t="e">
        <f>VLOOKUP($C19,'S46'!$C:$BQ,15,0)</f>
        <v>#N/A</v>
      </c>
      <c r="AI19" s="29" t="e">
        <f>VLOOKUP($C19,'S46'!$C:$BQ,22,0)</f>
        <v>#N/A</v>
      </c>
      <c r="AJ19" s="29" t="e">
        <f>VLOOKUP($C19,'S46'!$C:$BQ,23,0)</f>
        <v>#N/A</v>
      </c>
      <c r="AK19" s="29" t="e">
        <f>VLOOKUP($C19,'S46'!$C:$BQ,35,0)</f>
        <v>#N/A</v>
      </c>
      <c r="AL19" s="29" t="e">
        <f>VLOOKUP($C19,'S46'!$C:$BQ,42,0)</f>
        <v>#N/A</v>
      </c>
      <c r="AM19" s="29" t="e">
        <f>VLOOKUP($C19,'S46'!$C:$BQ,43,0)</f>
        <v>#N/A</v>
      </c>
      <c r="AN19" s="22" t="e">
        <f>VLOOKUP($C19,'S47'!$C:$BQ,55,0)</f>
        <v>#N/A</v>
      </c>
      <c r="AO19" s="22" t="e">
        <f>VLOOKUP($C19,'S47'!$C:$BQ,62,0)</f>
        <v>#N/A</v>
      </c>
      <c r="AP19" s="22" t="e">
        <f>VLOOKUP($C19,'S47'!$C:$BQ,63,0)</f>
        <v>#N/A</v>
      </c>
      <c r="AQ19" s="22" t="e">
        <f>VLOOKUP($C19,'S47'!$C:$BQ,45,0)</f>
        <v>#N/A</v>
      </c>
      <c r="AR19" s="29" t="e">
        <f>VLOOKUP($C19,'S47'!$C:$BQ,52,0)</f>
        <v>#N/A</v>
      </c>
      <c r="AS19" s="29" t="e">
        <f>VLOOKUP($C19,'S47'!$C:$BQ,53,0)</f>
        <v>#N/A</v>
      </c>
      <c r="AT19" s="29" t="e">
        <f>VLOOKUP($C19,'S47'!$C:$BQ,15,0)</f>
        <v>#N/A</v>
      </c>
      <c r="AU19" s="29" t="e">
        <f>VLOOKUP($C19,'S47'!$C:$BQ,22,0)</f>
        <v>#N/A</v>
      </c>
      <c r="AV19" s="29" t="e">
        <f>VLOOKUP($C19,'S47'!$C:$BQ,23,0)</f>
        <v>#N/A</v>
      </c>
      <c r="AW19" s="29" t="e">
        <f>VLOOKUP($C19,'S47'!$C:$BQ,35,0)</f>
        <v>#N/A</v>
      </c>
      <c r="AX19" s="29" t="e">
        <f>VLOOKUP($C19,'S47'!$C:$BQ,42,0)</f>
        <v>#N/A</v>
      </c>
      <c r="AY19" s="29" t="e">
        <f>VLOOKUP($C19,'S47'!$C:$BQ,43,0)</f>
        <v>#N/A</v>
      </c>
      <c r="AZ19" s="22" t="e">
        <f>VLOOKUP($C19,'S48'!$C:$BQ,55,0)</f>
        <v>#N/A</v>
      </c>
      <c r="BA19" s="22" t="e">
        <f>VLOOKUP($C19,'S48'!$C:$BQ,62,0)</f>
        <v>#N/A</v>
      </c>
      <c r="BB19" s="22" t="e">
        <f>VLOOKUP($C19,'S48'!$C:$BQ,63,0)</f>
        <v>#N/A</v>
      </c>
      <c r="BC19" s="22" t="e">
        <f>VLOOKUP($C19,'S48'!$C:$BQ,45,0)</f>
        <v>#N/A</v>
      </c>
      <c r="BD19" s="29" t="e">
        <f>VLOOKUP($C19,'S48'!$C:$BQ,52,0)</f>
        <v>#N/A</v>
      </c>
      <c r="BE19" s="29" t="e">
        <f>VLOOKUP($C19,'S48'!$C:$BQ,53,0)</f>
        <v>#N/A</v>
      </c>
      <c r="BF19" s="29" t="e">
        <f>VLOOKUP($C19,'S48'!$C:$BQ,15,0)</f>
        <v>#N/A</v>
      </c>
      <c r="BG19" s="29" t="e">
        <f>VLOOKUP($C19,'S48'!$C:$BQ,22,0)</f>
        <v>#N/A</v>
      </c>
      <c r="BH19" s="29" t="e">
        <f>VLOOKUP($C19,'S48'!$C:$BQ,23,0)</f>
        <v>#N/A</v>
      </c>
      <c r="BI19" s="29" t="e">
        <f>VLOOKUP($C19,'S48'!$C:$BQ,35,0)</f>
        <v>#N/A</v>
      </c>
      <c r="BJ19" s="29" t="e">
        <f>VLOOKUP($C19,'S48'!$C:$BQ,42,0)</f>
        <v>#N/A</v>
      </c>
      <c r="BK19" s="29" t="e">
        <f>VLOOKUP($C19,'S48'!$C:$BQ,43,0)</f>
        <v>#N/A</v>
      </c>
      <c r="BL19" s="22" t="e">
        <f>VLOOKUP($C19,'S49'!$C:$BQ,55,0)</f>
        <v>#N/A</v>
      </c>
      <c r="BM19" s="22" t="e">
        <f>VLOOKUP($C19,'S49'!$C:$BQ,62,0)</f>
        <v>#N/A</v>
      </c>
      <c r="BN19" s="22" t="e">
        <f>VLOOKUP($C19,'S49'!$C:$BQ,63,0)</f>
        <v>#N/A</v>
      </c>
      <c r="BO19" s="22" t="e">
        <f>VLOOKUP($C19,'S49'!$C:$BQ,45,0)</f>
        <v>#N/A</v>
      </c>
      <c r="BP19" s="29" t="e">
        <f>VLOOKUP($C19,'S49'!$C:$BQ,52,0)</f>
        <v>#N/A</v>
      </c>
      <c r="BQ19" s="29" t="e">
        <f>VLOOKUP($C19,'S49'!$C:$BQ,53,0)</f>
        <v>#N/A</v>
      </c>
      <c r="BR19" s="29" t="e">
        <f>VLOOKUP($C19,'S49'!$C:$BQ,15,0)</f>
        <v>#N/A</v>
      </c>
      <c r="BS19" s="29" t="e">
        <f>VLOOKUP($C19,'S49'!$C:$BQ,22,0)</f>
        <v>#N/A</v>
      </c>
      <c r="BT19" s="29" t="e">
        <f>VLOOKUP($C19,'S49'!$C:$BQ,23,0)</f>
        <v>#N/A</v>
      </c>
      <c r="BU19" s="29" t="e">
        <f>VLOOKUP($C19,'S49'!$C:$BQ,35,0)</f>
        <v>#N/A</v>
      </c>
      <c r="BV19" s="29" t="e">
        <f>VLOOKUP($C19,'S49'!$C:$BQ,42,0)</f>
        <v>#N/A</v>
      </c>
      <c r="BW19" s="29" t="e">
        <f>VLOOKUP($C19,'S49'!$C:$BQ,43,0)</f>
        <v>#N/A</v>
      </c>
      <c r="BX19" s="22" t="e">
        <f>VLOOKUP($C19,'S50'!$C:$BQ,55,0)</f>
        <v>#N/A</v>
      </c>
      <c r="BY19" s="22" t="e">
        <f>VLOOKUP($C19,'S50'!$C:$BQ,62,0)</f>
        <v>#N/A</v>
      </c>
      <c r="BZ19" s="22" t="e">
        <f>VLOOKUP($C19,'S50'!$C:$BQ,63,0)</f>
        <v>#N/A</v>
      </c>
      <c r="CA19" s="22" t="e">
        <f>VLOOKUP($C19,'S50'!$C:$BQ,45,0)</f>
        <v>#N/A</v>
      </c>
      <c r="CB19" s="29" t="e">
        <f>VLOOKUP($C19,'S50'!$C:$BQ,52,0)</f>
        <v>#N/A</v>
      </c>
      <c r="CC19" s="29" t="e">
        <f>VLOOKUP($C19,'S50'!$C:$BQ,53,0)</f>
        <v>#N/A</v>
      </c>
      <c r="CD19" s="29" t="e">
        <f>VLOOKUP($C19,'S50'!$C:$BQ,15,0)</f>
        <v>#N/A</v>
      </c>
      <c r="CE19" s="29" t="e">
        <f>VLOOKUP($C19,'S50'!$C:$BQ,22,0)</f>
        <v>#N/A</v>
      </c>
      <c r="CF19" s="29" t="e">
        <f>VLOOKUP($C19,'S50'!$C:$BQ,23,0)</f>
        <v>#N/A</v>
      </c>
      <c r="CG19" s="29" t="e">
        <f>VLOOKUP($C19,'S50'!$C:$BQ,35,0)</f>
        <v>#N/A</v>
      </c>
      <c r="CH19" s="29" t="e">
        <f>VLOOKUP($C19,'S50'!$C:$BQ,42,0)</f>
        <v>#N/A</v>
      </c>
      <c r="CI19" s="29" t="e">
        <f>VLOOKUP($C19,'S50'!$C:$BQ,43,0)</f>
        <v>#N/A</v>
      </c>
    </row>
    <row r="20" spans="1:87" x14ac:dyDescent="0.2">
      <c r="A20" s="31" t="s">
        <v>378</v>
      </c>
      <c r="B20" s="31" t="s">
        <v>42</v>
      </c>
      <c r="C20" s="21" t="s">
        <v>51</v>
      </c>
      <c r="D20" s="22">
        <f>VLOOKUP($C20,'S0 remplacer avec S44'!$C:$BQ,55,0)</f>
        <v>145.69999999999999</v>
      </c>
      <c r="E20" s="22">
        <f>VLOOKUP($C20,'S0 remplacer avec S44'!$C:$BQ,62,0)</f>
        <v>209</v>
      </c>
      <c r="F20" s="22">
        <f>VLOOKUP($C20,'S0 remplacer avec S44'!$C:$BQ,63,0)</f>
        <v>280</v>
      </c>
      <c r="G20" s="22">
        <f>VLOOKUP($C20,'S0 remplacer avec S44'!$C:$BQ,45,0)</f>
        <v>2165.87203</v>
      </c>
      <c r="H20" s="29">
        <f>VLOOKUP($C20,'S0 remplacer avec S44'!$C:$BQ,52,0)</f>
        <v>958</v>
      </c>
      <c r="I20" s="29">
        <f>VLOOKUP($C20,'S0 remplacer avec S44'!$C:$BQ,53,0)</f>
        <v>1583</v>
      </c>
      <c r="J20" s="29">
        <f>VLOOKUP($C20,'S0 remplacer avec S44'!$C:$BQ,15,0)</f>
        <v>143</v>
      </c>
      <c r="K20" s="29">
        <f>VLOOKUP($C20,'S0 remplacer avec S44'!$C:$BQ,22,0)</f>
        <v>54</v>
      </c>
      <c r="L20" s="29">
        <f>VLOOKUP($C20,'S0 remplacer avec S44'!$C:$BQ,23,0)</f>
        <v>93</v>
      </c>
      <c r="M20" s="29">
        <f>VLOOKUP($C20,'S0 remplacer avec S44'!$C:$BQ,35,0)</f>
        <v>2069.98783</v>
      </c>
      <c r="N20" s="29">
        <f>VLOOKUP($C20,'S0 remplacer avec S44'!$C:$BQ,42,0)</f>
        <v>2337</v>
      </c>
      <c r="O20" s="29">
        <f>VLOOKUP($C20,'S0 remplacer avec S44'!$C:$BQ,43,0)</f>
        <v>3219</v>
      </c>
      <c r="P20" s="22">
        <f>VLOOKUP($C20,'S45'!$C:$BQ,55,0)</f>
        <v>152.30000000000001</v>
      </c>
      <c r="Q20" s="22">
        <f>VLOOKUP($C20,'S45'!$C:$BQ,62,0)</f>
        <v>203</v>
      </c>
      <c r="R20" s="22">
        <f>VLOOKUP($C20,'S45'!$C:$BQ,63,0)</f>
        <v>273</v>
      </c>
      <c r="S20" s="22">
        <f>VLOOKUP($C20,'S45'!$C:$BQ,45,0)</f>
        <v>2198.1809600000001</v>
      </c>
      <c r="T20" s="29">
        <f>VLOOKUP($C20,'S45'!$C:$BQ,52,0)</f>
        <v>926</v>
      </c>
      <c r="U20" s="29">
        <f>VLOOKUP($C20,'S45'!$C:$BQ,53,0)</f>
        <v>1551</v>
      </c>
      <c r="V20" s="29">
        <f>VLOOKUP($C20,'S45'!$C:$BQ,15,0)</f>
        <v>146</v>
      </c>
      <c r="W20" s="29">
        <f>VLOOKUP($C20,'S45'!$C:$BQ,22,0)</f>
        <v>51</v>
      </c>
      <c r="X20" s="29">
        <f>VLOOKUP($C20,'S45'!$C:$BQ,23,0)</f>
        <v>90</v>
      </c>
      <c r="Y20" s="29">
        <f>VLOOKUP($C20,'S45'!$C:$BQ,35,0)</f>
        <v>2120.4756600000001</v>
      </c>
      <c r="Z20" s="29">
        <f>VLOOKUP($C20,'S45'!$C:$BQ,42,0)</f>
        <v>2287</v>
      </c>
      <c r="AA20" s="29">
        <f>VLOOKUP($C20,'S45'!$C:$BQ,43,0)</f>
        <v>3168</v>
      </c>
      <c r="AB20" s="22" t="e">
        <f>VLOOKUP($C20,'S46'!$C:$BQ,55,0)</f>
        <v>#N/A</v>
      </c>
      <c r="AC20" s="22" t="e">
        <f>VLOOKUP($C20,'S46'!$C:$BQ,62,0)</f>
        <v>#N/A</v>
      </c>
      <c r="AD20" s="22" t="e">
        <f>VLOOKUP($C20,'S46'!$C:$BQ,63,0)</f>
        <v>#N/A</v>
      </c>
      <c r="AE20" s="22" t="e">
        <f>VLOOKUP($C20,'S46'!$C:$BQ,45,0)</f>
        <v>#N/A</v>
      </c>
      <c r="AF20" s="29" t="e">
        <f>VLOOKUP($C20,'S46'!$C:$BQ,52,0)</f>
        <v>#N/A</v>
      </c>
      <c r="AG20" s="29" t="e">
        <f>VLOOKUP($C20,'S46'!$C:$BQ,53,0)</f>
        <v>#N/A</v>
      </c>
      <c r="AH20" s="29" t="e">
        <f>VLOOKUP($C20,'S46'!$C:$BQ,15,0)</f>
        <v>#N/A</v>
      </c>
      <c r="AI20" s="29" t="e">
        <f>VLOOKUP($C20,'S46'!$C:$BQ,22,0)</f>
        <v>#N/A</v>
      </c>
      <c r="AJ20" s="29" t="e">
        <f>VLOOKUP($C20,'S46'!$C:$BQ,23,0)</f>
        <v>#N/A</v>
      </c>
      <c r="AK20" s="29" t="e">
        <f>VLOOKUP($C20,'S46'!$C:$BQ,35,0)</f>
        <v>#N/A</v>
      </c>
      <c r="AL20" s="29" t="e">
        <f>VLOOKUP($C20,'S46'!$C:$BQ,42,0)</f>
        <v>#N/A</v>
      </c>
      <c r="AM20" s="29" t="e">
        <f>VLOOKUP($C20,'S46'!$C:$BQ,43,0)</f>
        <v>#N/A</v>
      </c>
      <c r="AN20" s="22" t="e">
        <f>VLOOKUP($C20,'S47'!$C:$BQ,55,0)</f>
        <v>#N/A</v>
      </c>
      <c r="AO20" s="22" t="e">
        <f>VLOOKUP($C20,'S47'!$C:$BQ,62,0)</f>
        <v>#N/A</v>
      </c>
      <c r="AP20" s="22" t="e">
        <f>VLOOKUP($C20,'S47'!$C:$BQ,63,0)</f>
        <v>#N/A</v>
      </c>
      <c r="AQ20" s="22" t="e">
        <f>VLOOKUP($C20,'S47'!$C:$BQ,45,0)</f>
        <v>#N/A</v>
      </c>
      <c r="AR20" s="29" t="e">
        <f>VLOOKUP($C20,'S47'!$C:$BQ,52,0)</f>
        <v>#N/A</v>
      </c>
      <c r="AS20" s="29" t="e">
        <f>VLOOKUP($C20,'S47'!$C:$BQ,53,0)</f>
        <v>#N/A</v>
      </c>
      <c r="AT20" s="29" t="e">
        <f>VLOOKUP($C20,'S47'!$C:$BQ,15,0)</f>
        <v>#N/A</v>
      </c>
      <c r="AU20" s="29" t="e">
        <f>VLOOKUP($C20,'S47'!$C:$BQ,22,0)</f>
        <v>#N/A</v>
      </c>
      <c r="AV20" s="29" t="e">
        <f>VLOOKUP($C20,'S47'!$C:$BQ,23,0)</f>
        <v>#N/A</v>
      </c>
      <c r="AW20" s="29" t="e">
        <f>VLOOKUP($C20,'S47'!$C:$BQ,35,0)</f>
        <v>#N/A</v>
      </c>
      <c r="AX20" s="29" t="e">
        <f>VLOOKUP($C20,'S47'!$C:$BQ,42,0)</f>
        <v>#N/A</v>
      </c>
      <c r="AY20" s="29" t="e">
        <f>VLOOKUP($C20,'S47'!$C:$BQ,43,0)</f>
        <v>#N/A</v>
      </c>
      <c r="AZ20" s="22" t="e">
        <f>VLOOKUP($C20,'S48'!$C:$BQ,55,0)</f>
        <v>#N/A</v>
      </c>
      <c r="BA20" s="22" t="e">
        <f>VLOOKUP($C20,'S48'!$C:$BQ,62,0)</f>
        <v>#N/A</v>
      </c>
      <c r="BB20" s="22" t="e">
        <f>VLOOKUP($C20,'S48'!$C:$BQ,63,0)</f>
        <v>#N/A</v>
      </c>
      <c r="BC20" s="22" t="e">
        <f>VLOOKUP($C20,'S48'!$C:$BQ,45,0)</f>
        <v>#N/A</v>
      </c>
      <c r="BD20" s="29" t="e">
        <f>VLOOKUP($C20,'S48'!$C:$BQ,52,0)</f>
        <v>#N/A</v>
      </c>
      <c r="BE20" s="29" t="e">
        <f>VLOOKUP($C20,'S48'!$C:$BQ,53,0)</f>
        <v>#N/A</v>
      </c>
      <c r="BF20" s="29" t="e">
        <f>VLOOKUP($C20,'S48'!$C:$BQ,15,0)</f>
        <v>#N/A</v>
      </c>
      <c r="BG20" s="29" t="e">
        <f>VLOOKUP($C20,'S48'!$C:$BQ,22,0)</f>
        <v>#N/A</v>
      </c>
      <c r="BH20" s="29" t="e">
        <f>VLOOKUP($C20,'S48'!$C:$BQ,23,0)</f>
        <v>#N/A</v>
      </c>
      <c r="BI20" s="29" t="e">
        <f>VLOOKUP($C20,'S48'!$C:$BQ,35,0)</f>
        <v>#N/A</v>
      </c>
      <c r="BJ20" s="29" t="e">
        <f>VLOOKUP($C20,'S48'!$C:$BQ,42,0)</f>
        <v>#N/A</v>
      </c>
      <c r="BK20" s="29" t="e">
        <f>VLOOKUP($C20,'S48'!$C:$BQ,43,0)</f>
        <v>#N/A</v>
      </c>
      <c r="BL20" s="22" t="e">
        <f>VLOOKUP($C20,'S49'!$C:$BQ,55,0)</f>
        <v>#N/A</v>
      </c>
      <c r="BM20" s="22" t="e">
        <f>VLOOKUP($C20,'S49'!$C:$BQ,62,0)</f>
        <v>#N/A</v>
      </c>
      <c r="BN20" s="22" t="e">
        <f>VLOOKUP($C20,'S49'!$C:$BQ,63,0)</f>
        <v>#N/A</v>
      </c>
      <c r="BO20" s="22" t="e">
        <f>VLOOKUP($C20,'S49'!$C:$BQ,45,0)</f>
        <v>#N/A</v>
      </c>
      <c r="BP20" s="29" t="e">
        <f>VLOOKUP($C20,'S49'!$C:$BQ,52,0)</f>
        <v>#N/A</v>
      </c>
      <c r="BQ20" s="29" t="e">
        <f>VLOOKUP($C20,'S49'!$C:$BQ,53,0)</f>
        <v>#N/A</v>
      </c>
      <c r="BR20" s="29" t="e">
        <f>VLOOKUP($C20,'S49'!$C:$BQ,15,0)</f>
        <v>#N/A</v>
      </c>
      <c r="BS20" s="29" t="e">
        <f>VLOOKUP($C20,'S49'!$C:$BQ,22,0)</f>
        <v>#N/A</v>
      </c>
      <c r="BT20" s="29" t="e">
        <f>VLOOKUP($C20,'S49'!$C:$BQ,23,0)</f>
        <v>#N/A</v>
      </c>
      <c r="BU20" s="29" t="e">
        <f>VLOOKUP($C20,'S49'!$C:$BQ,35,0)</f>
        <v>#N/A</v>
      </c>
      <c r="BV20" s="29" t="e">
        <f>VLOOKUP($C20,'S49'!$C:$BQ,42,0)</f>
        <v>#N/A</v>
      </c>
      <c r="BW20" s="29" t="e">
        <f>VLOOKUP($C20,'S49'!$C:$BQ,43,0)</f>
        <v>#N/A</v>
      </c>
      <c r="BX20" s="22" t="e">
        <f>VLOOKUP($C20,'S50'!$C:$BQ,55,0)</f>
        <v>#N/A</v>
      </c>
      <c r="BY20" s="22" t="e">
        <f>VLOOKUP($C20,'S50'!$C:$BQ,62,0)</f>
        <v>#N/A</v>
      </c>
      <c r="BZ20" s="22" t="e">
        <f>VLOOKUP($C20,'S50'!$C:$BQ,63,0)</f>
        <v>#N/A</v>
      </c>
      <c r="CA20" s="22" t="e">
        <f>VLOOKUP($C20,'S50'!$C:$BQ,45,0)</f>
        <v>#N/A</v>
      </c>
      <c r="CB20" s="29" t="e">
        <f>VLOOKUP($C20,'S50'!$C:$BQ,52,0)</f>
        <v>#N/A</v>
      </c>
      <c r="CC20" s="29" t="e">
        <f>VLOOKUP($C20,'S50'!$C:$BQ,53,0)</f>
        <v>#N/A</v>
      </c>
      <c r="CD20" s="29" t="e">
        <f>VLOOKUP($C20,'S50'!$C:$BQ,15,0)</f>
        <v>#N/A</v>
      </c>
      <c r="CE20" s="29" t="e">
        <f>VLOOKUP($C20,'S50'!$C:$BQ,22,0)</f>
        <v>#N/A</v>
      </c>
      <c r="CF20" s="29" t="e">
        <f>VLOOKUP($C20,'S50'!$C:$BQ,23,0)</f>
        <v>#N/A</v>
      </c>
      <c r="CG20" s="29" t="e">
        <f>VLOOKUP($C20,'S50'!$C:$BQ,35,0)</f>
        <v>#N/A</v>
      </c>
      <c r="CH20" s="29" t="e">
        <f>VLOOKUP($C20,'S50'!$C:$BQ,42,0)</f>
        <v>#N/A</v>
      </c>
      <c r="CI20" s="29" t="e">
        <f>VLOOKUP($C20,'S50'!$C:$BQ,43,0)</f>
        <v>#N/A</v>
      </c>
    </row>
    <row r="21" spans="1:87" x14ac:dyDescent="0.2">
      <c r="A21" s="31" t="s">
        <v>378</v>
      </c>
      <c r="B21" s="31" t="s">
        <v>42</v>
      </c>
      <c r="C21" s="21" t="s">
        <v>52</v>
      </c>
      <c r="D21" s="22">
        <f>VLOOKUP($C21,'S0 remplacer avec S44'!$C:$BQ,55,0)</f>
        <v>202.6</v>
      </c>
      <c r="E21" s="22">
        <f>VLOOKUP($C21,'S0 remplacer avec S44'!$C:$BQ,62,0)</f>
        <v>102</v>
      </c>
      <c r="F21" s="22">
        <f>VLOOKUP($C21,'S0 remplacer avec S44'!$C:$BQ,63,0)</f>
        <v>162</v>
      </c>
      <c r="G21" s="22">
        <f>VLOOKUP($C21,'S0 remplacer avec S44'!$C:$BQ,45,0)</f>
        <v>2570.81342</v>
      </c>
      <c r="H21" s="29">
        <f>VLOOKUP($C21,'S0 remplacer avec S44'!$C:$BQ,52,0)</f>
        <v>108</v>
      </c>
      <c r="I21" s="29">
        <f>VLOOKUP($C21,'S0 remplacer avec S44'!$C:$BQ,53,0)</f>
        <v>643</v>
      </c>
      <c r="J21" s="29">
        <f>VLOOKUP($C21,'S0 remplacer avec S44'!$C:$BQ,15,0)</f>
        <v>216</v>
      </c>
      <c r="K21" s="29">
        <f>VLOOKUP($C21,'S0 remplacer avec S44'!$C:$BQ,22,0)</f>
        <v>0</v>
      </c>
      <c r="L21" s="29">
        <f>VLOOKUP($C21,'S0 remplacer avec S44'!$C:$BQ,23,0)</f>
        <v>0</v>
      </c>
      <c r="M21" s="29">
        <f>VLOOKUP($C21,'S0 remplacer avec S44'!$C:$BQ,35,0)</f>
        <v>3964.87059</v>
      </c>
      <c r="N21" s="29">
        <f>VLOOKUP($C21,'S0 remplacer avec S44'!$C:$BQ,42,0)</f>
        <v>0</v>
      </c>
      <c r="O21" s="29">
        <f>VLOOKUP($C21,'S0 remplacer avec S44'!$C:$BQ,43,0)</f>
        <v>178</v>
      </c>
      <c r="P21" s="22">
        <f>VLOOKUP($C21,'S45'!$C:$BQ,55,0)</f>
        <v>206</v>
      </c>
      <c r="Q21" s="22">
        <f>VLOOKUP($C21,'S45'!$C:$BQ,62,0)</f>
        <v>98</v>
      </c>
      <c r="R21" s="22">
        <f>VLOOKUP($C21,'S45'!$C:$BQ,63,0)</f>
        <v>159</v>
      </c>
      <c r="S21" s="22">
        <f>VLOOKUP($C21,'S45'!$C:$BQ,45,0)</f>
        <v>2644.1783</v>
      </c>
      <c r="T21" s="29">
        <f>VLOOKUP($C21,'S45'!$C:$BQ,52,0)</f>
        <v>34</v>
      </c>
      <c r="U21" s="29">
        <f>VLOOKUP($C21,'S45'!$C:$BQ,53,0)</f>
        <v>570</v>
      </c>
      <c r="V21" s="29">
        <f>VLOOKUP($C21,'S45'!$C:$BQ,15,0)</f>
        <v>223</v>
      </c>
      <c r="W21" s="29">
        <f>VLOOKUP($C21,'S45'!$C:$BQ,22,0)</f>
        <v>0</v>
      </c>
      <c r="X21" s="29">
        <f>VLOOKUP($C21,'S45'!$C:$BQ,23,0)</f>
        <v>0</v>
      </c>
      <c r="Y21" s="29">
        <f>VLOOKUP($C21,'S45'!$C:$BQ,35,0)</f>
        <v>4226.5880500000003</v>
      </c>
      <c r="Z21" s="29">
        <f>VLOOKUP($C21,'S45'!$C:$BQ,42,0)</f>
        <v>0</v>
      </c>
      <c r="AA21" s="29">
        <f>VLOOKUP($C21,'S45'!$C:$BQ,43,0)</f>
        <v>0</v>
      </c>
      <c r="AB21" s="22" t="e">
        <f>VLOOKUP($C21,'S46'!$C:$BQ,55,0)</f>
        <v>#N/A</v>
      </c>
      <c r="AC21" s="22" t="e">
        <f>VLOOKUP($C21,'S46'!$C:$BQ,62,0)</f>
        <v>#N/A</v>
      </c>
      <c r="AD21" s="22" t="e">
        <f>VLOOKUP($C21,'S46'!$C:$BQ,63,0)</f>
        <v>#N/A</v>
      </c>
      <c r="AE21" s="22" t="e">
        <f>VLOOKUP($C21,'S46'!$C:$BQ,45,0)</f>
        <v>#N/A</v>
      </c>
      <c r="AF21" s="29" t="e">
        <f>VLOOKUP($C21,'S46'!$C:$BQ,52,0)</f>
        <v>#N/A</v>
      </c>
      <c r="AG21" s="29" t="e">
        <f>VLOOKUP($C21,'S46'!$C:$BQ,53,0)</f>
        <v>#N/A</v>
      </c>
      <c r="AH21" s="29" t="e">
        <f>VLOOKUP($C21,'S46'!$C:$BQ,15,0)</f>
        <v>#N/A</v>
      </c>
      <c r="AI21" s="29" t="e">
        <f>VLOOKUP($C21,'S46'!$C:$BQ,22,0)</f>
        <v>#N/A</v>
      </c>
      <c r="AJ21" s="29" t="e">
        <f>VLOOKUP($C21,'S46'!$C:$BQ,23,0)</f>
        <v>#N/A</v>
      </c>
      <c r="AK21" s="29" t="e">
        <f>VLOOKUP($C21,'S46'!$C:$BQ,35,0)</f>
        <v>#N/A</v>
      </c>
      <c r="AL21" s="29" t="e">
        <f>VLOOKUP($C21,'S46'!$C:$BQ,42,0)</f>
        <v>#N/A</v>
      </c>
      <c r="AM21" s="29" t="e">
        <f>VLOOKUP($C21,'S46'!$C:$BQ,43,0)</f>
        <v>#N/A</v>
      </c>
      <c r="AN21" s="22" t="e">
        <f>VLOOKUP($C21,'S47'!$C:$BQ,55,0)</f>
        <v>#N/A</v>
      </c>
      <c r="AO21" s="22" t="e">
        <f>VLOOKUP($C21,'S47'!$C:$BQ,62,0)</f>
        <v>#N/A</v>
      </c>
      <c r="AP21" s="22" t="e">
        <f>VLOOKUP($C21,'S47'!$C:$BQ,63,0)</f>
        <v>#N/A</v>
      </c>
      <c r="AQ21" s="22" t="e">
        <f>VLOOKUP($C21,'S47'!$C:$BQ,45,0)</f>
        <v>#N/A</v>
      </c>
      <c r="AR21" s="29" t="e">
        <f>VLOOKUP($C21,'S47'!$C:$BQ,52,0)</f>
        <v>#N/A</v>
      </c>
      <c r="AS21" s="29" t="e">
        <f>VLOOKUP($C21,'S47'!$C:$BQ,53,0)</f>
        <v>#N/A</v>
      </c>
      <c r="AT21" s="29" t="e">
        <f>VLOOKUP($C21,'S47'!$C:$BQ,15,0)</f>
        <v>#N/A</v>
      </c>
      <c r="AU21" s="29" t="e">
        <f>VLOOKUP($C21,'S47'!$C:$BQ,22,0)</f>
        <v>#N/A</v>
      </c>
      <c r="AV21" s="29" t="e">
        <f>VLOOKUP($C21,'S47'!$C:$BQ,23,0)</f>
        <v>#N/A</v>
      </c>
      <c r="AW21" s="29" t="e">
        <f>VLOOKUP($C21,'S47'!$C:$BQ,35,0)</f>
        <v>#N/A</v>
      </c>
      <c r="AX21" s="29" t="e">
        <f>VLOOKUP($C21,'S47'!$C:$BQ,42,0)</f>
        <v>#N/A</v>
      </c>
      <c r="AY21" s="29" t="e">
        <f>VLOOKUP($C21,'S47'!$C:$BQ,43,0)</f>
        <v>#N/A</v>
      </c>
      <c r="AZ21" s="22" t="e">
        <f>VLOOKUP($C21,'S48'!$C:$BQ,55,0)</f>
        <v>#N/A</v>
      </c>
      <c r="BA21" s="22" t="e">
        <f>VLOOKUP($C21,'S48'!$C:$BQ,62,0)</f>
        <v>#N/A</v>
      </c>
      <c r="BB21" s="22" t="e">
        <f>VLOOKUP($C21,'S48'!$C:$BQ,63,0)</f>
        <v>#N/A</v>
      </c>
      <c r="BC21" s="22" t="e">
        <f>VLOOKUP($C21,'S48'!$C:$BQ,45,0)</f>
        <v>#N/A</v>
      </c>
      <c r="BD21" s="29" t="e">
        <f>VLOOKUP($C21,'S48'!$C:$BQ,52,0)</f>
        <v>#N/A</v>
      </c>
      <c r="BE21" s="29" t="e">
        <f>VLOOKUP($C21,'S48'!$C:$BQ,53,0)</f>
        <v>#N/A</v>
      </c>
      <c r="BF21" s="29" t="e">
        <f>VLOOKUP($C21,'S48'!$C:$BQ,15,0)</f>
        <v>#N/A</v>
      </c>
      <c r="BG21" s="29" t="e">
        <f>VLOOKUP($C21,'S48'!$C:$BQ,22,0)</f>
        <v>#N/A</v>
      </c>
      <c r="BH21" s="29" t="e">
        <f>VLOOKUP($C21,'S48'!$C:$BQ,23,0)</f>
        <v>#N/A</v>
      </c>
      <c r="BI21" s="29" t="e">
        <f>VLOOKUP($C21,'S48'!$C:$BQ,35,0)</f>
        <v>#N/A</v>
      </c>
      <c r="BJ21" s="29" t="e">
        <f>VLOOKUP($C21,'S48'!$C:$BQ,42,0)</f>
        <v>#N/A</v>
      </c>
      <c r="BK21" s="29" t="e">
        <f>VLOOKUP($C21,'S48'!$C:$BQ,43,0)</f>
        <v>#N/A</v>
      </c>
      <c r="BL21" s="22" t="e">
        <f>VLOOKUP($C21,'S49'!$C:$BQ,55,0)</f>
        <v>#N/A</v>
      </c>
      <c r="BM21" s="22" t="e">
        <f>VLOOKUP($C21,'S49'!$C:$BQ,62,0)</f>
        <v>#N/A</v>
      </c>
      <c r="BN21" s="22" t="e">
        <f>VLOOKUP($C21,'S49'!$C:$BQ,63,0)</f>
        <v>#N/A</v>
      </c>
      <c r="BO21" s="22" t="e">
        <f>VLOOKUP($C21,'S49'!$C:$BQ,45,0)</f>
        <v>#N/A</v>
      </c>
      <c r="BP21" s="29" t="e">
        <f>VLOOKUP($C21,'S49'!$C:$BQ,52,0)</f>
        <v>#N/A</v>
      </c>
      <c r="BQ21" s="29" t="e">
        <f>VLOOKUP($C21,'S49'!$C:$BQ,53,0)</f>
        <v>#N/A</v>
      </c>
      <c r="BR21" s="29" t="e">
        <f>VLOOKUP($C21,'S49'!$C:$BQ,15,0)</f>
        <v>#N/A</v>
      </c>
      <c r="BS21" s="29" t="e">
        <f>VLOOKUP($C21,'S49'!$C:$BQ,22,0)</f>
        <v>#N/A</v>
      </c>
      <c r="BT21" s="29" t="e">
        <f>VLOOKUP($C21,'S49'!$C:$BQ,23,0)</f>
        <v>#N/A</v>
      </c>
      <c r="BU21" s="29" t="e">
        <f>VLOOKUP($C21,'S49'!$C:$BQ,35,0)</f>
        <v>#N/A</v>
      </c>
      <c r="BV21" s="29" t="e">
        <f>VLOOKUP($C21,'S49'!$C:$BQ,42,0)</f>
        <v>#N/A</v>
      </c>
      <c r="BW21" s="29" t="e">
        <f>VLOOKUP($C21,'S49'!$C:$BQ,43,0)</f>
        <v>#N/A</v>
      </c>
      <c r="BX21" s="22" t="e">
        <f>VLOOKUP($C21,'S50'!$C:$BQ,55,0)</f>
        <v>#N/A</v>
      </c>
      <c r="BY21" s="22" t="e">
        <f>VLOOKUP($C21,'S50'!$C:$BQ,62,0)</f>
        <v>#N/A</v>
      </c>
      <c r="BZ21" s="22" t="e">
        <f>VLOOKUP($C21,'S50'!$C:$BQ,63,0)</f>
        <v>#N/A</v>
      </c>
      <c r="CA21" s="22" t="e">
        <f>VLOOKUP($C21,'S50'!$C:$BQ,45,0)</f>
        <v>#N/A</v>
      </c>
      <c r="CB21" s="29" t="e">
        <f>VLOOKUP($C21,'S50'!$C:$BQ,52,0)</f>
        <v>#N/A</v>
      </c>
      <c r="CC21" s="29" t="e">
        <f>VLOOKUP($C21,'S50'!$C:$BQ,53,0)</f>
        <v>#N/A</v>
      </c>
      <c r="CD21" s="29" t="e">
        <f>VLOOKUP($C21,'S50'!$C:$BQ,15,0)</f>
        <v>#N/A</v>
      </c>
      <c r="CE21" s="29" t="e">
        <f>VLOOKUP($C21,'S50'!$C:$BQ,22,0)</f>
        <v>#N/A</v>
      </c>
      <c r="CF21" s="29" t="e">
        <f>VLOOKUP($C21,'S50'!$C:$BQ,23,0)</f>
        <v>#N/A</v>
      </c>
      <c r="CG21" s="29" t="e">
        <f>VLOOKUP($C21,'S50'!$C:$BQ,35,0)</f>
        <v>#N/A</v>
      </c>
      <c r="CH21" s="29" t="e">
        <f>VLOOKUP($C21,'S50'!$C:$BQ,42,0)</f>
        <v>#N/A</v>
      </c>
      <c r="CI21" s="29" t="e">
        <f>VLOOKUP($C21,'S50'!$C:$BQ,43,0)</f>
        <v>#N/A</v>
      </c>
    </row>
    <row r="22" spans="1:87" x14ac:dyDescent="0.2">
      <c r="A22" s="31" t="s">
        <v>378</v>
      </c>
      <c r="B22" s="31" t="s">
        <v>42</v>
      </c>
      <c r="C22" s="21" t="s">
        <v>53</v>
      </c>
      <c r="D22" s="22">
        <f>VLOOKUP($C22,'S0 remplacer avec S44'!$C:$BQ,55,0)</f>
        <v>200.2</v>
      </c>
      <c r="E22" s="22">
        <f>VLOOKUP($C22,'S0 remplacer avec S44'!$C:$BQ,62,0)</f>
        <v>15</v>
      </c>
      <c r="F22" s="22">
        <f>VLOOKUP($C22,'S0 remplacer avec S44'!$C:$BQ,63,0)</f>
        <v>58</v>
      </c>
      <c r="G22" s="22">
        <f>VLOOKUP($C22,'S0 remplacer avec S44'!$C:$BQ,45,0)</f>
        <v>1900.0585100000001</v>
      </c>
      <c r="H22" s="29">
        <f>VLOOKUP($C22,'S0 remplacer avec S44'!$C:$BQ,52,0)</f>
        <v>0</v>
      </c>
      <c r="I22" s="29">
        <f>VLOOKUP($C22,'S0 remplacer avec S44'!$C:$BQ,53,0)</f>
        <v>374</v>
      </c>
      <c r="J22" s="29">
        <f>VLOOKUP($C22,'S0 remplacer avec S44'!$C:$BQ,15,0)</f>
        <v>193</v>
      </c>
      <c r="K22" s="29">
        <f>VLOOKUP($C22,'S0 remplacer avec S44'!$C:$BQ,22,0)</f>
        <v>0</v>
      </c>
      <c r="L22" s="29">
        <f>VLOOKUP($C22,'S0 remplacer avec S44'!$C:$BQ,23,0)</f>
        <v>0</v>
      </c>
      <c r="M22" s="29">
        <f>VLOOKUP($C22,'S0 remplacer avec S44'!$C:$BQ,35,0)</f>
        <v>2922.38337</v>
      </c>
      <c r="N22" s="29">
        <f>VLOOKUP($C22,'S0 remplacer avec S44'!$C:$BQ,42,0)</f>
        <v>0</v>
      </c>
      <c r="O22" s="29">
        <f>VLOOKUP($C22,'S0 remplacer avec S44'!$C:$BQ,43,0)</f>
        <v>0</v>
      </c>
      <c r="P22" s="22">
        <f>VLOOKUP($C22,'S45'!$C:$BQ,55,0)</f>
        <v>204.3</v>
      </c>
      <c r="Q22" s="22">
        <f>VLOOKUP($C22,'S45'!$C:$BQ,62,0)</f>
        <v>11</v>
      </c>
      <c r="R22" s="22">
        <f>VLOOKUP($C22,'S45'!$C:$BQ,63,0)</f>
        <v>54</v>
      </c>
      <c r="S22" s="22">
        <f>VLOOKUP($C22,'S45'!$C:$BQ,45,0)</f>
        <v>1922.79</v>
      </c>
      <c r="T22" s="29">
        <f>VLOOKUP($C22,'S45'!$C:$BQ,52,0)</f>
        <v>0</v>
      </c>
      <c r="U22" s="29">
        <f>VLOOKUP($C22,'S45'!$C:$BQ,53,0)</f>
        <v>351</v>
      </c>
      <c r="V22" s="29">
        <f>VLOOKUP($C22,'S45'!$C:$BQ,15,0)</f>
        <v>196</v>
      </c>
      <c r="W22" s="29">
        <f>VLOOKUP($C22,'S45'!$C:$BQ,22,0)</f>
        <v>0</v>
      </c>
      <c r="X22" s="29">
        <f>VLOOKUP($C22,'S45'!$C:$BQ,23,0)</f>
        <v>0</v>
      </c>
      <c r="Y22" s="29">
        <f>VLOOKUP($C22,'S45'!$C:$BQ,35,0)</f>
        <v>2923.6453000000001</v>
      </c>
      <c r="Z22" s="29">
        <f>VLOOKUP($C22,'S45'!$C:$BQ,42,0)</f>
        <v>0</v>
      </c>
      <c r="AA22" s="29">
        <f>VLOOKUP($C22,'S45'!$C:$BQ,43,0)</f>
        <v>0</v>
      </c>
      <c r="AB22" s="22" t="e">
        <f>VLOOKUP($C22,'S46'!$C:$BQ,55,0)</f>
        <v>#N/A</v>
      </c>
      <c r="AC22" s="22" t="e">
        <f>VLOOKUP($C22,'S46'!$C:$BQ,62,0)</f>
        <v>#N/A</v>
      </c>
      <c r="AD22" s="22" t="e">
        <f>VLOOKUP($C22,'S46'!$C:$BQ,63,0)</f>
        <v>#N/A</v>
      </c>
      <c r="AE22" s="22" t="e">
        <f>VLOOKUP($C22,'S46'!$C:$BQ,45,0)</f>
        <v>#N/A</v>
      </c>
      <c r="AF22" s="29" t="e">
        <f>VLOOKUP($C22,'S46'!$C:$BQ,52,0)</f>
        <v>#N/A</v>
      </c>
      <c r="AG22" s="29" t="e">
        <f>VLOOKUP($C22,'S46'!$C:$BQ,53,0)</f>
        <v>#N/A</v>
      </c>
      <c r="AH22" s="29" t="e">
        <f>VLOOKUP($C22,'S46'!$C:$BQ,15,0)</f>
        <v>#N/A</v>
      </c>
      <c r="AI22" s="29" t="e">
        <f>VLOOKUP($C22,'S46'!$C:$BQ,22,0)</f>
        <v>#N/A</v>
      </c>
      <c r="AJ22" s="29" t="e">
        <f>VLOOKUP($C22,'S46'!$C:$BQ,23,0)</f>
        <v>#N/A</v>
      </c>
      <c r="AK22" s="29" t="e">
        <f>VLOOKUP($C22,'S46'!$C:$BQ,35,0)</f>
        <v>#N/A</v>
      </c>
      <c r="AL22" s="29" t="e">
        <f>VLOOKUP($C22,'S46'!$C:$BQ,42,0)</f>
        <v>#N/A</v>
      </c>
      <c r="AM22" s="29" t="e">
        <f>VLOOKUP($C22,'S46'!$C:$BQ,43,0)</f>
        <v>#N/A</v>
      </c>
      <c r="AN22" s="22" t="e">
        <f>VLOOKUP($C22,'S47'!$C:$BQ,55,0)</f>
        <v>#N/A</v>
      </c>
      <c r="AO22" s="22" t="e">
        <f>VLOOKUP($C22,'S47'!$C:$BQ,62,0)</f>
        <v>#N/A</v>
      </c>
      <c r="AP22" s="22" t="e">
        <f>VLOOKUP($C22,'S47'!$C:$BQ,63,0)</f>
        <v>#N/A</v>
      </c>
      <c r="AQ22" s="22" t="e">
        <f>VLOOKUP($C22,'S47'!$C:$BQ,45,0)</f>
        <v>#N/A</v>
      </c>
      <c r="AR22" s="29" t="e">
        <f>VLOOKUP($C22,'S47'!$C:$BQ,52,0)</f>
        <v>#N/A</v>
      </c>
      <c r="AS22" s="29" t="e">
        <f>VLOOKUP($C22,'S47'!$C:$BQ,53,0)</f>
        <v>#N/A</v>
      </c>
      <c r="AT22" s="29" t="e">
        <f>VLOOKUP($C22,'S47'!$C:$BQ,15,0)</f>
        <v>#N/A</v>
      </c>
      <c r="AU22" s="29" t="e">
        <f>VLOOKUP($C22,'S47'!$C:$BQ,22,0)</f>
        <v>#N/A</v>
      </c>
      <c r="AV22" s="29" t="e">
        <f>VLOOKUP($C22,'S47'!$C:$BQ,23,0)</f>
        <v>#N/A</v>
      </c>
      <c r="AW22" s="29" t="e">
        <f>VLOOKUP($C22,'S47'!$C:$BQ,35,0)</f>
        <v>#N/A</v>
      </c>
      <c r="AX22" s="29" t="e">
        <f>VLOOKUP($C22,'S47'!$C:$BQ,42,0)</f>
        <v>#N/A</v>
      </c>
      <c r="AY22" s="29" t="e">
        <f>VLOOKUP($C22,'S47'!$C:$BQ,43,0)</f>
        <v>#N/A</v>
      </c>
      <c r="AZ22" s="22" t="e">
        <f>VLOOKUP($C22,'S48'!$C:$BQ,55,0)</f>
        <v>#N/A</v>
      </c>
      <c r="BA22" s="22" t="e">
        <f>VLOOKUP($C22,'S48'!$C:$BQ,62,0)</f>
        <v>#N/A</v>
      </c>
      <c r="BB22" s="22" t="e">
        <f>VLOOKUP($C22,'S48'!$C:$BQ,63,0)</f>
        <v>#N/A</v>
      </c>
      <c r="BC22" s="22" t="e">
        <f>VLOOKUP($C22,'S48'!$C:$BQ,45,0)</f>
        <v>#N/A</v>
      </c>
      <c r="BD22" s="29" t="e">
        <f>VLOOKUP($C22,'S48'!$C:$BQ,52,0)</f>
        <v>#N/A</v>
      </c>
      <c r="BE22" s="29" t="e">
        <f>VLOOKUP($C22,'S48'!$C:$BQ,53,0)</f>
        <v>#N/A</v>
      </c>
      <c r="BF22" s="29" t="e">
        <f>VLOOKUP($C22,'S48'!$C:$BQ,15,0)</f>
        <v>#N/A</v>
      </c>
      <c r="BG22" s="29" t="e">
        <f>VLOOKUP($C22,'S48'!$C:$BQ,22,0)</f>
        <v>#N/A</v>
      </c>
      <c r="BH22" s="29" t="e">
        <f>VLOOKUP($C22,'S48'!$C:$BQ,23,0)</f>
        <v>#N/A</v>
      </c>
      <c r="BI22" s="29" t="e">
        <f>VLOOKUP($C22,'S48'!$C:$BQ,35,0)</f>
        <v>#N/A</v>
      </c>
      <c r="BJ22" s="29" t="e">
        <f>VLOOKUP($C22,'S48'!$C:$BQ,42,0)</f>
        <v>#N/A</v>
      </c>
      <c r="BK22" s="29" t="e">
        <f>VLOOKUP($C22,'S48'!$C:$BQ,43,0)</f>
        <v>#N/A</v>
      </c>
      <c r="BL22" s="22" t="e">
        <f>VLOOKUP($C22,'S49'!$C:$BQ,55,0)</f>
        <v>#N/A</v>
      </c>
      <c r="BM22" s="22" t="e">
        <f>VLOOKUP($C22,'S49'!$C:$BQ,62,0)</f>
        <v>#N/A</v>
      </c>
      <c r="BN22" s="22" t="e">
        <f>VLOOKUP($C22,'S49'!$C:$BQ,63,0)</f>
        <v>#N/A</v>
      </c>
      <c r="BO22" s="22" t="e">
        <f>VLOOKUP($C22,'S49'!$C:$BQ,45,0)</f>
        <v>#N/A</v>
      </c>
      <c r="BP22" s="29" t="e">
        <f>VLOOKUP($C22,'S49'!$C:$BQ,52,0)</f>
        <v>#N/A</v>
      </c>
      <c r="BQ22" s="29" t="e">
        <f>VLOOKUP($C22,'S49'!$C:$BQ,53,0)</f>
        <v>#N/A</v>
      </c>
      <c r="BR22" s="29" t="e">
        <f>VLOOKUP($C22,'S49'!$C:$BQ,15,0)</f>
        <v>#N/A</v>
      </c>
      <c r="BS22" s="29" t="e">
        <f>VLOOKUP($C22,'S49'!$C:$BQ,22,0)</f>
        <v>#N/A</v>
      </c>
      <c r="BT22" s="29" t="e">
        <f>VLOOKUP($C22,'S49'!$C:$BQ,23,0)</f>
        <v>#N/A</v>
      </c>
      <c r="BU22" s="29" t="e">
        <f>VLOOKUP($C22,'S49'!$C:$BQ,35,0)</f>
        <v>#N/A</v>
      </c>
      <c r="BV22" s="29" t="e">
        <f>VLOOKUP($C22,'S49'!$C:$BQ,42,0)</f>
        <v>#N/A</v>
      </c>
      <c r="BW22" s="29" t="e">
        <f>VLOOKUP($C22,'S49'!$C:$BQ,43,0)</f>
        <v>#N/A</v>
      </c>
      <c r="BX22" s="22" t="e">
        <f>VLOOKUP($C22,'S50'!$C:$BQ,55,0)</f>
        <v>#N/A</v>
      </c>
      <c r="BY22" s="22" t="e">
        <f>VLOOKUP($C22,'S50'!$C:$BQ,62,0)</f>
        <v>#N/A</v>
      </c>
      <c r="BZ22" s="22" t="e">
        <f>VLOOKUP($C22,'S50'!$C:$BQ,63,0)</f>
        <v>#N/A</v>
      </c>
      <c r="CA22" s="22" t="e">
        <f>VLOOKUP($C22,'S50'!$C:$BQ,45,0)</f>
        <v>#N/A</v>
      </c>
      <c r="CB22" s="29" t="e">
        <f>VLOOKUP($C22,'S50'!$C:$BQ,52,0)</f>
        <v>#N/A</v>
      </c>
      <c r="CC22" s="29" t="e">
        <f>VLOOKUP($C22,'S50'!$C:$BQ,53,0)</f>
        <v>#N/A</v>
      </c>
      <c r="CD22" s="29" t="e">
        <f>VLOOKUP($C22,'S50'!$C:$BQ,15,0)</f>
        <v>#N/A</v>
      </c>
      <c r="CE22" s="29" t="e">
        <f>VLOOKUP($C22,'S50'!$C:$BQ,22,0)</f>
        <v>#N/A</v>
      </c>
      <c r="CF22" s="29" t="e">
        <f>VLOOKUP($C22,'S50'!$C:$BQ,23,0)</f>
        <v>#N/A</v>
      </c>
      <c r="CG22" s="29" t="e">
        <f>VLOOKUP($C22,'S50'!$C:$BQ,35,0)</f>
        <v>#N/A</v>
      </c>
      <c r="CH22" s="29" t="e">
        <f>VLOOKUP($C22,'S50'!$C:$BQ,42,0)</f>
        <v>#N/A</v>
      </c>
      <c r="CI22" s="29" t="e">
        <f>VLOOKUP($C22,'S50'!$C:$BQ,43,0)</f>
        <v>#N/A</v>
      </c>
    </row>
    <row r="23" spans="1:87" x14ac:dyDescent="0.2">
      <c r="A23" s="31" t="e">
        <v>#N/A</v>
      </c>
      <c r="B23" s="31" t="e">
        <v>#N/A</v>
      </c>
      <c r="C23" s="21" t="s">
        <v>54</v>
      </c>
      <c r="D23" s="22">
        <f>VLOOKUP($C23,'S0 remplacer avec S44'!$C:$BQ,55,0)</f>
        <v>107.7</v>
      </c>
      <c r="E23" s="22">
        <f>VLOOKUP($C23,'S0 remplacer avec S44'!$C:$BQ,62,0)</f>
        <v>8</v>
      </c>
      <c r="F23" s="22">
        <f>VLOOKUP($C23,'S0 remplacer avec S44'!$C:$BQ,63,0)</f>
        <v>31</v>
      </c>
      <c r="G23" s="22">
        <f>VLOOKUP($C23,'S0 remplacer avec S44'!$C:$BQ,45,0)</f>
        <v>994.66508999999996</v>
      </c>
      <c r="H23" s="29">
        <f>VLOOKUP($C23,'S0 remplacer avec S44'!$C:$BQ,52,0)</f>
        <v>23</v>
      </c>
      <c r="I23" s="29">
        <f>VLOOKUP($C23,'S0 remplacer avec S44'!$C:$BQ,53,0)</f>
        <v>226</v>
      </c>
      <c r="J23" s="29">
        <f>VLOOKUP($C23,'S0 remplacer avec S44'!$C:$BQ,15,0)</f>
        <v>71</v>
      </c>
      <c r="K23" s="29">
        <f>VLOOKUP($C23,'S0 remplacer avec S44'!$C:$BQ,22,0)</f>
        <v>0</v>
      </c>
      <c r="L23" s="29">
        <f>VLOOKUP($C23,'S0 remplacer avec S44'!$C:$BQ,23,0)</f>
        <v>6</v>
      </c>
      <c r="M23" s="29">
        <f>VLOOKUP($C23,'S0 remplacer avec S44'!$C:$BQ,35,0)</f>
        <v>1448.5379600000001</v>
      </c>
      <c r="N23" s="29">
        <f>VLOOKUP($C23,'S0 remplacer avec S44'!$C:$BQ,42,0)</f>
        <v>0</v>
      </c>
      <c r="O23" s="29">
        <f>VLOOKUP($C23,'S0 remplacer avec S44'!$C:$BQ,43,0)</f>
        <v>32</v>
      </c>
      <c r="P23" s="22">
        <f>VLOOKUP($C23,'S45'!$C:$BQ,55,0)</f>
        <v>107.7</v>
      </c>
      <c r="Q23" s="22">
        <f>VLOOKUP($C23,'S45'!$C:$BQ,62,0)</f>
        <v>8</v>
      </c>
      <c r="R23" s="22">
        <f>VLOOKUP($C23,'S45'!$C:$BQ,63,0)</f>
        <v>31</v>
      </c>
      <c r="S23" s="22">
        <f>VLOOKUP($C23,'S45'!$C:$BQ,45,0)</f>
        <v>994.66508999999996</v>
      </c>
      <c r="T23" s="29">
        <f>VLOOKUP($C23,'S45'!$C:$BQ,52,0)</f>
        <v>23</v>
      </c>
      <c r="U23" s="29">
        <f>VLOOKUP($C23,'S45'!$C:$BQ,53,0)</f>
        <v>226</v>
      </c>
      <c r="V23" s="29">
        <f>VLOOKUP($C23,'S45'!$C:$BQ,15,0)</f>
        <v>71</v>
      </c>
      <c r="W23" s="29">
        <f>VLOOKUP($C23,'S45'!$C:$BQ,22,0)</f>
        <v>0</v>
      </c>
      <c r="X23" s="29">
        <f>VLOOKUP($C23,'S45'!$C:$BQ,23,0)</f>
        <v>6</v>
      </c>
      <c r="Y23" s="29">
        <f>VLOOKUP($C23,'S45'!$C:$BQ,35,0)</f>
        <v>1448.58296</v>
      </c>
      <c r="Z23" s="29">
        <f>VLOOKUP($C23,'S45'!$C:$BQ,42,0)</f>
        <v>0</v>
      </c>
      <c r="AA23" s="29">
        <f>VLOOKUP($C23,'S45'!$C:$BQ,43,0)</f>
        <v>32</v>
      </c>
      <c r="AB23" s="22" t="e">
        <f>VLOOKUP($C23,'S46'!$C:$BQ,55,0)</f>
        <v>#N/A</v>
      </c>
      <c r="AC23" s="22" t="e">
        <f>VLOOKUP($C23,'S46'!$C:$BQ,62,0)</f>
        <v>#N/A</v>
      </c>
      <c r="AD23" s="22" t="e">
        <f>VLOOKUP($C23,'S46'!$C:$BQ,63,0)</f>
        <v>#N/A</v>
      </c>
      <c r="AE23" s="22" t="e">
        <f>VLOOKUP($C23,'S46'!$C:$BQ,45,0)</f>
        <v>#N/A</v>
      </c>
      <c r="AF23" s="29" t="e">
        <f>VLOOKUP($C23,'S46'!$C:$BQ,52,0)</f>
        <v>#N/A</v>
      </c>
      <c r="AG23" s="29" t="e">
        <f>VLOOKUP($C23,'S46'!$C:$BQ,53,0)</f>
        <v>#N/A</v>
      </c>
      <c r="AH23" s="29" t="e">
        <f>VLOOKUP($C23,'S46'!$C:$BQ,15,0)</f>
        <v>#N/A</v>
      </c>
      <c r="AI23" s="29" t="e">
        <f>VLOOKUP($C23,'S46'!$C:$BQ,22,0)</f>
        <v>#N/A</v>
      </c>
      <c r="AJ23" s="29" t="e">
        <f>VLOOKUP($C23,'S46'!$C:$BQ,23,0)</f>
        <v>#N/A</v>
      </c>
      <c r="AK23" s="29" t="e">
        <f>VLOOKUP($C23,'S46'!$C:$BQ,35,0)</f>
        <v>#N/A</v>
      </c>
      <c r="AL23" s="29" t="e">
        <f>VLOOKUP($C23,'S46'!$C:$BQ,42,0)</f>
        <v>#N/A</v>
      </c>
      <c r="AM23" s="29" t="e">
        <f>VLOOKUP($C23,'S46'!$C:$BQ,43,0)</f>
        <v>#N/A</v>
      </c>
      <c r="AN23" s="22" t="e">
        <f>VLOOKUP($C23,'S47'!$C:$BQ,55,0)</f>
        <v>#N/A</v>
      </c>
      <c r="AO23" s="22" t="e">
        <f>VLOOKUP($C23,'S47'!$C:$BQ,62,0)</f>
        <v>#N/A</v>
      </c>
      <c r="AP23" s="22" t="e">
        <f>VLOOKUP($C23,'S47'!$C:$BQ,63,0)</f>
        <v>#N/A</v>
      </c>
      <c r="AQ23" s="22" t="e">
        <f>VLOOKUP($C23,'S47'!$C:$BQ,45,0)</f>
        <v>#N/A</v>
      </c>
      <c r="AR23" s="29" t="e">
        <f>VLOOKUP($C23,'S47'!$C:$BQ,52,0)</f>
        <v>#N/A</v>
      </c>
      <c r="AS23" s="29" t="e">
        <f>VLOOKUP($C23,'S47'!$C:$BQ,53,0)</f>
        <v>#N/A</v>
      </c>
      <c r="AT23" s="29" t="e">
        <f>VLOOKUP($C23,'S47'!$C:$BQ,15,0)</f>
        <v>#N/A</v>
      </c>
      <c r="AU23" s="29" t="e">
        <f>VLOOKUP($C23,'S47'!$C:$BQ,22,0)</f>
        <v>#N/A</v>
      </c>
      <c r="AV23" s="29" t="e">
        <f>VLOOKUP($C23,'S47'!$C:$BQ,23,0)</f>
        <v>#N/A</v>
      </c>
      <c r="AW23" s="29" t="e">
        <f>VLOOKUP($C23,'S47'!$C:$BQ,35,0)</f>
        <v>#N/A</v>
      </c>
      <c r="AX23" s="29" t="e">
        <f>VLOOKUP($C23,'S47'!$C:$BQ,42,0)</f>
        <v>#N/A</v>
      </c>
      <c r="AY23" s="29" t="e">
        <f>VLOOKUP($C23,'S47'!$C:$BQ,43,0)</f>
        <v>#N/A</v>
      </c>
      <c r="AZ23" s="22" t="e">
        <f>VLOOKUP($C23,'S48'!$C:$BQ,55,0)</f>
        <v>#N/A</v>
      </c>
      <c r="BA23" s="22" t="e">
        <f>VLOOKUP($C23,'S48'!$C:$BQ,62,0)</f>
        <v>#N/A</v>
      </c>
      <c r="BB23" s="22" t="e">
        <f>VLOOKUP($C23,'S48'!$C:$BQ,63,0)</f>
        <v>#N/A</v>
      </c>
      <c r="BC23" s="22" t="e">
        <f>VLOOKUP($C23,'S48'!$C:$BQ,45,0)</f>
        <v>#N/A</v>
      </c>
      <c r="BD23" s="29" t="e">
        <f>VLOOKUP($C23,'S48'!$C:$BQ,52,0)</f>
        <v>#N/A</v>
      </c>
      <c r="BE23" s="29" t="e">
        <f>VLOOKUP($C23,'S48'!$C:$BQ,53,0)</f>
        <v>#N/A</v>
      </c>
      <c r="BF23" s="29" t="e">
        <f>VLOOKUP($C23,'S48'!$C:$BQ,15,0)</f>
        <v>#N/A</v>
      </c>
      <c r="BG23" s="29" t="e">
        <f>VLOOKUP($C23,'S48'!$C:$BQ,22,0)</f>
        <v>#N/A</v>
      </c>
      <c r="BH23" s="29" t="e">
        <f>VLOOKUP($C23,'S48'!$C:$BQ,23,0)</f>
        <v>#N/A</v>
      </c>
      <c r="BI23" s="29" t="e">
        <f>VLOOKUP($C23,'S48'!$C:$BQ,35,0)</f>
        <v>#N/A</v>
      </c>
      <c r="BJ23" s="29" t="e">
        <f>VLOOKUP($C23,'S48'!$C:$BQ,42,0)</f>
        <v>#N/A</v>
      </c>
      <c r="BK23" s="29" t="e">
        <f>VLOOKUP($C23,'S48'!$C:$BQ,43,0)</f>
        <v>#N/A</v>
      </c>
      <c r="BL23" s="22" t="e">
        <f>VLOOKUP($C23,'S49'!$C:$BQ,55,0)</f>
        <v>#N/A</v>
      </c>
      <c r="BM23" s="22" t="e">
        <f>VLOOKUP($C23,'S49'!$C:$BQ,62,0)</f>
        <v>#N/A</v>
      </c>
      <c r="BN23" s="22" t="e">
        <f>VLOOKUP($C23,'S49'!$C:$BQ,63,0)</f>
        <v>#N/A</v>
      </c>
      <c r="BO23" s="22" t="e">
        <f>VLOOKUP($C23,'S49'!$C:$BQ,45,0)</f>
        <v>#N/A</v>
      </c>
      <c r="BP23" s="29" t="e">
        <f>VLOOKUP($C23,'S49'!$C:$BQ,52,0)</f>
        <v>#N/A</v>
      </c>
      <c r="BQ23" s="29" t="e">
        <f>VLOOKUP($C23,'S49'!$C:$BQ,53,0)</f>
        <v>#N/A</v>
      </c>
      <c r="BR23" s="29" t="e">
        <f>VLOOKUP($C23,'S49'!$C:$BQ,15,0)</f>
        <v>#N/A</v>
      </c>
      <c r="BS23" s="29" t="e">
        <f>VLOOKUP($C23,'S49'!$C:$BQ,22,0)</f>
        <v>#N/A</v>
      </c>
      <c r="BT23" s="29" t="e">
        <f>VLOOKUP($C23,'S49'!$C:$BQ,23,0)</f>
        <v>#N/A</v>
      </c>
      <c r="BU23" s="29" t="e">
        <f>VLOOKUP($C23,'S49'!$C:$BQ,35,0)</f>
        <v>#N/A</v>
      </c>
      <c r="BV23" s="29" t="e">
        <f>VLOOKUP($C23,'S49'!$C:$BQ,42,0)</f>
        <v>#N/A</v>
      </c>
      <c r="BW23" s="29" t="e">
        <f>VLOOKUP($C23,'S49'!$C:$BQ,43,0)</f>
        <v>#N/A</v>
      </c>
      <c r="BX23" s="22" t="e">
        <f>VLOOKUP($C23,'S50'!$C:$BQ,55,0)</f>
        <v>#N/A</v>
      </c>
      <c r="BY23" s="22" t="e">
        <f>VLOOKUP($C23,'S50'!$C:$BQ,62,0)</f>
        <v>#N/A</v>
      </c>
      <c r="BZ23" s="22" t="e">
        <f>VLOOKUP($C23,'S50'!$C:$BQ,63,0)</f>
        <v>#N/A</v>
      </c>
      <c r="CA23" s="22" t="e">
        <f>VLOOKUP($C23,'S50'!$C:$BQ,45,0)</f>
        <v>#N/A</v>
      </c>
      <c r="CB23" s="29" t="e">
        <f>VLOOKUP($C23,'S50'!$C:$BQ,52,0)</f>
        <v>#N/A</v>
      </c>
      <c r="CC23" s="29" t="e">
        <f>VLOOKUP($C23,'S50'!$C:$BQ,53,0)</f>
        <v>#N/A</v>
      </c>
      <c r="CD23" s="29" t="e">
        <f>VLOOKUP($C23,'S50'!$C:$BQ,15,0)</f>
        <v>#N/A</v>
      </c>
      <c r="CE23" s="29" t="e">
        <f>VLOOKUP($C23,'S50'!$C:$BQ,22,0)</f>
        <v>#N/A</v>
      </c>
      <c r="CF23" s="29" t="e">
        <f>VLOOKUP($C23,'S50'!$C:$BQ,23,0)</f>
        <v>#N/A</v>
      </c>
      <c r="CG23" s="29" t="e">
        <f>VLOOKUP($C23,'S50'!$C:$BQ,35,0)</f>
        <v>#N/A</v>
      </c>
      <c r="CH23" s="29" t="e">
        <f>VLOOKUP($C23,'S50'!$C:$BQ,42,0)</f>
        <v>#N/A</v>
      </c>
      <c r="CI23" s="29" t="e">
        <f>VLOOKUP($C23,'S50'!$C:$BQ,43,0)</f>
        <v>#N/A</v>
      </c>
    </row>
    <row r="24" spans="1:87" x14ac:dyDescent="0.2">
      <c r="A24" s="31" t="s">
        <v>378</v>
      </c>
      <c r="B24" s="31" t="s">
        <v>42</v>
      </c>
      <c r="C24" s="21" t="s">
        <v>55</v>
      </c>
      <c r="D24" s="22">
        <f>VLOOKUP($C24,'S0 remplacer avec S44'!$C:$BQ,55,0)</f>
        <v>106</v>
      </c>
      <c r="E24" s="22">
        <f>VLOOKUP($C24,'S0 remplacer avec S44'!$C:$BQ,62,0)</f>
        <v>77</v>
      </c>
      <c r="F24" s="22">
        <f>VLOOKUP($C24,'S0 remplacer avec S44'!$C:$BQ,63,0)</f>
        <v>114</v>
      </c>
      <c r="G24" s="22">
        <f>VLOOKUP($C24,'S0 remplacer avec S44'!$C:$BQ,45,0)</f>
        <v>1439.1671799999999</v>
      </c>
      <c r="H24" s="29">
        <f>VLOOKUP($C24,'S0 remplacer avec S44'!$C:$BQ,52,0)</f>
        <v>172</v>
      </c>
      <c r="I24" s="29">
        <f>VLOOKUP($C24,'S0 remplacer avec S44'!$C:$BQ,53,0)</f>
        <v>494</v>
      </c>
      <c r="J24" s="29">
        <f>VLOOKUP($C24,'S0 remplacer avec S44'!$C:$BQ,15,0)</f>
        <v>123</v>
      </c>
      <c r="K24" s="29">
        <f>VLOOKUP($C24,'S0 remplacer avec S44'!$C:$BQ,22,0)</f>
        <v>0</v>
      </c>
      <c r="L24" s="29">
        <f>VLOOKUP($C24,'S0 remplacer avec S44'!$C:$BQ,23,0)</f>
        <v>0</v>
      </c>
      <c r="M24" s="29">
        <f>VLOOKUP($C24,'S0 remplacer avec S44'!$C:$BQ,35,0)</f>
        <v>695.23986000000002</v>
      </c>
      <c r="N24" s="29">
        <f>VLOOKUP($C24,'S0 remplacer avec S44'!$C:$BQ,42,0)</f>
        <v>1088</v>
      </c>
      <c r="O24" s="29">
        <f>VLOOKUP($C24,'S0 remplacer avec S44'!$C:$BQ,43,0)</f>
        <v>1445</v>
      </c>
      <c r="P24" s="22">
        <f>VLOOKUP($C24,'S45'!$C:$BQ,55,0)</f>
        <v>106</v>
      </c>
      <c r="Q24" s="22">
        <f>VLOOKUP($C24,'S45'!$C:$BQ,62,0)</f>
        <v>77</v>
      </c>
      <c r="R24" s="22">
        <f>VLOOKUP($C24,'S45'!$C:$BQ,63,0)</f>
        <v>114</v>
      </c>
      <c r="S24" s="22">
        <f>VLOOKUP($C24,'S45'!$C:$BQ,45,0)</f>
        <v>1471.2865200000001</v>
      </c>
      <c r="T24" s="29">
        <f>VLOOKUP($C24,'S45'!$C:$BQ,52,0)</f>
        <v>140</v>
      </c>
      <c r="U24" s="29">
        <f>VLOOKUP($C24,'S45'!$C:$BQ,53,0)</f>
        <v>462</v>
      </c>
      <c r="V24" s="29">
        <f>VLOOKUP($C24,'S45'!$C:$BQ,15,0)</f>
        <v>124</v>
      </c>
      <c r="W24" s="29">
        <f>VLOOKUP($C24,'S45'!$C:$BQ,22,0)</f>
        <v>0</v>
      </c>
      <c r="X24" s="29">
        <f>VLOOKUP($C24,'S45'!$C:$BQ,23,0)</f>
        <v>0</v>
      </c>
      <c r="Y24" s="29">
        <f>VLOOKUP($C24,'S45'!$C:$BQ,35,0)</f>
        <v>699.81813</v>
      </c>
      <c r="Z24" s="29">
        <f>VLOOKUP($C24,'S45'!$C:$BQ,42,0)</f>
        <v>1084</v>
      </c>
      <c r="AA24" s="29">
        <f>VLOOKUP($C24,'S45'!$C:$BQ,43,0)</f>
        <v>1440</v>
      </c>
      <c r="AB24" s="22" t="e">
        <f>VLOOKUP($C24,'S46'!$C:$BQ,55,0)</f>
        <v>#N/A</v>
      </c>
      <c r="AC24" s="22" t="e">
        <f>VLOOKUP($C24,'S46'!$C:$BQ,62,0)</f>
        <v>#N/A</v>
      </c>
      <c r="AD24" s="22" t="e">
        <f>VLOOKUP($C24,'S46'!$C:$BQ,63,0)</f>
        <v>#N/A</v>
      </c>
      <c r="AE24" s="22" t="e">
        <f>VLOOKUP($C24,'S46'!$C:$BQ,45,0)</f>
        <v>#N/A</v>
      </c>
      <c r="AF24" s="29" t="e">
        <f>VLOOKUP($C24,'S46'!$C:$BQ,52,0)</f>
        <v>#N/A</v>
      </c>
      <c r="AG24" s="29" t="e">
        <f>VLOOKUP($C24,'S46'!$C:$BQ,53,0)</f>
        <v>#N/A</v>
      </c>
      <c r="AH24" s="29" t="e">
        <f>VLOOKUP($C24,'S46'!$C:$BQ,15,0)</f>
        <v>#N/A</v>
      </c>
      <c r="AI24" s="29" t="e">
        <f>VLOOKUP($C24,'S46'!$C:$BQ,22,0)</f>
        <v>#N/A</v>
      </c>
      <c r="AJ24" s="29" t="e">
        <f>VLOOKUP($C24,'S46'!$C:$BQ,23,0)</f>
        <v>#N/A</v>
      </c>
      <c r="AK24" s="29" t="e">
        <f>VLOOKUP($C24,'S46'!$C:$BQ,35,0)</f>
        <v>#N/A</v>
      </c>
      <c r="AL24" s="29" t="e">
        <f>VLOOKUP($C24,'S46'!$C:$BQ,42,0)</f>
        <v>#N/A</v>
      </c>
      <c r="AM24" s="29" t="e">
        <f>VLOOKUP($C24,'S46'!$C:$BQ,43,0)</f>
        <v>#N/A</v>
      </c>
      <c r="AN24" s="22" t="e">
        <f>VLOOKUP($C24,'S47'!$C:$BQ,55,0)</f>
        <v>#N/A</v>
      </c>
      <c r="AO24" s="22" t="e">
        <f>VLOOKUP($C24,'S47'!$C:$BQ,62,0)</f>
        <v>#N/A</v>
      </c>
      <c r="AP24" s="22" t="e">
        <f>VLOOKUP($C24,'S47'!$C:$BQ,63,0)</f>
        <v>#N/A</v>
      </c>
      <c r="AQ24" s="22" t="e">
        <f>VLOOKUP($C24,'S47'!$C:$BQ,45,0)</f>
        <v>#N/A</v>
      </c>
      <c r="AR24" s="29" t="e">
        <f>VLOOKUP($C24,'S47'!$C:$BQ,52,0)</f>
        <v>#N/A</v>
      </c>
      <c r="AS24" s="29" t="e">
        <f>VLOOKUP($C24,'S47'!$C:$BQ,53,0)</f>
        <v>#N/A</v>
      </c>
      <c r="AT24" s="29" t="e">
        <f>VLOOKUP($C24,'S47'!$C:$BQ,15,0)</f>
        <v>#N/A</v>
      </c>
      <c r="AU24" s="29" t="e">
        <f>VLOOKUP($C24,'S47'!$C:$BQ,22,0)</f>
        <v>#N/A</v>
      </c>
      <c r="AV24" s="29" t="e">
        <f>VLOOKUP($C24,'S47'!$C:$BQ,23,0)</f>
        <v>#N/A</v>
      </c>
      <c r="AW24" s="29" t="e">
        <f>VLOOKUP($C24,'S47'!$C:$BQ,35,0)</f>
        <v>#N/A</v>
      </c>
      <c r="AX24" s="29" t="e">
        <f>VLOOKUP($C24,'S47'!$C:$BQ,42,0)</f>
        <v>#N/A</v>
      </c>
      <c r="AY24" s="29" t="e">
        <f>VLOOKUP($C24,'S47'!$C:$BQ,43,0)</f>
        <v>#N/A</v>
      </c>
      <c r="AZ24" s="22" t="e">
        <f>VLOOKUP($C24,'S48'!$C:$BQ,55,0)</f>
        <v>#N/A</v>
      </c>
      <c r="BA24" s="22" t="e">
        <f>VLOOKUP($C24,'S48'!$C:$BQ,62,0)</f>
        <v>#N/A</v>
      </c>
      <c r="BB24" s="22" t="e">
        <f>VLOOKUP($C24,'S48'!$C:$BQ,63,0)</f>
        <v>#N/A</v>
      </c>
      <c r="BC24" s="22" t="e">
        <f>VLOOKUP($C24,'S48'!$C:$BQ,45,0)</f>
        <v>#N/A</v>
      </c>
      <c r="BD24" s="29" t="e">
        <f>VLOOKUP($C24,'S48'!$C:$BQ,52,0)</f>
        <v>#N/A</v>
      </c>
      <c r="BE24" s="29" t="e">
        <f>VLOOKUP($C24,'S48'!$C:$BQ,53,0)</f>
        <v>#N/A</v>
      </c>
      <c r="BF24" s="29" t="e">
        <f>VLOOKUP($C24,'S48'!$C:$BQ,15,0)</f>
        <v>#N/A</v>
      </c>
      <c r="BG24" s="29" t="e">
        <f>VLOOKUP($C24,'S48'!$C:$BQ,22,0)</f>
        <v>#N/A</v>
      </c>
      <c r="BH24" s="29" t="e">
        <f>VLOOKUP($C24,'S48'!$C:$BQ,23,0)</f>
        <v>#N/A</v>
      </c>
      <c r="BI24" s="29" t="e">
        <f>VLOOKUP($C24,'S48'!$C:$BQ,35,0)</f>
        <v>#N/A</v>
      </c>
      <c r="BJ24" s="29" t="e">
        <f>VLOOKUP($C24,'S48'!$C:$BQ,42,0)</f>
        <v>#N/A</v>
      </c>
      <c r="BK24" s="29" t="e">
        <f>VLOOKUP($C24,'S48'!$C:$BQ,43,0)</f>
        <v>#N/A</v>
      </c>
      <c r="BL24" s="22" t="e">
        <f>VLOOKUP($C24,'S49'!$C:$BQ,55,0)</f>
        <v>#N/A</v>
      </c>
      <c r="BM24" s="22" t="e">
        <f>VLOOKUP($C24,'S49'!$C:$BQ,62,0)</f>
        <v>#N/A</v>
      </c>
      <c r="BN24" s="22" t="e">
        <f>VLOOKUP($C24,'S49'!$C:$BQ,63,0)</f>
        <v>#N/A</v>
      </c>
      <c r="BO24" s="22" t="e">
        <f>VLOOKUP($C24,'S49'!$C:$BQ,45,0)</f>
        <v>#N/A</v>
      </c>
      <c r="BP24" s="29" t="e">
        <f>VLOOKUP($C24,'S49'!$C:$BQ,52,0)</f>
        <v>#N/A</v>
      </c>
      <c r="BQ24" s="29" t="e">
        <f>VLOOKUP($C24,'S49'!$C:$BQ,53,0)</f>
        <v>#N/A</v>
      </c>
      <c r="BR24" s="29" t="e">
        <f>VLOOKUP($C24,'S49'!$C:$BQ,15,0)</f>
        <v>#N/A</v>
      </c>
      <c r="BS24" s="29" t="e">
        <f>VLOOKUP($C24,'S49'!$C:$BQ,22,0)</f>
        <v>#N/A</v>
      </c>
      <c r="BT24" s="29" t="e">
        <f>VLOOKUP($C24,'S49'!$C:$BQ,23,0)</f>
        <v>#N/A</v>
      </c>
      <c r="BU24" s="29" t="e">
        <f>VLOOKUP($C24,'S49'!$C:$BQ,35,0)</f>
        <v>#N/A</v>
      </c>
      <c r="BV24" s="29" t="e">
        <f>VLOOKUP($C24,'S49'!$C:$BQ,42,0)</f>
        <v>#N/A</v>
      </c>
      <c r="BW24" s="29" t="e">
        <f>VLOOKUP($C24,'S49'!$C:$BQ,43,0)</f>
        <v>#N/A</v>
      </c>
      <c r="BX24" s="22" t="e">
        <f>VLOOKUP($C24,'S50'!$C:$BQ,55,0)</f>
        <v>#N/A</v>
      </c>
      <c r="BY24" s="22" t="e">
        <f>VLOOKUP($C24,'S50'!$C:$BQ,62,0)</f>
        <v>#N/A</v>
      </c>
      <c r="BZ24" s="22" t="e">
        <f>VLOOKUP($C24,'S50'!$C:$BQ,63,0)</f>
        <v>#N/A</v>
      </c>
      <c r="CA24" s="22" t="e">
        <f>VLOOKUP($C24,'S50'!$C:$BQ,45,0)</f>
        <v>#N/A</v>
      </c>
      <c r="CB24" s="29" t="e">
        <f>VLOOKUP($C24,'S50'!$C:$BQ,52,0)</f>
        <v>#N/A</v>
      </c>
      <c r="CC24" s="29" t="e">
        <f>VLOOKUP($C24,'S50'!$C:$BQ,53,0)</f>
        <v>#N/A</v>
      </c>
      <c r="CD24" s="29" t="e">
        <f>VLOOKUP($C24,'S50'!$C:$BQ,15,0)</f>
        <v>#N/A</v>
      </c>
      <c r="CE24" s="29" t="e">
        <f>VLOOKUP($C24,'S50'!$C:$BQ,22,0)</f>
        <v>#N/A</v>
      </c>
      <c r="CF24" s="29" t="e">
        <f>VLOOKUP($C24,'S50'!$C:$BQ,23,0)</f>
        <v>#N/A</v>
      </c>
      <c r="CG24" s="29" t="e">
        <f>VLOOKUP($C24,'S50'!$C:$BQ,35,0)</f>
        <v>#N/A</v>
      </c>
      <c r="CH24" s="29" t="e">
        <f>VLOOKUP($C24,'S50'!$C:$BQ,42,0)</f>
        <v>#N/A</v>
      </c>
      <c r="CI24" s="29" t="e">
        <f>VLOOKUP($C24,'S50'!$C:$BQ,43,0)</f>
        <v>#N/A</v>
      </c>
    </row>
    <row r="25" spans="1:87" x14ac:dyDescent="0.2">
      <c r="A25" s="31" t="s">
        <v>378</v>
      </c>
      <c r="B25" s="31" t="s">
        <v>42</v>
      </c>
      <c r="C25" s="21" t="s">
        <v>56</v>
      </c>
      <c r="D25" s="22">
        <f>VLOOKUP($C25,'S0 remplacer avec S44'!$C:$BQ,55,0)</f>
        <v>399</v>
      </c>
      <c r="E25" s="22">
        <f>VLOOKUP($C25,'S0 remplacer avec S44'!$C:$BQ,62,0)</f>
        <v>233</v>
      </c>
      <c r="F25" s="22">
        <f>VLOOKUP($C25,'S0 remplacer avec S44'!$C:$BQ,63,0)</f>
        <v>359</v>
      </c>
      <c r="G25" s="22">
        <f>VLOOKUP($C25,'S0 remplacer avec S44'!$C:$BQ,45,0)</f>
        <v>4586.5663299999997</v>
      </c>
      <c r="H25" s="29">
        <f>VLOOKUP($C25,'S0 remplacer avec S44'!$C:$BQ,52,0)</f>
        <v>980</v>
      </c>
      <c r="I25" s="29">
        <f>VLOOKUP($C25,'S0 remplacer avec S44'!$C:$BQ,53,0)</f>
        <v>2093</v>
      </c>
      <c r="J25" s="29">
        <f>VLOOKUP($C25,'S0 remplacer avec S44'!$C:$BQ,15,0)</f>
        <v>425</v>
      </c>
      <c r="K25" s="29">
        <f>VLOOKUP($C25,'S0 remplacer avec S44'!$C:$BQ,22,0)</f>
        <v>0</v>
      </c>
      <c r="L25" s="29">
        <f>VLOOKUP($C25,'S0 remplacer avec S44'!$C:$BQ,23,0)</f>
        <v>0</v>
      </c>
      <c r="M25" s="29">
        <f>VLOOKUP($C25,'S0 remplacer avec S44'!$C:$BQ,35,0)</f>
        <v>6857.9979300000005</v>
      </c>
      <c r="N25" s="29">
        <f>VLOOKUP($C25,'S0 remplacer avec S44'!$C:$BQ,42,0)</f>
        <v>814</v>
      </c>
      <c r="O25" s="29">
        <f>VLOOKUP($C25,'S0 remplacer avec S44'!$C:$BQ,43,0)</f>
        <v>2349</v>
      </c>
      <c r="P25" s="22">
        <f>VLOOKUP($C25,'S45'!$C:$BQ,55,0)</f>
        <v>403.8</v>
      </c>
      <c r="Q25" s="22">
        <f>VLOOKUP($C25,'S45'!$C:$BQ,62,0)</f>
        <v>228</v>
      </c>
      <c r="R25" s="22">
        <f>VLOOKUP($C25,'S45'!$C:$BQ,63,0)</f>
        <v>354</v>
      </c>
      <c r="S25" s="22">
        <f>VLOOKUP($C25,'S45'!$C:$BQ,45,0)</f>
        <v>4631.4400599999999</v>
      </c>
      <c r="T25" s="29">
        <f>VLOOKUP($C25,'S45'!$C:$BQ,52,0)</f>
        <v>935</v>
      </c>
      <c r="U25" s="29">
        <f>VLOOKUP($C25,'S45'!$C:$BQ,53,0)</f>
        <v>2048</v>
      </c>
      <c r="V25" s="29">
        <f>VLOOKUP($C25,'S45'!$C:$BQ,15,0)</f>
        <v>435</v>
      </c>
      <c r="W25" s="29">
        <f>VLOOKUP($C25,'S45'!$C:$BQ,22,0)</f>
        <v>0</v>
      </c>
      <c r="X25" s="29">
        <f>VLOOKUP($C25,'S45'!$C:$BQ,23,0)</f>
        <v>0</v>
      </c>
      <c r="Y25" s="29">
        <f>VLOOKUP($C25,'S45'!$C:$BQ,35,0)</f>
        <v>7171.5031099999997</v>
      </c>
      <c r="Z25" s="29">
        <f>VLOOKUP($C25,'S45'!$C:$BQ,42,0)</f>
        <v>501</v>
      </c>
      <c r="AA25" s="29">
        <f>VLOOKUP($C25,'S45'!$C:$BQ,43,0)</f>
        <v>2035</v>
      </c>
      <c r="AB25" s="22" t="e">
        <f>VLOOKUP($C25,'S46'!$C:$BQ,55,0)</f>
        <v>#N/A</v>
      </c>
      <c r="AC25" s="22" t="e">
        <f>VLOOKUP($C25,'S46'!$C:$BQ,62,0)</f>
        <v>#N/A</v>
      </c>
      <c r="AD25" s="22" t="e">
        <f>VLOOKUP($C25,'S46'!$C:$BQ,63,0)</f>
        <v>#N/A</v>
      </c>
      <c r="AE25" s="22" t="e">
        <f>VLOOKUP($C25,'S46'!$C:$BQ,45,0)</f>
        <v>#N/A</v>
      </c>
      <c r="AF25" s="29" t="e">
        <f>VLOOKUP($C25,'S46'!$C:$BQ,52,0)</f>
        <v>#N/A</v>
      </c>
      <c r="AG25" s="29" t="e">
        <f>VLOOKUP($C25,'S46'!$C:$BQ,53,0)</f>
        <v>#N/A</v>
      </c>
      <c r="AH25" s="29" t="e">
        <f>VLOOKUP($C25,'S46'!$C:$BQ,15,0)</f>
        <v>#N/A</v>
      </c>
      <c r="AI25" s="29" t="e">
        <f>VLOOKUP($C25,'S46'!$C:$BQ,22,0)</f>
        <v>#N/A</v>
      </c>
      <c r="AJ25" s="29" t="e">
        <f>VLOOKUP($C25,'S46'!$C:$BQ,23,0)</f>
        <v>#N/A</v>
      </c>
      <c r="AK25" s="29" t="e">
        <f>VLOOKUP($C25,'S46'!$C:$BQ,35,0)</f>
        <v>#N/A</v>
      </c>
      <c r="AL25" s="29" t="e">
        <f>VLOOKUP($C25,'S46'!$C:$BQ,42,0)</f>
        <v>#N/A</v>
      </c>
      <c r="AM25" s="29" t="e">
        <f>VLOOKUP($C25,'S46'!$C:$BQ,43,0)</f>
        <v>#N/A</v>
      </c>
      <c r="AN25" s="22" t="e">
        <f>VLOOKUP($C25,'S47'!$C:$BQ,55,0)</f>
        <v>#N/A</v>
      </c>
      <c r="AO25" s="22" t="e">
        <f>VLOOKUP($C25,'S47'!$C:$BQ,62,0)</f>
        <v>#N/A</v>
      </c>
      <c r="AP25" s="22" t="e">
        <f>VLOOKUP($C25,'S47'!$C:$BQ,63,0)</f>
        <v>#N/A</v>
      </c>
      <c r="AQ25" s="22" t="e">
        <f>VLOOKUP($C25,'S47'!$C:$BQ,45,0)</f>
        <v>#N/A</v>
      </c>
      <c r="AR25" s="29" t="e">
        <f>VLOOKUP($C25,'S47'!$C:$BQ,52,0)</f>
        <v>#N/A</v>
      </c>
      <c r="AS25" s="29" t="e">
        <f>VLOOKUP($C25,'S47'!$C:$BQ,53,0)</f>
        <v>#N/A</v>
      </c>
      <c r="AT25" s="29" t="e">
        <f>VLOOKUP($C25,'S47'!$C:$BQ,15,0)</f>
        <v>#N/A</v>
      </c>
      <c r="AU25" s="29" t="e">
        <f>VLOOKUP($C25,'S47'!$C:$BQ,22,0)</f>
        <v>#N/A</v>
      </c>
      <c r="AV25" s="29" t="e">
        <f>VLOOKUP($C25,'S47'!$C:$BQ,23,0)</f>
        <v>#N/A</v>
      </c>
      <c r="AW25" s="29" t="e">
        <f>VLOOKUP($C25,'S47'!$C:$BQ,35,0)</f>
        <v>#N/A</v>
      </c>
      <c r="AX25" s="29" t="e">
        <f>VLOOKUP($C25,'S47'!$C:$BQ,42,0)</f>
        <v>#N/A</v>
      </c>
      <c r="AY25" s="29" t="e">
        <f>VLOOKUP($C25,'S47'!$C:$BQ,43,0)</f>
        <v>#N/A</v>
      </c>
      <c r="AZ25" s="22" t="e">
        <f>VLOOKUP($C25,'S48'!$C:$BQ,55,0)</f>
        <v>#N/A</v>
      </c>
      <c r="BA25" s="22" t="e">
        <f>VLOOKUP($C25,'S48'!$C:$BQ,62,0)</f>
        <v>#N/A</v>
      </c>
      <c r="BB25" s="22" t="e">
        <f>VLOOKUP($C25,'S48'!$C:$BQ,63,0)</f>
        <v>#N/A</v>
      </c>
      <c r="BC25" s="22" t="e">
        <f>VLOOKUP($C25,'S48'!$C:$BQ,45,0)</f>
        <v>#N/A</v>
      </c>
      <c r="BD25" s="29" t="e">
        <f>VLOOKUP($C25,'S48'!$C:$BQ,52,0)</f>
        <v>#N/A</v>
      </c>
      <c r="BE25" s="29" t="e">
        <f>VLOOKUP($C25,'S48'!$C:$BQ,53,0)</f>
        <v>#N/A</v>
      </c>
      <c r="BF25" s="29" t="e">
        <f>VLOOKUP($C25,'S48'!$C:$BQ,15,0)</f>
        <v>#N/A</v>
      </c>
      <c r="BG25" s="29" t="e">
        <f>VLOOKUP($C25,'S48'!$C:$BQ,22,0)</f>
        <v>#N/A</v>
      </c>
      <c r="BH25" s="29" t="e">
        <f>VLOOKUP($C25,'S48'!$C:$BQ,23,0)</f>
        <v>#N/A</v>
      </c>
      <c r="BI25" s="29" t="e">
        <f>VLOOKUP($C25,'S48'!$C:$BQ,35,0)</f>
        <v>#N/A</v>
      </c>
      <c r="BJ25" s="29" t="e">
        <f>VLOOKUP($C25,'S48'!$C:$BQ,42,0)</f>
        <v>#N/A</v>
      </c>
      <c r="BK25" s="29" t="e">
        <f>VLOOKUP($C25,'S48'!$C:$BQ,43,0)</f>
        <v>#N/A</v>
      </c>
      <c r="BL25" s="22" t="e">
        <f>VLOOKUP($C25,'S49'!$C:$BQ,55,0)</f>
        <v>#N/A</v>
      </c>
      <c r="BM25" s="22" t="e">
        <f>VLOOKUP($C25,'S49'!$C:$BQ,62,0)</f>
        <v>#N/A</v>
      </c>
      <c r="BN25" s="22" t="e">
        <f>VLOOKUP($C25,'S49'!$C:$BQ,63,0)</f>
        <v>#N/A</v>
      </c>
      <c r="BO25" s="22" t="e">
        <f>VLOOKUP($C25,'S49'!$C:$BQ,45,0)</f>
        <v>#N/A</v>
      </c>
      <c r="BP25" s="29" t="e">
        <f>VLOOKUP($C25,'S49'!$C:$BQ,52,0)</f>
        <v>#N/A</v>
      </c>
      <c r="BQ25" s="29" t="e">
        <f>VLOOKUP($C25,'S49'!$C:$BQ,53,0)</f>
        <v>#N/A</v>
      </c>
      <c r="BR25" s="29" t="e">
        <f>VLOOKUP($C25,'S49'!$C:$BQ,15,0)</f>
        <v>#N/A</v>
      </c>
      <c r="BS25" s="29" t="e">
        <f>VLOOKUP($C25,'S49'!$C:$BQ,22,0)</f>
        <v>#N/A</v>
      </c>
      <c r="BT25" s="29" t="e">
        <f>VLOOKUP($C25,'S49'!$C:$BQ,23,0)</f>
        <v>#N/A</v>
      </c>
      <c r="BU25" s="29" t="e">
        <f>VLOOKUP($C25,'S49'!$C:$BQ,35,0)</f>
        <v>#N/A</v>
      </c>
      <c r="BV25" s="29" t="e">
        <f>VLOOKUP($C25,'S49'!$C:$BQ,42,0)</f>
        <v>#N/A</v>
      </c>
      <c r="BW25" s="29" t="e">
        <f>VLOOKUP($C25,'S49'!$C:$BQ,43,0)</f>
        <v>#N/A</v>
      </c>
      <c r="BX25" s="22" t="e">
        <f>VLOOKUP($C25,'S50'!$C:$BQ,55,0)</f>
        <v>#N/A</v>
      </c>
      <c r="BY25" s="22" t="e">
        <f>VLOOKUP($C25,'S50'!$C:$BQ,62,0)</f>
        <v>#N/A</v>
      </c>
      <c r="BZ25" s="22" t="e">
        <f>VLOOKUP($C25,'S50'!$C:$BQ,63,0)</f>
        <v>#N/A</v>
      </c>
      <c r="CA25" s="22" t="e">
        <f>VLOOKUP($C25,'S50'!$C:$BQ,45,0)</f>
        <v>#N/A</v>
      </c>
      <c r="CB25" s="29" t="e">
        <f>VLOOKUP($C25,'S50'!$C:$BQ,52,0)</f>
        <v>#N/A</v>
      </c>
      <c r="CC25" s="29" t="e">
        <f>VLOOKUP($C25,'S50'!$C:$BQ,53,0)</f>
        <v>#N/A</v>
      </c>
      <c r="CD25" s="29" t="e">
        <f>VLOOKUP($C25,'S50'!$C:$BQ,15,0)</f>
        <v>#N/A</v>
      </c>
      <c r="CE25" s="29" t="e">
        <f>VLOOKUP($C25,'S50'!$C:$BQ,22,0)</f>
        <v>#N/A</v>
      </c>
      <c r="CF25" s="29" t="e">
        <f>VLOOKUP($C25,'S50'!$C:$BQ,23,0)</f>
        <v>#N/A</v>
      </c>
      <c r="CG25" s="29" t="e">
        <f>VLOOKUP($C25,'S50'!$C:$BQ,35,0)</f>
        <v>#N/A</v>
      </c>
      <c r="CH25" s="29" t="e">
        <f>VLOOKUP($C25,'S50'!$C:$BQ,42,0)</f>
        <v>#N/A</v>
      </c>
      <c r="CI25" s="29" t="e">
        <f>VLOOKUP($C25,'S50'!$C:$BQ,43,0)</f>
        <v>#N/A</v>
      </c>
    </row>
    <row r="26" spans="1:87" x14ac:dyDescent="0.2">
      <c r="A26" s="31" t="s">
        <v>378</v>
      </c>
      <c r="B26" s="31" t="s">
        <v>42</v>
      </c>
      <c r="C26" s="21" t="s">
        <v>57</v>
      </c>
      <c r="D26" s="22">
        <f>VLOOKUP($C26,'S0 remplacer avec S44'!$C:$BQ,55,0)</f>
        <v>233.9</v>
      </c>
      <c r="E26" s="22">
        <f>VLOOKUP($C26,'S0 remplacer avec S44'!$C:$BQ,62,0)</f>
        <v>77</v>
      </c>
      <c r="F26" s="22">
        <f>VLOOKUP($C26,'S0 remplacer avec S44'!$C:$BQ,63,0)</f>
        <v>140</v>
      </c>
      <c r="G26" s="22">
        <f>VLOOKUP($C26,'S0 remplacer avec S44'!$C:$BQ,45,0)</f>
        <v>2437.9016499999998</v>
      </c>
      <c r="H26" s="29">
        <f>VLOOKUP($C26,'S0 remplacer avec S44'!$C:$BQ,52,0)</f>
        <v>302</v>
      </c>
      <c r="I26" s="29">
        <f>VLOOKUP($C26,'S0 remplacer avec S44'!$C:$BQ,53,0)</f>
        <v>850</v>
      </c>
      <c r="J26" s="29">
        <f>VLOOKUP($C26,'S0 remplacer avec S44'!$C:$BQ,15,0)</f>
        <v>204</v>
      </c>
      <c r="K26" s="29">
        <f>VLOOKUP($C26,'S0 remplacer avec S44'!$C:$BQ,22,0)</f>
        <v>0</v>
      </c>
      <c r="L26" s="29">
        <f>VLOOKUP($C26,'S0 remplacer avec S44'!$C:$BQ,23,0)</f>
        <v>3</v>
      </c>
      <c r="M26" s="29">
        <f>VLOOKUP($C26,'S0 remplacer avec S44'!$C:$BQ,35,0)</f>
        <v>2668.5127699999998</v>
      </c>
      <c r="N26" s="29">
        <f>VLOOKUP($C26,'S0 remplacer avec S44'!$C:$BQ,42,0)</f>
        <v>744</v>
      </c>
      <c r="O26" s="29">
        <f>VLOOKUP($C26,'S0 remplacer avec S44'!$C:$BQ,43,0)</f>
        <v>1427</v>
      </c>
      <c r="P26" s="22">
        <f>VLOOKUP($C26,'S45'!$C:$BQ,55,0)</f>
        <v>236.2</v>
      </c>
      <c r="Q26" s="22">
        <f>VLOOKUP($C26,'S45'!$C:$BQ,62,0)</f>
        <v>75</v>
      </c>
      <c r="R26" s="22">
        <f>VLOOKUP($C26,'S45'!$C:$BQ,63,0)</f>
        <v>137</v>
      </c>
      <c r="S26" s="22">
        <f>VLOOKUP($C26,'S45'!$C:$BQ,45,0)</f>
        <v>2511.4735900000001</v>
      </c>
      <c r="T26" s="29">
        <f>VLOOKUP($C26,'S45'!$C:$BQ,52,0)</f>
        <v>229</v>
      </c>
      <c r="U26" s="29">
        <f>VLOOKUP($C26,'S45'!$C:$BQ,53,0)</f>
        <v>777</v>
      </c>
      <c r="V26" s="29">
        <f>VLOOKUP($C26,'S45'!$C:$BQ,15,0)</f>
        <v>204</v>
      </c>
      <c r="W26" s="29">
        <f>VLOOKUP($C26,'S45'!$C:$BQ,22,0)</f>
        <v>0</v>
      </c>
      <c r="X26" s="29">
        <f>VLOOKUP($C26,'S45'!$C:$BQ,23,0)</f>
        <v>3</v>
      </c>
      <c r="Y26" s="29">
        <f>VLOOKUP($C26,'S45'!$C:$BQ,35,0)</f>
        <v>2671.4109600000002</v>
      </c>
      <c r="Z26" s="29">
        <f>VLOOKUP($C26,'S45'!$C:$BQ,42,0)</f>
        <v>741</v>
      </c>
      <c r="AA26" s="29">
        <f>VLOOKUP($C26,'S45'!$C:$BQ,43,0)</f>
        <v>1424</v>
      </c>
      <c r="AB26" s="22" t="e">
        <f>VLOOKUP($C26,'S46'!$C:$BQ,55,0)</f>
        <v>#N/A</v>
      </c>
      <c r="AC26" s="22" t="e">
        <f>VLOOKUP($C26,'S46'!$C:$BQ,62,0)</f>
        <v>#N/A</v>
      </c>
      <c r="AD26" s="22" t="e">
        <f>VLOOKUP($C26,'S46'!$C:$BQ,63,0)</f>
        <v>#N/A</v>
      </c>
      <c r="AE26" s="22" t="e">
        <f>VLOOKUP($C26,'S46'!$C:$BQ,45,0)</f>
        <v>#N/A</v>
      </c>
      <c r="AF26" s="29" t="e">
        <f>VLOOKUP($C26,'S46'!$C:$BQ,52,0)</f>
        <v>#N/A</v>
      </c>
      <c r="AG26" s="29" t="e">
        <f>VLOOKUP($C26,'S46'!$C:$BQ,53,0)</f>
        <v>#N/A</v>
      </c>
      <c r="AH26" s="29" t="e">
        <f>VLOOKUP($C26,'S46'!$C:$BQ,15,0)</f>
        <v>#N/A</v>
      </c>
      <c r="AI26" s="29" t="e">
        <f>VLOOKUP($C26,'S46'!$C:$BQ,22,0)</f>
        <v>#N/A</v>
      </c>
      <c r="AJ26" s="29" t="e">
        <f>VLOOKUP($C26,'S46'!$C:$BQ,23,0)</f>
        <v>#N/A</v>
      </c>
      <c r="AK26" s="29" t="e">
        <f>VLOOKUP($C26,'S46'!$C:$BQ,35,0)</f>
        <v>#N/A</v>
      </c>
      <c r="AL26" s="29" t="e">
        <f>VLOOKUP($C26,'S46'!$C:$BQ,42,0)</f>
        <v>#N/A</v>
      </c>
      <c r="AM26" s="29" t="e">
        <f>VLOOKUP($C26,'S46'!$C:$BQ,43,0)</f>
        <v>#N/A</v>
      </c>
      <c r="AN26" s="22" t="e">
        <f>VLOOKUP($C26,'S47'!$C:$BQ,55,0)</f>
        <v>#N/A</v>
      </c>
      <c r="AO26" s="22" t="e">
        <f>VLOOKUP($C26,'S47'!$C:$BQ,62,0)</f>
        <v>#N/A</v>
      </c>
      <c r="AP26" s="22" t="e">
        <f>VLOOKUP($C26,'S47'!$C:$BQ,63,0)</f>
        <v>#N/A</v>
      </c>
      <c r="AQ26" s="22" t="e">
        <f>VLOOKUP($C26,'S47'!$C:$BQ,45,0)</f>
        <v>#N/A</v>
      </c>
      <c r="AR26" s="29" t="e">
        <f>VLOOKUP($C26,'S47'!$C:$BQ,52,0)</f>
        <v>#N/A</v>
      </c>
      <c r="AS26" s="29" t="e">
        <f>VLOOKUP($C26,'S47'!$C:$BQ,53,0)</f>
        <v>#N/A</v>
      </c>
      <c r="AT26" s="29" t="e">
        <f>VLOOKUP($C26,'S47'!$C:$BQ,15,0)</f>
        <v>#N/A</v>
      </c>
      <c r="AU26" s="29" t="e">
        <f>VLOOKUP($C26,'S47'!$C:$BQ,22,0)</f>
        <v>#N/A</v>
      </c>
      <c r="AV26" s="29" t="e">
        <f>VLOOKUP($C26,'S47'!$C:$BQ,23,0)</f>
        <v>#N/A</v>
      </c>
      <c r="AW26" s="29" t="e">
        <f>VLOOKUP($C26,'S47'!$C:$BQ,35,0)</f>
        <v>#N/A</v>
      </c>
      <c r="AX26" s="29" t="e">
        <f>VLOOKUP($C26,'S47'!$C:$BQ,42,0)</f>
        <v>#N/A</v>
      </c>
      <c r="AY26" s="29" t="e">
        <f>VLOOKUP($C26,'S47'!$C:$BQ,43,0)</f>
        <v>#N/A</v>
      </c>
      <c r="AZ26" s="22" t="e">
        <f>VLOOKUP($C26,'S48'!$C:$BQ,55,0)</f>
        <v>#N/A</v>
      </c>
      <c r="BA26" s="22" t="e">
        <f>VLOOKUP($C26,'S48'!$C:$BQ,62,0)</f>
        <v>#N/A</v>
      </c>
      <c r="BB26" s="22" t="e">
        <f>VLOOKUP($C26,'S48'!$C:$BQ,63,0)</f>
        <v>#N/A</v>
      </c>
      <c r="BC26" s="22" t="e">
        <f>VLOOKUP($C26,'S48'!$C:$BQ,45,0)</f>
        <v>#N/A</v>
      </c>
      <c r="BD26" s="29" t="e">
        <f>VLOOKUP($C26,'S48'!$C:$BQ,52,0)</f>
        <v>#N/A</v>
      </c>
      <c r="BE26" s="29" t="e">
        <f>VLOOKUP($C26,'S48'!$C:$BQ,53,0)</f>
        <v>#N/A</v>
      </c>
      <c r="BF26" s="29" t="e">
        <f>VLOOKUP($C26,'S48'!$C:$BQ,15,0)</f>
        <v>#N/A</v>
      </c>
      <c r="BG26" s="29" t="e">
        <f>VLOOKUP($C26,'S48'!$C:$BQ,22,0)</f>
        <v>#N/A</v>
      </c>
      <c r="BH26" s="29" t="e">
        <f>VLOOKUP($C26,'S48'!$C:$BQ,23,0)</f>
        <v>#N/A</v>
      </c>
      <c r="BI26" s="29" t="e">
        <f>VLOOKUP($C26,'S48'!$C:$BQ,35,0)</f>
        <v>#N/A</v>
      </c>
      <c r="BJ26" s="29" t="e">
        <f>VLOOKUP($C26,'S48'!$C:$BQ,42,0)</f>
        <v>#N/A</v>
      </c>
      <c r="BK26" s="29" t="e">
        <f>VLOOKUP($C26,'S48'!$C:$BQ,43,0)</f>
        <v>#N/A</v>
      </c>
      <c r="BL26" s="22" t="e">
        <f>VLOOKUP($C26,'S49'!$C:$BQ,55,0)</f>
        <v>#N/A</v>
      </c>
      <c r="BM26" s="22" t="e">
        <f>VLOOKUP($C26,'S49'!$C:$BQ,62,0)</f>
        <v>#N/A</v>
      </c>
      <c r="BN26" s="22" t="e">
        <f>VLOOKUP($C26,'S49'!$C:$BQ,63,0)</f>
        <v>#N/A</v>
      </c>
      <c r="BO26" s="22" t="e">
        <f>VLOOKUP($C26,'S49'!$C:$BQ,45,0)</f>
        <v>#N/A</v>
      </c>
      <c r="BP26" s="29" t="e">
        <f>VLOOKUP($C26,'S49'!$C:$BQ,52,0)</f>
        <v>#N/A</v>
      </c>
      <c r="BQ26" s="29" t="e">
        <f>VLOOKUP($C26,'S49'!$C:$BQ,53,0)</f>
        <v>#N/A</v>
      </c>
      <c r="BR26" s="29" t="e">
        <f>VLOOKUP($C26,'S49'!$C:$BQ,15,0)</f>
        <v>#N/A</v>
      </c>
      <c r="BS26" s="29" t="e">
        <f>VLOOKUP($C26,'S49'!$C:$BQ,22,0)</f>
        <v>#N/A</v>
      </c>
      <c r="BT26" s="29" t="e">
        <f>VLOOKUP($C26,'S49'!$C:$BQ,23,0)</f>
        <v>#N/A</v>
      </c>
      <c r="BU26" s="29" t="e">
        <f>VLOOKUP($C26,'S49'!$C:$BQ,35,0)</f>
        <v>#N/A</v>
      </c>
      <c r="BV26" s="29" t="e">
        <f>VLOOKUP($C26,'S49'!$C:$BQ,42,0)</f>
        <v>#N/A</v>
      </c>
      <c r="BW26" s="29" t="e">
        <f>VLOOKUP($C26,'S49'!$C:$BQ,43,0)</f>
        <v>#N/A</v>
      </c>
      <c r="BX26" s="22" t="e">
        <f>VLOOKUP($C26,'S50'!$C:$BQ,55,0)</f>
        <v>#N/A</v>
      </c>
      <c r="BY26" s="22" t="e">
        <f>VLOOKUP($C26,'S50'!$C:$BQ,62,0)</f>
        <v>#N/A</v>
      </c>
      <c r="BZ26" s="22" t="e">
        <f>VLOOKUP($C26,'S50'!$C:$BQ,63,0)</f>
        <v>#N/A</v>
      </c>
      <c r="CA26" s="22" t="e">
        <f>VLOOKUP($C26,'S50'!$C:$BQ,45,0)</f>
        <v>#N/A</v>
      </c>
      <c r="CB26" s="29" t="e">
        <f>VLOOKUP($C26,'S50'!$C:$BQ,52,0)</f>
        <v>#N/A</v>
      </c>
      <c r="CC26" s="29" t="e">
        <f>VLOOKUP($C26,'S50'!$C:$BQ,53,0)</f>
        <v>#N/A</v>
      </c>
      <c r="CD26" s="29" t="e">
        <f>VLOOKUP($C26,'S50'!$C:$BQ,15,0)</f>
        <v>#N/A</v>
      </c>
      <c r="CE26" s="29" t="e">
        <f>VLOOKUP($C26,'S50'!$C:$BQ,22,0)</f>
        <v>#N/A</v>
      </c>
      <c r="CF26" s="29" t="e">
        <f>VLOOKUP($C26,'S50'!$C:$BQ,23,0)</f>
        <v>#N/A</v>
      </c>
      <c r="CG26" s="29" t="e">
        <f>VLOOKUP($C26,'S50'!$C:$BQ,35,0)</f>
        <v>#N/A</v>
      </c>
      <c r="CH26" s="29" t="e">
        <f>VLOOKUP($C26,'S50'!$C:$BQ,42,0)</f>
        <v>#N/A</v>
      </c>
      <c r="CI26" s="29" t="e">
        <f>VLOOKUP($C26,'S50'!$C:$BQ,43,0)</f>
        <v>#N/A</v>
      </c>
    </row>
    <row r="27" spans="1:87" x14ac:dyDescent="0.2">
      <c r="A27" s="31" t="s">
        <v>382</v>
      </c>
      <c r="B27" s="31" t="s">
        <v>58</v>
      </c>
      <c r="C27" s="21" t="s">
        <v>59</v>
      </c>
      <c r="D27" s="22">
        <f>VLOOKUP($C27,'S0 remplacer avec S44'!$C:$BQ,55,0)</f>
        <v>384.7</v>
      </c>
      <c r="E27" s="22">
        <f>VLOOKUP($C27,'S0 remplacer avec S44'!$C:$BQ,62,0)</f>
        <v>64</v>
      </c>
      <c r="F27" s="22">
        <f>VLOOKUP($C27,'S0 remplacer avec S44'!$C:$BQ,63,0)</f>
        <v>153</v>
      </c>
      <c r="G27" s="22">
        <f>VLOOKUP($C27,'S0 remplacer avec S44'!$C:$BQ,45,0)</f>
        <v>3579.6813999999999</v>
      </c>
      <c r="H27" s="29">
        <f>VLOOKUP($C27,'S0 remplacer avec S44'!$C:$BQ,52,0)</f>
        <v>368</v>
      </c>
      <c r="I27" s="29">
        <f>VLOOKUP($C27,'S0 remplacer avec S44'!$C:$BQ,53,0)</f>
        <v>1158</v>
      </c>
      <c r="J27" s="29">
        <f>VLOOKUP($C27,'S0 remplacer avec S44'!$C:$BQ,15,0)</f>
        <v>305</v>
      </c>
      <c r="K27" s="29">
        <f>VLOOKUP($C27,'S0 remplacer avec S44'!$C:$BQ,22,0)</f>
        <v>0</v>
      </c>
      <c r="L27" s="29">
        <f>VLOOKUP($C27,'S0 remplacer avec S44'!$C:$BQ,23,0)</f>
        <v>0</v>
      </c>
      <c r="M27" s="29">
        <f>VLOOKUP($C27,'S0 remplacer avec S44'!$C:$BQ,35,0)</f>
        <v>4832.7401499999996</v>
      </c>
      <c r="N27" s="29">
        <f>VLOOKUP($C27,'S0 remplacer avec S44'!$C:$BQ,42,0)</f>
        <v>103</v>
      </c>
      <c r="O27" s="29">
        <f>VLOOKUP($C27,'S0 remplacer avec S44'!$C:$BQ,43,0)</f>
        <v>1090</v>
      </c>
      <c r="P27" s="22">
        <f>VLOOKUP($C27,'S45'!$C:$BQ,55,0)</f>
        <v>386.5</v>
      </c>
      <c r="Q27" s="22">
        <f>VLOOKUP($C27,'S45'!$C:$BQ,62,0)</f>
        <v>62</v>
      </c>
      <c r="R27" s="22">
        <f>VLOOKUP($C27,'S45'!$C:$BQ,63,0)</f>
        <v>151</v>
      </c>
      <c r="S27" s="22">
        <f>VLOOKUP($C27,'S45'!$C:$BQ,45,0)</f>
        <v>3514.8123399999999</v>
      </c>
      <c r="T27" s="29">
        <f>VLOOKUP($C27,'S45'!$C:$BQ,52,0)</f>
        <v>433</v>
      </c>
      <c r="U27" s="29">
        <f>VLOOKUP($C27,'S45'!$C:$BQ,53,0)</f>
        <v>1223</v>
      </c>
      <c r="V27" s="29">
        <f>VLOOKUP($C27,'S45'!$C:$BQ,15,0)</f>
        <v>308</v>
      </c>
      <c r="W27" s="29">
        <f>VLOOKUP($C27,'S45'!$C:$BQ,22,0)</f>
        <v>0</v>
      </c>
      <c r="X27" s="29">
        <f>VLOOKUP($C27,'S45'!$C:$BQ,23,0)</f>
        <v>0</v>
      </c>
      <c r="Y27" s="29">
        <f>VLOOKUP($C27,'S45'!$C:$BQ,35,0)</f>
        <v>4977.0012399999996</v>
      </c>
      <c r="Z27" s="29">
        <f>VLOOKUP($C27,'S45'!$C:$BQ,42,0)</f>
        <v>0</v>
      </c>
      <c r="AA27" s="29">
        <f>VLOOKUP($C27,'S45'!$C:$BQ,43,0)</f>
        <v>946</v>
      </c>
      <c r="AB27" s="22" t="e">
        <f>VLOOKUP($C27,'S46'!$C:$BQ,55,0)</f>
        <v>#N/A</v>
      </c>
      <c r="AC27" s="22" t="e">
        <f>VLOOKUP($C27,'S46'!$C:$BQ,62,0)</f>
        <v>#N/A</v>
      </c>
      <c r="AD27" s="22" t="e">
        <f>VLOOKUP($C27,'S46'!$C:$BQ,63,0)</f>
        <v>#N/A</v>
      </c>
      <c r="AE27" s="22" t="e">
        <f>VLOOKUP($C27,'S46'!$C:$BQ,45,0)</f>
        <v>#N/A</v>
      </c>
      <c r="AF27" s="29" t="e">
        <f>VLOOKUP($C27,'S46'!$C:$BQ,52,0)</f>
        <v>#N/A</v>
      </c>
      <c r="AG27" s="29" t="e">
        <f>VLOOKUP($C27,'S46'!$C:$BQ,53,0)</f>
        <v>#N/A</v>
      </c>
      <c r="AH27" s="29" t="e">
        <f>VLOOKUP($C27,'S46'!$C:$BQ,15,0)</f>
        <v>#N/A</v>
      </c>
      <c r="AI27" s="29" t="e">
        <f>VLOOKUP($C27,'S46'!$C:$BQ,22,0)</f>
        <v>#N/A</v>
      </c>
      <c r="AJ27" s="29" t="e">
        <f>VLOOKUP($C27,'S46'!$C:$BQ,23,0)</f>
        <v>#N/A</v>
      </c>
      <c r="AK27" s="29" t="e">
        <f>VLOOKUP($C27,'S46'!$C:$BQ,35,0)</f>
        <v>#N/A</v>
      </c>
      <c r="AL27" s="29" t="e">
        <f>VLOOKUP($C27,'S46'!$C:$BQ,42,0)</f>
        <v>#N/A</v>
      </c>
      <c r="AM27" s="29" t="e">
        <f>VLOOKUP($C27,'S46'!$C:$BQ,43,0)</f>
        <v>#N/A</v>
      </c>
      <c r="AN27" s="22" t="e">
        <f>VLOOKUP($C27,'S47'!$C:$BQ,55,0)</f>
        <v>#N/A</v>
      </c>
      <c r="AO27" s="22" t="e">
        <f>VLOOKUP($C27,'S47'!$C:$BQ,62,0)</f>
        <v>#N/A</v>
      </c>
      <c r="AP27" s="22" t="e">
        <f>VLOOKUP($C27,'S47'!$C:$BQ,63,0)</f>
        <v>#N/A</v>
      </c>
      <c r="AQ27" s="22" t="e">
        <f>VLOOKUP($C27,'S47'!$C:$BQ,45,0)</f>
        <v>#N/A</v>
      </c>
      <c r="AR27" s="29" t="e">
        <f>VLOOKUP($C27,'S47'!$C:$BQ,52,0)</f>
        <v>#N/A</v>
      </c>
      <c r="AS27" s="29" t="e">
        <f>VLOOKUP($C27,'S47'!$C:$BQ,53,0)</f>
        <v>#N/A</v>
      </c>
      <c r="AT27" s="29" t="e">
        <f>VLOOKUP($C27,'S47'!$C:$BQ,15,0)</f>
        <v>#N/A</v>
      </c>
      <c r="AU27" s="29" t="e">
        <f>VLOOKUP($C27,'S47'!$C:$BQ,22,0)</f>
        <v>#N/A</v>
      </c>
      <c r="AV27" s="29" t="e">
        <f>VLOOKUP($C27,'S47'!$C:$BQ,23,0)</f>
        <v>#N/A</v>
      </c>
      <c r="AW27" s="29" t="e">
        <f>VLOOKUP($C27,'S47'!$C:$BQ,35,0)</f>
        <v>#N/A</v>
      </c>
      <c r="AX27" s="29" t="e">
        <f>VLOOKUP($C27,'S47'!$C:$BQ,42,0)</f>
        <v>#N/A</v>
      </c>
      <c r="AY27" s="29" t="e">
        <f>VLOOKUP($C27,'S47'!$C:$BQ,43,0)</f>
        <v>#N/A</v>
      </c>
      <c r="AZ27" s="22" t="e">
        <f>VLOOKUP($C27,'S48'!$C:$BQ,55,0)</f>
        <v>#N/A</v>
      </c>
      <c r="BA27" s="22" t="e">
        <f>VLOOKUP($C27,'S48'!$C:$BQ,62,0)</f>
        <v>#N/A</v>
      </c>
      <c r="BB27" s="22" t="e">
        <f>VLOOKUP($C27,'S48'!$C:$BQ,63,0)</f>
        <v>#N/A</v>
      </c>
      <c r="BC27" s="22" t="e">
        <f>VLOOKUP($C27,'S48'!$C:$BQ,45,0)</f>
        <v>#N/A</v>
      </c>
      <c r="BD27" s="29" t="e">
        <f>VLOOKUP($C27,'S48'!$C:$BQ,52,0)</f>
        <v>#N/A</v>
      </c>
      <c r="BE27" s="29" t="e">
        <f>VLOOKUP($C27,'S48'!$C:$BQ,53,0)</f>
        <v>#N/A</v>
      </c>
      <c r="BF27" s="29" t="e">
        <f>VLOOKUP($C27,'S48'!$C:$BQ,15,0)</f>
        <v>#N/A</v>
      </c>
      <c r="BG27" s="29" t="e">
        <f>VLOOKUP($C27,'S48'!$C:$BQ,22,0)</f>
        <v>#N/A</v>
      </c>
      <c r="BH27" s="29" t="e">
        <f>VLOOKUP($C27,'S48'!$C:$BQ,23,0)</f>
        <v>#N/A</v>
      </c>
      <c r="BI27" s="29" t="e">
        <f>VLOOKUP($C27,'S48'!$C:$BQ,35,0)</f>
        <v>#N/A</v>
      </c>
      <c r="BJ27" s="29" t="e">
        <f>VLOOKUP($C27,'S48'!$C:$BQ,42,0)</f>
        <v>#N/A</v>
      </c>
      <c r="BK27" s="29" t="e">
        <f>VLOOKUP($C27,'S48'!$C:$BQ,43,0)</f>
        <v>#N/A</v>
      </c>
      <c r="BL27" s="22" t="e">
        <f>VLOOKUP($C27,'S49'!$C:$BQ,55,0)</f>
        <v>#N/A</v>
      </c>
      <c r="BM27" s="22" t="e">
        <f>VLOOKUP($C27,'S49'!$C:$BQ,62,0)</f>
        <v>#N/A</v>
      </c>
      <c r="BN27" s="22" t="e">
        <f>VLOOKUP($C27,'S49'!$C:$BQ,63,0)</f>
        <v>#N/A</v>
      </c>
      <c r="BO27" s="22" t="e">
        <f>VLOOKUP($C27,'S49'!$C:$BQ,45,0)</f>
        <v>#N/A</v>
      </c>
      <c r="BP27" s="29" t="e">
        <f>VLOOKUP($C27,'S49'!$C:$BQ,52,0)</f>
        <v>#N/A</v>
      </c>
      <c r="BQ27" s="29" t="e">
        <f>VLOOKUP($C27,'S49'!$C:$BQ,53,0)</f>
        <v>#N/A</v>
      </c>
      <c r="BR27" s="29" t="e">
        <f>VLOOKUP($C27,'S49'!$C:$BQ,15,0)</f>
        <v>#N/A</v>
      </c>
      <c r="BS27" s="29" t="e">
        <f>VLOOKUP($C27,'S49'!$C:$BQ,22,0)</f>
        <v>#N/A</v>
      </c>
      <c r="BT27" s="29" t="e">
        <f>VLOOKUP($C27,'S49'!$C:$BQ,23,0)</f>
        <v>#N/A</v>
      </c>
      <c r="BU27" s="29" t="e">
        <f>VLOOKUP($C27,'S49'!$C:$BQ,35,0)</f>
        <v>#N/A</v>
      </c>
      <c r="BV27" s="29" t="e">
        <f>VLOOKUP($C27,'S49'!$C:$BQ,42,0)</f>
        <v>#N/A</v>
      </c>
      <c r="BW27" s="29" t="e">
        <f>VLOOKUP($C27,'S49'!$C:$BQ,43,0)</f>
        <v>#N/A</v>
      </c>
      <c r="BX27" s="22" t="e">
        <f>VLOOKUP($C27,'S50'!$C:$BQ,55,0)</f>
        <v>#N/A</v>
      </c>
      <c r="BY27" s="22" t="e">
        <f>VLOOKUP($C27,'S50'!$C:$BQ,62,0)</f>
        <v>#N/A</v>
      </c>
      <c r="BZ27" s="22" t="e">
        <f>VLOOKUP($C27,'S50'!$C:$BQ,63,0)</f>
        <v>#N/A</v>
      </c>
      <c r="CA27" s="22" t="e">
        <f>VLOOKUP($C27,'S50'!$C:$BQ,45,0)</f>
        <v>#N/A</v>
      </c>
      <c r="CB27" s="29" t="e">
        <f>VLOOKUP($C27,'S50'!$C:$BQ,52,0)</f>
        <v>#N/A</v>
      </c>
      <c r="CC27" s="29" t="e">
        <f>VLOOKUP($C27,'S50'!$C:$BQ,53,0)</f>
        <v>#N/A</v>
      </c>
      <c r="CD27" s="29" t="e">
        <f>VLOOKUP($C27,'S50'!$C:$BQ,15,0)</f>
        <v>#N/A</v>
      </c>
      <c r="CE27" s="29" t="e">
        <f>VLOOKUP($C27,'S50'!$C:$BQ,22,0)</f>
        <v>#N/A</v>
      </c>
      <c r="CF27" s="29" t="e">
        <f>VLOOKUP($C27,'S50'!$C:$BQ,23,0)</f>
        <v>#N/A</v>
      </c>
      <c r="CG27" s="29" t="e">
        <f>VLOOKUP($C27,'S50'!$C:$BQ,35,0)</f>
        <v>#N/A</v>
      </c>
      <c r="CH27" s="29" t="e">
        <f>VLOOKUP($C27,'S50'!$C:$BQ,42,0)</f>
        <v>#N/A</v>
      </c>
      <c r="CI27" s="29" t="e">
        <f>VLOOKUP($C27,'S50'!$C:$BQ,43,0)</f>
        <v>#N/A</v>
      </c>
    </row>
    <row r="28" spans="1:87" x14ac:dyDescent="0.2">
      <c r="A28" s="31" t="s">
        <v>382</v>
      </c>
      <c r="B28" s="31" t="s">
        <v>58</v>
      </c>
      <c r="C28" s="21" t="s">
        <v>60</v>
      </c>
      <c r="D28" s="22">
        <f>VLOOKUP($C28,'S0 remplacer avec S44'!$C:$BQ,55,0)</f>
        <v>156.30000000000001</v>
      </c>
      <c r="E28" s="22">
        <f>VLOOKUP($C28,'S0 remplacer avec S44'!$C:$BQ,62,0)</f>
        <v>17</v>
      </c>
      <c r="F28" s="22">
        <f>VLOOKUP($C28,'S0 remplacer avec S44'!$C:$BQ,63,0)</f>
        <v>51</v>
      </c>
      <c r="G28" s="22">
        <f>VLOOKUP($C28,'S0 remplacer avec S44'!$C:$BQ,45,0)</f>
        <v>1856.85978</v>
      </c>
      <c r="H28" s="29">
        <f>VLOOKUP($C28,'S0 remplacer avec S44'!$C:$BQ,52,0)</f>
        <v>0</v>
      </c>
      <c r="I28" s="29">
        <f>VLOOKUP($C28,'S0 remplacer avec S44'!$C:$BQ,53,0)</f>
        <v>0</v>
      </c>
      <c r="J28" s="29">
        <f>VLOOKUP($C28,'S0 remplacer avec S44'!$C:$BQ,15,0)</f>
        <v>115</v>
      </c>
      <c r="K28" s="29">
        <f>VLOOKUP($C28,'S0 remplacer avec S44'!$C:$BQ,22,0)</f>
        <v>0</v>
      </c>
      <c r="L28" s="29">
        <f>VLOOKUP($C28,'S0 remplacer avec S44'!$C:$BQ,23,0)</f>
        <v>0</v>
      </c>
      <c r="M28" s="29">
        <f>VLOOKUP($C28,'S0 remplacer avec S44'!$C:$BQ,35,0)</f>
        <v>2029.9840899999999</v>
      </c>
      <c r="N28" s="29">
        <f>VLOOKUP($C28,'S0 remplacer avec S44'!$C:$BQ,42,0)</f>
        <v>0</v>
      </c>
      <c r="O28" s="29">
        <f>VLOOKUP($C28,'S0 remplacer avec S44'!$C:$BQ,43,0)</f>
        <v>342</v>
      </c>
      <c r="P28" s="22">
        <f>VLOOKUP($C28,'S45'!$C:$BQ,55,0)</f>
        <v>159.30000000000001</v>
      </c>
      <c r="Q28" s="22">
        <f>VLOOKUP($C28,'S45'!$C:$BQ,62,0)</f>
        <v>14</v>
      </c>
      <c r="R28" s="22">
        <f>VLOOKUP($C28,'S45'!$C:$BQ,63,0)</f>
        <v>48</v>
      </c>
      <c r="S28" s="22">
        <f>VLOOKUP($C28,'S45'!$C:$BQ,45,0)</f>
        <v>1860.1907799999999</v>
      </c>
      <c r="T28" s="29">
        <f>VLOOKUP($C28,'S45'!$C:$BQ,52,0)</f>
        <v>0</v>
      </c>
      <c r="U28" s="29">
        <f>VLOOKUP($C28,'S45'!$C:$BQ,53,0)</f>
        <v>0</v>
      </c>
      <c r="V28" s="29">
        <f>VLOOKUP($C28,'S45'!$C:$BQ,15,0)</f>
        <v>117</v>
      </c>
      <c r="W28" s="29">
        <f>VLOOKUP($C28,'S45'!$C:$BQ,22,0)</f>
        <v>0</v>
      </c>
      <c r="X28" s="29">
        <f>VLOOKUP($C28,'S45'!$C:$BQ,23,0)</f>
        <v>0</v>
      </c>
      <c r="Y28" s="29">
        <f>VLOOKUP($C28,'S45'!$C:$BQ,35,0)</f>
        <v>2049.2268899999999</v>
      </c>
      <c r="Z28" s="29">
        <f>VLOOKUP($C28,'S45'!$C:$BQ,42,0)</f>
        <v>0</v>
      </c>
      <c r="AA28" s="29">
        <f>VLOOKUP($C28,'S45'!$C:$BQ,43,0)</f>
        <v>323</v>
      </c>
      <c r="AB28" s="22" t="e">
        <f>VLOOKUP($C28,'S46'!$C:$BQ,55,0)</f>
        <v>#N/A</v>
      </c>
      <c r="AC28" s="22" t="e">
        <f>VLOOKUP($C28,'S46'!$C:$BQ,62,0)</f>
        <v>#N/A</v>
      </c>
      <c r="AD28" s="22" t="e">
        <f>VLOOKUP($C28,'S46'!$C:$BQ,63,0)</f>
        <v>#N/A</v>
      </c>
      <c r="AE28" s="22" t="e">
        <f>VLOOKUP($C28,'S46'!$C:$BQ,45,0)</f>
        <v>#N/A</v>
      </c>
      <c r="AF28" s="29" t="e">
        <f>VLOOKUP($C28,'S46'!$C:$BQ,52,0)</f>
        <v>#N/A</v>
      </c>
      <c r="AG28" s="29" t="e">
        <f>VLOOKUP($C28,'S46'!$C:$BQ,53,0)</f>
        <v>#N/A</v>
      </c>
      <c r="AH28" s="29" t="e">
        <f>VLOOKUP($C28,'S46'!$C:$BQ,15,0)</f>
        <v>#N/A</v>
      </c>
      <c r="AI28" s="29" t="e">
        <f>VLOOKUP($C28,'S46'!$C:$BQ,22,0)</f>
        <v>#N/A</v>
      </c>
      <c r="AJ28" s="29" t="e">
        <f>VLOOKUP($C28,'S46'!$C:$BQ,23,0)</f>
        <v>#N/A</v>
      </c>
      <c r="AK28" s="29" t="e">
        <f>VLOOKUP($C28,'S46'!$C:$BQ,35,0)</f>
        <v>#N/A</v>
      </c>
      <c r="AL28" s="29" t="e">
        <f>VLOOKUP($C28,'S46'!$C:$BQ,42,0)</f>
        <v>#N/A</v>
      </c>
      <c r="AM28" s="29" t="e">
        <f>VLOOKUP($C28,'S46'!$C:$BQ,43,0)</f>
        <v>#N/A</v>
      </c>
      <c r="AN28" s="22" t="e">
        <f>VLOOKUP($C28,'S47'!$C:$BQ,55,0)</f>
        <v>#N/A</v>
      </c>
      <c r="AO28" s="22" t="e">
        <f>VLOOKUP($C28,'S47'!$C:$BQ,62,0)</f>
        <v>#N/A</v>
      </c>
      <c r="AP28" s="22" t="e">
        <f>VLOOKUP($C28,'S47'!$C:$BQ,63,0)</f>
        <v>#N/A</v>
      </c>
      <c r="AQ28" s="22" t="e">
        <f>VLOOKUP($C28,'S47'!$C:$BQ,45,0)</f>
        <v>#N/A</v>
      </c>
      <c r="AR28" s="29" t="e">
        <f>VLOOKUP($C28,'S47'!$C:$BQ,52,0)</f>
        <v>#N/A</v>
      </c>
      <c r="AS28" s="29" t="e">
        <f>VLOOKUP($C28,'S47'!$C:$BQ,53,0)</f>
        <v>#N/A</v>
      </c>
      <c r="AT28" s="29" t="e">
        <f>VLOOKUP($C28,'S47'!$C:$BQ,15,0)</f>
        <v>#N/A</v>
      </c>
      <c r="AU28" s="29" t="e">
        <f>VLOOKUP($C28,'S47'!$C:$BQ,22,0)</f>
        <v>#N/A</v>
      </c>
      <c r="AV28" s="29" t="e">
        <f>VLOOKUP($C28,'S47'!$C:$BQ,23,0)</f>
        <v>#N/A</v>
      </c>
      <c r="AW28" s="29" t="e">
        <f>VLOOKUP($C28,'S47'!$C:$BQ,35,0)</f>
        <v>#N/A</v>
      </c>
      <c r="AX28" s="29" t="e">
        <f>VLOOKUP($C28,'S47'!$C:$BQ,42,0)</f>
        <v>#N/A</v>
      </c>
      <c r="AY28" s="29" t="e">
        <f>VLOOKUP($C28,'S47'!$C:$BQ,43,0)</f>
        <v>#N/A</v>
      </c>
      <c r="AZ28" s="22" t="e">
        <f>VLOOKUP($C28,'S48'!$C:$BQ,55,0)</f>
        <v>#N/A</v>
      </c>
      <c r="BA28" s="22" t="e">
        <f>VLOOKUP($C28,'S48'!$C:$BQ,62,0)</f>
        <v>#N/A</v>
      </c>
      <c r="BB28" s="22" t="e">
        <f>VLOOKUP($C28,'S48'!$C:$BQ,63,0)</f>
        <v>#N/A</v>
      </c>
      <c r="BC28" s="22" t="e">
        <f>VLOOKUP($C28,'S48'!$C:$BQ,45,0)</f>
        <v>#N/A</v>
      </c>
      <c r="BD28" s="29" t="e">
        <f>VLOOKUP($C28,'S48'!$C:$BQ,52,0)</f>
        <v>#N/A</v>
      </c>
      <c r="BE28" s="29" t="e">
        <f>VLOOKUP($C28,'S48'!$C:$BQ,53,0)</f>
        <v>#N/A</v>
      </c>
      <c r="BF28" s="29" t="e">
        <f>VLOOKUP($C28,'S48'!$C:$BQ,15,0)</f>
        <v>#N/A</v>
      </c>
      <c r="BG28" s="29" t="e">
        <f>VLOOKUP($C28,'S48'!$C:$BQ,22,0)</f>
        <v>#N/A</v>
      </c>
      <c r="BH28" s="29" t="e">
        <f>VLOOKUP($C28,'S48'!$C:$BQ,23,0)</f>
        <v>#N/A</v>
      </c>
      <c r="BI28" s="29" t="e">
        <f>VLOOKUP($C28,'S48'!$C:$BQ,35,0)</f>
        <v>#N/A</v>
      </c>
      <c r="BJ28" s="29" t="e">
        <f>VLOOKUP($C28,'S48'!$C:$BQ,42,0)</f>
        <v>#N/A</v>
      </c>
      <c r="BK28" s="29" t="e">
        <f>VLOOKUP($C28,'S48'!$C:$BQ,43,0)</f>
        <v>#N/A</v>
      </c>
      <c r="BL28" s="22" t="e">
        <f>VLOOKUP($C28,'S49'!$C:$BQ,55,0)</f>
        <v>#N/A</v>
      </c>
      <c r="BM28" s="22" t="e">
        <f>VLOOKUP($C28,'S49'!$C:$BQ,62,0)</f>
        <v>#N/A</v>
      </c>
      <c r="BN28" s="22" t="e">
        <f>VLOOKUP($C28,'S49'!$C:$BQ,63,0)</f>
        <v>#N/A</v>
      </c>
      <c r="BO28" s="22" t="e">
        <f>VLOOKUP($C28,'S49'!$C:$BQ,45,0)</f>
        <v>#N/A</v>
      </c>
      <c r="BP28" s="29" t="e">
        <f>VLOOKUP($C28,'S49'!$C:$BQ,52,0)</f>
        <v>#N/A</v>
      </c>
      <c r="BQ28" s="29" t="e">
        <f>VLOOKUP($C28,'S49'!$C:$BQ,53,0)</f>
        <v>#N/A</v>
      </c>
      <c r="BR28" s="29" t="e">
        <f>VLOOKUP($C28,'S49'!$C:$BQ,15,0)</f>
        <v>#N/A</v>
      </c>
      <c r="BS28" s="29" t="e">
        <f>VLOOKUP($C28,'S49'!$C:$BQ,22,0)</f>
        <v>#N/A</v>
      </c>
      <c r="BT28" s="29" t="e">
        <f>VLOOKUP($C28,'S49'!$C:$BQ,23,0)</f>
        <v>#N/A</v>
      </c>
      <c r="BU28" s="29" t="e">
        <f>VLOOKUP($C28,'S49'!$C:$BQ,35,0)</f>
        <v>#N/A</v>
      </c>
      <c r="BV28" s="29" t="e">
        <f>VLOOKUP($C28,'S49'!$C:$BQ,42,0)</f>
        <v>#N/A</v>
      </c>
      <c r="BW28" s="29" t="e">
        <f>VLOOKUP($C28,'S49'!$C:$BQ,43,0)</f>
        <v>#N/A</v>
      </c>
      <c r="BX28" s="22" t="e">
        <f>VLOOKUP($C28,'S50'!$C:$BQ,55,0)</f>
        <v>#N/A</v>
      </c>
      <c r="BY28" s="22" t="e">
        <f>VLOOKUP($C28,'S50'!$C:$BQ,62,0)</f>
        <v>#N/A</v>
      </c>
      <c r="BZ28" s="22" t="e">
        <f>VLOOKUP($C28,'S50'!$C:$BQ,63,0)</f>
        <v>#N/A</v>
      </c>
      <c r="CA28" s="22" t="e">
        <f>VLOOKUP($C28,'S50'!$C:$BQ,45,0)</f>
        <v>#N/A</v>
      </c>
      <c r="CB28" s="29" t="e">
        <f>VLOOKUP($C28,'S50'!$C:$BQ,52,0)</f>
        <v>#N/A</v>
      </c>
      <c r="CC28" s="29" t="e">
        <f>VLOOKUP($C28,'S50'!$C:$BQ,53,0)</f>
        <v>#N/A</v>
      </c>
      <c r="CD28" s="29" t="e">
        <f>VLOOKUP($C28,'S50'!$C:$BQ,15,0)</f>
        <v>#N/A</v>
      </c>
      <c r="CE28" s="29" t="e">
        <f>VLOOKUP($C28,'S50'!$C:$BQ,22,0)</f>
        <v>#N/A</v>
      </c>
      <c r="CF28" s="29" t="e">
        <f>VLOOKUP($C28,'S50'!$C:$BQ,23,0)</f>
        <v>#N/A</v>
      </c>
      <c r="CG28" s="29" t="e">
        <f>VLOOKUP($C28,'S50'!$C:$BQ,35,0)</f>
        <v>#N/A</v>
      </c>
      <c r="CH28" s="29" t="e">
        <f>VLOOKUP($C28,'S50'!$C:$BQ,42,0)</f>
        <v>#N/A</v>
      </c>
      <c r="CI28" s="29" t="e">
        <f>VLOOKUP($C28,'S50'!$C:$BQ,43,0)</f>
        <v>#N/A</v>
      </c>
    </row>
    <row r="29" spans="1:87" x14ac:dyDescent="0.2">
      <c r="A29" s="31" t="s">
        <v>382</v>
      </c>
      <c r="B29" s="31" t="s">
        <v>58</v>
      </c>
      <c r="C29" s="21" t="s">
        <v>61</v>
      </c>
      <c r="D29" s="22">
        <f>VLOOKUP($C29,'S0 remplacer avec S44'!$C:$BQ,55,0)</f>
        <v>236</v>
      </c>
      <c r="E29" s="22">
        <f>VLOOKUP($C29,'S0 remplacer avec S44'!$C:$BQ,62,0)</f>
        <v>115</v>
      </c>
      <c r="F29" s="22">
        <f>VLOOKUP($C29,'S0 remplacer avec S44'!$C:$BQ,63,0)</f>
        <v>185</v>
      </c>
      <c r="G29" s="22">
        <f>VLOOKUP($C29,'S0 remplacer avec S44'!$C:$BQ,45,0)</f>
        <v>3319.4167600000001</v>
      </c>
      <c r="H29" s="29">
        <f>VLOOKUP($C29,'S0 remplacer avec S44'!$C:$BQ,52,0)</f>
        <v>0</v>
      </c>
      <c r="I29" s="29">
        <f>VLOOKUP($C29,'S0 remplacer avec S44'!$C:$BQ,53,0)</f>
        <v>389</v>
      </c>
      <c r="J29" s="29">
        <f>VLOOKUP($C29,'S0 remplacer avec S44'!$C:$BQ,15,0)</f>
        <v>243</v>
      </c>
      <c r="K29" s="29">
        <f>VLOOKUP($C29,'S0 remplacer avec S44'!$C:$BQ,22,0)</f>
        <v>0</v>
      </c>
      <c r="L29" s="29">
        <f>VLOOKUP($C29,'S0 remplacer avec S44'!$C:$BQ,23,0)</f>
        <v>0</v>
      </c>
      <c r="M29" s="29">
        <f>VLOOKUP($C29,'S0 remplacer avec S44'!$C:$BQ,35,0)</f>
        <v>5246.9463299999998</v>
      </c>
      <c r="N29" s="29">
        <f>VLOOKUP($C29,'S0 remplacer avec S44'!$C:$BQ,42,0)</f>
        <v>0</v>
      </c>
      <c r="O29" s="29">
        <f>VLOOKUP($C29,'S0 remplacer avec S44'!$C:$BQ,43,0)</f>
        <v>112</v>
      </c>
      <c r="P29" s="22">
        <f>VLOOKUP($C29,'S45'!$C:$BQ,55,0)</f>
        <v>237.6</v>
      </c>
      <c r="Q29" s="22">
        <f>VLOOKUP($C29,'S45'!$C:$BQ,62,0)</f>
        <v>113</v>
      </c>
      <c r="R29" s="22">
        <f>VLOOKUP($C29,'S45'!$C:$BQ,63,0)</f>
        <v>184</v>
      </c>
      <c r="S29" s="22">
        <f>VLOOKUP($C29,'S45'!$C:$BQ,45,0)</f>
        <v>3383.9456500000001</v>
      </c>
      <c r="T29" s="29">
        <f>VLOOKUP($C29,'S45'!$C:$BQ,52,0)</f>
        <v>0</v>
      </c>
      <c r="U29" s="29">
        <f>VLOOKUP($C29,'S45'!$C:$BQ,53,0)</f>
        <v>325</v>
      </c>
      <c r="V29" s="29">
        <f>VLOOKUP($C29,'S45'!$C:$BQ,15,0)</f>
        <v>249</v>
      </c>
      <c r="W29" s="29">
        <f>VLOOKUP($C29,'S45'!$C:$BQ,22,0)</f>
        <v>0</v>
      </c>
      <c r="X29" s="29">
        <f>VLOOKUP($C29,'S45'!$C:$BQ,23,0)</f>
        <v>0</v>
      </c>
      <c r="Y29" s="29">
        <f>VLOOKUP($C29,'S45'!$C:$BQ,35,0)</f>
        <v>5254.5743400000001</v>
      </c>
      <c r="Z29" s="29">
        <f>VLOOKUP($C29,'S45'!$C:$BQ,42,0)</f>
        <v>0</v>
      </c>
      <c r="AA29" s="29">
        <f>VLOOKUP($C29,'S45'!$C:$BQ,43,0)</f>
        <v>104</v>
      </c>
      <c r="AB29" s="22" t="e">
        <f>VLOOKUP($C29,'S46'!$C:$BQ,55,0)</f>
        <v>#N/A</v>
      </c>
      <c r="AC29" s="22" t="e">
        <f>VLOOKUP($C29,'S46'!$C:$BQ,62,0)</f>
        <v>#N/A</v>
      </c>
      <c r="AD29" s="22" t="e">
        <f>VLOOKUP($C29,'S46'!$C:$BQ,63,0)</f>
        <v>#N/A</v>
      </c>
      <c r="AE29" s="22" t="e">
        <f>VLOOKUP($C29,'S46'!$C:$BQ,45,0)</f>
        <v>#N/A</v>
      </c>
      <c r="AF29" s="29" t="e">
        <f>VLOOKUP($C29,'S46'!$C:$BQ,52,0)</f>
        <v>#N/A</v>
      </c>
      <c r="AG29" s="29" t="e">
        <f>VLOOKUP($C29,'S46'!$C:$BQ,53,0)</f>
        <v>#N/A</v>
      </c>
      <c r="AH29" s="29" t="e">
        <f>VLOOKUP($C29,'S46'!$C:$BQ,15,0)</f>
        <v>#N/A</v>
      </c>
      <c r="AI29" s="29" t="e">
        <f>VLOOKUP($C29,'S46'!$C:$BQ,22,0)</f>
        <v>#N/A</v>
      </c>
      <c r="AJ29" s="29" t="e">
        <f>VLOOKUP($C29,'S46'!$C:$BQ,23,0)</f>
        <v>#N/A</v>
      </c>
      <c r="AK29" s="29" t="e">
        <f>VLOOKUP($C29,'S46'!$C:$BQ,35,0)</f>
        <v>#N/A</v>
      </c>
      <c r="AL29" s="29" t="e">
        <f>VLOOKUP($C29,'S46'!$C:$BQ,42,0)</f>
        <v>#N/A</v>
      </c>
      <c r="AM29" s="29" t="e">
        <f>VLOOKUP($C29,'S46'!$C:$BQ,43,0)</f>
        <v>#N/A</v>
      </c>
      <c r="AN29" s="22" t="e">
        <f>VLOOKUP($C29,'S47'!$C:$BQ,55,0)</f>
        <v>#N/A</v>
      </c>
      <c r="AO29" s="22" t="e">
        <f>VLOOKUP($C29,'S47'!$C:$BQ,62,0)</f>
        <v>#N/A</v>
      </c>
      <c r="AP29" s="22" t="e">
        <f>VLOOKUP($C29,'S47'!$C:$BQ,63,0)</f>
        <v>#N/A</v>
      </c>
      <c r="AQ29" s="22" t="e">
        <f>VLOOKUP($C29,'S47'!$C:$BQ,45,0)</f>
        <v>#N/A</v>
      </c>
      <c r="AR29" s="29" t="e">
        <f>VLOOKUP($C29,'S47'!$C:$BQ,52,0)</f>
        <v>#N/A</v>
      </c>
      <c r="AS29" s="29" t="e">
        <f>VLOOKUP($C29,'S47'!$C:$BQ,53,0)</f>
        <v>#N/A</v>
      </c>
      <c r="AT29" s="29" t="e">
        <f>VLOOKUP($C29,'S47'!$C:$BQ,15,0)</f>
        <v>#N/A</v>
      </c>
      <c r="AU29" s="29" t="e">
        <f>VLOOKUP($C29,'S47'!$C:$BQ,22,0)</f>
        <v>#N/A</v>
      </c>
      <c r="AV29" s="29" t="e">
        <f>VLOOKUP($C29,'S47'!$C:$BQ,23,0)</f>
        <v>#N/A</v>
      </c>
      <c r="AW29" s="29" t="e">
        <f>VLOOKUP($C29,'S47'!$C:$BQ,35,0)</f>
        <v>#N/A</v>
      </c>
      <c r="AX29" s="29" t="e">
        <f>VLOOKUP($C29,'S47'!$C:$BQ,42,0)</f>
        <v>#N/A</v>
      </c>
      <c r="AY29" s="29" t="e">
        <f>VLOOKUP($C29,'S47'!$C:$BQ,43,0)</f>
        <v>#N/A</v>
      </c>
      <c r="AZ29" s="22" t="e">
        <f>VLOOKUP($C29,'S48'!$C:$BQ,55,0)</f>
        <v>#N/A</v>
      </c>
      <c r="BA29" s="22" t="e">
        <f>VLOOKUP($C29,'S48'!$C:$BQ,62,0)</f>
        <v>#N/A</v>
      </c>
      <c r="BB29" s="22" t="e">
        <f>VLOOKUP($C29,'S48'!$C:$BQ,63,0)</f>
        <v>#N/A</v>
      </c>
      <c r="BC29" s="22" t="e">
        <f>VLOOKUP($C29,'S48'!$C:$BQ,45,0)</f>
        <v>#N/A</v>
      </c>
      <c r="BD29" s="29" t="e">
        <f>VLOOKUP($C29,'S48'!$C:$BQ,52,0)</f>
        <v>#N/A</v>
      </c>
      <c r="BE29" s="29" t="e">
        <f>VLOOKUP($C29,'S48'!$C:$BQ,53,0)</f>
        <v>#N/A</v>
      </c>
      <c r="BF29" s="29" t="e">
        <f>VLOOKUP($C29,'S48'!$C:$BQ,15,0)</f>
        <v>#N/A</v>
      </c>
      <c r="BG29" s="29" t="e">
        <f>VLOOKUP($C29,'S48'!$C:$BQ,22,0)</f>
        <v>#N/A</v>
      </c>
      <c r="BH29" s="29" t="e">
        <f>VLOOKUP($C29,'S48'!$C:$BQ,23,0)</f>
        <v>#N/A</v>
      </c>
      <c r="BI29" s="29" t="e">
        <f>VLOOKUP($C29,'S48'!$C:$BQ,35,0)</f>
        <v>#N/A</v>
      </c>
      <c r="BJ29" s="29" t="e">
        <f>VLOOKUP($C29,'S48'!$C:$BQ,42,0)</f>
        <v>#N/A</v>
      </c>
      <c r="BK29" s="29" t="e">
        <f>VLOOKUP($C29,'S48'!$C:$BQ,43,0)</f>
        <v>#N/A</v>
      </c>
      <c r="BL29" s="22" t="e">
        <f>VLOOKUP($C29,'S49'!$C:$BQ,55,0)</f>
        <v>#N/A</v>
      </c>
      <c r="BM29" s="22" t="e">
        <f>VLOOKUP($C29,'S49'!$C:$BQ,62,0)</f>
        <v>#N/A</v>
      </c>
      <c r="BN29" s="22" t="e">
        <f>VLOOKUP($C29,'S49'!$C:$BQ,63,0)</f>
        <v>#N/A</v>
      </c>
      <c r="BO29" s="22" t="e">
        <f>VLOOKUP($C29,'S49'!$C:$BQ,45,0)</f>
        <v>#N/A</v>
      </c>
      <c r="BP29" s="29" t="e">
        <f>VLOOKUP($C29,'S49'!$C:$BQ,52,0)</f>
        <v>#N/A</v>
      </c>
      <c r="BQ29" s="29" t="e">
        <f>VLOOKUP($C29,'S49'!$C:$BQ,53,0)</f>
        <v>#N/A</v>
      </c>
      <c r="BR29" s="29" t="e">
        <f>VLOOKUP($C29,'S49'!$C:$BQ,15,0)</f>
        <v>#N/A</v>
      </c>
      <c r="BS29" s="29" t="e">
        <f>VLOOKUP($C29,'S49'!$C:$BQ,22,0)</f>
        <v>#N/A</v>
      </c>
      <c r="BT29" s="29" t="e">
        <f>VLOOKUP($C29,'S49'!$C:$BQ,23,0)</f>
        <v>#N/A</v>
      </c>
      <c r="BU29" s="29" t="e">
        <f>VLOOKUP($C29,'S49'!$C:$BQ,35,0)</f>
        <v>#N/A</v>
      </c>
      <c r="BV29" s="29" t="e">
        <f>VLOOKUP($C29,'S49'!$C:$BQ,42,0)</f>
        <v>#N/A</v>
      </c>
      <c r="BW29" s="29" t="e">
        <f>VLOOKUP($C29,'S49'!$C:$BQ,43,0)</f>
        <v>#N/A</v>
      </c>
      <c r="BX29" s="22" t="e">
        <f>VLOOKUP($C29,'S50'!$C:$BQ,55,0)</f>
        <v>#N/A</v>
      </c>
      <c r="BY29" s="22" t="e">
        <f>VLOOKUP($C29,'S50'!$C:$BQ,62,0)</f>
        <v>#N/A</v>
      </c>
      <c r="BZ29" s="22" t="e">
        <f>VLOOKUP($C29,'S50'!$C:$BQ,63,0)</f>
        <v>#N/A</v>
      </c>
      <c r="CA29" s="22" t="e">
        <f>VLOOKUP($C29,'S50'!$C:$BQ,45,0)</f>
        <v>#N/A</v>
      </c>
      <c r="CB29" s="29" t="e">
        <f>VLOOKUP($C29,'S50'!$C:$BQ,52,0)</f>
        <v>#N/A</v>
      </c>
      <c r="CC29" s="29" t="e">
        <f>VLOOKUP($C29,'S50'!$C:$BQ,53,0)</f>
        <v>#N/A</v>
      </c>
      <c r="CD29" s="29" t="e">
        <f>VLOOKUP($C29,'S50'!$C:$BQ,15,0)</f>
        <v>#N/A</v>
      </c>
      <c r="CE29" s="29" t="e">
        <f>VLOOKUP($C29,'S50'!$C:$BQ,22,0)</f>
        <v>#N/A</v>
      </c>
      <c r="CF29" s="29" t="e">
        <f>VLOOKUP($C29,'S50'!$C:$BQ,23,0)</f>
        <v>#N/A</v>
      </c>
      <c r="CG29" s="29" t="e">
        <f>VLOOKUP($C29,'S50'!$C:$BQ,35,0)</f>
        <v>#N/A</v>
      </c>
      <c r="CH29" s="29" t="e">
        <f>VLOOKUP($C29,'S50'!$C:$BQ,42,0)</f>
        <v>#N/A</v>
      </c>
      <c r="CI29" s="29" t="e">
        <f>VLOOKUP($C29,'S50'!$C:$BQ,43,0)</f>
        <v>#N/A</v>
      </c>
    </row>
    <row r="30" spans="1:87" x14ac:dyDescent="0.2">
      <c r="A30" s="31" t="s">
        <v>382</v>
      </c>
      <c r="B30" s="31" t="s">
        <v>58</v>
      </c>
      <c r="C30" s="21" t="s">
        <v>62</v>
      </c>
      <c r="D30" s="22">
        <f>VLOOKUP($C30,'S0 remplacer avec S44'!$C:$BQ,55,0)</f>
        <v>464.7</v>
      </c>
      <c r="E30" s="22">
        <f>VLOOKUP($C30,'S0 remplacer avec S44'!$C:$BQ,62,0)</f>
        <v>211</v>
      </c>
      <c r="F30" s="22">
        <f>VLOOKUP($C30,'S0 remplacer avec S44'!$C:$BQ,63,0)</f>
        <v>346</v>
      </c>
      <c r="G30" s="22">
        <f>VLOOKUP($C30,'S0 remplacer avec S44'!$C:$BQ,45,0)</f>
        <v>5366.7037300000002</v>
      </c>
      <c r="H30" s="29">
        <f>VLOOKUP($C30,'S0 remplacer avec S44'!$C:$BQ,52,0)</f>
        <v>584</v>
      </c>
      <c r="I30" s="29">
        <f>VLOOKUP($C30,'S0 remplacer avec S44'!$C:$BQ,53,0)</f>
        <v>1774</v>
      </c>
      <c r="J30" s="29">
        <f>VLOOKUP($C30,'S0 remplacer avec S44'!$C:$BQ,15,0)</f>
        <v>411</v>
      </c>
      <c r="K30" s="29">
        <f>VLOOKUP($C30,'S0 remplacer avec S44'!$C:$BQ,22,0)</f>
        <v>0</v>
      </c>
      <c r="L30" s="29">
        <f>VLOOKUP($C30,'S0 remplacer avec S44'!$C:$BQ,23,0)</f>
        <v>38</v>
      </c>
      <c r="M30" s="29">
        <f>VLOOKUP($C30,'S0 remplacer avec S44'!$C:$BQ,35,0)</f>
        <v>8305.3492499999993</v>
      </c>
      <c r="N30" s="29">
        <f>VLOOKUP($C30,'S0 remplacer avec S44'!$C:$BQ,42,0)</f>
        <v>250</v>
      </c>
      <c r="O30" s="29">
        <f>VLOOKUP($C30,'S0 remplacer avec S44'!$C:$BQ,43,0)</f>
        <v>1961</v>
      </c>
      <c r="P30" s="22">
        <f>VLOOKUP($C30,'S45'!$C:$BQ,55,0)</f>
        <v>469.6</v>
      </c>
      <c r="Q30" s="22">
        <f>VLOOKUP($C30,'S45'!$C:$BQ,62,0)</f>
        <v>206</v>
      </c>
      <c r="R30" s="22">
        <f>VLOOKUP($C30,'S45'!$C:$BQ,63,0)</f>
        <v>341</v>
      </c>
      <c r="S30" s="22">
        <f>VLOOKUP($C30,'S45'!$C:$BQ,45,0)</f>
        <v>5385.5979399999997</v>
      </c>
      <c r="T30" s="29">
        <f>VLOOKUP($C30,'S45'!$C:$BQ,52,0)</f>
        <v>565</v>
      </c>
      <c r="U30" s="29">
        <f>VLOOKUP($C30,'S45'!$C:$BQ,53,0)</f>
        <v>1755</v>
      </c>
      <c r="V30" s="29">
        <f>VLOOKUP($C30,'S45'!$C:$BQ,15,0)</f>
        <v>422</v>
      </c>
      <c r="W30" s="29">
        <f>VLOOKUP($C30,'S45'!$C:$BQ,22,0)</f>
        <v>0</v>
      </c>
      <c r="X30" s="29">
        <f>VLOOKUP($C30,'S45'!$C:$BQ,23,0)</f>
        <v>27</v>
      </c>
      <c r="Y30" s="29">
        <f>VLOOKUP($C30,'S45'!$C:$BQ,35,0)</f>
        <v>8610.12788</v>
      </c>
      <c r="Z30" s="29">
        <f>VLOOKUP($C30,'S45'!$C:$BQ,42,0)</f>
        <v>0</v>
      </c>
      <c r="AA30" s="29">
        <f>VLOOKUP($C30,'S45'!$C:$BQ,43,0)</f>
        <v>1657</v>
      </c>
      <c r="AB30" s="22" t="e">
        <f>VLOOKUP($C30,'S46'!$C:$BQ,55,0)</f>
        <v>#N/A</v>
      </c>
      <c r="AC30" s="22" t="e">
        <f>VLOOKUP($C30,'S46'!$C:$BQ,62,0)</f>
        <v>#N/A</v>
      </c>
      <c r="AD30" s="22" t="e">
        <f>VLOOKUP($C30,'S46'!$C:$BQ,63,0)</f>
        <v>#N/A</v>
      </c>
      <c r="AE30" s="22" t="e">
        <f>VLOOKUP($C30,'S46'!$C:$BQ,45,0)</f>
        <v>#N/A</v>
      </c>
      <c r="AF30" s="29" t="e">
        <f>VLOOKUP($C30,'S46'!$C:$BQ,52,0)</f>
        <v>#N/A</v>
      </c>
      <c r="AG30" s="29" t="e">
        <f>VLOOKUP($C30,'S46'!$C:$BQ,53,0)</f>
        <v>#N/A</v>
      </c>
      <c r="AH30" s="29" t="e">
        <f>VLOOKUP($C30,'S46'!$C:$BQ,15,0)</f>
        <v>#N/A</v>
      </c>
      <c r="AI30" s="29" t="e">
        <f>VLOOKUP($C30,'S46'!$C:$BQ,22,0)</f>
        <v>#N/A</v>
      </c>
      <c r="AJ30" s="29" t="e">
        <f>VLOOKUP($C30,'S46'!$C:$BQ,23,0)</f>
        <v>#N/A</v>
      </c>
      <c r="AK30" s="29" t="e">
        <f>VLOOKUP($C30,'S46'!$C:$BQ,35,0)</f>
        <v>#N/A</v>
      </c>
      <c r="AL30" s="29" t="e">
        <f>VLOOKUP($C30,'S46'!$C:$BQ,42,0)</f>
        <v>#N/A</v>
      </c>
      <c r="AM30" s="29" t="e">
        <f>VLOOKUP($C30,'S46'!$C:$BQ,43,0)</f>
        <v>#N/A</v>
      </c>
      <c r="AN30" s="22" t="e">
        <f>VLOOKUP($C30,'S47'!$C:$BQ,55,0)</f>
        <v>#N/A</v>
      </c>
      <c r="AO30" s="22" t="e">
        <f>VLOOKUP($C30,'S47'!$C:$BQ,62,0)</f>
        <v>#N/A</v>
      </c>
      <c r="AP30" s="22" t="e">
        <f>VLOOKUP($C30,'S47'!$C:$BQ,63,0)</f>
        <v>#N/A</v>
      </c>
      <c r="AQ30" s="22" t="e">
        <f>VLOOKUP($C30,'S47'!$C:$BQ,45,0)</f>
        <v>#N/A</v>
      </c>
      <c r="AR30" s="29" t="e">
        <f>VLOOKUP($C30,'S47'!$C:$BQ,52,0)</f>
        <v>#N/A</v>
      </c>
      <c r="AS30" s="29" t="e">
        <f>VLOOKUP($C30,'S47'!$C:$BQ,53,0)</f>
        <v>#N/A</v>
      </c>
      <c r="AT30" s="29" t="e">
        <f>VLOOKUP($C30,'S47'!$C:$BQ,15,0)</f>
        <v>#N/A</v>
      </c>
      <c r="AU30" s="29" t="e">
        <f>VLOOKUP($C30,'S47'!$C:$BQ,22,0)</f>
        <v>#N/A</v>
      </c>
      <c r="AV30" s="29" t="e">
        <f>VLOOKUP($C30,'S47'!$C:$BQ,23,0)</f>
        <v>#N/A</v>
      </c>
      <c r="AW30" s="29" t="e">
        <f>VLOOKUP($C30,'S47'!$C:$BQ,35,0)</f>
        <v>#N/A</v>
      </c>
      <c r="AX30" s="29" t="e">
        <f>VLOOKUP($C30,'S47'!$C:$BQ,42,0)</f>
        <v>#N/A</v>
      </c>
      <c r="AY30" s="29" t="e">
        <f>VLOOKUP($C30,'S47'!$C:$BQ,43,0)</f>
        <v>#N/A</v>
      </c>
      <c r="AZ30" s="22" t="e">
        <f>VLOOKUP($C30,'S48'!$C:$BQ,55,0)</f>
        <v>#N/A</v>
      </c>
      <c r="BA30" s="22" t="e">
        <f>VLOOKUP($C30,'S48'!$C:$BQ,62,0)</f>
        <v>#N/A</v>
      </c>
      <c r="BB30" s="22" t="e">
        <f>VLOOKUP($C30,'S48'!$C:$BQ,63,0)</f>
        <v>#N/A</v>
      </c>
      <c r="BC30" s="22" t="e">
        <f>VLOOKUP($C30,'S48'!$C:$BQ,45,0)</f>
        <v>#N/A</v>
      </c>
      <c r="BD30" s="29" t="e">
        <f>VLOOKUP($C30,'S48'!$C:$BQ,52,0)</f>
        <v>#N/A</v>
      </c>
      <c r="BE30" s="29" t="e">
        <f>VLOOKUP($C30,'S48'!$C:$BQ,53,0)</f>
        <v>#N/A</v>
      </c>
      <c r="BF30" s="29" t="e">
        <f>VLOOKUP($C30,'S48'!$C:$BQ,15,0)</f>
        <v>#N/A</v>
      </c>
      <c r="BG30" s="29" t="e">
        <f>VLOOKUP($C30,'S48'!$C:$BQ,22,0)</f>
        <v>#N/A</v>
      </c>
      <c r="BH30" s="29" t="e">
        <f>VLOOKUP($C30,'S48'!$C:$BQ,23,0)</f>
        <v>#N/A</v>
      </c>
      <c r="BI30" s="29" t="e">
        <f>VLOOKUP($C30,'S48'!$C:$BQ,35,0)</f>
        <v>#N/A</v>
      </c>
      <c r="BJ30" s="29" t="e">
        <f>VLOOKUP($C30,'S48'!$C:$BQ,42,0)</f>
        <v>#N/A</v>
      </c>
      <c r="BK30" s="29" t="e">
        <f>VLOOKUP($C30,'S48'!$C:$BQ,43,0)</f>
        <v>#N/A</v>
      </c>
      <c r="BL30" s="22" t="e">
        <f>VLOOKUP($C30,'S49'!$C:$BQ,55,0)</f>
        <v>#N/A</v>
      </c>
      <c r="BM30" s="22" t="e">
        <f>VLOOKUP($C30,'S49'!$C:$BQ,62,0)</f>
        <v>#N/A</v>
      </c>
      <c r="BN30" s="22" t="e">
        <f>VLOOKUP($C30,'S49'!$C:$BQ,63,0)</f>
        <v>#N/A</v>
      </c>
      <c r="BO30" s="22" t="e">
        <f>VLOOKUP($C30,'S49'!$C:$BQ,45,0)</f>
        <v>#N/A</v>
      </c>
      <c r="BP30" s="29" t="e">
        <f>VLOOKUP($C30,'S49'!$C:$BQ,52,0)</f>
        <v>#N/A</v>
      </c>
      <c r="BQ30" s="29" t="e">
        <f>VLOOKUP($C30,'S49'!$C:$BQ,53,0)</f>
        <v>#N/A</v>
      </c>
      <c r="BR30" s="29" t="e">
        <f>VLOOKUP($C30,'S49'!$C:$BQ,15,0)</f>
        <v>#N/A</v>
      </c>
      <c r="BS30" s="29" t="e">
        <f>VLOOKUP($C30,'S49'!$C:$BQ,22,0)</f>
        <v>#N/A</v>
      </c>
      <c r="BT30" s="29" t="e">
        <f>VLOOKUP($C30,'S49'!$C:$BQ,23,0)</f>
        <v>#N/A</v>
      </c>
      <c r="BU30" s="29" t="e">
        <f>VLOOKUP($C30,'S49'!$C:$BQ,35,0)</f>
        <v>#N/A</v>
      </c>
      <c r="BV30" s="29" t="e">
        <f>VLOOKUP($C30,'S49'!$C:$BQ,42,0)</f>
        <v>#N/A</v>
      </c>
      <c r="BW30" s="29" t="e">
        <f>VLOOKUP($C30,'S49'!$C:$BQ,43,0)</f>
        <v>#N/A</v>
      </c>
      <c r="BX30" s="22" t="e">
        <f>VLOOKUP($C30,'S50'!$C:$BQ,55,0)</f>
        <v>#N/A</v>
      </c>
      <c r="BY30" s="22" t="e">
        <f>VLOOKUP($C30,'S50'!$C:$BQ,62,0)</f>
        <v>#N/A</v>
      </c>
      <c r="BZ30" s="22" t="e">
        <f>VLOOKUP($C30,'S50'!$C:$BQ,63,0)</f>
        <v>#N/A</v>
      </c>
      <c r="CA30" s="22" t="e">
        <f>VLOOKUP($C30,'S50'!$C:$BQ,45,0)</f>
        <v>#N/A</v>
      </c>
      <c r="CB30" s="29" t="e">
        <f>VLOOKUP($C30,'S50'!$C:$BQ,52,0)</f>
        <v>#N/A</v>
      </c>
      <c r="CC30" s="29" t="e">
        <f>VLOOKUP($C30,'S50'!$C:$BQ,53,0)</f>
        <v>#N/A</v>
      </c>
      <c r="CD30" s="29" t="e">
        <f>VLOOKUP($C30,'S50'!$C:$BQ,15,0)</f>
        <v>#N/A</v>
      </c>
      <c r="CE30" s="29" t="e">
        <f>VLOOKUP($C30,'S50'!$C:$BQ,22,0)</f>
        <v>#N/A</v>
      </c>
      <c r="CF30" s="29" t="e">
        <f>VLOOKUP($C30,'S50'!$C:$BQ,23,0)</f>
        <v>#N/A</v>
      </c>
      <c r="CG30" s="29" t="e">
        <f>VLOOKUP($C30,'S50'!$C:$BQ,35,0)</f>
        <v>#N/A</v>
      </c>
      <c r="CH30" s="29" t="e">
        <f>VLOOKUP($C30,'S50'!$C:$BQ,42,0)</f>
        <v>#N/A</v>
      </c>
      <c r="CI30" s="29" t="e">
        <f>VLOOKUP($C30,'S50'!$C:$BQ,43,0)</f>
        <v>#N/A</v>
      </c>
    </row>
    <row r="31" spans="1:87" x14ac:dyDescent="0.2">
      <c r="A31" s="31" t="e">
        <v>#N/A</v>
      </c>
      <c r="B31" s="31" t="e">
        <v>#N/A</v>
      </c>
      <c r="C31" s="21" t="s">
        <v>63</v>
      </c>
      <c r="D31" s="22" t="e">
        <f>VLOOKUP($C31,'S0 remplacer avec S44'!$C:$BQ,55,0)</f>
        <v>#N/A</v>
      </c>
      <c r="E31" s="22" t="e">
        <f>VLOOKUP($C31,'S0 remplacer avec S44'!$C:$BQ,62,0)</f>
        <v>#N/A</v>
      </c>
      <c r="F31" s="22" t="e">
        <f>VLOOKUP($C31,'S0 remplacer avec S44'!$C:$BQ,63,0)</f>
        <v>#N/A</v>
      </c>
      <c r="G31" s="22" t="e">
        <f>VLOOKUP($C31,'S0 remplacer avec S44'!$C:$BQ,45,0)</f>
        <v>#N/A</v>
      </c>
      <c r="H31" s="29" t="e">
        <f>VLOOKUP($C31,'S0 remplacer avec S44'!$C:$BQ,52,0)</f>
        <v>#N/A</v>
      </c>
      <c r="I31" s="29" t="e">
        <f>VLOOKUP($C31,'S0 remplacer avec S44'!$C:$BQ,53,0)</f>
        <v>#N/A</v>
      </c>
      <c r="J31" s="29" t="e">
        <f>VLOOKUP($C31,'S0 remplacer avec S44'!$C:$BQ,15,0)</f>
        <v>#N/A</v>
      </c>
      <c r="K31" s="29" t="e">
        <f>VLOOKUP($C31,'S0 remplacer avec S44'!$C:$BQ,22,0)</f>
        <v>#N/A</v>
      </c>
      <c r="L31" s="29" t="e">
        <f>VLOOKUP($C31,'S0 remplacer avec S44'!$C:$BQ,23,0)</f>
        <v>#N/A</v>
      </c>
      <c r="M31" s="29" t="e">
        <f>VLOOKUP($C31,'S0 remplacer avec S44'!$C:$BQ,35,0)</f>
        <v>#N/A</v>
      </c>
      <c r="N31" s="29" t="e">
        <f>VLOOKUP($C31,'S0 remplacer avec S44'!$C:$BQ,42,0)</f>
        <v>#N/A</v>
      </c>
      <c r="O31" s="29" t="e">
        <f>VLOOKUP($C31,'S0 remplacer avec S44'!$C:$BQ,43,0)</f>
        <v>#N/A</v>
      </c>
      <c r="P31" s="22" t="e">
        <f>VLOOKUP($C31,'S45'!$C:$BQ,55,0)</f>
        <v>#N/A</v>
      </c>
      <c r="Q31" s="22" t="e">
        <f>VLOOKUP($C31,'S45'!$C:$BQ,62,0)</f>
        <v>#N/A</v>
      </c>
      <c r="R31" s="22" t="e">
        <f>VLOOKUP($C31,'S45'!$C:$BQ,63,0)</f>
        <v>#N/A</v>
      </c>
      <c r="S31" s="22" t="e">
        <f>VLOOKUP($C31,'S45'!$C:$BQ,45,0)</f>
        <v>#N/A</v>
      </c>
      <c r="T31" s="29" t="e">
        <f>VLOOKUP($C31,'S45'!$C:$BQ,52,0)</f>
        <v>#N/A</v>
      </c>
      <c r="U31" s="29" t="e">
        <f>VLOOKUP($C31,'S45'!$C:$BQ,53,0)</f>
        <v>#N/A</v>
      </c>
      <c r="V31" s="29" t="e">
        <f>VLOOKUP($C31,'S45'!$C:$BQ,15,0)</f>
        <v>#N/A</v>
      </c>
      <c r="W31" s="29" t="e">
        <f>VLOOKUP($C31,'S45'!$C:$BQ,22,0)</f>
        <v>#N/A</v>
      </c>
      <c r="X31" s="29" t="e">
        <f>VLOOKUP($C31,'S45'!$C:$BQ,23,0)</f>
        <v>#N/A</v>
      </c>
      <c r="Y31" s="29" t="e">
        <f>VLOOKUP($C31,'S45'!$C:$BQ,35,0)</f>
        <v>#N/A</v>
      </c>
      <c r="Z31" s="29" t="e">
        <f>VLOOKUP($C31,'S45'!$C:$BQ,42,0)</f>
        <v>#N/A</v>
      </c>
      <c r="AA31" s="29" t="e">
        <f>VLOOKUP($C31,'S45'!$C:$BQ,43,0)</f>
        <v>#N/A</v>
      </c>
      <c r="AB31" s="22" t="e">
        <f>VLOOKUP($C31,'S46'!$C:$BQ,55,0)</f>
        <v>#N/A</v>
      </c>
      <c r="AC31" s="22" t="e">
        <f>VLOOKUP($C31,'S46'!$C:$BQ,62,0)</f>
        <v>#N/A</v>
      </c>
      <c r="AD31" s="22" t="e">
        <f>VLOOKUP($C31,'S46'!$C:$BQ,63,0)</f>
        <v>#N/A</v>
      </c>
      <c r="AE31" s="22" t="e">
        <f>VLOOKUP($C31,'S46'!$C:$BQ,45,0)</f>
        <v>#N/A</v>
      </c>
      <c r="AF31" s="29" t="e">
        <f>VLOOKUP($C31,'S46'!$C:$BQ,52,0)</f>
        <v>#N/A</v>
      </c>
      <c r="AG31" s="29" t="e">
        <f>VLOOKUP($C31,'S46'!$C:$BQ,53,0)</f>
        <v>#N/A</v>
      </c>
      <c r="AH31" s="29" t="e">
        <f>VLOOKUP($C31,'S46'!$C:$BQ,15,0)</f>
        <v>#N/A</v>
      </c>
      <c r="AI31" s="29" t="e">
        <f>VLOOKUP($C31,'S46'!$C:$BQ,22,0)</f>
        <v>#N/A</v>
      </c>
      <c r="AJ31" s="29" t="e">
        <f>VLOOKUP($C31,'S46'!$C:$BQ,23,0)</f>
        <v>#N/A</v>
      </c>
      <c r="AK31" s="29" t="e">
        <f>VLOOKUP($C31,'S46'!$C:$BQ,35,0)</f>
        <v>#N/A</v>
      </c>
      <c r="AL31" s="29" t="e">
        <f>VLOOKUP($C31,'S46'!$C:$BQ,42,0)</f>
        <v>#N/A</v>
      </c>
      <c r="AM31" s="29" t="e">
        <f>VLOOKUP($C31,'S46'!$C:$BQ,43,0)</f>
        <v>#N/A</v>
      </c>
      <c r="AN31" s="22" t="e">
        <f>VLOOKUP($C31,'S47'!$C:$BQ,55,0)</f>
        <v>#N/A</v>
      </c>
      <c r="AO31" s="22" t="e">
        <f>VLOOKUP($C31,'S47'!$C:$BQ,62,0)</f>
        <v>#N/A</v>
      </c>
      <c r="AP31" s="22" t="e">
        <f>VLOOKUP($C31,'S47'!$C:$BQ,63,0)</f>
        <v>#N/A</v>
      </c>
      <c r="AQ31" s="22" t="e">
        <f>VLOOKUP($C31,'S47'!$C:$BQ,45,0)</f>
        <v>#N/A</v>
      </c>
      <c r="AR31" s="29" t="e">
        <f>VLOOKUP($C31,'S47'!$C:$BQ,52,0)</f>
        <v>#N/A</v>
      </c>
      <c r="AS31" s="29" t="e">
        <f>VLOOKUP($C31,'S47'!$C:$BQ,53,0)</f>
        <v>#N/A</v>
      </c>
      <c r="AT31" s="29" t="e">
        <f>VLOOKUP($C31,'S47'!$C:$BQ,15,0)</f>
        <v>#N/A</v>
      </c>
      <c r="AU31" s="29" t="e">
        <f>VLOOKUP($C31,'S47'!$C:$BQ,22,0)</f>
        <v>#N/A</v>
      </c>
      <c r="AV31" s="29" t="e">
        <f>VLOOKUP($C31,'S47'!$C:$BQ,23,0)</f>
        <v>#N/A</v>
      </c>
      <c r="AW31" s="29" t="e">
        <f>VLOOKUP($C31,'S47'!$C:$BQ,35,0)</f>
        <v>#N/A</v>
      </c>
      <c r="AX31" s="29" t="e">
        <f>VLOOKUP($C31,'S47'!$C:$BQ,42,0)</f>
        <v>#N/A</v>
      </c>
      <c r="AY31" s="29" t="e">
        <f>VLOOKUP($C31,'S47'!$C:$BQ,43,0)</f>
        <v>#N/A</v>
      </c>
      <c r="AZ31" s="22" t="e">
        <f>VLOOKUP($C31,'S48'!$C:$BQ,55,0)</f>
        <v>#N/A</v>
      </c>
      <c r="BA31" s="22" t="e">
        <f>VLOOKUP($C31,'S48'!$C:$BQ,62,0)</f>
        <v>#N/A</v>
      </c>
      <c r="BB31" s="22" t="e">
        <f>VLOOKUP($C31,'S48'!$C:$BQ,63,0)</f>
        <v>#N/A</v>
      </c>
      <c r="BC31" s="22" t="e">
        <f>VLOOKUP($C31,'S48'!$C:$BQ,45,0)</f>
        <v>#N/A</v>
      </c>
      <c r="BD31" s="29" t="e">
        <f>VLOOKUP($C31,'S48'!$C:$BQ,52,0)</f>
        <v>#N/A</v>
      </c>
      <c r="BE31" s="29" t="e">
        <f>VLOOKUP($C31,'S48'!$C:$BQ,53,0)</f>
        <v>#N/A</v>
      </c>
      <c r="BF31" s="29" t="e">
        <f>VLOOKUP($C31,'S48'!$C:$BQ,15,0)</f>
        <v>#N/A</v>
      </c>
      <c r="BG31" s="29" t="e">
        <f>VLOOKUP($C31,'S48'!$C:$BQ,22,0)</f>
        <v>#N/A</v>
      </c>
      <c r="BH31" s="29" t="e">
        <f>VLOOKUP($C31,'S48'!$C:$BQ,23,0)</f>
        <v>#N/A</v>
      </c>
      <c r="BI31" s="29" t="e">
        <f>VLOOKUP($C31,'S48'!$C:$BQ,35,0)</f>
        <v>#N/A</v>
      </c>
      <c r="BJ31" s="29" t="e">
        <f>VLOOKUP($C31,'S48'!$C:$BQ,42,0)</f>
        <v>#N/A</v>
      </c>
      <c r="BK31" s="29" t="e">
        <f>VLOOKUP($C31,'S48'!$C:$BQ,43,0)</f>
        <v>#N/A</v>
      </c>
      <c r="BL31" s="22" t="e">
        <f>VLOOKUP($C31,'S49'!$C:$BQ,55,0)</f>
        <v>#N/A</v>
      </c>
      <c r="BM31" s="22" t="e">
        <f>VLOOKUP($C31,'S49'!$C:$BQ,62,0)</f>
        <v>#N/A</v>
      </c>
      <c r="BN31" s="22" t="e">
        <f>VLOOKUP($C31,'S49'!$C:$BQ,63,0)</f>
        <v>#N/A</v>
      </c>
      <c r="BO31" s="22" t="e">
        <f>VLOOKUP($C31,'S49'!$C:$BQ,45,0)</f>
        <v>#N/A</v>
      </c>
      <c r="BP31" s="29" t="e">
        <f>VLOOKUP($C31,'S49'!$C:$BQ,52,0)</f>
        <v>#N/A</v>
      </c>
      <c r="BQ31" s="29" t="e">
        <f>VLOOKUP($C31,'S49'!$C:$BQ,53,0)</f>
        <v>#N/A</v>
      </c>
      <c r="BR31" s="29" t="e">
        <f>VLOOKUP($C31,'S49'!$C:$BQ,15,0)</f>
        <v>#N/A</v>
      </c>
      <c r="BS31" s="29" t="e">
        <f>VLOOKUP($C31,'S49'!$C:$BQ,22,0)</f>
        <v>#N/A</v>
      </c>
      <c r="BT31" s="29" t="e">
        <f>VLOOKUP($C31,'S49'!$C:$BQ,23,0)</f>
        <v>#N/A</v>
      </c>
      <c r="BU31" s="29" t="e">
        <f>VLOOKUP($C31,'S49'!$C:$BQ,35,0)</f>
        <v>#N/A</v>
      </c>
      <c r="BV31" s="29" t="e">
        <f>VLOOKUP($C31,'S49'!$C:$BQ,42,0)</f>
        <v>#N/A</v>
      </c>
      <c r="BW31" s="29" t="e">
        <f>VLOOKUP($C31,'S49'!$C:$BQ,43,0)</f>
        <v>#N/A</v>
      </c>
      <c r="BX31" s="22" t="e">
        <f>VLOOKUP($C31,'S50'!$C:$BQ,55,0)</f>
        <v>#N/A</v>
      </c>
      <c r="BY31" s="22" t="e">
        <f>VLOOKUP($C31,'S50'!$C:$BQ,62,0)</f>
        <v>#N/A</v>
      </c>
      <c r="BZ31" s="22" t="e">
        <f>VLOOKUP($C31,'S50'!$C:$BQ,63,0)</f>
        <v>#N/A</v>
      </c>
      <c r="CA31" s="22" t="e">
        <f>VLOOKUP($C31,'S50'!$C:$BQ,45,0)</f>
        <v>#N/A</v>
      </c>
      <c r="CB31" s="29" t="e">
        <f>VLOOKUP($C31,'S50'!$C:$BQ,52,0)</f>
        <v>#N/A</v>
      </c>
      <c r="CC31" s="29" t="e">
        <f>VLOOKUP($C31,'S50'!$C:$BQ,53,0)</f>
        <v>#N/A</v>
      </c>
      <c r="CD31" s="29" t="e">
        <f>VLOOKUP($C31,'S50'!$C:$BQ,15,0)</f>
        <v>#N/A</v>
      </c>
      <c r="CE31" s="29" t="e">
        <f>VLOOKUP($C31,'S50'!$C:$BQ,22,0)</f>
        <v>#N/A</v>
      </c>
      <c r="CF31" s="29" t="e">
        <f>VLOOKUP($C31,'S50'!$C:$BQ,23,0)</f>
        <v>#N/A</v>
      </c>
      <c r="CG31" s="29" t="e">
        <f>VLOOKUP($C31,'S50'!$C:$BQ,35,0)</f>
        <v>#N/A</v>
      </c>
      <c r="CH31" s="29" t="e">
        <f>VLOOKUP($C31,'S50'!$C:$BQ,42,0)</f>
        <v>#N/A</v>
      </c>
      <c r="CI31" s="29" t="e">
        <f>VLOOKUP($C31,'S50'!$C:$BQ,43,0)</f>
        <v>#N/A</v>
      </c>
    </row>
    <row r="32" spans="1:87" x14ac:dyDescent="0.2">
      <c r="A32" s="31" t="s">
        <v>382</v>
      </c>
      <c r="B32" s="31" t="s">
        <v>58</v>
      </c>
      <c r="C32" s="21" t="s">
        <v>64</v>
      </c>
      <c r="D32" s="22">
        <f>VLOOKUP($C32,'S0 remplacer avec S44'!$C:$BQ,55,0)</f>
        <v>166.2</v>
      </c>
      <c r="E32" s="22">
        <f>VLOOKUP($C32,'S0 remplacer avec S44'!$C:$BQ,62,0)</f>
        <v>0</v>
      </c>
      <c r="F32" s="22">
        <f>VLOOKUP($C32,'S0 remplacer avec S44'!$C:$BQ,63,0)</f>
        <v>19</v>
      </c>
      <c r="G32" s="22">
        <f>VLOOKUP($C32,'S0 remplacer avec S44'!$C:$BQ,45,0)</f>
        <v>1864.8037999999999</v>
      </c>
      <c r="H32" s="29">
        <f>VLOOKUP($C32,'S0 remplacer avec S44'!$C:$BQ,52,0)</f>
        <v>0</v>
      </c>
      <c r="I32" s="29">
        <f>VLOOKUP($C32,'S0 remplacer avec S44'!$C:$BQ,53,0)</f>
        <v>0</v>
      </c>
      <c r="J32" s="29">
        <f>VLOOKUP($C32,'S0 remplacer avec S44'!$C:$BQ,15,0)</f>
        <v>131</v>
      </c>
      <c r="K32" s="29">
        <f>VLOOKUP($C32,'S0 remplacer avec S44'!$C:$BQ,22,0)</f>
        <v>0</v>
      </c>
      <c r="L32" s="29">
        <f>VLOOKUP($C32,'S0 remplacer avec S44'!$C:$BQ,23,0)</f>
        <v>0</v>
      </c>
      <c r="M32" s="29">
        <f>VLOOKUP($C32,'S0 remplacer avec S44'!$C:$BQ,35,0)</f>
        <v>1008.44426</v>
      </c>
      <c r="N32" s="29">
        <f>VLOOKUP($C32,'S0 remplacer avec S44'!$C:$BQ,42,0)</f>
        <v>654</v>
      </c>
      <c r="O32" s="29">
        <f>VLOOKUP($C32,'S0 remplacer avec S44'!$C:$BQ,43,0)</f>
        <v>987</v>
      </c>
      <c r="P32" s="22">
        <f>VLOOKUP($C32,'S45'!$C:$BQ,55,0)</f>
        <v>167.2</v>
      </c>
      <c r="Q32" s="22">
        <f>VLOOKUP($C32,'S45'!$C:$BQ,62,0)</f>
        <v>0</v>
      </c>
      <c r="R32" s="22">
        <f>VLOOKUP($C32,'S45'!$C:$BQ,63,0)</f>
        <v>18</v>
      </c>
      <c r="S32" s="22">
        <f>VLOOKUP($C32,'S45'!$C:$BQ,45,0)</f>
        <v>1893.1135400000001</v>
      </c>
      <c r="T32" s="29">
        <f>VLOOKUP($C32,'S45'!$C:$BQ,52,0)</f>
        <v>0</v>
      </c>
      <c r="U32" s="29">
        <f>VLOOKUP($C32,'S45'!$C:$BQ,53,0)</f>
        <v>0</v>
      </c>
      <c r="V32" s="29">
        <f>VLOOKUP($C32,'S45'!$C:$BQ,15,0)</f>
        <v>132</v>
      </c>
      <c r="W32" s="29">
        <f>VLOOKUP($C32,'S45'!$C:$BQ,22,0)</f>
        <v>0</v>
      </c>
      <c r="X32" s="29">
        <f>VLOOKUP($C32,'S45'!$C:$BQ,23,0)</f>
        <v>0</v>
      </c>
      <c r="Y32" s="29">
        <f>VLOOKUP($C32,'S45'!$C:$BQ,35,0)</f>
        <v>1010.97136</v>
      </c>
      <c r="Z32" s="29">
        <f>VLOOKUP($C32,'S45'!$C:$BQ,42,0)</f>
        <v>652</v>
      </c>
      <c r="AA32" s="29">
        <f>VLOOKUP($C32,'S45'!$C:$BQ,43,0)</f>
        <v>984</v>
      </c>
      <c r="AB32" s="22" t="e">
        <f>VLOOKUP($C32,'S46'!$C:$BQ,55,0)</f>
        <v>#N/A</v>
      </c>
      <c r="AC32" s="22" t="e">
        <f>VLOOKUP($C32,'S46'!$C:$BQ,62,0)</f>
        <v>#N/A</v>
      </c>
      <c r="AD32" s="22" t="e">
        <f>VLOOKUP($C32,'S46'!$C:$BQ,63,0)</f>
        <v>#N/A</v>
      </c>
      <c r="AE32" s="22" t="e">
        <f>VLOOKUP($C32,'S46'!$C:$BQ,45,0)</f>
        <v>#N/A</v>
      </c>
      <c r="AF32" s="29" t="e">
        <f>VLOOKUP($C32,'S46'!$C:$BQ,52,0)</f>
        <v>#N/A</v>
      </c>
      <c r="AG32" s="29" t="e">
        <f>VLOOKUP($C32,'S46'!$C:$BQ,53,0)</f>
        <v>#N/A</v>
      </c>
      <c r="AH32" s="29" t="e">
        <f>VLOOKUP($C32,'S46'!$C:$BQ,15,0)</f>
        <v>#N/A</v>
      </c>
      <c r="AI32" s="29" t="e">
        <f>VLOOKUP($C32,'S46'!$C:$BQ,22,0)</f>
        <v>#N/A</v>
      </c>
      <c r="AJ32" s="29" t="e">
        <f>VLOOKUP($C32,'S46'!$C:$BQ,23,0)</f>
        <v>#N/A</v>
      </c>
      <c r="AK32" s="29" t="e">
        <f>VLOOKUP($C32,'S46'!$C:$BQ,35,0)</f>
        <v>#N/A</v>
      </c>
      <c r="AL32" s="29" t="e">
        <f>VLOOKUP($C32,'S46'!$C:$BQ,42,0)</f>
        <v>#N/A</v>
      </c>
      <c r="AM32" s="29" t="e">
        <f>VLOOKUP($C32,'S46'!$C:$BQ,43,0)</f>
        <v>#N/A</v>
      </c>
      <c r="AN32" s="22" t="e">
        <f>VLOOKUP($C32,'S47'!$C:$BQ,55,0)</f>
        <v>#N/A</v>
      </c>
      <c r="AO32" s="22" t="e">
        <f>VLOOKUP($C32,'S47'!$C:$BQ,62,0)</f>
        <v>#N/A</v>
      </c>
      <c r="AP32" s="22" t="e">
        <f>VLOOKUP($C32,'S47'!$C:$BQ,63,0)</f>
        <v>#N/A</v>
      </c>
      <c r="AQ32" s="22" t="e">
        <f>VLOOKUP($C32,'S47'!$C:$BQ,45,0)</f>
        <v>#N/A</v>
      </c>
      <c r="AR32" s="29" t="e">
        <f>VLOOKUP($C32,'S47'!$C:$BQ,52,0)</f>
        <v>#N/A</v>
      </c>
      <c r="AS32" s="29" t="e">
        <f>VLOOKUP($C32,'S47'!$C:$BQ,53,0)</f>
        <v>#N/A</v>
      </c>
      <c r="AT32" s="29" t="e">
        <f>VLOOKUP($C32,'S47'!$C:$BQ,15,0)</f>
        <v>#N/A</v>
      </c>
      <c r="AU32" s="29" t="e">
        <f>VLOOKUP($C32,'S47'!$C:$BQ,22,0)</f>
        <v>#N/A</v>
      </c>
      <c r="AV32" s="29" t="e">
        <f>VLOOKUP($C32,'S47'!$C:$BQ,23,0)</f>
        <v>#N/A</v>
      </c>
      <c r="AW32" s="29" t="e">
        <f>VLOOKUP($C32,'S47'!$C:$BQ,35,0)</f>
        <v>#N/A</v>
      </c>
      <c r="AX32" s="29" t="e">
        <f>VLOOKUP($C32,'S47'!$C:$BQ,42,0)</f>
        <v>#N/A</v>
      </c>
      <c r="AY32" s="29" t="e">
        <f>VLOOKUP($C32,'S47'!$C:$BQ,43,0)</f>
        <v>#N/A</v>
      </c>
      <c r="AZ32" s="22" t="e">
        <f>VLOOKUP($C32,'S48'!$C:$BQ,55,0)</f>
        <v>#N/A</v>
      </c>
      <c r="BA32" s="22" t="e">
        <f>VLOOKUP($C32,'S48'!$C:$BQ,62,0)</f>
        <v>#N/A</v>
      </c>
      <c r="BB32" s="22" t="e">
        <f>VLOOKUP($C32,'S48'!$C:$BQ,63,0)</f>
        <v>#N/A</v>
      </c>
      <c r="BC32" s="22" t="e">
        <f>VLOOKUP($C32,'S48'!$C:$BQ,45,0)</f>
        <v>#N/A</v>
      </c>
      <c r="BD32" s="29" t="e">
        <f>VLOOKUP($C32,'S48'!$C:$BQ,52,0)</f>
        <v>#N/A</v>
      </c>
      <c r="BE32" s="29" t="e">
        <f>VLOOKUP($C32,'S48'!$C:$BQ,53,0)</f>
        <v>#N/A</v>
      </c>
      <c r="BF32" s="29" t="e">
        <f>VLOOKUP($C32,'S48'!$C:$BQ,15,0)</f>
        <v>#N/A</v>
      </c>
      <c r="BG32" s="29" t="e">
        <f>VLOOKUP($C32,'S48'!$C:$BQ,22,0)</f>
        <v>#N/A</v>
      </c>
      <c r="BH32" s="29" t="e">
        <f>VLOOKUP($C32,'S48'!$C:$BQ,23,0)</f>
        <v>#N/A</v>
      </c>
      <c r="BI32" s="29" t="e">
        <f>VLOOKUP($C32,'S48'!$C:$BQ,35,0)</f>
        <v>#N/A</v>
      </c>
      <c r="BJ32" s="29" t="e">
        <f>VLOOKUP($C32,'S48'!$C:$BQ,42,0)</f>
        <v>#N/A</v>
      </c>
      <c r="BK32" s="29" t="e">
        <f>VLOOKUP($C32,'S48'!$C:$BQ,43,0)</f>
        <v>#N/A</v>
      </c>
      <c r="BL32" s="22" t="e">
        <f>VLOOKUP($C32,'S49'!$C:$BQ,55,0)</f>
        <v>#N/A</v>
      </c>
      <c r="BM32" s="22" t="e">
        <f>VLOOKUP($C32,'S49'!$C:$BQ,62,0)</f>
        <v>#N/A</v>
      </c>
      <c r="BN32" s="22" t="e">
        <f>VLOOKUP($C32,'S49'!$C:$BQ,63,0)</f>
        <v>#N/A</v>
      </c>
      <c r="BO32" s="22" t="e">
        <f>VLOOKUP($C32,'S49'!$C:$BQ,45,0)</f>
        <v>#N/A</v>
      </c>
      <c r="BP32" s="29" t="e">
        <f>VLOOKUP($C32,'S49'!$C:$BQ,52,0)</f>
        <v>#N/A</v>
      </c>
      <c r="BQ32" s="29" t="e">
        <f>VLOOKUP($C32,'S49'!$C:$BQ,53,0)</f>
        <v>#N/A</v>
      </c>
      <c r="BR32" s="29" t="e">
        <f>VLOOKUP($C32,'S49'!$C:$BQ,15,0)</f>
        <v>#N/A</v>
      </c>
      <c r="BS32" s="29" t="e">
        <f>VLOOKUP($C32,'S49'!$C:$BQ,22,0)</f>
        <v>#N/A</v>
      </c>
      <c r="BT32" s="29" t="e">
        <f>VLOOKUP($C32,'S49'!$C:$BQ,23,0)</f>
        <v>#N/A</v>
      </c>
      <c r="BU32" s="29" t="e">
        <f>VLOOKUP($C32,'S49'!$C:$BQ,35,0)</f>
        <v>#N/A</v>
      </c>
      <c r="BV32" s="29" t="e">
        <f>VLOOKUP($C32,'S49'!$C:$BQ,42,0)</f>
        <v>#N/A</v>
      </c>
      <c r="BW32" s="29" t="e">
        <f>VLOOKUP($C32,'S49'!$C:$BQ,43,0)</f>
        <v>#N/A</v>
      </c>
      <c r="BX32" s="22" t="e">
        <f>VLOOKUP($C32,'S50'!$C:$BQ,55,0)</f>
        <v>#N/A</v>
      </c>
      <c r="BY32" s="22" t="e">
        <f>VLOOKUP($C32,'S50'!$C:$BQ,62,0)</f>
        <v>#N/A</v>
      </c>
      <c r="BZ32" s="22" t="e">
        <f>VLOOKUP($C32,'S50'!$C:$BQ,63,0)</f>
        <v>#N/A</v>
      </c>
      <c r="CA32" s="22" t="e">
        <f>VLOOKUP($C32,'S50'!$C:$BQ,45,0)</f>
        <v>#N/A</v>
      </c>
      <c r="CB32" s="29" t="e">
        <f>VLOOKUP($C32,'S50'!$C:$BQ,52,0)</f>
        <v>#N/A</v>
      </c>
      <c r="CC32" s="29" t="e">
        <f>VLOOKUP($C32,'S50'!$C:$BQ,53,0)</f>
        <v>#N/A</v>
      </c>
      <c r="CD32" s="29" t="e">
        <f>VLOOKUP($C32,'S50'!$C:$BQ,15,0)</f>
        <v>#N/A</v>
      </c>
      <c r="CE32" s="29" t="e">
        <f>VLOOKUP($C32,'S50'!$C:$BQ,22,0)</f>
        <v>#N/A</v>
      </c>
      <c r="CF32" s="29" t="e">
        <f>VLOOKUP($C32,'S50'!$C:$BQ,23,0)</f>
        <v>#N/A</v>
      </c>
      <c r="CG32" s="29" t="e">
        <f>VLOOKUP($C32,'S50'!$C:$BQ,35,0)</f>
        <v>#N/A</v>
      </c>
      <c r="CH32" s="29" t="e">
        <f>VLOOKUP($C32,'S50'!$C:$BQ,42,0)</f>
        <v>#N/A</v>
      </c>
      <c r="CI32" s="29" t="e">
        <f>VLOOKUP($C32,'S50'!$C:$BQ,43,0)</f>
        <v>#N/A</v>
      </c>
    </row>
    <row r="33" spans="1:87" x14ac:dyDescent="0.2">
      <c r="A33" s="31" t="s">
        <v>382</v>
      </c>
      <c r="B33" s="31" t="s">
        <v>58</v>
      </c>
      <c r="C33" s="21" t="s">
        <v>65</v>
      </c>
      <c r="D33" s="22">
        <f>VLOOKUP($C33,'S0 remplacer avec S44'!$C:$BQ,55,0)</f>
        <v>103.1</v>
      </c>
      <c r="E33" s="22">
        <f>VLOOKUP($C33,'S0 remplacer avec S44'!$C:$BQ,62,0)</f>
        <v>19</v>
      </c>
      <c r="F33" s="22">
        <f>VLOOKUP($C33,'S0 remplacer avec S44'!$C:$BQ,63,0)</f>
        <v>44</v>
      </c>
      <c r="G33" s="22">
        <f>VLOOKUP($C33,'S0 remplacer avec S44'!$C:$BQ,45,0)</f>
        <v>752.89288999999997</v>
      </c>
      <c r="H33" s="29">
        <f>VLOOKUP($C33,'S0 remplacer avec S44'!$C:$BQ,52,0)</f>
        <v>322</v>
      </c>
      <c r="I33" s="29">
        <f>VLOOKUP($C33,'S0 remplacer avec S44'!$C:$BQ,53,0)</f>
        <v>537</v>
      </c>
      <c r="J33" s="29">
        <f>VLOOKUP($C33,'S0 remplacer avec S44'!$C:$BQ,15,0)</f>
        <v>57</v>
      </c>
      <c r="K33" s="29">
        <f>VLOOKUP($C33,'S0 remplacer avec S44'!$C:$BQ,22,0)</f>
        <v>11</v>
      </c>
      <c r="L33" s="29">
        <f>VLOOKUP($C33,'S0 remplacer avec S44'!$C:$BQ,23,0)</f>
        <v>24</v>
      </c>
      <c r="M33" s="29">
        <f>VLOOKUP($C33,'S0 remplacer avec S44'!$C:$BQ,35,0)</f>
        <v>1534.07656</v>
      </c>
      <c r="N33" s="29">
        <f>VLOOKUP($C33,'S0 remplacer avec S44'!$C:$BQ,42,0)</f>
        <v>19</v>
      </c>
      <c r="O33" s="29">
        <f>VLOOKUP($C33,'S0 remplacer avec S44'!$C:$BQ,43,0)</f>
        <v>329</v>
      </c>
      <c r="P33" s="22">
        <f>VLOOKUP($C33,'S45'!$C:$BQ,55,0)</f>
        <v>105.1</v>
      </c>
      <c r="Q33" s="22">
        <f>VLOOKUP($C33,'S45'!$C:$BQ,62,0)</f>
        <v>17</v>
      </c>
      <c r="R33" s="22">
        <f>VLOOKUP($C33,'S45'!$C:$BQ,63,0)</f>
        <v>42</v>
      </c>
      <c r="S33" s="22">
        <f>VLOOKUP($C33,'S45'!$C:$BQ,45,0)</f>
        <v>755.86398999999994</v>
      </c>
      <c r="T33" s="29">
        <f>VLOOKUP($C33,'S45'!$C:$BQ,52,0)</f>
        <v>319</v>
      </c>
      <c r="U33" s="29">
        <f>VLOOKUP($C33,'S45'!$C:$BQ,53,0)</f>
        <v>534</v>
      </c>
      <c r="V33" s="29">
        <f>VLOOKUP($C33,'S45'!$C:$BQ,15,0)</f>
        <v>59</v>
      </c>
      <c r="W33" s="29">
        <f>VLOOKUP($C33,'S45'!$C:$BQ,22,0)</f>
        <v>9</v>
      </c>
      <c r="X33" s="29">
        <f>VLOOKUP($C33,'S45'!$C:$BQ,23,0)</f>
        <v>22</v>
      </c>
      <c r="Y33" s="29">
        <f>VLOOKUP($C33,'S45'!$C:$BQ,35,0)</f>
        <v>1615.83007</v>
      </c>
      <c r="Z33" s="29">
        <f>VLOOKUP($C33,'S45'!$C:$BQ,42,0)</f>
        <v>0</v>
      </c>
      <c r="AA33" s="29">
        <f>VLOOKUP($C33,'S45'!$C:$BQ,43,0)</f>
        <v>247</v>
      </c>
      <c r="AB33" s="22" t="e">
        <f>VLOOKUP($C33,'S46'!$C:$BQ,55,0)</f>
        <v>#N/A</v>
      </c>
      <c r="AC33" s="22" t="e">
        <f>VLOOKUP($C33,'S46'!$C:$BQ,62,0)</f>
        <v>#N/A</v>
      </c>
      <c r="AD33" s="22" t="e">
        <f>VLOOKUP($C33,'S46'!$C:$BQ,63,0)</f>
        <v>#N/A</v>
      </c>
      <c r="AE33" s="22" t="e">
        <f>VLOOKUP($C33,'S46'!$C:$BQ,45,0)</f>
        <v>#N/A</v>
      </c>
      <c r="AF33" s="29" t="e">
        <f>VLOOKUP($C33,'S46'!$C:$BQ,52,0)</f>
        <v>#N/A</v>
      </c>
      <c r="AG33" s="29" t="e">
        <f>VLOOKUP($C33,'S46'!$C:$BQ,53,0)</f>
        <v>#N/A</v>
      </c>
      <c r="AH33" s="29" t="e">
        <f>VLOOKUP($C33,'S46'!$C:$BQ,15,0)</f>
        <v>#N/A</v>
      </c>
      <c r="AI33" s="29" t="e">
        <f>VLOOKUP($C33,'S46'!$C:$BQ,22,0)</f>
        <v>#N/A</v>
      </c>
      <c r="AJ33" s="29" t="e">
        <f>VLOOKUP($C33,'S46'!$C:$BQ,23,0)</f>
        <v>#N/A</v>
      </c>
      <c r="AK33" s="29" t="e">
        <f>VLOOKUP($C33,'S46'!$C:$BQ,35,0)</f>
        <v>#N/A</v>
      </c>
      <c r="AL33" s="29" t="e">
        <f>VLOOKUP($C33,'S46'!$C:$BQ,42,0)</f>
        <v>#N/A</v>
      </c>
      <c r="AM33" s="29" t="e">
        <f>VLOOKUP($C33,'S46'!$C:$BQ,43,0)</f>
        <v>#N/A</v>
      </c>
      <c r="AN33" s="22" t="e">
        <f>VLOOKUP($C33,'S47'!$C:$BQ,55,0)</f>
        <v>#N/A</v>
      </c>
      <c r="AO33" s="22" t="e">
        <f>VLOOKUP($C33,'S47'!$C:$BQ,62,0)</f>
        <v>#N/A</v>
      </c>
      <c r="AP33" s="22" t="e">
        <f>VLOOKUP($C33,'S47'!$C:$BQ,63,0)</f>
        <v>#N/A</v>
      </c>
      <c r="AQ33" s="22" t="e">
        <f>VLOOKUP($C33,'S47'!$C:$BQ,45,0)</f>
        <v>#N/A</v>
      </c>
      <c r="AR33" s="29" t="e">
        <f>VLOOKUP($C33,'S47'!$C:$BQ,52,0)</f>
        <v>#N/A</v>
      </c>
      <c r="AS33" s="29" t="e">
        <f>VLOOKUP($C33,'S47'!$C:$BQ,53,0)</f>
        <v>#N/A</v>
      </c>
      <c r="AT33" s="29" t="e">
        <f>VLOOKUP($C33,'S47'!$C:$BQ,15,0)</f>
        <v>#N/A</v>
      </c>
      <c r="AU33" s="29" t="e">
        <f>VLOOKUP($C33,'S47'!$C:$BQ,22,0)</f>
        <v>#N/A</v>
      </c>
      <c r="AV33" s="29" t="e">
        <f>VLOOKUP($C33,'S47'!$C:$BQ,23,0)</f>
        <v>#N/A</v>
      </c>
      <c r="AW33" s="29" t="e">
        <f>VLOOKUP($C33,'S47'!$C:$BQ,35,0)</f>
        <v>#N/A</v>
      </c>
      <c r="AX33" s="29" t="e">
        <f>VLOOKUP($C33,'S47'!$C:$BQ,42,0)</f>
        <v>#N/A</v>
      </c>
      <c r="AY33" s="29" t="e">
        <f>VLOOKUP($C33,'S47'!$C:$BQ,43,0)</f>
        <v>#N/A</v>
      </c>
      <c r="AZ33" s="22" t="e">
        <f>VLOOKUP($C33,'S48'!$C:$BQ,55,0)</f>
        <v>#N/A</v>
      </c>
      <c r="BA33" s="22" t="e">
        <f>VLOOKUP($C33,'S48'!$C:$BQ,62,0)</f>
        <v>#N/A</v>
      </c>
      <c r="BB33" s="22" t="e">
        <f>VLOOKUP($C33,'S48'!$C:$BQ,63,0)</f>
        <v>#N/A</v>
      </c>
      <c r="BC33" s="22" t="e">
        <f>VLOOKUP($C33,'S48'!$C:$BQ,45,0)</f>
        <v>#N/A</v>
      </c>
      <c r="BD33" s="29" t="e">
        <f>VLOOKUP($C33,'S48'!$C:$BQ,52,0)</f>
        <v>#N/A</v>
      </c>
      <c r="BE33" s="29" t="e">
        <f>VLOOKUP($C33,'S48'!$C:$BQ,53,0)</f>
        <v>#N/A</v>
      </c>
      <c r="BF33" s="29" t="e">
        <f>VLOOKUP($C33,'S48'!$C:$BQ,15,0)</f>
        <v>#N/A</v>
      </c>
      <c r="BG33" s="29" t="e">
        <f>VLOOKUP($C33,'S48'!$C:$BQ,22,0)</f>
        <v>#N/A</v>
      </c>
      <c r="BH33" s="29" t="e">
        <f>VLOOKUP($C33,'S48'!$C:$BQ,23,0)</f>
        <v>#N/A</v>
      </c>
      <c r="BI33" s="29" t="e">
        <f>VLOOKUP($C33,'S48'!$C:$BQ,35,0)</f>
        <v>#N/A</v>
      </c>
      <c r="BJ33" s="29" t="e">
        <f>VLOOKUP($C33,'S48'!$C:$BQ,42,0)</f>
        <v>#N/A</v>
      </c>
      <c r="BK33" s="29" t="e">
        <f>VLOOKUP($C33,'S48'!$C:$BQ,43,0)</f>
        <v>#N/A</v>
      </c>
      <c r="BL33" s="22" t="e">
        <f>VLOOKUP($C33,'S49'!$C:$BQ,55,0)</f>
        <v>#N/A</v>
      </c>
      <c r="BM33" s="22" t="e">
        <f>VLOOKUP($C33,'S49'!$C:$BQ,62,0)</f>
        <v>#N/A</v>
      </c>
      <c r="BN33" s="22" t="e">
        <f>VLOOKUP($C33,'S49'!$C:$BQ,63,0)</f>
        <v>#N/A</v>
      </c>
      <c r="BO33" s="22" t="e">
        <f>VLOOKUP($C33,'S49'!$C:$BQ,45,0)</f>
        <v>#N/A</v>
      </c>
      <c r="BP33" s="29" t="e">
        <f>VLOOKUP($C33,'S49'!$C:$BQ,52,0)</f>
        <v>#N/A</v>
      </c>
      <c r="BQ33" s="29" t="e">
        <f>VLOOKUP($C33,'S49'!$C:$BQ,53,0)</f>
        <v>#N/A</v>
      </c>
      <c r="BR33" s="29" t="e">
        <f>VLOOKUP($C33,'S49'!$C:$BQ,15,0)</f>
        <v>#N/A</v>
      </c>
      <c r="BS33" s="29" t="e">
        <f>VLOOKUP($C33,'S49'!$C:$BQ,22,0)</f>
        <v>#N/A</v>
      </c>
      <c r="BT33" s="29" t="e">
        <f>VLOOKUP($C33,'S49'!$C:$BQ,23,0)</f>
        <v>#N/A</v>
      </c>
      <c r="BU33" s="29" t="e">
        <f>VLOOKUP($C33,'S49'!$C:$BQ,35,0)</f>
        <v>#N/A</v>
      </c>
      <c r="BV33" s="29" t="e">
        <f>VLOOKUP($C33,'S49'!$C:$BQ,42,0)</f>
        <v>#N/A</v>
      </c>
      <c r="BW33" s="29" t="e">
        <f>VLOOKUP($C33,'S49'!$C:$BQ,43,0)</f>
        <v>#N/A</v>
      </c>
      <c r="BX33" s="22" t="e">
        <f>VLOOKUP($C33,'S50'!$C:$BQ,55,0)</f>
        <v>#N/A</v>
      </c>
      <c r="BY33" s="22" t="e">
        <f>VLOOKUP($C33,'S50'!$C:$BQ,62,0)</f>
        <v>#N/A</v>
      </c>
      <c r="BZ33" s="22" t="e">
        <f>VLOOKUP($C33,'S50'!$C:$BQ,63,0)</f>
        <v>#N/A</v>
      </c>
      <c r="CA33" s="22" t="e">
        <f>VLOOKUP($C33,'S50'!$C:$BQ,45,0)</f>
        <v>#N/A</v>
      </c>
      <c r="CB33" s="29" t="e">
        <f>VLOOKUP($C33,'S50'!$C:$BQ,52,0)</f>
        <v>#N/A</v>
      </c>
      <c r="CC33" s="29" t="e">
        <f>VLOOKUP($C33,'S50'!$C:$BQ,53,0)</f>
        <v>#N/A</v>
      </c>
      <c r="CD33" s="29" t="e">
        <f>VLOOKUP($C33,'S50'!$C:$BQ,15,0)</f>
        <v>#N/A</v>
      </c>
      <c r="CE33" s="29" t="e">
        <f>VLOOKUP($C33,'S50'!$C:$BQ,22,0)</f>
        <v>#N/A</v>
      </c>
      <c r="CF33" s="29" t="e">
        <f>VLOOKUP($C33,'S50'!$C:$BQ,23,0)</f>
        <v>#N/A</v>
      </c>
      <c r="CG33" s="29" t="e">
        <f>VLOOKUP($C33,'S50'!$C:$BQ,35,0)</f>
        <v>#N/A</v>
      </c>
      <c r="CH33" s="29" t="e">
        <f>VLOOKUP($C33,'S50'!$C:$BQ,42,0)</f>
        <v>#N/A</v>
      </c>
      <c r="CI33" s="29" t="e">
        <f>VLOOKUP($C33,'S50'!$C:$BQ,43,0)</f>
        <v>#N/A</v>
      </c>
    </row>
    <row r="34" spans="1:87" x14ac:dyDescent="0.2">
      <c r="A34" s="31" t="s">
        <v>382</v>
      </c>
      <c r="B34" s="31" t="s">
        <v>58</v>
      </c>
      <c r="C34" s="21" t="s">
        <v>66</v>
      </c>
      <c r="D34" s="22">
        <f>VLOOKUP($C34,'S0 remplacer avec S44'!$C:$BQ,55,0)</f>
        <v>232.6</v>
      </c>
      <c r="E34" s="22">
        <f>VLOOKUP($C34,'S0 remplacer avec S44'!$C:$BQ,62,0)</f>
        <v>0</v>
      </c>
      <c r="F34" s="22">
        <f>VLOOKUP($C34,'S0 remplacer avec S44'!$C:$BQ,63,0)</f>
        <v>13</v>
      </c>
      <c r="G34" s="22">
        <f>VLOOKUP($C34,'S0 remplacer avec S44'!$C:$BQ,45,0)</f>
        <v>2822.95019</v>
      </c>
      <c r="H34" s="29">
        <f>VLOOKUP($C34,'S0 remplacer avec S44'!$C:$BQ,52,0)</f>
        <v>0</v>
      </c>
      <c r="I34" s="29">
        <f>VLOOKUP($C34,'S0 remplacer avec S44'!$C:$BQ,53,0)</f>
        <v>0</v>
      </c>
      <c r="J34" s="29">
        <f>VLOOKUP($C34,'S0 remplacer avec S44'!$C:$BQ,15,0)</f>
        <v>159</v>
      </c>
      <c r="K34" s="29">
        <f>VLOOKUP($C34,'S0 remplacer avec S44'!$C:$BQ,22,0)</f>
        <v>0</v>
      </c>
      <c r="L34" s="29">
        <f>VLOOKUP($C34,'S0 remplacer avec S44'!$C:$BQ,23,0)</f>
        <v>0</v>
      </c>
      <c r="M34" s="29">
        <f>VLOOKUP($C34,'S0 remplacer avec S44'!$C:$BQ,35,0)</f>
        <v>3000.4205999999999</v>
      </c>
      <c r="N34" s="29">
        <f>VLOOKUP($C34,'S0 remplacer avec S44'!$C:$BQ,42,0)</f>
        <v>0</v>
      </c>
      <c r="O34" s="29">
        <f>VLOOKUP($C34,'S0 remplacer avec S44'!$C:$BQ,43,0)</f>
        <v>0</v>
      </c>
      <c r="P34" s="22">
        <f>VLOOKUP($C34,'S45'!$C:$BQ,55,0)</f>
        <v>236.7</v>
      </c>
      <c r="Q34" s="22">
        <f>VLOOKUP($C34,'S45'!$C:$BQ,62,0)</f>
        <v>0</v>
      </c>
      <c r="R34" s="22">
        <f>VLOOKUP($C34,'S45'!$C:$BQ,63,0)</f>
        <v>9</v>
      </c>
      <c r="S34" s="22">
        <f>VLOOKUP($C34,'S45'!$C:$BQ,45,0)</f>
        <v>2840.4574899999998</v>
      </c>
      <c r="T34" s="29">
        <f>VLOOKUP($C34,'S45'!$C:$BQ,52,0)</f>
        <v>0</v>
      </c>
      <c r="U34" s="29">
        <f>VLOOKUP($C34,'S45'!$C:$BQ,53,0)</f>
        <v>0</v>
      </c>
      <c r="V34" s="29">
        <f>VLOOKUP($C34,'S45'!$C:$BQ,15,0)</f>
        <v>159</v>
      </c>
      <c r="W34" s="29">
        <f>VLOOKUP($C34,'S45'!$C:$BQ,22,0)</f>
        <v>0</v>
      </c>
      <c r="X34" s="29">
        <f>VLOOKUP($C34,'S45'!$C:$BQ,23,0)</f>
        <v>0</v>
      </c>
      <c r="Y34" s="29">
        <f>VLOOKUP($C34,'S45'!$C:$BQ,35,0)</f>
        <v>3008.5514199999998</v>
      </c>
      <c r="Z34" s="29">
        <f>VLOOKUP($C34,'S45'!$C:$BQ,42,0)</f>
        <v>0</v>
      </c>
      <c r="AA34" s="29">
        <f>VLOOKUP($C34,'S45'!$C:$BQ,43,0)</f>
        <v>0</v>
      </c>
      <c r="AB34" s="22" t="e">
        <f>VLOOKUP($C34,'S46'!$C:$BQ,55,0)</f>
        <v>#N/A</v>
      </c>
      <c r="AC34" s="22" t="e">
        <f>VLOOKUP($C34,'S46'!$C:$BQ,62,0)</f>
        <v>#N/A</v>
      </c>
      <c r="AD34" s="22" t="e">
        <f>VLOOKUP($C34,'S46'!$C:$BQ,63,0)</f>
        <v>#N/A</v>
      </c>
      <c r="AE34" s="22" t="e">
        <f>VLOOKUP($C34,'S46'!$C:$BQ,45,0)</f>
        <v>#N/A</v>
      </c>
      <c r="AF34" s="29" t="e">
        <f>VLOOKUP($C34,'S46'!$C:$BQ,52,0)</f>
        <v>#N/A</v>
      </c>
      <c r="AG34" s="29" t="e">
        <f>VLOOKUP($C34,'S46'!$C:$BQ,53,0)</f>
        <v>#N/A</v>
      </c>
      <c r="AH34" s="29" t="e">
        <f>VLOOKUP($C34,'S46'!$C:$BQ,15,0)</f>
        <v>#N/A</v>
      </c>
      <c r="AI34" s="29" t="e">
        <f>VLOOKUP($C34,'S46'!$C:$BQ,22,0)</f>
        <v>#N/A</v>
      </c>
      <c r="AJ34" s="29" t="e">
        <f>VLOOKUP($C34,'S46'!$C:$BQ,23,0)</f>
        <v>#N/A</v>
      </c>
      <c r="AK34" s="29" t="e">
        <f>VLOOKUP($C34,'S46'!$C:$BQ,35,0)</f>
        <v>#N/A</v>
      </c>
      <c r="AL34" s="29" t="e">
        <f>VLOOKUP($C34,'S46'!$C:$BQ,42,0)</f>
        <v>#N/A</v>
      </c>
      <c r="AM34" s="29" t="e">
        <f>VLOOKUP($C34,'S46'!$C:$BQ,43,0)</f>
        <v>#N/A</v>
      </c>
      <c r="AN34" s="22" t="e">
        <f>VLOOKUP($C34,'S47'!$C:$BQ,55,0)</f>
        <v>#N/A</v>
      </c>
      <c r="AO34" s="22" t="e">
        <f>VLOOKUP($C34,'S47'!$C:$BQ,62,0)</f>
        <v>#N/A</v>
      </c>
      <c r="AP34" s="22" t="e">
        <f>VLOOKUP($C34,'S47'!$C:$BQ,63,0)</f>
        <v>#N/A</v>
      </c>
      <c r="AQ34" s="22" t="e">
        <f>VLOOKUP($C34,'S47'!$C:$BQ,45,0)</f>
        <v>#N/A</v>
      </c>
      <c r="AR34" s="29" t="e">
        <f>VLOOKUP($C34,'S47'!$C:$BQ,52,0)</f>
        <v>#N/A</v>
      </c>
      <c r="AS34" s="29" t="e">
        <f>VLOOKUP($C34,'S47'!$C:$BQ,53,0)</f>
        <v>#N/A</v>
      </c>
      <c r="AT34" s="29" t="e">
        <f>VLOOKUP($C34,'S47'!$C:$BQ,15,0)</f>
        <v>#N/A</v>
      </c>
      <c r="AU34" s="29" t="e">
        <f>VLOOKUP($C34,'S47'!$C:$BQ,22,0)</f>
        <v>#N/A</v>
      </c>
      <c r="AV34" s="29" t="e">
        <f>VLOOKUP($C34,'S47'!$C:$BQ,23,0)</f>
        <v>#N/A</v>
      </c>
      <c r="AW34" s="29" t="e">
        <f>VLOOKUP($C34,'S47'!$C:$BQ,35,0)</f>
        <v>#N/A</v>
      </c>
      <c r="AX34" s="29" t="e">
        <f>VLOOKUP($C34,'S47'!$C:$BQ,42,0)</f>
        <v>#N/A</v>
      </c>
      <c r="AY34" s="29" t="e">
        <f>VLOOKUP($C34,'S47'!$C:$BQ,43,0)</f>
        <v>#N/A</v>
      </c>
      <c r="AZ34" s="22" t="e">
        <f>VLOOKUP($C34,'S48'!$C:$BQ,55,0)</f>
        <v>#N/A</v>
      </c>
      <c r="BA34" s="22" t="e">
        <f>VLOOKUP($C34,'S48'!$C:$BQ,62,0)</f>
        <v>#N/A</v>
      </c>
      <c r="BB34" s="22" t="e">
        <f>VLOOKUP($C34,'S48'!$C:$BQ,63,0)</f>
        <v>#N/A</v>
      </c>
      <c r="BC34" s="22" t="e">
        <f>VLOOKUP($C34,'S48'!$C:$BQ,45,0)</f>
        <v>#N/A</v>
      </c>
      <c r="BD34" s="29" t="e">
        <f>VLOOKUP($C34,'S48'!$C:$BQ,52,0)</f>
        <v>#N/A</v>
      </c>
      <c r="BE34" s="29" t="e">
        <f>VLOOKUP($C34,'S48'!$C:$BQ,53,0)</f>
        <v>#N/A</v>
      </c>
      <c r="BF34" s="29" t="e">
        <f>VLOOKUP($C34,'S48'!$C:$BQ,15,0)</f>
        <v>#N/A</v>
      </c>
      <c r="BG34" s="29" t="e">
        <f>VLOOKUP($C34,'S48'!$C:$BQ,22,0)</f>
        <v>#N/A</v>
      </c>
      <c r="BH34" s="29" t="e">
        <f>VLOOKUP($C34,'S48'!$C:$BQ,23,0)</f>
        <v>#N/A</v>
      </c>
      <c r="BI34" s="29" t="e">
        <f>VLOOKUP($C34,'S48'!$C:$BQ,35,0)</f>
        <v>#N/A</v>
      </c>
      <c r="BJ34" s="29" t="e">
        <f>VLOOKUP($C34,'S48'!$C:$BQ,42,0)</f>
        <v>#N/A</v>
      </c>
      <c r="BK34" s="29" t="e">
        <f>VLOOKUP($C34,'S48'!$C:$BQ,43,0)</f>
        <v>#N/A</v>
      </c>
      <c r="BL34" s="22" t="e">
        <f>VLOOKUP($C34,'S49'!$C:$BQ,55,0)</f>
        <v>#N/A</v>
      </c>
      <c r="BM34" s="22" t="e">
        <f>VLOOKUP($C34,'S49'!$C:$BQ,62,0)</f>
        <v>#N/A</v>
      </c>
      <c r="BN34" s="22" t="e">
        <f>VLOOKUP($C34,'S49'!$C:$BQ,63,0)</f>
        <v>#N/A</v>
      </c>
      <c r="BO34" s="22" t="e">
        <f>VLOOKUP($C34,'S49'!$C:$BQ,45,0)</f>
        <v>#N/A</v>
      </c>
      <c r="BP34" s="29" t="e">
        <f>VLOOKUP($C34,'S49'!$C:$BQ,52,0)</f>
        <v>#N/A</v>
      </c>
      <c r="BQ34" s="29" t="e">
        <f>VLOOKUP($C34,'S49'!$C:$BQ,53,0)</f>
        <v>#N/A</v>
      </c>
      <c r="BR34" s="29" t="e">
        <f>VLOOKUP($C34,'S49'!$C:$BQ,15,0)</f>
        <v>#N/A</v>
      </c>
      <c r="BS34" s="29" t="e">
        <f>VLOOKUP($C34,'S49'!$C:$BQ,22,0)</f>
        <v>#N/A</v>
      </c>
      <c r="BT34" s="29" t="e">
        <f>VLOOKUP($C34,'S49'!$C:$BQ,23,0)</f>
        <v>#N/A</v>
      </c>
      <c r="BU34" s="29" t="e">
        <f>VLOOKUP($C34,'S49'!$C:$BQ,35,0)</f>
        <v>#N/A</v>
      </c>
      <c r="BV34" s="29" t="e">
        <f>VLOOKUP($C34,'S49'!$C:$BQ,42,0)</f>
        <v>#N/A</v>
      </c>
      <c r="BW34" s="29" t="e">
        <f>VLOOKUP($C34,'S49'!$C:$BQ,43,0)</f>
        <v>#N/A</v>
      </c>
      <c r="BX34" s="22" t="e">
        <f>VLOOKUP($C34,'S50'!$C:$BQ,55,0)</f>
        <v>#N/A</v>
      </c>
      <c r="BY34" s="22" t="e">
        <f>VLOOKUP($C34,'S50'!$C:$BQ,62,0)</f>
        <v>#N/A</v>
      </c>
      <c r="BZ34" s="22" t="e">
        <f>VLOOKUP($C34,'S50'!$C:$BQ,63,0)</f>
        <v>#N/A</v>
      </c>
      <c r="CA34" s="22" t="e">
        <f>VLOOKUP($C34,'S50'!$C:$BQ,45,0)</f>
        <v>#N/A</v>
      </c>
      <c r="CB34" s="29" t="e">
        <f>VLOOKUP($C34,'S50'!$C:$BQ,52,0)</f>
        <v>#N/A</v>
      </c>
      <c r="CC34" s="29" t="e">
        <f>VLOOKUP($C34,'S50'!$C:$BQ,53,0)</f>
        <v>#N/A</v>
      </c>
      <c r="CD34" s="29" t="e">
        <f>VLOOKUP($C34,'S50'!$C:$BQ,15,0)</f>
        <v>#N/A</v>
      </c>
      <c r="CE34" s="29" t="e">
        <f>VLOOKUP($C34,'S50'!$C:$BQ,22,0)</f>
        <v>#N/A</v>
      </c>
      <c r="CF34" s="29" t="e">
        <f>VLOOKUP($C34,'S50'!$C:$BQ,23,0)</f>
        <v>#N/A</v>
      </c>
      <c r="CG34" s="29" t="e">
        <f>VLOOKUP($C34,'S50'!$C:$BQ,35,0)</f>
        <v>#N/A</v>
      </c>
      <c r="CH34" s="29" t="e">
        <f>VLOOKUP($C34,'S50'!$C:$BQ,42,0)</f>
        <v>#N/A</v>
      </c>
      <c r="CI34" s="29" t="e">
        <f>VLOOKUP($C34,'S50'!$C:$BQ,43,0)</f>
        <v>#N/A</v>
      </c>
    </row>
    <row r="35" spans="1:87" x14ac:dyDescent="0.2">
      <c r="A35" s="31" t="s">
        <v>382</v>
      </c>
      <c r="B35" s="31" t="s">
        <v>58</v>
      </c>
      <c r="C35" s="21" t="s">
        <v>67</v>
      </c>
      <c r="D35" s="22">
        <f>VLOOKUP($C35,'S0 remplacer avec S44'!$C:$BQ,55,0)</f>
        <v>305</v>
      </c>
      <c r="E35" s="22">
        <f>VLOOKUP($C35,'S0 remplacer avec S44'!$C:$BQ,62,0)</f>
        <v>202</v>
      </c>
      <c r="F35" s="22">
        <f>VLOOKUP($C35,'S0 remplacer avec S44'!$C:$BQ,63,0)</f>
        <v>303</v>
      </c>
      <c r="G35" s="22">
        <f>VLOOKUP($C35,'S0 remplacer avec S44'!$C:$BQ,45,0)</f>
        <v>4428.8593199999996</v>
      </c>
      <c r="H35" s="29">
        <f>VLOOKUP($C35,'S0 remplacer avec S44'!$C:$BQ,52,0)</f>
        <v>32</v>
      </c>
      <c r="I35" s="29">
        <f>VLOOKUP($C35,'S0 remplacer avec S44'!$C:$BQ,53,0)</f>
        <v>925</v>
      </c>
      <c r="J35" s="29">
        <f>VLOOKUP($C35,'S0 remplacer avec S44'!$C:$BQ,15,0)</f>
        <v>205</v>
      </c>
      <c r="K35" s="29">
        <f>VLOOKUP($C35,'S0 remplacer avec S44'!$C:$BQ,22,0)</f>
        <v>76</v>
      </c>
      <c r="L35" s="29">
        <f>VLOOKUP($C35,'S0 remplacer avec S44'!$C:$BQ,23,0)</f>
        <v>132</v>
      </c>
      <c r="M35" s="29">
        <f>VLOOKUP($C35,'S0 remplacer avec S44'!$C:$BQ,35,0)</f>
        <v>4990.4194200000002</v>
      </c>
      <c r="N35" s="29">
        <f>VLOOKUP($C35,'S0 remplacer avec S44'!$C:$BQ,42,0)</f>
        <v>523</v>
      </c>
      <c r="O35" s="29">
        <f>VLOOKUP($C35,'S0 remplacer avec S44'!$C:$BQ,43,0)</f>
        <v>1625</v>
      </c>
      <c r="P35" s="22">
        <f>VLOOKUP($C35,'S45'!$C:$BQ,55,0)</f>
        <v>311.60000000000002</v>
      </c>
      <c r="Q35" s="22">
        <f>VLOOKUP($C35,'S45'!$C:$BQ,62,0)</f>
        <v>195</v>
      </c>
      <c r="R35" s="22">
        <f>VLOOKUP($C35,'S45'!$C:$BQ,63,0)</f>
        <v>296</v>
      </c>
      <c r="S35" s="22">
        <f>VLOOKUP($C35,'S45'!$C:$BQ,45,0)</f>
        <v>4432.9920099999999</v>
      </c>
      <c r="T35" s="29">
        <f>VLOOKUP($C35,'S45'!$C:$BQ,52,0)</f>
        <v>28</v>
      </c>
      <c r="U35" s="29">
        <f>VLOOKUP($C35,'S45'!$C:$BQ,53,0)</f>
        <v>920</v>
      </c>
      <c r="V35" s="29">
        <f>VLOOKUP($C35,'S45'!$C:$BQ,15,0)</f>
        <v>208</v>
      </c>
      <c r="W35" s="29">
        <f>VLOOKUP($C35,'S45'!$C:$BQ,22,0)</f>
        <v>73</v>
      </c>
      <c r="X35" s="29">
        <f>VLOOKUP($C35,'S45'!$C:$BQ,23,0)</f>
        <v>129</v>
      </c>
      <c r="Y35" s="29">
        <f>VLOOKUP($C35,'S45'!$C:$BQ,35,0)</f>
        <v>4996.8009700000002</v>
      </c>
      <c r="Z35" s="29">
        <f>VLOOKUP($C35,'S45'!$C:$BQ,42,0)</f>
        <v>516</v>
      </c>
      <c r="AA35" s="29">
        <f>VLOOKUP($C35,'S45'!$C:$BQ,43,0)</f>
        <v>1619</v>
      </c>
      <c r="AB35" s="22" t="e">
        <f>VLOOKUP($C35,'S46'!$C:$BQ,55,0)</f>
        <v>#N/A</v>
      </c>
      <c r="AC35" s="22" t="e">
        <f>VLOOKUP($C35,'S46'!$C:$BQ,62,0)</f>
        <v>#N/A</v>
      </c>
      <c r="AD35" s="22" t="e">
        <f>VLOOKUP($C35,'S46'!$C:$BQ,63,0)</f>
        <v>#N/A</v>
      </c>
      <c r="AE35" s="22" t="e">
        <f>VLOOKUP($C35,'S46'!$C:$BQ,45,0)</f>
        <v>#N/A</v>
      </c>
      <c r="AF35" s="29" t="e">
        <f>VLOOKUP($C35,'S46'!$C:$BQ,52,0)</f>
        <v>#N/A</v>
      </c>
      <c r="AG35" s="29" t="e">
        <f>VLOOKUP($C35,'S46'!$C:$BQ,53,0)</f>
        <v>#N/A</v>
      </c>
      <c r="AH35" s="29" t="e">
        <f>VLOOKUP($C35,'S46'!$C:$BQ,15,0)</f>
        <v>#N/A</v>
      </c>
      <c r="AI35" s="29" t="e">
        <f>VLOOKUP($C35,'S46'!$C:$BQ,22,0)</f>
        <v>#N/A</v>
      </c>
      <c r="AJ35" s="29" t="e">
        <f>VLOOKUP($C35,'S46'!$C:$BQ,23,0)</f>
        <v>#N/A</v>
      </c>
      <c r="AK35" s="29" t="e">
        <f>VLOOKUP($C35,'S46'!$C:$BQ,35,0)</f>
        <v>#N/A</v>
      </c>
      <c r="AL35" s="29" t="e">
        <f>VLOOKUP($C35,'S46'!$C:$BQ,42,0)</f>
        <v>#N/A</v>
      </c>
      <c r="AM35" s="29" t="e">
        <f>VLOOKUP($C35,'S46'!$C:$BQ,43,0)</f>
        <v>#N/A</v>
      </c>
      <c r="AN35" s="22" t="e">
        <f>VLOOKUP($C35,'S47'!$C:$BQ,55,0)</f>
        <v>#N/A</v>
      </c>
      <c r="AO35" s="22" t="e">
        <f>VLOOKUP($C35,'S47'!$C:$BQ,62,0)</f>
        <v>#N/A</v>
      </c>
      <c r="AP35" s="22" t="e">
        <f>VLOOKUP($C35,'S47'!$C:$BQ,63,0)</f>
        <v>#N/A</v>
      </c>
      <c r="AQ35" s="22" t="e">
        <f>VLOOKUP($C35,'S47'!$C:$BQ,45,0)</f>
        <v>#N/A</v>
      </c>
      <c r="AR35" s="29" t="e">
        <f>VLOOKUP($C35,'S47'!$C:$BQ,52,0)</f>
        <v>#N/A</v>
      </c>
      <c r="AS35" s="29" t="e">
        <f>VLOOKUP($C35,'S47'!$C:$BQ,53,0)</f>
        <v>#N/A</v>
      </c>
      <c r="AT35" s="29" t="e">
        <f>VLOOKUP($C35,'S47'!$C:$BQ,15,0)</f>
        <v>#N/A</v>
      </c>
      <c r="AU35" s="29" t="e">
        <f>VLOOKUP($C35,'S47'!$C:$BQ,22,0)</f>
        <v>#N/A</v>
      </c>
      <c r="AV35" s="29" t="e">
        <f>VLOOKUP($C35,'S47'!$C:$BQ,23,0)</f>
        <v>#N/A</v>
      </c>
      <c r="AW35" s="29" t="e">
        <f>VLOOKUP($C35,'S47'!$C:$BQ,35,0)</f>
        <v>#N/A</v>
      </c>
      <c r="AX35" s="29" t="e">
        <f>VLOOKUP($C35,'S47'!$C:$BQ,42,0)</f>
        <v>#N/A</v>
      </c>
      <c r="AY35" s="29" t="e">
        <f>VLOOKUP($C35,'S47'!$C:$BQ,43,0)</f>
        <v>#N/A</v>
      </c>
      <c r="AZ35" s="22" t="e">
        <f>VLOOKUP($C35,'S48'!$C:$BQ,55,0)</f>
        <v>#N/A</v>
      </c>
      <c r="BA35" s="22" t="e">
        <f>VLOOKUP($C35,'S48'!$C:$BQ,62,0)</f>
        <v>#N/A</v>
      </c>
      <c r="BB35" s="22" t="e">
        <f>VLOOKUP($C35,'S48'!$C:$BQ,63,0)</f>
        <v>#N/A</v>
      </c>
      <c r="BC35" s="22" t="e">
        <f>VLOOKUP($C35,'S48'!$C:$BQ,45,0)</f>
        <v>#N/A</v>
      </c>
      <c r="BD35" s="29" t="e">
        <f>VLOOKUP($C35,'S48'!$C:$BQ,52,0)</f>
        <v>#N/A</v>
      </c>
      <c r="BE35" s="29" t="e">
        <f>VLOOKUP($C35,'S48'!$C:$BQ,53,0)</f>
        <v>#N/A</v>
      </c>
      <c r="BF35" s="29" t="e">
        <f>VLOOKUP($C35,'S48'!$C:$BQ,15,0)</f>
        <v>#N/A</v>
      </c>
      <c r="BG35" s="29" t="e">
        <f>VLOOKUP($C35,'S48'!$C:$BQ,22,0)</f>
        <v>#N/A</v>
      </c>
      <c r="BH35" s="29" t="e">
        <f>VLOOKUP($C35,'S48'!$C:$BQ,23,0)</f>
        <v>#N/A</v>
      </c>
      <c r="BI35" s="29" t="e">
        <f>VLOOKUP($C35,'S48'!$C:$BQ,35,0)</f>
        <v>#N/A</v>
      </c>
      <c r="BJ35" s="29" t="e">
        <f>VLOOKUP($C35,'S48'!$C:$BQ,42,0)</f>
        <v>#N/A</v>
      </c>
      <c r="BK35" s="29" t="e">
        <f>VLOOKUP($C35,'S48'!$C:$BQ,43,0)</f>
        <v>#N/A</v>
      </c>
      <c r="BL35" s="22" t="e">
        <f>VLOOKUP($C35,'S49'!$C:$BQ,55,0)</f>
        <v>#N/A</v>
      </c>
      <c r="BM35" s="22" t="e">
        <f>VLOOKUP($C35,'S49'!$C:$BQ,62,0)</f>
        <v>#N/A</v>
      </c>
      <c r="BN35" s="22" t="e">
        <f>VLOOKUP($C35,'S49'!$C:$BQ,63,0)</f>
        <v>#N/A</v>
      </c>
      <c r="BO35" s="22" t="e">
        <f>VLOOKUP($C35,'S49'!$C:$BQ,45,0)</f>
        <v>#N/A</v>
      </c>
      <c r="BP35" s="29" t="e">
        <f>VLOOKUP($C35,'S49'!$C:$BQ,52,0)</f>
        <v>#N/A</v>
      </c>
      <c r="BQ35" s="29" t="e">
        <f>VLOOKUP($C35,'S49'!$C:$BQ,53,0)</f>
        <v>#N/A</v>
      </c>
      <c r="BR35" s="29" t="e">
        <f>VLOOKUP($C35,'S49'!$C:$BQ,15,0)</f>
        <v>#N/A</v>
      </c>
      <c r="BS35" s="29" t="e">
        <f>VLOOKUP($C35,'S49'!$C:$BQ,22,0)</f>
        <v>#N/A</v>
      </c>
      <c r="BT35" s="29" t="e">
        <f>VLOOKUP($C35,'S49'!$C:$BQ,23,0)</f>
        <v>#N/A</v>
      </c>
      <c r="BU35" s="29" t="e">
        <f>VLOOKUP($C35,'S49'!$C:$BQ,35,0)</f>
        <v>#N/A</v>
      </c>
      <c r="BV35" s="29" t="e">
        <f>VLOOKUP($C35,'S49'!$C:$BQ,42,0)</f>
        <v>#N/A</v>
      </c>
      <c r="BW35" s="29" t="e">
        <f>VLOOKUP($C35,'S49'!$C:$BQ,43,0)</f>
        <v>#N/A</v>
      </c>
      <c r="BX35" s="22" t="e">
        <f>VLOOKUP($C35,'S50'!$C:$BQ,55,0)</f>
        <v>#N/A</v>
      </c>
      <c r="BY35" s="22" t="e">
        <f>VLOOKUP($C35,'S50'!$C:$BQ,62,0)</f>
        <v>#N/A</v>
      </c>
      <c r="BZ35" s="22" t="e">
        <f>VLOOKUP($C35,'S50'!$C:$BQ,63,0)</f>
        <v>#N/A</v>
      </c>
      <c r="CA35" s="22" t="e">
        <f>VLOOKUP($C35,'S50'!$C:$BQ,45,0)</f>
        <v>#N/A</v>
      </c>
      <c r="CB35" s="29" t="e">
        <f>VLOOKUP($C35,'S50'!$C:$BQ,52,0)</f>
        <v>#N/A</v>
      </c>
      <c r="CC35" s="29" t="e">
        <f>VLOOKUP($C35,'S50'!$C:$BQ,53,0)</f>
        <v>#N/A</v>
      </c>
      <c r="CD35" s="29" t="e">
        <f>VLOOKUP($C35,'S50'!$C:$BQ,15,0)</f>
        <v>#N/A</v>
      </c>
      <c r="CE35" s="29" t="e">
        <f>VLOOKUP($C35,'S50'!$C:$BQ,22,0)</f>
        <v>#N/A</v>
      </c>
      <c r="CF35" s="29" t="e">
        <f>VLOOKUP($C35,'S50'!$C:$BQ,23,0)</f>
        <v>#N/A</v>
      </c>
      <c r="CG35" s="29" t="e">
        <f>VLOOKUP($C35,'S50'!$C:$BQ,35,0)</f>
        <v>#N/A</v>
      </c>
      <c r="CH35" s="29" t="e">
        <f>VLOOKUP($C35,'S50'!$C:$BQ,42,0)</f>
        <v>#N/A</v>
      </c>
      <c r="CI35" s="29" t="e">
        <f>VLOOKUP($C35,'S50'!$C:$BQ,43,0)</f>
        <v>#N/A</v>
      </c>
    </row>
    <row r="36" spans="1:87" x14ac:dyDescent="0.2">
      <c r="A36" s="31" t="s">
        <v>382</v>
      </c>
      <c r="B36" s="31" t="s">
        <v>58</v>
      </c>
      <c r="C36" s="21" t="s">
        <v>68</v>
      </c>
      <c r="D36" s="22">
        <f>VLOOKUP($C36,'S0 remplacer avec S44'!$C:$BQ,55,0)</f>
        <v>123.8</v>
      </c>
      <c r="E36" s="22">
        <f>VLOOKUP($C36,'S0 remplacer avec S44'!$C:$BQ,62,0)</f>
        <v>41</v>
      </c>
      <c r="F36" s="22">
        <f>VLOOKUP($C36,'S0 remplacer avec S44'!$C:$BQ,63,0)</f>
        <v>74</v>
      </c>
      <c r="G36" s="22">
        <f>VLOOKUP($C36,'S0 remplacer avec S44'!$C:$BQ,45,0)</f>
        <v>1400.7464399999999</v>
      </c>
      <c r="H36" s="29">
        <f>VLOOKUP($C36,'S0 remplacer avec S44'!$C:$BQ,52,0)</f>
        <v>47</v>
      </c>
      <c r="I36" s="29">
        <f>VLOOKUP($C36,'S0 remplacer avec S44'!$C:$BQ,53,0)</f>
        <v>336</v>
      </c>
      <c r="J36" s="29">
        <f>VLOOKUP($C36,'S0 remplacer avec S44'!$C:$BQ,15,0)</f>
        <v>80</v>
      </c>
      <c r="K36" s="29">
        <f>VLOOKUP($C36,'S0 remplacer avec S44'!$C:$BQ,22,0)</f>
        <v>11</v>
      </c>
      <c r="L36" s="29">
        <f>VLOOKUP($C36,'S0 remplacer avec S44'!$C:$BQ,23,0)</f>
        <v>30</v>
      </c>
      <c r="M36" s="29">
        <f>VLOOKUP($C36,'S0 remplacer avec S44'!$C:$BQ,35,0)</f>
        <v>936.97112000000004</v>
      </c>
      <c r="N36" s="29">
        <f>VLOOKUP($C36,'S0 remplacer avec S44'!$C:$BQ,42,0)</f>
        <v>921</v>
      </c>
      <c r="O36" s="29">
        <f>VLOOKUP($C36,'S0 remplacer avec S44'!$C:$BQ,43,0)</f>
        <v>1293</v>
      </c>
      <c r="P36" s="22">
        <f>VLOOKUP($C36,'S45'!$C:$BQ,55,0)</f>
        <v>126.8</v>
      </c>
      <c r="Q36" s="22">
        <f>VLOOKUP($C36,'S45'!$C:$BQ,62,0)</f>
        <v>38</v>
      </c>
      <c r="R36" s="22">
        <f>VLOOKUP($C36,'S45'!$C:$BQ,63,0)</f>
        <v>71</v>
      </c>
      <c r="S36" s="22">
        <f>VLOOKUP($C36,'S45'!$C:$BQ,45,0)</f>
        <v>1442.1324400000001</v>
      </c>
      <c r="T36" s="29">
        <f>VLOOKUP($C36,'S45'!$C:$BQ,52,0)</f>
        <v>5</v>
      </c>
      <c r="U36" s="29">
        <f>VLOOKUP($C36,'S45'!$C:$BQ,53,0)</f>
        <v>295</v>
      </c>
      <c r="V36" s="29">
        <f>VLOOKUP($C36,'S45'!$C:$BQ,15,0)</f>
        <v>83</v>
      </c>
      <c r="W36" s="29">
        <f>VLOOKUP($C36,'S45'!$C:$BQ,22,0)</f>
        <v>8</v>
      </c>
      <c r="X36" s="29">
        <f>VLOOKUP($C36,'S45'!$C:$BQ,23,0)</f>
        <v>27</v>
      </c>
      <c r="Y36" s="29">
        <f>VLOOKUP($C36,'S45'!$C:$BQ,35,0)</f>
        <v>944.72959000000003</v>
      </c>
      <c r="Z36" s="29">
        <f>VLOOKUP($C36,'S45'!$C:$BQ,42,0)</f>
        <v>914</v>
      </c>
      <c r="AA36" s="29">
        <f>VLOOKUP($C36,'S45'!$C:$BQ,43,0)</f>
        <v>1285</v>
      </c>
      <c r="AB36" s="22" t="e">
        <f>VLOOKUP($C36,'S46'!$C:$BQ,55,0)</f>
        <v>#N/A</v>
      </c>
      <c r="AC36" s="22" t="e">
        <f>VLOOKUP($C36,'S46'!$C:$BQ,62,0)</f>
        <v>#N/A</v>
      </c>
      <c r="AD36" s="22" t="e">
        <f>VLOOKUP($C36,'S46'!$C:$BQ,63,0)</f>
        <v>#N/A</v>
      </c>
      <c r="AE36" s="22" t="e">
        <f>VLOOKUP($C36,'S46'!$C:$BQ,45,0)</f>
        <v>#N/A</v>
      </c>
      <c r="AF36" s="29" t="e">
        <f>VLOOKUP($C36,'S46'!$C:$BQ,52,0)</f>
        <v>#N/A</v>
      </c>
      <c r="AG36" s="29" t="e">
        <f>VLOOKUP($C36,'S46'!$C:$BQ,53,0)</f>
        <v>#N/A</v>
      </c>
      <c r="AH36" s="29" t="e">
        <f>VLOOKUP($C36,'S46'!$C:$BQ,15,0)</f>
        <v>#N/A</v>
      </c>
      <c r="AI36" s="29" t="e">
        <f>VLOOKUP($C36,'S46'!$C:$BQ,22,0)</f>
        <v>#N/A</v>
      </c>
      <c r="AJ36" s="29" t="e">
        <f>VLOOKUP($C36,'S46'!$C:$BQ,23,0)</f>
        <v>#N/A</v>
      </c>
      <c r="AK36" s="29" t="e">
        <f>VLOOKUP($C36,'S46'!$C:$BQ,35,0)</f>
        <v>#N/A</v>
      </c>
      <c r="AL36" s="29" t="e">
        <f>VLOOKUP($C36,'S46'!$C:$BQ,42,0)</f>
        <v>#N/A</v>
      </c>
      <c r="AM36" s="29" t="e">
        <f>VLOOKUP($C36,'S46'!$C:$BQ,43,0)</f>
        <v>#N/A</v>
      </c>
      <c r="AN36" s="22" t="e">
        <f>VLOOKUP($C36,'S47'!$C:$BQ,55,0)</f>
        <v>#N/A</v>
      </c>
      <c r="AO36" s="22" t="e">
        <f>VLOOKUP($C36,'S47'!$C:$BQ,62,0)</f>
        <v>#N/A</v>
      </c>
      <c r="AP36" s="22" t="e">
        <f>VLOOKUP($C36,'S47'!$C:$BQ,63,0)</f>
        <v>#N/A</v>
      </c>
      <c r="AQ36" s="22" t="e">
        <f>VLOOKUP($C36,'S47'!$C:$BQ,45,0)</f>
        <v>#N/A</v>
      </c>
      <c r="AR36" s="29" t="e">
        <f>VLOOKUP($C36,'S47'!$C:$BQ,52,0)</f>
        <v>#N/A</v>
      </c>
      <c r="AS36" s="29" t="e">
        <f>VLOOKUP($C36,'S47'!$C:$BQ,53,0)</f>
        <v>#N/A</v>
      </c>
      <c r="AT36" s="29" t="e">
        <f>VLOOKUP($C36,'S47'!$C:$BQ,15,0)</f>
        <v>#N/A</v>
      </c>
      <c r="AU36" s="29" t="e">
        <f>VLOOKUP($C36,'S47'!$C:$BQ,22,0)</f>
        <v>#N/A</v>
      </c>
      <c r="AV36" s="29" t="e">
        <f>VLOOKUP($C36,'S47'!$C:$BQ,23,0)</f>
        <v>#N/A</v>
      </c>
      <c r="AW36" s="29" t="e">
        <f>VLOOKUP($C36,'S47'!$C:$BQ,35,0)</f>
        <v>#N/A</v>
      </c>
      <c r="AX36" s="29" t="e">
        <f>VLOOKUP($C36,'S47'!$C:$BQ,42,0)</f>
        <v>#N/A</v>
      </c>
      <c r="AY36" s="29" t="e">
        <f>VLOOKUP($C36,'S47'!$C:$BQ,43,0)</f>
        <v>#N/A</v>
      </c>
      <c r="AZ36" s="22" t="e">
        <f>VLOOKUP($C36,'S48'!$C:$BQ,55,0)</f>
        <v>#N/A</v>
      </c>
      <c r="BA36" s="22" t="e">
        <f>VLOOKUP($C36,'S48'!$C:$BQ,62,0)</f>
        <v>#N/A</v>
      </c>
      <c r="BB36" s="22" t="e">
        <f>VLOOKUP($C36,'S48'!$C:$BQ,63,0)</f>
        <v>#N/A</v>
      </c>
      <c r="BC36" s="22" t="e">
        <f>VLOOKUP($C36,'S48'!$C:$BQ,45,0)</f>
        <v>#N/A</v>
      </c>
      <c r="BD36" s="29" t="e">
        <f>VLOOKUP($C36,'S48'!$C:$BQ,52,0)</f>
        <v>#N/A</v>
      </c>
      <c r="BE36" s="29" t="e">
        <f>VLOOKUP($C36,'S48'!$C:$BQ,53,0)</f>
        <v>#N/A</v>
      </c>
      <c r="BF36" s="29" t="e">
        <f>VLOOKUP($C36,'S48'!$C:$BQ,15,0)</f>
        <v>#N/A</v>
      </c>
      <c r="BG36" s="29" t="e">
        <f>VLOOKUP($C36,'S48'!$C:$BQ,22,0)</f>
        <v>#N/A</v>
      </c>
      <c r="BH36" s="29" t="e">
        <f>VLOOKUP($C36,'S48'!$C:$BQ,23,0)</f>
        <v>#N/A</v>
      </c>
      <c r="BI36" s="29" t="e">
        <f>VLOOKUP($C36,'S48'!$C:$BQ,35,0)</f>
        <v>#N/A</v>
      </c>
      <c r="BJ36" s="29" t="e">
        <f>VLOOKUP($C36,'S48'!$C:$BQ,42,0)</f>
        <v>#N/A</v>
      </c>
      <c r="BK36" s="29" t="e">
        <f>VLOOKUP($C36,'S48'!$C:$BQ,43,0)</f>
        <v>#N/A</v>
      </c>
      <c r="BL36" s="22" t="e">
        <f>VLOOKUP($C36,'S49'!$C:$BQ,55,0)</f>
        <v>#N/A</v>
      </c>
      <c r="BM36" s="22" t="e">
        <f>VLOOKUP($C36,'S49'!$C:$BQ,62,0)</f>
        <v>#N/A</v>
      </c>
      <c r="BN36" s="22" t="e">
        <f>VLOOKUP($C36,'S49'!$C:$BQ,63,0)</f>
        <v>#N/A</v>
      </c>
      <c r="BO36" s="22" t="e">
        <f>VLOOKUP($C36,'S49'!$C:$BQ,45,0)</f>
        <v>#N/A</v>
      </c>
      <c r="BP36" s="29" t="e">
        <f>VLOOKUP($C36,'S49'!$C:$BQ,52,0)</f>
        <v>#N/A</v>
      </c>
      <c r="BQ36" s="29" t="e">
        <f>VLOOKUP($C36,'S49'!$C:$BQ,53,0)</f>
        <v>#N/A</v>
      </c>
      <c r="BR36" s="29" t="e">
        <f>VLOOKUP($C36,'S49'!$C:$BQ,15,0)</f>
        <v>#N/A</v>
      </c>
      <c r="BS36" s="29" t="e">
        <f>VLOOKUP($C36,'S49'!$C:$BQ,22,0)</f>
        <v>#N/A</v>
      </c>
      <c r="BT36" s="29" t="e">
        <f>VLOOKUP($C36,'S49'!$C:$BQ,23,0)</f>
        <v>#N/A</v>
      </c>
      <c r="BU36" s="29" t="e">
        <f>VLOOKUP($C36,'S49'!$C:$BQ,35,0)</f>
        <v>#N/A</v>
      </c>
      <c r="BV36" s="29" t="e">
        <f>VLOOKUP($C36,'S49'!$C:$BQ,42,0)</f>
        <v>#N/A</v>
      </c>
      <c r="BW36" s="29" t="e">
        <f>VLOOKUP($C36,'S49'!$C:$BQ,43,0)</f>
        <v>#N/A</v>
      </c>
      <c r="BX36" s="22" t="e">
        <f>VLOOKUP($C36,'S50'!$C:$BQ,55,0)</f>
        <v>#N/A</v>
      </c>
      <c r="BY36" s="22" t="e">
        <f>VLOOKUP($C36,'S50'!$C:$BQ,62,0)</f>
        <v>#N/A</v>
      </c>
      <c r="BZ36" s="22" t="e">
        <f>VLOOKUP($C36,'S50'!$C:$BQ,63,0)</f>
        <v>#N/A</v>
      </c>
      <c r="CA36" s="22" t="e">
        <f>VLOOKUP($C36,'S50'!$C:$BQ,45,0)</f>
        <v>#N/A</v>
      </c>
      <c r="CB36" s="29" t="e">
        <f>VLOOKUP($C36,'S50'!$C:$BQ,52,0)</f>
        <v>#N/A</v>
      </c>
      <c r="CC36" s="29" t="e">
        <f>VLOOKUP($C36,'S50'!$C:$BQ,53,0)</f>
        <v>#N/A</v>
      </c>
      <c r="CD36" s="29" t="e">
        <f>VLOOKUP($C36,'S50'!$C:$BQ,15,0)</f>
        <v>#N/A</v>
      </c>
      <c r="CE36" s="29" t="e">
        <f>VLOOKUP($C36,'S50'!$C:$BQ,22,0)</f>
        <v>#N/A</v>
      </c>
      <c r="CF36" s="29" t="e">
        <f>VLOOKUP($C36,'S50'!$C:$BQ,23,0)</f>
        <v>#N/A</v>
      </c>
      <c r="CG36" s="29" t="e">
        <f>VLOOKUP($C36,'S50'!$C:$BQ,35,0)</f>
        <v>#N/A</v>
      </c>
      <c r="CH36" s="29" t="e">
        <f>VLOOKUP($C36,'S50'!$C:$BQ,42,0)</f>
        <v>#N/A</v>
      </c>
      <c r="CI36" s="29" t="e">
        <f>VLOOKUP($C36,'S50'!$C:$BQ,43,0)</f>
        <v>#N/A</v>
      </c>
    </row>
    <row r="37" spans="1:87" x14ac:dyDescent="0.2">
      <c r="A37" s="31" t="s">
        <v>382</v>
      </c>
      <c r="B37" s="31" t="s">
        <v>58</v>
      </c>
      <c r="C37" s="21" t="s">
        <v>69</v>
      </c>
      <c r="D37" s="22">
        <f>VLOOKUP($C37,'S0 remplacer avec S44'!$C:$BQ,55,0)</f>
        <v>194.6</v>
      </c>
      <c r="E37" s="22">
        <f>VLOOKUP($C37,'S0 remplacer avec S44'!$C:$BQ,62,0)</f>
        <v>118</v>
      </c>
      <c r="F37" s="22">
        <f>VLOOKUP($C37,'S0 remplacer avec S44'!$C:$BQ,63,0)</f>
        <v>180</v>
      </c>
      <c r="G37" s="22">
        <f>VLOOKUP($C37,'S0 remplacer avec S44'!$C:$BQ,45,0)</f>
        <v>2799.6632</v>
      </c>
      <c r="H37" s="29">
        <f>VLOOKUP($C37,'S0 remplacer avec S44'!$C:$BQ,52,0)</f>
        <v>0</v>
      </c>
      <c r="I37" s="29">
        <f>VLOOKUP($C37,'S0 remplacer avec S44'!$C:$BQ,53,0)</f>
        <v>503</v>
      </c>
      <c r="J37" s="29">
        <f>VLOOKUP($C37,'S0 remplacer avec S44'!$C:$BQ,15,0)</f>
        <v>147</v>
      </c>
      <c r="K37" s="29">
        <f>VLOOKUP($C37,'S0 remplacer avec S44'!$C:$BQ,22,0)</f>
        <v>26</v>
      </c>
      <c r="L37" s="29">
        <f>VLOOKUP($C37,'S0 remplacer avec S44'!$C:$BQ,23,0)</f>
        <v>61</v>
      </c>
      <c r="M37" s="29">
        <f>VLOOKUP($C37,'S0 remplacer avec S44'!$C:$BQ,35,0)</f>
        <v>5731.99658</v>
      </c>
      <c r="N37" s="29">
        <f>VLOOKUP($C37,'S0 remplacer avec S44'!$C:$BQ,42,0)</f>
        <v>0</v>
      </c>
      <c r="O37" s="29">
        <f>VLOOKUP($C37,'S0 remplacer avec S44'!$C:$BQ,43,0)</f>
        <v>0</v>
      </c>
      <c r="P37" s="22">
        <f>VLOOKUP($C37,'S45'!$C:$BQ,55,0)</f>
        <v>200.4</v>
      </c>
      <c r="Q37" s="22">
        <f>VLOOKUP($C37,'S45'!$C:$BQ,62,0)</f>
        <v>112</v>
      </c>
      <c r="R37" s="22">
        <f>VLOOKUP($C37,'S45'!$C:$BQ,63,0)</f>
        <v>175</v>
      </c>
      <c r="S37" s="22">
        <f>VLOOKUP($C37,'S45'!$C:$BQ,45,0)</f>
        <v>2865.7550700000002</v>
      </c>
      <c r="T37" s="29">
        <f>VLOOKUP($C37,'S45'!$C:$BQ,52,0)</f>
        <v>0</v>
      </c>
      <c r="U37" s="29">
        <f>VLOOKUP($C37,'S45'!$C:$BQ,53,0)</f>
        <v>437</v>
      </c>
      <c r="V37" s="29">
        <f>VLOOKUP($C37,'S45'!$C:$BQ,15,0)</f>
        <v>149</v>
      </c>
      <c r="W37" s="29">
        <f>VLOOKUP($C37,'S45'!$C:$BQ,22,0)</f>
        <v>24</v>
      </c>
      <c r="X37" s="29">
        <f>VLOOKUP($C37,'S45'!$C:$BQ,23,0)</f>
        <v>59</v>
      </c>
      <c r="Y37" s="29">
        <f>VLOOKUP($C37,'S45'!$C:$BQ,35,0)</f>
        <v>5737.7669999999998</v>
      </c>
      <c r="Z37" s="29">
        <f>VLOOKUP($C37,'S45'!$C:$BQ,42,0)</f>
        <v>0</v>
      </c>
      <c r="AA37" s="29">
        <f>VLOOKUP($C37,'S45'!$C:$BQ,43,0)</f>
        <v>0</v>
      </c>
      <c r="AB37" s="22" t="e">
        <f>VLOOKUP($C37,'S46'!$C:$BQ,55,0)</f>
        <v>#N/A</v>
      </c>
      <c r="AC37" s="22" t="e">
        <f>VLOOKUP($C37,'S46'!$C:$BQ,62,0)</f>
        <v>#N/A</v>
      </c>
      <c r="AD37" s="22" t="e">
        <f>VLOOKUP($C37,'S46'!$C:$BQ,63,0)</f>
        <v>#N/A</v>
      </c>
      <c r="AE37" s="22" t="e">
        <f>VLOOKUP($C37,'S46'!$C:$BQ,45,0)</f>
        <v>#N/A</v>
      </c>
      <c r="AF37" s="29" t="e">
        <f>VLOOKUP($C37,'S46'!$C:$BQ,52,0)</f>
        <v>#N/A</v>
      </c>
      <c r="AG37" s="29" t="e">
        <f>VLOOKUP($C37,'S46'!$C:$BQ,53,0)</f>
        <v>#N/A</v>
      </c>
      <c r="AH37" s="29" t="e">
        <f>VLOOKUP($C37,'S46'!$C:$BQ,15,0)</f>
        <v>#N/A</v>
      </c>
      <c r="AI37" s="29" t="e">
        <f>VLOOKUP($C37,'S46'!$C:$BQ,22,0)</f>
        <v>#N/A</v>
      </c>
      <c r="AJ37" s="29" t="e">
        <f>VLOOKUP($C37,'S46'!$C:$BQ,23,0)</f>
        <v>#N/A</v>
      </c>
      <c r="AK37" s="29" t="e">
        <f>VLOOKUP($C37,'S46'!$C:$BQ,35,0)</f>
        <v>#N/A</v>
      </c>
      <c r="AL37" s="29" t="e">
        <f>VLOOKUP($C37,'S46'!$C:$BQ,42,0)</f>
        <v>#N/A</v>
      </c>
      <c r="AM37" s="29" t="e">
        <f>VLOOKUP($C37,'S46'!$C:$BQ,43,0)</f>
        <v>#N/A</v>
      </c>
      <c r="AN37" s="22" t="e">
        <f>VLOOKUP($C37,'S47'!$C:$BQ,55,0)</f>
        <v>#N/A</v>
      </c>
      <c r="AO37" s="22" t="e">
        <f>VLOOKUP($C37,'S47'!$C:$BQ,62,0)</f>
        <v>#N/A</v>
      </c>
      <c r="AP37" s="22" t="e">
        <f>VLOOKUP($C37,'S47'!$C:$BQ,63,0)</f>
        <v>#N/A</v>
      </c>
      <c r="AQ37" s="22" t="e">
        <f>VLOOKUP($C37,'S47'!$C:$BQ,45,0)</f>
        <v>#N/A</v>
      </c>
      <c r="AR37" s="29" t="e">
        <f>VLOOKUP($C37,'S47'!$C:$BQ,52,0)</f>
        <v>#N/A</v>
      </c>
      <c r="AS37" s="29" t="e">
        <f>VLOOKUP($C37,'S47'!$C:$BQ,53,0)</f>
        <v>#N/A</v>
      </c>
      <c r="AT37" s="29" t="e">
        <f>VLOOKUP($C37,'S47'!$C:$BQ,15,0)</f>
        <v>#N/A</v>
      </c>
      <c r="AU37" s="29" t="e">
        <f>VLOOKUP($C37,'S47'!$C:$BQ,22,0)</f>
        <v>#N/A</v>
      </c>
      <c r="AV37" s="29" t="e">
        <f>VLOOKUP($C37,'S47'!$C:$BQ,23,0)</f>
        <v>#N/A</v>
      </c>
      <c r="AW37" s="29" t="e">
        <f>VLOOKUP($C37,'S47'!$C:$BQ,35,0)</f>
        <v>#N/A</v>
      </c>
      <c r="AX37" s="29" t="e">
        <f>VLOOKUP($C37,'S47'!$C:$BQ,42,0)</f>
        <v>#N/A</v>
      </c>
      <c r="AY37" s="29" t="e">
        <f>VLOOKUP($C37,'S47'!$C:$BQ,43,0)</f>
        <v>#N/A</v>
      </c>
      <c r="AZ37" s="22" t="e">
        <f>VLOOKUP($C37,'S48'!$C:$BQ,55,0)</f>
        <v>#N/A</v>
      </c>
      <c r="BA37" s="22" t="e">
        <f>VLOOKUP($C37,'S48'!$C:$BQ,62,0)</f>
        <v>#N/A</v>
      </c>
      <c r="BB37" s="22" t="e">
        <f>VLOOKUP($C37,'S48'!$C:$BQ,63,0)</f>
        <v>#N/A</v>
      </c>
      <c r="BC37" s="22" t="e">
        <f>VLOOKUP($C37,'S48'!$C:$BQ,45,0)</f>
        <v>#N/A</v>
      </c>
      <c r="BD37" s="29" t="e">
        <f>VLOOKUP($C37,'S48'!$C:$BQ,52,0)</f>
        <v>#N/A</v>
      </c>
      <c r="BE37" s="29" t="e">
        <f>VLOOKUP($C37,'S48'!$C:$BQ,53,0)</f>
        <v>#N/A</v>
      </c>
      <c r="BF37" s="29" t="e">
        <f>VLOOKUP($C37,'S48'!$C:$BQ,15,0)</f>
        <v>#N/A</v>
      </c>
      <c r="BG37" s="29" t="e">
        <f>VLOOKUP($C37,'S48'!$C:$BQ,22,0)</f>
        <v>#N/A</v>
      </c>
      <c r="BH37" s="29" t="e">
        <f>VLOOKUP($C37,'S48'!$C:$BQ,23,0)</f>
        <v>#N/A</v>
      </c>
      <c r="BI37" s="29" t="e">
        <f>VLOOKUP($C37,'S48'!$C:$BQ,35,0)</f>
        <v>#N/A</v>
      </c>
      <c r="BJ37" s="29" t="e">
        <f>VLOOKUP($C37,'S48'!$C:$BQ,42,0)</f>
        <v>#N/A</v>
      </c>
      <c r="BK37" s="29" t="e">
        <f>VLOOKUP($C37,'S48'!$C:$BQ,43,0)</f>
        <v>#N/A</v>
      </c>
      <c r="BL37" s="22" t="e">
        <f>VLOOKUP($C37,'S49'!$C:$BQ,55,0)</f>
        <v>#N/A</v>
      </c>
      <c r="BM37" s="22" t="e">
        <f>VLOOKUP($C37,'S49'!$C:$BQ,62,0)</f>
        <v>#N/A</v>
      </c>
      <c r="BN37" s="22" t="e">
        <f>VLOOKUP($C37,'S49'!$C:$BQ,63,0)</f>
        <v>#N/A</v>
      </c>
      <c r="BO37" s="22" t="e">
        <f>VLOOKUP($C37,'S49'!$C:$BQ,45,0)</f>
        <v>#N/A</v>
      </c>
      <c r="BP37" s="29" t="e">
        <f>VLOOKUP($C37,'S49'!$C:$BQ,52,0)</f>
        <v>#N/A</v>
      </c>
      <c r="BQ37" s="29" t="e">
        <f>VLOOKUP($C37,'S49'!$C:$BQ,53,0)</f>
        <v>#N/A</v>
      </c>
      <c r="BR37" s="29" t="e">
        <f>VLOOKUP($C37,'S49'!$C:$BQ,15,0)</f>
        <v>#N/A</v>
      </c>
      <c r="BS37" s="29" t="e">
        <f>VLOOKUP($C37,'S49'!$C:$BQ,22,0)</f>
        <v>#N/A</v>
      </c>
      <c r="BT37" s="29" t="e">
        <f>VLOOKUP($C37,'S49'!$C:$BQ,23,0)</f>
        <v>#N/A</v>
      </c>
      <c r="BU37" s="29" t="e">
        <f>VLOOKUP($C37,'S49'!$C:$BQ,35,0)</f>
        <v>#N/A</v>
      </c>
      <c r="BV37" s="29" t="e">
        <f>VLOOKUP($C37,'S49'!$C:$BQ,42,0)</f>
        <v>#N/A</v>
      </c>
      <c r="BW37" s="29" t="e">
        <f>VLOOKUP($C37,'S49'!$C:$BQ,43,0)</f>
        <v>#N/A</v>
      </c>
      <c r="BX37" s="22" t="e">
        <f>VLOOKUP($C37,'S50'!$C:$BQ,55,0)</f>
        <v>#N/A</v>
      </c>
      <c r="BY37" s="22" t="e">
        <f>VLOOKUP($C37,'S50'!$C:$BQ,62,0)</f>
        <v>#N/A</v>
      </c>
      <c r="BZ37" s="22" t="e">
        <f>VLOOKUP($C37,'S50'!$C:$BQ,63,0)</f>
        <v>#N/A</v>
      </c>
      <c r="CA37" s="22" t="e">
        <f>VLOOKUP($C37,'S50'!$C:$BQ,45,0)</f>
        <v>#N/A</v>
      </c>
      <c r="CB37" s="29" t="e">
        <f>VLOOKUP($C37,'S50'!$C:$BQ,52,0)</f>
        <v>#N/A</v>
      </c>
      <c r="CC37" s="29" t="e">
        <f>VLOOKUP($C37,'S50'!$C:$BQ,53,0)</f>
        <v>#N/A</v>
      </c>
      <c r="CD37" s="29" t="e">
        <f>VLOOKUP($C37,'S50'!$C:$BQ,15,0)</f>
        <v>#N/A</v>
      </c>
      <c r="CE37" s="29" t="e">
        <f>VLOOKUP($C37,'S50'!$C:$BQ,22,0)</f>
        <v>#N/A</v>
      </c>
      <c r="CF37" s="29" t="e">
        <f>VLOOKUP($C37,'S50'!$C:$BQ,23,0)</f>
        <v>#N/A</v>
      </c>
      <c r="CG37" s="29" t="e">
        <f>VLOOKUP($C37,'S50'!$C:$BQ,35,0)</f>
        <v>#N/A</v>
      </c>
      <c r="CH37" s="29" t="e">
        <f>VLOOKUP($C37,'S50'!$C:$BQ,42,0)</f>
        <v>#N/A</v>
      </c>
      <c r="CI37" s="29" t="e">
        <f>VLOOKUP($C37,'S50'!$C:$BQ,43,0)</f>
        <v>#N/A</v>
      </c>
    </row>
    <row r="38" spans="1:87" x14ac:dyDescent="0.2">
      <c r="A38" s="31" t="s">
        <v>382</v>
      </c>
      <c r="B38" s="31" t="s">
        <v>58</v>
      </c>
      <c r="C38" s="21" t="s">
        <v>70</v>
      </c>
      <c r="D38" s="22">
        <f>VLOOKUP($C38,'S0 remplacer avec S44'!$C:$BQ,55,0)</f>
        <v>346.3</v>
      </c>
      <c r="E38" s="22">
        <f>VLOOKUP($C38,'S0 remplacer avec S44'!$C:$BQ,62,0)</f>
        <v>172</v>
      </c>
      <c r="F38" s="22">
        <f>VLOOKUP($C38,'S0 remplacer avec S44'!$C:$BQ,63,0)</f>
        <v>275</v>
      </c>
      <c r="G38" s="22">
        <f>VLOOKUP($C38,'S0 remplacer avec S44'!$C:$BQ,45,0)</f>
        <v>4928.3071099999997</v>
      </c>
      <c r="H38" s="29">
        <f>VLOOKUP($C38,'S0 remplacer avec S44'!$C:$BQ,52,0)</f>
        <v>0</v>
      </c>
      <c r="I38" s="29">
        <f>VLOOKUP($C38,'S0 remplacer avec S44'!$C:$BQ,53,0)</f>
        <v>547</v>
      </c>
      <c r="J38" s="29">
        <f>VLOOKUP($C38,'S0 remplacer avec S44'!$C:$BQ,15,0)</f>
        <v>366</v>
      </c>
      <c r="K38" s="29">
        <f>VLOOKUP($C38,'S0 remplacer avec S44'!$C:$BQ,22,0)</f>
        <v>0</v>
      </c>
      <c r="L38" s="29">
        <f>VLOOKUP($C38,'S0 remplacer avec S44'!$C:$BQ,23,0)</f>
        <v>0</v>
      </c>
      <c r="M38" s="29">
        <f>VLOOKUP($C38,'S0 remplacer avec S44'!$C:$BQ,35,0)</f>
        <v>7772.9553900000001</v>
      </c>
      <c r="N38" s="29">
        <f>VLOOKUP($C38,'S0 remplacer avec S44'!$C:$BQ,42,0)</f>
        <v>0</v>
      </c>
      <c r="O38" s="29">
        <f>VLOOKUP($C38,'S0 remplacer avec S44'!$C:$BQ,43,0)</f>
        <v>139</v>
      </c>
      <c r="P38" s="22">
        <f>VLOOKUP($C38,'S45'!$C:$BQ,55,0)</f>
        <v>352.5</v>
      </c>
      <c r="Q38" s="22">
        <f>VLOOKUP($C38,'S45'!$C:$BQ,62,0)</f>
        <v>166</v>
      </c>
      <c r="R38" s="22">
        <f>VLOOKUP($C38,'S45'!$C:$BQ,63,0)</f>
        <v>269</v>
      </c>
      <c r="S38" s="22">
        <f>VLOOKUP($C38,'S45'!$C:$BQ,45,0)</f>
        <v>5043.3159400000004</v>
      </c>
      <c r="T38" s="29">
        <f>VLOOKUP($C38,'S45'!$C:$BQ,52,0)</f>
        <v>0</v>
      </c>
      <c r="U38" s="29">
        <f>VLOOKUP($C38,'S45'!$C:$BQ,53,0)</f>
        <v>432</v>
      </c>
      <c r="V38" s="29">
        <f>VLOOKUP($C38,'S45'!$C:$BQ,15,0)</f>
        <v>367</v>
      </c>
      <c r="W38" s="29">
        <f>VLOOKUP($C38,'S45'!$C:$BQ,22,0)</f>
        <v>0</v>
      </c>
      <c r="X38" s="29">
        <f>VLOOKUP($C38,'S45'!$C:$BQ,23,0)</f>
        <v>0</v>
      </c>
      <c r="Y38" s="29">
        <f>VLOOKUP($C38,'S45'!$C:$BQ,35,0)</f>
        <v>8109.1900299999998</v>
      </c>
      <c r="Z38" s="29">
        <f>VLOOKUP($C38,'S45'!$C:$BQ,42,0)</f>
        <v>0</v>
      </c>
      <c r="AA38" s="29">
        <f>VLOOKUP($C38,'S45'!$C:$BQ,43,0)</f>
        <v>0</v>
      </c>
      <c r="AB38" s="22" t="e">
        <f>VLOOKUP($C38,'S46'!$C:$BQ,55,0)</f>
        <v>#N/A</v>
      </c>
      <c r="AC38" s="22" t="e">
        <f>VLOOKUP($C38,'S46'!$C:$BQ,62,0)</f>
        <v>#N/A</v>
      </c>
      <c r="AD38" s="22" t="e">
        <f>VLOOKUP($C38,'S46'!$C:$BQ,63,0)</f>
        <v>#N/A</v>
      </c>
      <c r="AE38" s="22" t="e">
        <f>VLOOKUP($C38,'S46'!$C:$BQ,45,0)</f>
        <v>#N/A</v>
      </c>
      <c r="AF38" s="29" t="e">
        <f>VLOOKUP($C38,'S46'!$C:$BQ,52,0)</f>
        <v>#N/A</v>
      </c>
      <c r="AG38" s="29" t="e">
        <f>VLOOKUP($C38,'S46'!$C:$BQ,53,0)</f>
        <v>#N/A</v>
      </c>
      <c r="AH38" s="29" t="e">
        <f>VLOOKUP($C38,'S46'!$C:$BQ,15,0)</f>
        <v>#N/A</v>
      </c>
      <c r="AI38" s="29" t="e">
        <f>VLOOKUP($C38,'S46'!$C:$BQ,22,0)</f>
        <v>#N/A</v>
      </c>
      <c r="AJ38" s="29" t="e">
        <f>VLOOKUP($C38,'S46'!$C:$BQ,23,0)</f>
        <v>#N/A</v>
      </c>
      <c r="AK38" s="29" t="e">
        <f>VLOOKUP($C38,'S46'!$C:$BQ,35,0)</f>
        <v>#N/A</v>
      </c>
      <c r="AL38" s="29" t="e">
        <f>VLOOKUP($C38,'S46'!$C:$BQ,42,0)</f>
        <v>#N/A</v>
      </c>
      <c r="AM38" s="29" t="e">
        <f>VLOOKUP($C38,'S46'!$C:$BQ,43,0)</f>
        <v>#N/A</v>
      </c>
      <c r="AN38" s="22" t="e">
        <f>VLOOKUP($C38,'S47'!$C:$BQ,55,0)</f>
        <v>#N/A</v>
      </c>
      <c r="AO38" s="22" t="e">
        <f>VLOOKUP($C38,'S47'!$C:$BQ,62,0)</f>
        <v>#N/A</v>
      </c>
      <c r="AP38" s="22" t="e">
        <f>VLOOKUP($C38,'S47'!$C:$BQ,63,0)</f>
        <v>#N/A</v>
      </c>
      <c r="AQ38" s="22" t="e">
        <f>VLOOKUP($C38,'S47'!$C:$BQ,45,0)</f>
        <v>#N/A</v>
      </c>
      <c r="AR38" s="29" t="e">
        <f>VLOOKUP($C38,'S47'!$C:$BQ,52,0)</f>
        <v>#N/A</v>
      </c>
      <c r="AS38" s="29" t="e">
        <f>VLOOKUP($C38,'S47'!$C:$BQ,53,0)</f>
        <v>#N/A</v>
      </c>
      <c r="AT38" s="29" t="e">
        <f>VLOOKUP($C38,'S47'!$C:$BQ,15,0)</f>
        <v>#N/A</v>
      </c>
      <c r="AU38" s="29" t="e">
        <f>VLOOKUP($C38,'S47'!$C:$BQ,22,0)</f>
        <v>#N/A</v>
      </c>
      <c r="AV38" s="29" t="e">
        <f>VLOOKUP($C38,'S47'!$C:$BQ,23,0)</f>
        <v>#N/A</v>
      </c>
      <c r="AW38" s="29" t="e">
        <f>VLOOKUP($C38,'S47'!$C:$BQ,35,0)</f>
        <v>#N/A</v>
      </c>
      <c r="AX38" s="29" t="e">
        <f>VLOOKUP($C38,'S47'!$C:$BQ,42,0)</f>
        <v>#N/A</v>
      </c>
      <c r="AY38" s="29" t="e">
        <f>VLOOKUP($C38,'S47'!$C:$BQ,43,0)</f>
        <v>#N/A</v>
      </c>
      <c r="AZ38" s="22" t="e">
        <f>VLOOKUP($C38,'S48'!$C:$BQ,55,0)</f>
        <v>#N/A</v>
      </c>
      <c r="BA38" s="22" t="e">
        <f>VLOOKUP($C38,'S48'!$C:$BQ,62,0)</f>
        <v>#N/A</v>
      </c>
      <c r="BB38" s="22" t="e">
        <f>VLOOKUP($C38,'S48'!$C:$BQ,63,0)</f>
        <v>#N/A</v>
      </c>
      <c r="BC38" s="22" t="e">
        <f>VLOOKUP($C38,'S48'!$C:$BQ,45,0)</f>
        <v>#N/A</v>
      </c>
      <c r="BD38" s="29" t="e">
        <f>VLOOKUP($C38,'S48'!$C:$BQ,52,0)</f>
        <v>#N/A</v>
      </c>
      <c r="BE38" s="29" t="e">
        <f>VLOOKUP($C38,'S48'!$C:$BQ,53,0)</f>
        <v>#N/A</v>
      </c>
      <c r="BF38" s="29" t="e">
        <f>VLOOKUP($C38,'S48'!$C:$BQ,15,0)</f>
        <v>#N/A</v>
      </c>
      <c r="BG38" s="29" t="e">
        <f>VLOOKUP($C38,'S48'!$C:$BQ,22,0)</f>
        <v>#N/A</v>
      </c>
      <c r="BH38" s="29" t="e">
        <f>VLOOKUP($C38,'S48'!$C:$BQ,23,0)</f>
        <v>#N/A</v>
      </c>
      <c r="BI38" s="29" t="e">
        <f>VLOOKUP($C38,'S48'!$C:$BQ,35,0)</f>
        <v>#N/A</v>
      </c>
      <c r="BJ38" s="29" t="e">
        <f>VLOOKUP($C38,'S48'!$C:$BQ,42,0)</f>
        <v>#N/A</v>
      </c>
      <c r="BK38" s="29" t="e">
        <f>VLOOKUP($C38,'S48'!$C:$BQ,43,0)</f>
        <v>#N/A</v>
      </c>
      <c r="BL38" s="22" t="e">
        <f>VLOOKUP($C38,'S49'!$C:$BQ,55,0)</f>
        <v>#N/A</v>
      </c>
      <c r="BM38" s="22" t="e">
        <f>VLOOKUP($C38,'S49'!$C:$BQ,62,0)</f>
        <v>#N/A</v>
      </c>
      <c r="BN38" s="22" t="e">
        <f>VLOOKUP($C38,'S49'!$C:$BQ,63,0)</f>
        <v>#N/A</v>
      </c>
      <c r="BO38" s="22" t="e">
        <f>VLOOKUP($C38,'S49'!$C:$BQ,45,0)</f>
        <v>#N/A</v>
      </c>
      <c r="BP38" s="29" t="e">
        <f>VLOOKUP($C38,'S49'!$C:$BQ,52,0)</f>
        <v>#N/A</v>
      </c>
      <c r="BQ38" s="29" t="e">
        <f>VLOOKUP($C38,'S49'!$C:$BQ,53,0)</f>
        <v>#N/A</v>
      </c>
      <c r="BR38" s="29" t="e">
        <f>VLOOKUP($C38,'S49'!$C:$BQ,15,0)</f>
        <v>#N/A</v>
      </c>
      <c r="BS38" s="29" t="e">
        <f>VLOOKUP($C38,'S49'!$C:$BQ,22,0)</f>
        <v>#N/A</v>
      </c>
      <c r="BT38" s="29" t="e">
        <f>VLOOKUP($C38,'S49'!$C:$BQ,23,0)</f>
        <v>#N/A</v>
      </c>
      <c r="BU38" s="29" t="e">
        <f>VLOOKUP($C38,'S49'!$C:$BQ,35,0)</f>
        <v>#N/A</v>
      </c>
      <c r="BV38" s="29" t="e">
        <f>VLOOKUP($C38,'S49'!$C:$BQ,42,0)</f>
        <v>#N/A</v>
      </c>
      <c r="BW38" s="29" t="e">
        <f>VLOOKUP($C38,'S49'!$C:$BQ,43,0)</f>
        <v>#N/A</v>
      </c>
      <c r="BX38" s="22" t="e">
        <f>VLOOKUP($C38,'S50'!$C:$BQ,55,0)</f>
        <v>#N/A</v>
      </c>
      <c r="BY38" s="22" t="e">
        <f>VLOOKUP($C38,'S50'!$C:$BQ,62,0)</f>
        <v>#N/A</v>
      </c>
      <c r="BZ38" s="22" t="e">
        <f>VLOOKUP($C38,'S50'!$C:$BQ,63,0)</f>
        <v>#N/A</v>
      </c>
      <c r="CA38" s="22" t="e">
        <f>VLOOKUP($C38,'S50'!$C:$BQ,45,0)</f>
        <v>#N/A</v>
      </c>
      <c r="CB38" s="29" t="e">
        <f>VLOOKUP($C38,'S50'!$C:$BQ,52,0)</f>
        <v>#N/A</v>
      </c>
      <c r="CC38" s="29" t="e">
        <f>VLOOKUP($C38,'S50'!$C:$BQ,53,0)</f>
        <v>#N/A</v>
      </c>
      <c r="CD38" s="29" t="e">
        <f>VLOOKUP($C38,'S50'!$C:$BQ,15,0)</f>
        <v>#N/A</v>
      </c>
      <c r="CE38" s="29" t="e">
        <f>VLOOKUP($C38,'S50'!$C:$BQ,22,0)</f>
        <v>#N/A</v>
      </c>
      <c r="CF38" s="29" t="e">
        <f>VLOOKUP($C38,'S50'!$C:$BQ,23,0)</f>
        <v>#N/A</v>
      </c>
      <c r="CG38" s="29" t="e">
        <f>VLOOKUP($C38,'S50'!$C:$BQ,35,0)</f>
        <v>#N/A</v>
      </c>
      <c r="CH38" s="29" t="e">
        <f>VLOOKUP($C38,'S50'!$C:$BQ,42,0)</f>
        <v>#N/A</v>
      </c>
      <c r="CI38" s="29" t="e">
        <f>VLOOKUP($C38,'S50'!$C:$BQ,43,0)</f>
        <v>#N/A</v>
      </c>
    </row>
    <row r="39" spans="1:87" x14ac:dyDescent="0.2">
      <c r="A39" s="31" t="e">
        <v>#N/A</v>
      </c>
      <c r="B39" s="31" t="e">
        <v>#N/A</v>
      </c>
      <c r="C39" s="21" t="s">
        <v>71</v>
      </c>
      <c r="D39" s="22" t="e">
        <f>VLOOKUP($C39,'S0 remplacer avec S44'!$C:$BQ,55,0)</f>
        <v>#N/A</v>
      </c>
      <c r="E39" s="22" t="e">
        <f>VLOOKUP($C39,'S0 remplacer avec S44'!$C:$BQ,62,0)</f>
        <v>#N/A</v>
      </c>
      <c r="F39" s="22" t="e">
        <f>VLOOKUP($C39,'S0 remplacer avec S44'!$C:$BQ,63,0)</f>
        <v>#N/A</v>
      </c>
      <c r="G39" s="22" t="e">
        <f>VLOOKUP($C39,'S0 remplacer avec S44'!$C:$BQ,45,0)</f>
        <v>#N/A</v>
      </c>
      <c r="H39" s="29" t="e">
        <f>VLOOKUP($C39,'S0 remplacer avec S44'!$C:$BQ,52,0)</f>
        <v>#N/A</v>
      </c>
      <c r="I39" s="29" t="e">
        <f>VLOOKUP($C39,'S0 remplacer avec S44'!$C:$BQ,53,0)</f>
        <v>#N/A</v>
      </c>
      <c r="J39" s="29" t="e">
        <f>VLOOKUP($C39,'S0 remplacer avec S44'!$C:$BQ,15,0)</f>
        <v>#N/A</v>
      </c>
      <c r="K39" s="29" t="e">
        <f>VLOOKUP($C39,'S0 remplacer avec S44'!$C:$BQ,22,0)</f>
        <v>#N/A</v>
      </c>
      <c r="L39" s="29" t="e">
        <f>VLOOKUP($C39,'S0 remplacer avec S44'!$C:$BQ,23,0)</f>
        <v>#N/A</v>
      </c>
      <c r="M39" s="29" t="e">
        <f>VLOOKUP($C39,'S0 remplacer avec S44'!$C:$BQ,35,0)</f>
        <v>#N/A</v>
      </c>
      <c r="N39" s="29" t="e">
        <f>VLOOKUP($C39,'S0 remplacer avec S44'!$C:$BQ,42,0)</f>
        <v>#N/A</v>
      </c>
      <c r="O39" s="29" t="e">
        <f>VLOOKUP($C39,'S0 remplacer avec S44'!$C:$BQ,43,0)</f>
        <v>#N/A</v>
      </c>
      <c r="P39" s="22" t="e">
        <f>VLOOKUP($C39,'S45'!$C:$BQ,55,0)</f>
        <v>#N/A</v>
      </c>
      <c r="Q39" s="22" t="e">
        <f>VLOOKUP($C39,'S45'!$C:$BQ,62,0)</f>
        <v>#N/A</v>
      </c>
      <c r="R39" s="22" t="e">
        <f>VLOOKUP($C39,'S45'!$C:$BQ,63,0)</f>
        <v>#N/A</v>
      </c>
      <c r="S39" s="22" t="e">
        <f>VLOOKUP($C39,'S45'!$C:$BQ,45,0)</f>
        <v>#N/A</v>
      </c>
      <c r="T39" s="29" t="e">
        <f>VLOOKUP($C39,'S45'!$C:$BQ,52,0)</f>
        <v>#N/A</v>
      </c>
      <c r="U39" s="29" t="e">
        <f>VLOOKUP($C39,'S45'!$C:$BQ,53,0)</f>
        <v>#N/A</v>
      </c>
      <c r="V39" s="29" t="e">
        <f>VLOOKUP($C39,'S45'!$C:$BQ,15,0)</f>
        <v>#N/A</v>
      </c>
      <c r="W39" s="29" t="e">
        <f>VLOOKUP($C39,'S45'!$C:$BQ,22,0)</f>
        <v>#N/A</v>
      </c>
      <c r="X39" s="29" t="e">
        <f>VLOOKUP($C39,'S45'!$C:$BQ,23,0)</f>
        <v>#N/A</v>
      </c>
      <c r="Y39" s="29" t="e">
        <f>VLOOKUP($C39,'S45'!$C:$BQ,35,0)</f>
        <v>#N/A</v>
      </c>
      <c r="Z39" s="29" t="e">
        <f>VLOOKUP($C39,'S45'!$C:$BQ,42,0)</f>
        <v>#N/A</v>
      </c>
      <c r="AA39" s="29" t="e">
        <f>VLOOKUP($C39,'S45'!$C:$BQ,43,0)</f>
        <v>#N/A</v>
      </c>
      <c r="AB39" s="22" t="e">
        <f>VLOOKUP($C39,'S46'!$C:$BQ,55,0)</f>
        <v>#N/A</v>
      </c>
      <c r="AC39" s="22" t="e">
        <f>VLOOKUP($C39,'S46'!$C:$BQ,62,0)</f>
        <v>#N/A</v>
      </c>
      <c r="AD39" s="22" t="e">
        <f>VLOOKUP($C39,'S46'!$C:$BQ,63,0)</f>
        <v>#N/A</v>
      </c>
      <c r="AE39" s="22" t="e">
        <f>VLOOKUP($C39,'S46'!$C:$BQ,45,0)</f>
        <v>#N/A</v>
      </c>
      <c r="AF39" s="29" t="e">
        <f>VLOOKUP($C39,'S46'!$C:$BQ,52,0)</f>
        <v>#N/A</v>
      </c>
      <c r="AG39" s="29" t="e">
        <f>VLOOKUP($C39,'S46'!$C:$BQ,53,0)</f>
        <v>#N/A</v>
      </c>
      <c r="AH39" s="29" t="e">
        <f>VLOOKUP($C39,'S46'!$C:$BQ,15,0)</f>
        <v>#N/A</v>
      </c>
      <c r="AI39" s="29" t="e">
        <f>VLOOKUP($C39,'S46'!$C:$BQ,22,0)</f>
        <v>#N/A</v>
      </c>
      <c r="AJ39" s="29" t="e">
        <f>VLOOKUP($C39,'S46'!$C:$BQ,23,0)</f>
        <v>#N/A</v>
      </c>
      <c r="AK39" s="29" t="e">
        <f>VLOOKUP($C39,'S46'!$C:$BQ,35,0)</f>
        <v>#N/A</v>
      </c>
      <c r="AL39" s="29" t="e">
        <f>VLOOKUP($C39,'S46'!$C:$BQ,42,0)</f>
        <v>#N/A</v>
      </c>
      <c r="AM39" s="29" t="e">
        <f>VLOOKUP($C39,'S46'!$C:$BQ,43,0)</f>
        <v>#N/A</v>
      </c>
      <c r="AN39" s="22" t="e">
        <f>VLOOKUP($C39,'S47'!$C:$BQ,55,0)</f>
        <v>#N/A</v>
      </c>
      <c r="AO39" s="22" t="e">
        <f>VLOOKUP($C39,'S47'!$C:$BQ,62,0)</f>
        <v>#N/A</v>
      </c>
      <c r="AP39" s="22" t="e">
        <f>VLOOKUP($C39,'S47'!$C:$BQ,63,0)</f>
        <v>#N/A</v>
      </c>
      <c r="AQ39" s="22" t="e">
        <f>VLOOKUP($C39,'S47'!$C:$BQ,45,0)</f>
        <v>#N/A</v>
      </c>
      <c r="AR39" s="29" t="e">
        <f>VLOOKUP($C39,'S47'!$C:$BQ,52,0)</f>
        <v>#N/A</v>
      </c>
      <c r="AS39" s="29" t="e">
        <f>VLOOKUP($C39,'S47'!$C:$BQ,53,0)</f>
        <v>#N/A</v>
      </c>
      <c r="AT39" s="29" t="e">
        <f>VLOOKUP($C39,'S47'!$C:$BQ,15,0)</f>
        <v>#N/A</v>
      </c>
      <c r="AU39" s="29" t="e">
        <f>VLOOKUP($C39,'S47'!$C:$BQ,22,0)</f>
        <v>#N/A</v>
      </c>
      <c r="AV39" s="29" t="e">
        <f>VLOOKUP($C39,'S47'!$C:$BQ,23,0)</f>
        <v>#N/A</v>
      </c>
      <c r="AW39" s="29" t="e">
        <f>VLOOKUP($C39,'S47'!$C:$BQ,35,0)</f>
        <v>#N/A</v>
      </c>
      <c r="AX39" s="29" t="e">
        <f>VLOOKUP($C39,'S47'!$C:$BQ,42,0)</f>
        <v>#N/A</v>
      </c>
      <c r="AY39" s="29" t="e">
        <f>VLOOKUP($C39,'S47'!$C:$BQ,43,0)</f>
        <v>#N/A</v>
      </c>
      <c r="AZ39" s="22" t="e">
        <f>VLOOKUP($C39,'S48'!$C:$BQ,55,0)</f>
        <v>#N/A</v>
      </c>
      <c r="BA39" s="22" t="e">
        <f>VLOOKUP($C39,'S48'!$C:$BQ,62,0)</f>
        <v>#N/A</v>
      </c>
      <c r="BB39" s="22" t="e">
        <f>VLOOKUP($C39,'S48'!$C:$BQ,63,0)</f>
        <v>#N/A</v>
      </c>
      <c r="BC39" s="22" t="e">
        <f>VLOOKUP($C39,'S48'!$C:$BQ,45,0)</f>
        <v>#N/A</v>
      </c>
      <c r="BD39" s="29" t="e">
        <f>VLOOKUP($C39,'S48'!$C:$BQ,52,0)</f>
        <v>#N/A</v>
      </c>
      <c r="BE39" s="29" t="e">
        <f>VLOOKUP($C39,'S48'!$C:$BQ,53,0)</f>
        <v>#N/A</v>
      </c>
      <c r="BF39" s="29" t="e">
        <f>VLOOKUP($C39,'S48'!$C:$BQ,15,0)</f>
        <v>#N/A</v>
      </c>
      <c r="BG39" s="29" t="e">
        <f>VLOOKUP($C39,'S48'!$C:$BQ,22,0)</f>
        <v>#N/A</v>
      </c>
      <c r="BH39" s="29" t="e">
        <f>VLOOKUP($C39,'S48'!$C:$BQ,23,0)</f>
        <v>#N/A</v>
      </c>
      <c r="BI39" s="29" t="e">
        <f>VLOOKUP($C39,'S48'!$C:$BQ,35,0)</f>
        <v>#N/A</v>
      </c>
      <c r="BJ39" s="29" t="e">
        <f>VLOOKUP($C39,'S48'!$C:$BQ,42,0)</f>
        <v>#N/A</v>
      </c>
      <c r="BK39" s="29" t="e">
        <f>VLOOKUP($C39,'S48'!$C:$BQ,43,0)</f>
        <v>#N/A</v>
      </c>
      <c r="BL39" s="22" t="e">
        <f>VLOOKUP($C39,'S49'!$C:$BQ,55,0)</f>
        <v>#N/A</v>
      </c>
      <c r="BM39" s="22" t="e">
        <f>VLOOKUP($C39,'S49'!$C:$BQ,62,0)</f>
        <v>#N/A</v>
      </c>
      <c r="BN39" s="22" t="e">
        <f>VLOOKUP($C39,'S49'!$C:$BQ,63,0)</f>
        <v>#N/A</v>
      </c>
      <c r="BO39" s="22" t="e">
        <f>VLOOKUP($C39,'S49'!$C:$BQ,45,0)</f>
        <v>#N/A</v>
      </c>
      <c r="BP39" s="29" t="e">
        <f>VLOOKUP($C39,'S49'!$C:$BQ,52,0)</f>
        <v>#N/A</v>
      </c>
      <c r="BQ39" s="29" t="e">
        <f>VLOOKUP($C39,'S49'!$C:$BQ,53,0)</f>
        <v>#N/A</v>
      </c>
      <c r="BR39" s="29" t="e">
        <f>VLOOKUP($C39,'S49'!$C:$BQ,15,0)</f>
        <v>#N/A</v>
      </c>
      <c r="BS39" s="29" t="e">
        <f>VLOOKUP($C39,'S49'!$C:$BQ,22,0)</f>
        <v>#N/A</v>
      </c>
      <c r="BT39" s="29" t="e">
        <f>VLOOKUP($C39,'S49'!$C:$BQ,23,0)</f>
        <v>#N/A</v>
      </c>
      <c r="BU39" s="29" t="e">
        <f>VLOOKUP($C39,'S49'!$C:$BQ,35,0)</f>
        <v>#N/A</v>
      </c>
      <c r="BV39" s="29" t="e">
        <f>VLOOKUP($C39,'S49'!$C:$BQ,42,0)</f>
        <v>#N/A</v>
      </c>
      <c r="BW39" s="29" t="e">
        <f>VLOOKUP($C39,'S49'!$C:$BQ,43,0)</f>
        <v>#N/A</v>
      </c>
      <c r="BX39" s="22" t="e">
        <f>VLOOKUP($C39,'S50'!$C:$BQ,55,0)</f>
        <v>#N/A</v>
      </c>
      <c r="BY39" s="22" t="e">
        <f>VLOOKUP($C39,'S50'!$C:$BQ,62,0)</f>
        <v>#N/A</v>
      </c>
      <c r="BZ39" s="22" t="e">
        <f>VLOOKUP($C39,'S50'!$C:$BQ,63,0)</f>
        <v>#N/A</v>
      </c>
      <c r="CA39" s="22" t="e">
        <f>VLOOKUP($C39,'S50'!$C:$BQ,45,0)</f>
        <v>#N/A</v>
      </c>
      <c r="CB39" s="29" t="e">
        <f>VLOOKUP($C39,'S50'!$C:$BQ,52,0)</f>
        <v>#N/A</v>
      </c>
      <c r="CC39" s="29" t="e">
        <f>VLOOKUP($C39,'S50'!$C:$BQ,53,0)</f>
        <v>#N/A</v>
      </c>
      <c r="CD39" s="29" t="e">
        <f>VLOOKUP($C39,'S50'!$C:$BQ,15,0)</f>
        <v>#N/A</v>
      </c>
      <c r="CE39" s="29" t="e">
        <f>VLOOKUP($C39,'S50'!$C:$BQ,22,0)</f>
        <v>#N/A</v>
      </c>
      <c r="CF39" s="29" t="e">
        <f>VLOOKUP($C39,'S50'!$C:$BQ,23,0)</f>
        <v>#N/A</v>
      </c>
      <c r="CG39" s="29" t="e">
        <f>VLOOKUP($C39,'S50'!$C:$BQ,35,0)</f>
        <v>#N/A</v>
      </c>
      <c r="CH39" s="29" t="e">
        <f>VLOOKUP($C39,'S50'!$C:$BQ,42,0)</f>
        <v>#N/A</v>
      </c>
      <c r="CI39" s="29" t="e">
        <f>VLOOKUP($C39,'S50'!$C:$BQ,43,0)</f>
        <v>#N/A</v>
      </c>
    </row>
    <row r="40" spans="1:87" x14ac:dyDescent="0.2">
      <c r="A40" s="31" t="e">
        <v>#N/A</v>
      </c>
      <c r="B40" s="31" t="e">
        <v>#N/A</v>
      </c>
      <c r="C40" s="21" t="s">
        <v>72</v>
      </c>
      <c r="D40" s="22" t="e">
        <f>VLOOKUP($C40,'S0 remplacer avec S44'!$C:$BQ,55,0)</f>
        <v>#N/A</v>
      </c>
      <c r="E40" s="22" t="e">
        <f>VLOOKUP($C40,'S0 remplacer avec S44'!$C:$BQ,62,0)</f>
        <v>#N/A</v>
      </c>
      <c r="F40" s="22" t="e">
        <f>VLOOKUP($C40,'S0 remplacer avec S44'!$C:$BQ,63,0)</f>
        <v>#N/A</v>
      </c>
      <c r="G40" s="22" t="e">
        <f>VLOOKUP($C40,'S0 remplacer avec S44'!$C:$BQ,45,0)</f>
        <v>#N/A</v>
      </c>
      <c r="H40" s="29" t="e">
        <f>VLOOKUP($C40,'S0 remplacer avec S44'!$C:$BQ,52,0)</f>
        <v>#N/A</v>
      </c>
      <c r="I40" s="29" t="e">
        <f>VLOOKUP($C40,'S0 remplacer avec S44'!$C:$BQ,53,0)</f>
        <v>#N/A</v>
      </c>
      <c r="J40" s="29" t="e">
        <f>VLOOKUP($C40,'S0 remplacer avec S44'!$C:$BQ,15,0)</f>
        <v>#N/A</v>
      </c>
      <c r="K40" s="29" t="e">
        <f>VLOOKUP($C40,'S0 remplacer avec S44'!$C:$BQ,22,0)</f>
        <v>#N/A</v>
      </c>
      <c r="L40" s="29" t="e">
        <f>VLOOKUP($C40,'S0 remplacer avec S44'!$C:$BQ,23,0)</f>
        <v>#N/A</v>
      </c>
      <c r="M40" s="29" t="e">
        <f>VLOOKUP($C40,'S0 remplacer avec S44'!$C:$BQ,35,0)</f>
        <v>#N/A</v>
      </c>
      <c r="N40" s="29" t="e">
        <f>VLOOKUP($C40,'S0 remplacer avec S44'!$C:$BQ,42,0)</f>
        <v>#N/A</v>
      </c>
      <c r="O40" s="29" t="e">
        <f>VLOOKUP($C40,'S0 remplacer avec S44'!$C:$BQ,43,0)</f>
        <v>#N/A</v>
      </c>
      <c r="P40" s="22" t="e">
        <f>VLOOKUP($C40,'S45'!$C:$BQ,55,0)</f>
        <v>#N/A</v>
      </c>
      <c r="Q40" s="22" t="e">
        <f>VLOOKUP($C40,'S45'!$C:$BQ,62,0)</f>
        <v>#N/A</v>
      </c>
      <c r="R40" s="22" t="e">
        <f>VLOOKUP($C40,'S45'!$C:$BQ,63,0)</f>
        <v>#N/A</v>
      </c>
      <c r="S40" s="22" t="e">
        <f>VLOOKUP($C40,'S45'!$C:$BQ,45,0)</f>
        <v>#N/A</v>
      </c>
      <c r="T40" s="29" t="e">
        <f>VLOOKUP($C40,'S45'!$C:$BQ,52,0)</f>
        <v>#N/A</v>
      </c>
      <c r="U40" s="29" t="e">
        <f>VLOOKUP($C40,'S45'!$C:$BQ,53,0)</f>
        <v>#N/A</v>
      </c>
      <c r="V40" s="29" t="e">
        <f>VLOOKUP($C40,'S45'!$C:$BQ,15,0)</f>
        <v>#N/A</v>
      </c>
      <c r="W40" s="29" t="e">
        <f>VLOOKUP($C40,'S45'!$C:$BQ,22,0)</f>
        <v>#N/A</v>
      </c>
      <c r="X40" s="29" t="e">
        <f>VLOOKUP($C40,'S45'!$C:$BQ,23,0)</f>
        <v>#N/A</v>
      </c>
      <c r="Y40" s="29" t="e">
        <f>VLOOKUP($C40,'S45'!$C:$BQ,35,0)</f>
        <v>#N/A</v>
      </c>
      <c r="Z40" s="29" t="e">
        <f>VLOOKUP($C40,'S45'!$C:$BQ,42,0)</f>
        <v>#N/A</v>
      </c>
      <c r="AA40" s="29" t="e">
        <f>VLOOKUP($C40,'S45'!$C:$BQ,43,0)</f>
        <v>#N/A</v>
      </c>
      <c r="AB40" s="22" t="e">
        <f>VLOOKUP($C40,'S46'!$C:$BQ,55,0)</f>
        <v>#N/A</v>
      </c>
      <c r="AC40" s="22" t="e">
        <f>VLOOKUP($C40,'S46'!$C:$BQ,62,0)</f>
        <v>#N/A</v>
      </c>
      <c r="AD40" s="22" t="e">
        <f>VLOOKUP($C40,'S46'!$C:$BQ,63,0)</f>
        <v>#N/A</v>
      </c>
      <c r="AE40" s="22" t="e">
        <f>VLOOKUP($C40,'S46'!$C:$BQ,45,0)</f>
        <v>#N/A</v>
      </c>
      <c r="AF40" s="29" t="e">
        <f>VLOOKUP($C40,'S46'!$C:$BQ,52,0)</f>
        <v>#N/A</v>
      </c>
      <c r="AG40" s="29" t="e">
        <f>VLOOKUP($C40,'S46'!$C:$BQ,53,0)</f>
        <v>#N/A</v>
      </c>
      <c r="AH40" s="29" t="e">
        <f>VLOOKUP($C40,'S46'!$C:$BQ,15,0)</f>
        <v>#N/A</v>
      </c>
      <c r="AI40" s="29" t="e">
        <f>VLOOKUP($C40,'S46'!$C:$BQ,22,0)</f>
        <v>#N/A</v>
      </c>
      <c r="AJ40" s="29" t="e">
        <f>VLOOKUP($C40,'S46'!$C:$BQ,23,0)</f>
        <v>#N/A</v>
      </c>
      <c r="AK40" s="29" t="e">
        <f>VLOOKUP($C40,'S46'!$C:$BQ,35,0)</f>
        <v>#N/A</v>
      </c>
      <c r="AL40" s="29" t="e">
        <f>VLOOKUP($C40,'S46'!$C:$BQ,42,0)</f>
        <v>#N/A</v>
      </c>
      <c r="AM40" s="29" t="e">
        <f>VLOOKUP($C40,'S46'!$C:$BQ,43,0)</f>
        <v>#N/A</v>
      </c>
      <c r="AN40" s="22" t="e">
        <f>VLOOKUP($C40,'S47'!$C:$BQ,55,0)</f>
        <v>#N/A</v>
      </c>
      <c r="AO40" s="22" t="e">
        <f>VLOOKUP($C40,'S47'!$C:$BQ,62,0)</f>
        <v>#N/A</v>
      </c>
      <c r="AP40" s="22" t="e">
        <f>VLOOKUP($C40,'S47'!$C:$BQ,63,0)</f>
        <v>#N/A</v>
      </c>
      <c r="AQ40" s="22" t="e">
        <f>VLOOKUP($C40,'S47'!$C:$BQ,45,0)</f>
        <v>#N/A</v>
      </c>
      <c r="AR40" s="29" t="e">
        <f>VLOOKUP($C40,'S47'!$C:$BQ,52,0)</f>
        <v>#N/A</v>
      </c>
      <c r="AS40" s="29" t="e">
        <f>VLOOKUP($C40,'S47'!$C:$BQ,53,0)</f>
        <v>#N/A</v>
      </c>
      <c r="AT40" s="29" t="e">
        <f>VLOOKUP($C40,'S47'!$C:$BQ,15,0)</f>
        <v>#N/A</v>
      </c>
      <c r="AU40" s="29" t="e">
        <f>VLOOKUP($C40,'S47'!$C:$BQ,22,0)</f>
        <v>#N/A</v>
      </c>
      <c r="AV40" s="29" t="e">
        <f>VLOOKUP($C40,'S47'!$C:$BQ,23,0)</f>
        <v>#N/A</v>
      </c>
      <c r="AW40" s="29" t="e">
        <f>VLOOKUP($C40,'S47'!$C:$BQ,35,0)</f>
        <v>#N/A</v>
      </c>
      <c r="AX40" s="29" t="e">
        <f>VLOOKUP($C40,'S47'!$C:$BQ,42,0)</f>
        <v>#N/A</v>
      </c>
      <c r="AY40" s="29" t="e">
        <f>VLOOKUP($C40,'S47'!$C:$BQ,43,0)</f>
        <v>#N/A</v>
      </c>
      <c r="AZ40" s="22" t="e">
        <f>VLOOKUP($C40,'S48'!$C:$BQ,55,0)</f>
        <v>#N/A</v>
      </c>
      <c r="BA40" s="22" t="e">
        <f>VLOOKUP($C40,'S48'!$C:$BQ,62,0)</f>
        <v>#N/A</v>
      </c>
      <c r="BB40" s="22" t="e">
        <f>VLOOKUP($C40,'S48'!$C:$BQ,63,0)</f>
        <v>#N/A</v>
      </c>
      <c r="BC40" s="22" t="e">
        <f>VLOOKUP($C40,'S48'!$C:$BQ,45,0)</f>
        <v>#N/A</v>
      </c>
      <c r="BD40" s="29" t="e">
        <f>VLOOKUP($C40,'S48'!$C:$BQ,52,0)</f>
        <v>#N/A</v>
      </c>
      <c r="BE40" s="29" t="e">
        <f>VLOOKUP($C40,'S48'!$C:$BQ,53,0)</f>
        <v>#N/A</v>
      </c>
      <c r="BF40" s="29" t="e">
        <f>VLOOKUP($C40,'S48'!$C:$BQ,15,0)</f>
        <v>#N/A</v>
      </c>
      <c r="BG40" s="29" t="e">
        <f>VLOOKUP($C40,'S48'!$C:$BQ,22,0)</f>
        <v>#N/A</v>
      </c>
      <c r="BH40" s="29" t="e">
        <f>VLOOKUP($C40,'S48'!$C:$BQ,23,0)</f>
        <v>#N/A</v>
      </c>
      <c r="BI40" s="29" t="e">
        <f>VLOOKUP($C40,'S48'!$C:$BQ,35,0)</f>
        <v>#N/A</v>
      </c>
      <c r="BJ40" s="29" t="e">
        <f>VLOOKUP($C40,'S48'!$C:$BQ,42,0)</f>
        <v>#N/A</v>
      </c>
      <c r="BK40" s="29" t="e">
        <f>VLOOKUP($C40,'S48'!$C:$BQ,43,0)</f>
        <v>#N/A</v>
      </c>
      <c r="BL40" s="22" t="e">
        <f>VLOOKUP($C40,'S49'!$C:$BQ,55,0)</f>
        <v>#N/A</v>
      </c>
      <c r="BM40" s="22" t="e">
        <f>VLOOKUP($C40,'S49'!$C:$BQ,62,0)</f>
        <v>#N/A</v>
      </c>
      <c r="BN40" s="22" t="e">
        <f>VLOOKUP($C40,'S49'!$C:$BQ,63,0)</f>
        <v>#N/A</v>
      </c>
      <c r="BO40" s="22" t="e">
        <f>VLOOKUP($C40,'S49'!$C:$BQ,45,0)</f>
        <v>#N/A</v>
      </c>
      <c r="BP40" s="29" t="e">
        <f>VLOOKUP($C40,'S49'!$C:$BQ,52,0)</f>
        <v>#N/A</v>
      </c>
      <c r="BQ40" s="29" t="e">
        <f>VLOOKUP($C40,'S49'!$C:$BQ,53,0)</f>
        <v>#N/A</v>
      </c>
      <c r="BR40" s="29" t="e">
        <f>VLOOKUP($C40,'S49'!$C:$BQ,15,0)</f>
        <v>#N/A</v>
      </c>
      <c r="BS40" s="29" t="e">
        <f>VLOOKUP($C40,'S49'!$C:$BQ,22,0)</f>
        <v>#N/A</v>
      </c>
      <c r="BT40" s="29" t="e">
        <f>VLOOKUP($C40,'S49'!$C:$BQ,23,0)</f>
        <v>#N/A</v>
      </c>
      <c r="BU40" s="29" t="e">
        <f>VLOOKUP($C40,'S49'!$C:$BQ,35,0)</f>
        <v>#N/A</v>
      </c>
      <c r="BV40" s="29" t="e">
        <f>VLOOKUP($C40,'S49'!$C:$BQ,42,0)</f>
        <v>#N/A</v>
      </c>
      <c r="BW40" s="29" t="e">
        <f>VLOOKUP($C40,'S49'!$C:$BQ,43,0)</f>
        <v>#N/A</v>
      </c>
      <c r="BX40" s="22" t="e">
        <f>VLOOKUP($C40,'S50'!$C:$BQ,55,0)</f>
        <v>#N/A</v>
      </c>
      <c r="BY40" s="22" t="e">
        <f>VLOOKUP($C40,'S50'!$C:$BQ,62,0)</f>
        <v>#N/A</v>
      </c>
      <c r="BZ40" s="22" t="e">
        <f>VLOOKUP($C40,'S50'!$C:$BQ,63,0)</f>
        <v>#N/A</v>
      </c>
      <c r="CA40" s="22" t="e">
        <f>VLOOKUP($C40,'S50'!$C:$BQ,45,0)</f>
        <v>#N/A</v>
      </c>
      <c r="CB40" s="29" t="e">
        <f>VLOOKUP($C40,'S50'!$C:$BQ,52,0)</f>
        <v>#N/A</v>
      </c>
      <c r="CC40" s="29" t="e">
        <f>VLOOKUP($C40,'S50'!$C:$BQ,53,0)</f>
        <v>#N/A</v>
      </c>
      <c r="CD40" s="29" t="e">
        <f>VLOOKUP($C40,'S50'!$C:$BQ,15,0)</f>
        <v>#N/A</v>
      </c>
      <c r="CE40" s="29" t="e">
        <f>VLOOKUP($C40,'S50'!$C:$BQ,22,0)</f>
        <v>#N/A</v>
      </c>
      <c r="CF40" s="29" t="e">
        <f>VLOOKUP($C40,'S50'!$C:$BQ,23,0)</f>
        <v>#N/A</v>
      </c>
      <c r="CG40" s="29" t="e">
        <f>VLOOKUP($C40,'S50'!$C:$BQ,35,0)</f>
        <v>#N/A</v>
      </c>
      <c r="CH40" s="29" t="e">
        <f>VLOOKUP($C40,'S50'!$C:$BQ,42,0)</f>
        <v>#N/A</v>
      </c>
      <c r="CI40" s="29" t="e">
        <f>VLOOKUP($C40,'S50'!$C:$BQ,43,0)</f>
        <v>#N/A</v>
      </c>
    </row>
    <row r="41" spans="1:87" x14ac:dyDescent="0.2">
      <c r="A41" s="31" t="s">
        <v>382</v>
      </c>
      <c r="B41" s="31" t="s">
        <v>58</v>
      </c>
      <c r="C41" s="21" t="s">
        <v>73</v>
      </c>
      <c r="D41" s="22">
        <f>VLOOKUP($C41,'S0 remplacer avec S44'!$C:$BQ,55,0)</f>
        <v>136.6</v>
      </c>
      <c r="E41" s="22">
        <f>VLOOKUP($C41,'S0 remplacer avec S44'!$C:$BQ,62,0)</f>
        <v>2</v>
      </c>
      <c r="F41" s="22">
        <f>VLOOKUP($C41,'S0 remplacer avec S44'!$C:$BQ,63,0)</f>
        <v>29</v>
      </c>
      <c r="G41" s="22">
        <f>VLOOKUP($C41,'S0 remplacer avec S44'!$C:$BQ,45,0)</f>
        <v>1375.30054</v>
      </c>
      <c r="H41" s="29">
        <f>VLOOKUP($C41,'S0 remplacer avec S44'!$C:$BQ,52,0)</f>
        <v>0</v>
      </c>
      <c r="I41" s="29">
        <f>VLOOKUP($C41,'S0 remplacer avec S44'!$C:$BQ,53,0)</f>
        <v>82</v>
      </c>
      <c r="J41" s="29">
        <f>VLOOKUP($C41,'S0 remplacer avec S44'!$C:$BQ,15,0)</f>
        <v>101</v>
      </c>
      <c r="K41" s="29">
        <f>VLOOKUP($C41,'S0 remplacer avec S44'!$C:$BQ,22,0)</f>
        <v>0</v>
      </c>
      <c r="L41" s="29">
        <f>VLOOKUP($C41,'S0 remplacer avec S44'!$C:$BQ,23,0)</f>
        <v>0</v>
      </c>
      <c r="M41" s="29">
        <f>VLOOKUP($C41,'S0 remplacer avec S44'!$C:$BQ,35,0)</f>
        <v>1825.8893499999999</v>
      </c>
      <c r="N41" s="29">
        <f>VLOOKUP($C41,'S0 remplacer avec S44'!$C:$BQ,42,0)</f>
        <v>0</v>
      </c>
      <c r="O41" s="29">
        <f>VLOOKUP($C41,'S0 remplacer avec S44'!$C:$BQ,43,0)</f>
        <v>0</v>
      </c>
      <c r="P41" s="22">
        <f>VLOOKUP($C41,'S45'!$C:$BQ,55,0)</f>
        <v>140.80000000000001</v>
      </c>
      <c r="Q41" s="22">
        <f>VLOOKUP($C41,'S45'!$C:$BQ,62,0)</f>
        <v>0</v>
      </c>
      <c r="R41" s="22">
        <f>VLOOKUP($C41,'S45'!$C:$BQ,63,0)</f>
        <v>25</v>
      </c>
      <c r="S41" s="22">
        <f>VLOOKUP($C41,'S45'!$C:$BQ,45,0)</f>
        <v>1385.97948</v>
      </c>
      <c r="T41" s="29">
        <f>VLOOKUP($C41,'S45'!$C:$BQ,52,0)</f>
        <v>0</v>
      </c>
      <c r="U41" s="29">
        <f>VLOOKUP($C41,'S45'!$C:$BQ,53,0)</f>
        <v>71</v>
      </c>
      <c r="V41" s="29">
        <f>VLOOKUP($C41,'S45'!$C:$BQ,15,0)</f>
        <v>102</v>
      </c>
      <c r="W41" s="29">
        <f>VLOOKUP($C41,'S45'!$C:$BQ,22,0)</f>
        <v>0</v>
      </c>
      <c r="X41" s="29">
        <f>VLOOKUP($C41,'S45'!$C:$BQ,23,0)</f>
        <v>0</v>
      </c>
      <c r="Y41" s="29">
        <f>VLOOKUP($C41,'S45'!$C:$BQ,35,0)</f>
        <v>1827.02685</v>
      </c>
      <c r="Z41" s="29">
        <f>VLOOKUP($C41,'S45'!$C:$BQ,42,0)</f>
        <v>0</v>
      </c>
      <c r="AA41" s="29">
        <f>VLOOKUP($C41,'S45'!$C:$BQ,43,0)</f>
        <v>0</v>
      </c>
      <c r="AB41" s="22" t="e">
        <f>VLOOKUP($C41,'S46'!$C:$BQ,55,0)</f>
        <v>#N/A</v>
      </c>
      <c r="AC41" s="22" t="e">
        <f>VLOOKUP($C41,'S46'!$C:$BQ,62,0)</f>
        <v>#N/A</v>
      </c>
      <c r="AD41" s="22" t="e">
        <f>VLOOKUP($C41,'S46'!$C:$BQ,63,0)</f>
        <v>#N/A</v>
      </c>
      <c r="AE41" s="22" t="e">
        <f>VLOOKUP($C41,'S46'!$C:$BQ,45,0)</f>
        <v>#N/A</v>
      </c>
      <c r="AF41" s="29" t="e">
        <f>VLOOKUP($C41,'S46'!$C:$BQ,52,0)</f>
        <v>#N/A</v>
      </c>
      <c r="AG41" s="29" t="e">
        <f>VLOOKUP($C41,'S46'!$C:$BQ,53,0)</f>
        <v>#N/A</v>
      </c>
      <c r="AH41" s="29" t="e">
        <f>VLOOKUP($C41,'S46'!$C:$BQ,15,0)</f>
        <v>#N/A</v>
      </c>
      <c r="AI41" s="29" t="e">
        <f>VLOOKUP($C41,'S46'!$C:$BQ,22,0)</f>
        <v>#N/A</v>
      </c>
      <c r="AJ41" s="29" t="e">
        <f>VLOOKUP($C41,'S46'!$C:$BQ,23,0)</f>
        <v>#N/A</v>
      </c>
      <c r="AK41" s="29" t="e">
        <f>VLOOKUP($C41,'S46'!$C:$BQ,35,0)</f>
        <v>#N/A</v>
      </c>
      <c r="AL41" s="29" t="e">
        <f>VLOOKUP($C41,'S46'!$C:$BQ,42,0)</f>
        <v>#N/A</v>
      </c>
      <c r="AM41" s="29" t="e">
        <f>VLOOKUP($C41,'S46'!$C:$BQ,43,0)</f>
        <v>#N/A</v>
      </c>
      <c r="AN41" s="22" t="e">
        <f>VLOOKUP($C41,'S47'!$C:$BQ,55,0)</f>
        <v>#N/A</v>
      </c>
      <c r="AO41" s="22" t="e">
        <f>VLOOKUP($C41,'S47'!$C:$BQ,62,0)</f>
        <v>#N/A</v>
      </c>
      <c r="AP41" s="22" t="e">
        <f>VLOOKUP($C41,'S47'!$C:$BQ,63,0)</f>
        <v>#N/A</v>
      </c>
      <c r="AQ41" s="22" t="e">
        <f>VLOOKUP($C41,'S47'!$C:$BQ,45,0)</f>
        <v>#N/A</v>
      </c>
      <c r="AR41" s="29" t="e">
        <f>VLOOKUP($C41,'S47'!$C:$BQ,52,0)</f>
        <v>#N/A</v>
      </c>
      <c r="AS41" s="29" t="e">
        <f>VLOOKUP($C41,'S47'!$C:$BQ,53,0)</f>
        <v>#N/A</v>
      </c>
      <c r="AT41" s="29" t="e">
        <f>VLOOKUP($C41,'S47'!$C:$BQ,15,0)</f>
        <v>#N/A</v>
      </c>
      <c r="AU41" s="29" t="e">
        <f>VLOOKUP($C41,'S47'!$C:$BQ,22,0)</f>
        <v>#N/A</v>
      </c>
      <c r="AV41" s="29" t="e">
        <f>VLOOKUP($C41,'S47'!$C:$BQ,23,0)</f>
        <v>#N/A</v>
      </c>
      <c r="AW41" s="29" t="e">
        <f>VLOOKUP($C41,'S47'!$C:$BQ,35,0)</f>
        <v>#N/A</v>
      </c>
      <c r="AX41" s="29" t="e">
        <f>VLOOKUP($C41,'S47'!$C:$BQ,42,0)</f>
        <v>#N/A</v>
      </c>
      <c r="AY41" s="29" t="e">
        <f>VLOOKUP($C41,'S47'!$C:$BQ,43,0)</f>
        <v>#N/A</v>
      </c>
      <c r="AZ41" s="22" t="e">
        <f>VLOOKUP($C41,'S48'!$C:$BQ,55,0)</f>
        <v>#N/A</v>
      </c>
      <c r="BA41" s="22" t="e">
        <f>VLOOKUP($C41,'S48'!$C:$BQ,62,0)</f>
        <v>#N/A</v>
      </c>
      <c r="BB41" s="22" t="e">
        <f>VLOOKUP($C41,'S48'!$C:$BQ,63,0)</f>
        <v>#N/A</v>
      </c>
      <c r="BC41" s="22" t="e">
        <f>VLOOKUP($C41,'S48'!$C:$BQ,45,0)</f>
        <v>#N/A</v>
      </c>
      <c r="BD41" s="29" t="e">
        <f>VLOOKUP($C41,'S48'!$C:$BQ,52,0)</f>
        <v>#N/A</v>
      </c>
      <c r="BE41" s="29" t="e">
        <f>VLOOKUP($C41,'S48'!$C:$BQ,53,0)</f>
        <v>#N/A</v>
      </c>
      <c r="BF41" s="29" t="e">
        <f>VLOOKUP($C41,'S48'!$C:$BQ,15,0)</f>
        <v>#N/A</v>
      </c>
      <c r="BG41" s="29" t="e">
        <f>VLOOKUP($C41,'S48'!$C:$BQ,22,0)</f>
        <v>#N/A</v>
      </c>
      <c r="BH41" s="29" t="e">
        <f>VLOOKUP($C41,'S48'!$C:$BQ,23,0)</f>
        <v>#N/A</v>
      </c>
      <c r="BI41" s="29" t="e">
        <f>VLOOKUP($C41,'S48'!$C:$BQ,35,0)</f>
        <v>#N/A</v>
      </c>
      <c r="BJ41" s="29" t="e">
        <f>VLOOKUP($C41,'S48'!$C:$BQ,42,0)</f>
        <v>#N/A</v>
      </c>
      <c r="BK41" s="29" t="e">
        <f>VLOOKUP($C41,'S48'!$C:$BQ,43,0)</f>
        <v>#N/A</v>
      </c>
      <c r="BL41" s="22" t="e">
        <f>VLOOKUP($C41,'S49'!$C:$BQ,55,0)</f>
        <v>#N/A</v>
      </c>
      <c r="BM41" s="22" t="e">
        <f>VLOOKUP($C41,'S49'!$C:$BQ,62,0)</f>
        <v>#N/A</v>
      </c>
      <c r="BN41" s="22" t="e">
        <f>VLOOKUP($C41,'S49'!$C:$BQ,63,0)</f>
        <v>#N/A</v>
      </c>
      <c r="BO41" s="22" t="e">
        <f>VLOOKUP($C41,'S49'!$C:$BQ,45,0)</f>
        <v>#N/A</v>
      </c>
      <c r="BP41" s="29" t="e">
        <f>VLOOKUP($C41,'S49'!$C:$BQ,52,0)</f>
        <v>#N/A</v>
      </c>
      <c r="BQ41" s="29" t="e">
        <f>VLOOKUP($C41,'S49'!$C:$BQ,53,0)</f>
        <v>#N/A</v>
      </c>
      <c r="BR41" s="29" t="e">
        <f>VLOOKUP($C41,'S49'!$C:$BQ,15,0)</f>
        <v>#N/A</v>
      </c>
      <c r="BS41" s="29" t="e">
        <f>VLOOKUP($C41,'S49'!$C:$BQ,22,0)</f>
        <v>#N/A</v>
      </c>
      <c r="BT41" s="29" t="e">
        <f>VLOOKUP($C41,'S49'!$C:$BQ,23,0)</f>
        <v>#N/A</v>
      </c>
      <c r="BU41" s="29" t="e">
        <f>VLOOKUP($C41,'S49'!$C:$BQ,35,0)</f>
        <v>#N/A</v>
      </c>
      <c r="BV41" s="29" t="e">
        <f>VLOOKUP($C41,'S49'!$C:$BQ,42,0)</f>
        <v>#N/A</v>
      </c>
      <c r="BW41" s="29" t="e">
        <f>VLOOKUP($C41,'S49'!$C:$BQ,43,0)</f>
        <v>#N/A</v>
      </c>
      <c r="BX41" s="22" t="e">
        <f>VLOOKUP($C41,'S50'!$C:$BQ,55,0)</f>
        <v>#N/A</v>
      </c>
      <c r="BY41" s="22" t="e">
        <f>VLOOKUP($C41,'S50'!$C:$BQ,62,0)</f>
        <v>#N/A</v>
      </c>
      <c r="BZ41" s="22" t="e">
        <f>VLOOKUP($C41,'S50'!$C:$BQ,63,0)</f>
        <v>#N/A</v>
      </c>
      <c r="CA41" s="22" t="e">
        <f>VLOOKUP($C41,'S50'!$C:$BQ,45,0)</f>
        <v>#N/A</v>
      </c>
      <c r="CB41" s="29" t="e">
        <f>VLOOKUP($C41,'S50'!$C:$BQ,52,0)</f>
        <v>#N/A</v>
      </c>
      <c r="CC41" s="29" t="e">
        <f>VLOOKUP($C41,'S50'!$C:$BQ,53,0)</f>
        <v>#N/A</v>
      </c>
      <c r="CD41" s="29" t="e">
        <f>VLOOKUP($C41,'S50'!$C:$BQ,15,0)</f>
        <v>#N/A</v>
      </c>
      <c r="CE41" s="29" t="e">
        <f>VLOOKUP($C41,'S50'!$C:$BQ,22,0)</f>
        <v>#N/A</v>
      </c>
      <c r="CF41" s="29" t="e">
        <f>VLOOKUP($C41,'S50'!$C:$BQ,23,0)</f>
        <v>#N/A</v>
      </c>
      <c r="CG41" s="29" t="e">
        <f>VLOOKUP($C41,'S50'!$C:$BQ,35,0)</f>
        <v>#N/A</v>
      </c>
      <c r="CH41" s="29" t="e">
        <f>VLOOKUP($C41,'S50'!$C:$BQ,42,0)</f>
        <v>#N/A</v>
      </c>
      <c r="CI41" s="29" t="e">
        <f>VLOOKUP($C41,'S50'!$C:$BQ,43,0)</f>
        <v>#N/A</v>
      </c>
    </row>
    <row r="42" spans="1:87" x14ac:dyDescent="0.2">
      <c r="A42" s="31" t="s">
        <v>382</v>
      </c>
      <c r="B42" s="31" t="s">
        <v>58</v>
      </c>
      <c r="C42" s="21" t="s">
        <v>74</v>
      </c>
      <c r="D42" s="22">
        <f>VLOOKUP($C42,'S0 remplacer avec S44'!$C:$BQ,55,0)</f>
        <v>113</v>
      </c>
      <c r="E42" s="22">
        <f>VLOOKUP($C42,'S0 remplacer avec S44'!$C:$BQ,62,0)</f>
        <v>77</v>
      </c>
      <c r="F42" s="22">
        <f>VLOOKUP($C42,'S0 remplacer avec S44'!$C:$BQ,63,0)</f>
        <v>115</v>
      </c>
      <c r="G42" s="22">
        <f>VLOOKUP($C42,'S0 remplacer avec S44'!$C:$BQ,45,0)</f>
        <v>1193.40562</v>
      </c>
      <c r="H42" s="29">
        <f>VLOOKUP($C42,'S0 remplacer avec S44'!$C:$BQ,52,0)</f>
        <v>475</v>
      </c>
      <c r="I42" s="29">
        <f>VLOOKUP($C42,'S0 remplacer avec S44'!$C:$BQ,53,0)</f>
        <v>809</v>
      </c>
      <c r="J42" s="29">
        <f>VLOOKUP($C42,'S0 remplacer avec S44'!$C:$BQ,15,0)</f>
        <v>102</v>
      </c>
      <c r="K42" s="29">
        <f>VLOOKUP($C42,'S0 remplacer avec S44'!$C:$BQ,22,0)</f>
        <v>3</v>
      </c>
      <c r="L42" s="29">
        <f>VLOOKUP($C42,'S0 remplacer avec S44'!$C:$BQ,23,0)</f>
        <v>24</v>
      </c>
      <c r="M42" s="29">
        <f>VLOOKUP($C42,'S0 remplacer avec S44'!$C:$BQ,35,0)</f>
        <v>3052.2747100000001</v>
      </c>
      <c r="N42" s="29">
        <f>VLOOKUP($C42,'S0 remplacer avec S44'!$C:$BQ,42,0)</f>
        <v>0</v>
      </c>
      <c r="O42" s="29">
        <f>VLOOKUP($C42,'S0 remplacer avec S44'!$C:$BQ,43,0)</f>
        <v>0</v>
      </c>
      <c r="P42" s="22">
        <f>VLOOKUP($C42,'S45'!$C:$BQ,55,0)</f>
        <v>115</v>
      </c>
      <c r="Q42" s="22">
        <f>VLOOKUP($C42,'S45'!$C:$BQ,62,0)</f>
        <v>75</v>
      </c>
      <c r="R42" s="22">
        <f>VLOOKUP($C42,'S45'!$C:$BQ,63,0)</f>
        <v>113</v>
      </c>
      <c r="S42" s="22">
        <f>VLOOKUP($C42,'S45'!$C:$BQ,45,0)</f>
        <v>1242.59637</v>
      </c>
      <c r="T42" s="29">
        <f>VLOOKUP($C42,'S45'!$C:$BQ,52,0)</f>
        <v>426</v>
      </c>
      <c r="U42" s="29">
        <f>VLOOKUP($C42,'S45'!$C:$BQ,53,0)</f>
        <v>760</v>
      </c>
      <c r="V42" s="29">
        <f>VLOOKUP($C42,'S45'!$C:$BQ,15,0)</f>
        <v>102</v>
      </c>
      <c r="W42" s="29">
        <f>VLOOKUP($C42,'S45'!$C:$BQ,22,0)</f>
        <v>3</v>
      </c>
      <c r="X42" s="29">
        <f>VLOOKUP($C42,'S45'!$C:$BQ,23,0)</f>
        <v>24</v>
      </c>
      <c r="Y42" s="29">
        <f>VLOOKUP($C42,'S45'!$C:$BQ,35,0)</f>
        <v>3055.31187</v>
      </c>
      <c r="Z42" s="29">
        <f>VLOOKUP($C42,'S45'!$C:$BQ,42,0)</f>
        <v>0</v>
      </c>
      <c r="AA42" s="29">
        <f>VLOOKUP($C42,'S45'!$C:$BQ,43,0)</f>
        <v>0</v>
      </c>
      <c r="AB42" s="22" t="e">
        <f>VLOOKUP($C42,'S46'!$C:$BQ,55,0)</f>
        <v>#N/A</v>
      </c>
      <c r="AC42" s="22" t="e">
        <f>VLOOKUP($C42,'S46'!$C:$BQ,62,0)</f>
        <v>#N/A</v>
      </c>
      <c r="AD42" s="22" t="e">
        <f>VLOOKUP($C42,'S46'!$C:$BQ,63,0)</f>
        <v>#N/A</v>
      </c>
      <c r="AE42" s="22" t="e">
        <f>VLOOKUP($C42,'S46'!$C:$BQ,45,0)</f>
        <v>#N/A</v>
      </c>
      <c r="AF42" s="29" t="e">
        <f>VLOOKUP($C42,'S46'!$C:$BQ,52,0)</f>
        <v>#N/A</v>
      </c>
      <c r="AG42" s="29" t="e">
        <f>VLOOKUP($C42,'S46'!$C:$BQ,53,0)</f>
        <v>#N/A</v>
      </c>
      <c r="AH42" s="29" t="e">
        <f>VLOOKUP($C42,'S46'!$C:$BQ,15,0)</f>
        <v>#N/A</v>
      </c>
      <c r="AI42" s="29" t="e">
        <f>VLOOKUP($C42,'S46'!$C:$BQ,22,0)</f>
        <v>#N/A</v>
      </c>
      <c r="AJ42" s="29" t="e">
        <f>VLOOKUP($C42,'S46'!$C:$BQ,23,0)</f>
        <v>#N/A</v>
      </c>
      <c r="AK42" s="29" t="e">
        <f>VLOOKUP($C42,'S46'!$C:$BQ,35,0)</f>
        <v>#N/A</v>
      </c>
      <c r="AL42" s="29" t="e">
        <f>VLOOKUP($C42,'S46'!$C:$BQ,42,0)</f>
        <v>#N/A</v>
      </c>
      <c r="AM42" s="29" t="e">
        <f>VLOOKUP($C42,'S46'!$C:$BQ,43,0)</f>
        <v>#N/A</v>
      </c>
      <c r="AN42" s="22" t="e">
        <f>VLOOKUP($C42,'S47'!$C:$BQ,55,0)</f>
        <v>#N/A</v>
      </c>
      <c r="AO42" s="22" t="e">
        <f>VLOOKUP($C42,'S47'!$C:$BQ,62,0)</f>
        <v>#N/A</v>
      </c>
      <c r="AP42" s="22" t="e">
        <f>VLOOKUP($C42,'S47'!$C:$BQ,63,0)</f>
        <v>#N/A</v>
      </c>
      <c r="AQ42" s="22" t="e">
        <f>VLOOKUP($C42,'S47'!$C:$BQ,45,0)</f>
        <v>#N/A</v>
      </c>
      <c r="AR42" s="29" t="e">
        <f>VLOOKUP($C42,'S47'!$C:$BQ,52,0)</f>
        <v>#N/A</v>
      </c>
      <c r="AS42" s="29" t="e">
        <f>VLOOKUP($C42,'S47'!$C:$BQ,53,0)</f>
        <v>#N/A</v>
      </c>
      <c r="AT42" s="29" t="e">
        <f>VLOOKUP($C42,'S47'!$C:$BQ,15,0)</f>
        <v>#N/A</v>
      </c>
      <c r="AU42" s="29" t="e">
        <f>VLOOKUP($C42,'S47'!$C:$BQ,22,0)</f>
        <v>#N/A</v>
      </c>
      <c r="AV42" s="29" t="e">
        <f>VLOOKUP($C42,'S47'!$C:$BQ,23,0)</f>
        <v>#N/A</v>
      </c>
      <c r="AW42" s="29" t="e">
        <f>VLOOKUP($C42,'S47'!$C:$BQ,35,0)</f>
        <v>#N/A</v>
      </c>
      <c r="AX42" s="29" t="e">
        <f>VLOOKUP($C42,'S47'!$C:$BQ,42,0)</f>
        <v>#N/A</v>
      </c>
      <c r="AY42" s="29" t="e">
        <f>VLOOKUP($C42,'S47'!$C:$BQ,43,0)</f>
        <v>#N/A</v>
      </c>
      <c r="AZ42" s="22" t="e">
        <f>VLOOKUP($C42,'S48'!$C:$BQ,55,0)</f>
        <v>#N/A</v>
      </c>
      <c r="BA42" s="22" t="e">
        <f>VLOOKUP($C42,'S48'!$C:$BQ,62,0)</f>
        <v>#N/A</v>
      </c>
      <c r="BB42" s="22" t="e">
        <f>VLOOKUP($C42,'S48'!$C:$BQ,63,0)</f>
        <v>#N/A</v>
      </c>
      <c r="BC42" s="22" t="e">
        <f>VLOOKUP($C42,'S48'!$C:$BQ,45,0)</f>
        <v>#N/A</v>
      </c>
      <c r="BD42" s="29" t="e">
        <f>VLOOKUP($C42,'S48'!$C:$BQ,52,0)</f>
        <v>#N/A</v>
      </c>
      <c r="BE42" s="29" t="e">
        <f>VLOOKUP($C42,'S48'!$C:$BQ,53,0)</f>
        <v>#N/A</v>
      </c>
      <c r="BF42" s="29" t="e">
        <f>VLOOKUP($C42,'S48'!$C:$BQ,15,0)</f>
        <v>#N/A</v>
      </c>
      <c r="BG42" s="29" t="e">
        <f>VLOOKUP($C42,'S48'!$C:$BQ,22,0)</f>
        <v>#N/A</v>
      </c>
      <c r="BH42" s="29" t="e">
        <f>VLOOKUP($C42,'S48'!$C:$BQ,23,0)</f>
        <v>#N/A</v>
      </c>
      <c r="BI42" s="29" t="e">
        <f>VLOOKUP($C42,'S48'!$C:$BQ,35,0)</f>
        <v>#N/A</v>
      </c>
      <c r="BJ42" s="29" t="e">
        <f>VLOOKUP($C42,'S48'!$C:$BQ,42,0)</f>
        <v>#N/A</v>
      </c>
      <c r="BK42" s="29" t="e">
        <f>VLOOKUP($C42,'S48'!$C:$BQ,43,0)</f>
        <v>#N/A</v>
      </c>
      <c r="BL42" s="22" t="e">
        <f>VLOOKUP($C42,'S49'!$C:$BQ,55,0)</f>
        <v>#N/A</v>
      </c>
      <c r="BM42" s="22" t="e">
        <f>VLOOKUP($C42,'S49'!$C:$BQ,62,0)</f>
        <v>#N/A</v>
      </c>
      <c r="BN42" s="22" t="e">
        <f>VLOOKUP($C42,'S49'!$C:$BQ,63,0)</f>
        <v>#N/A</v>
      </c>
      <c r="BO42" s="22" t="e">
        <f>VLOOKUP($C42,'S49'!$C:$BQ,45,0)</f>
        <v>#N/A</v>
      </c>
      <c r="BP42" s="29" t="e">
        <f>VLOOKUP($C42,'S49'!$C:$BQ,52,0)</f>
        <v>#N/A</v>
      </c>
      <c r="BQ42" s="29" t="e">
        <f>VLOOKUP($C42,'S49'!$C:$BQ,53,0)</f>
        <v>#N/A</v>
      </c>
      <c r="BR42" s="29" t="e">
        <f>VLOOKUP($C42,'S49'!$C:$BQ,15,0)</f>
        <v>#N/A</v>
      </c>
      <c r="BS42" s="29" t="e">
        <f>VLOOKUP($C42,'S49'!$C:$BQ,22,0)</f>
        <v>#N/A</v>
      </c>
      <c r="BT42" s="29" t="e">
        <f>VLOOKUP($C42,'S49'!$C:$BQ,23,0)</f>
        <v>#N/A</v>
      </c>
      <c r="BU42" s="29" t="e">
        <f>VLOOKUP($C42,'S49'!$C:$BQ,35,0)</f>
        <v>#N/A</v>
      </c>
      <c r="BV42" s="29" t="e">
        <f>VLOOKUP($C42,'S49'!$C:$BQ,42,0)</f>
        <v>#N/A</v>
      </c>
      <c r="BW42" s="29" t="e">
        <f>VLOOKUP($C42,'S49'!$C:$BQ,43,0)</f>
        <v>#N/A</v>
      </c>
      <c r="BX42" s="22" t="e">
        <f>VLOOKUP($C42,'S50'!$C:$BQ,55,0)</f>
        <v>#N/A</v>
      </c>
      <c r="BY42" s="22" t="e">
        <f>VLOOKUP($C42,'S50'!$C:$BQ,62,0)</f>
        <v>#N/A</v>
      </c>
      <c r="BZ42" s="22" t="e">
        <f>VLOOKUP($C42,'S50'!$C:$BQ,63,0)</f>
        <v>#N/A</v>
      </c>
      <c r="CA42" s="22" t="e">
        <f>VLOOKUP($C42,'S50'!$C:$BQ,45,0)</f>
        <v>#N/A</v>
      </c>
      <c r="CB42" s="29" t="e">
        <f>VLOOKUP($C42,'S50'!$C:$BQ,52,0)</f>
        <v>#N/A</v>
      </c>
      <c r="CC42" s="29" t="e">
        <f>VLOOKUP($C42,'S50'!$C:$BQ,53,0)</f>
        <v>#N/A</v>
      </c>
      <c r="CD42" s="29" t="e">
        <f>VLOOKUP($C42,'S50'!$C:$BQ,15,0)</f>
        <v>#N/A</v>
      </c>
      <c r="CE42" s="29" t="e">
        <f>VLOOKUP($C42,'S50'!$C:$BQ,22,0)</f>
        <v>#N/A</v>
      </c>
      <c r="CF42" s="29" t="e">
        <f>VLOOKUP($C42,'S50'!$C:$BQ,23,0)</f>
        <v>#N/A</v>
      </c>
      <c r="CG42" s="29" t="e">
        <f>VLOOKUP($C42,'S50'!$C:$BQ,35,0)</f>
        <v>#N/A</v>
      </c>
      <c r="CH42" s="29" t="e">
        <f>VLOOKUP($C42,'S50'!$C:$BQ,42,0)</f>
        <v>#N/A</v>
      </c>
      <c r="CI42" s="29" t="e">
        <f>VLOOKUP($C42,'S50'!$C:$BQ,43,0)</f>
        <v>#N/A</v>
      </c>
    </row>
    <row r="43" spans="1:87" x14ac:dyDescent="0.2">
      <c r="A43" s="31" t="s">
        <v>382</v>
      </c>
      <c r="B43" s="31" t="s">
        <v>58</v>
      </c>
      <c r="C43" s="21" t="s">
        <v>75</v>
      </c>
      <c r="D43" s="22">
        <f>VLOOKUP($C43,'S0 remplacer avec S44'!$C:$BQ,55,0)</f>
        <v>520.70000000000005</v>
      </c>
      <c r="E43" s="22">
        <f>VLOOKUP($C43,'S0 remplacer avec S44'!$C:$BQ,62,0)</f>
        <v>24</v>
      </c>
      <c r="F43" s="22">
        <f>VLOOKUP($C43,'S0 remplacer avec S44'!$C:$BQ,63,0)</f>
        <v>133</v>
      </c>
      <c r="G43" s="22">
        <f>VLOOKUP($C43,'S0 remplacer avec S44'!$C:$BQ,45,0)</f>
        <v>4526.8517099999999</v>
      </c>
      <c r="H43" s="29">
        <f>VLOOKUP($C43,'S0 remplacer avec S44'!$C:$BQ,52,0)</f>
        <v>274</v>
      </c>
      <c r="I43" s="29">
        <f>VLOOKUP($C43,'S0 remplacer avec S44'!$C:$BQ,53,0)</f>
        <v>1234</v>
      </c>
      <c r="J43" s="29">
        <f>VLOOKUP($C43,'S0 remplacer avec S44'!$C:$BQ,15,0)</f>
        <v>282</v>
      </c>
      <c r="K43" s="29">
        <f>VLOOKUP($C43,'S0 remplacer avec S44'!$C:$BQ,22,0)</f>
        <v>20</v>
      </c>
      <c r="L43" s="29">
        <f>VLOOKUP($C43,'S0 remplacer avec S44'!$C:$BQ,23,0)</f>
        <v>80</v>
      </c>
      <c r="M43" s="29">
        <f>VLOOKUP($C43,'S0 remplacer avec S44'!$C:$BQ,35,0)</f>
        <v>7760.6395000000002</v>
      </c>
      <c r="N43" s="29">
        <f>VLOOKUP($C43,'S0 remplacer avec S44'!$C:$BQ,42,0)</f>
        <v>0</v>
      </c>
      <c r="O43" s="29">
        <f>VLOOKUP($C43,'S0 remplacer avec S44'!$C:$BQ,43,0)</f>
        <v>563</v>
      </c>
      <c r="P43" s="22">
        <f>VLOOKUP($C43,'S45'!$C:$BQ,55,0)</f>
        <v>531.4</v>
      </c>
      <c r="Q43" s="22">
        <f>VLOOKUP($C43,'S45'!$C:$BQ,62,0)</f>
        <v>14</v>
      </c>
      <c r="R43" s="22">
        <f>VLOOKUP($C43,'S45'!$C:$BQ,63,0)</f>
        <v>122</v>
      </c>
      <c r="S43" s="22">
        <f>VLOOKUP($C43,'S45'!$C:$BQ,45,0)</f>
        <v>4677.88724</v>
      </c>
      <c r="T43" s="29">
        <f>VLOOKUP($C43,'S45'!$C:$BQ,52,0)</f>
        <v>123</v>
      </c>
      <c r="U43" s="29">
        <f>VLOOKUP($C43,'S45'!$C:$BQ,53,0)</f>
        <v>1083</v>
      </c>
      <c r="V43" s="29">
        <f>VLOOKUP($C43,'S45'!$C:$BQ,15,0)</f>
        <v>284</v>
      </c>
      <c r="W43" s="29">
        <f>VLOOKUP($C43,'S45'!$C:$BQ,22,0)</f>
        <v>18</v>
      </c>
      <c r="X43" s="29">
        <f>VLOOKUP($C43,'S45'!$C:$BQ,23,0)</f>
        <v>78</v>
      </c>
      <c r="Y43" s="29">
        <f>VLOOKUP($C43,'S45'!$C:$BQ,35,0)</f>
        <v>7849.9926400000004</v>
      </c>
      <c r="Z43" s="29">
        <f>VLOOKUP($C43,'S45'!$C:$BQ,42,0)</f>
        <v>0</v>
      </c>
      <c r="AA43" s="29">
        <f>VLOOKUP($C43,'S45'!$C:$BQ,43,0)</f>
        <v>474</v>
      </c>
      <c r="AB43" s="22" t="e">
        <f>VLOOKUP($C43,'S46'!$C:$BQ,55,0)</f>
        <v>#N/A</v>
      </c>
      <c r="AC43" s="22" t="e">
        <f>VLOOKUP($C43,'S46'!$C:$BQ,62,0)</f>
        <v>#N/A</v>
      </c>
      <c r="AD43" s="22" t="e">
        <f>VLOOKUP($C43,'S46'!$C:$BQ,63,0)</f>
        <v>#N/A</v>
      </c>
      <c r="AE43" s="22" t="e">
        <f>VLOOKUP($C43,'S46'!$C:$BQ,45,0)</f>
        <v>#N/A</v>
      </c>
      <c r="AF43" s="29" t="e">
        <f>VLOOKUP($C43,'S46'!$C:$BQ,52,0)</f>
        <v>#N/A</v>
      </c>
      <c r="AG43" s="29" t="e">
        <f>VLOOKUP($C43,'S46'!$C:$BQ,53,0)</f>
        <v>#N/A</v>
      </c>
      <c r="AH43" s="29" t="e">
        <f>VLOOKUP($C43,'S46'!$C:$BQ,15,0)</f>
        <v>#N/A</v>
      </c>
      <c r="AI43" s="29" t="e">
        <f>VLOOKUP($C43,'S46'!$C:$BQ,22,0)</f>
        <v>#N/A</v>
      </c>
      <c r="AJ43" s="29" t="e">
        <f>VLOOKUP($C43,'S46'!$C:$BQ,23,0)</f>
        <v>#N/A</v>
      </c>
      <c r="AK43" s="29" t="e">
        <f>VLOOKUP($C43,'S46'!$C:$BQ,35,0)</f>
        <v>#N/A</v>
      </c>
      <c r="AL43" s="29" t="e">
        <f>VLOOKUP($C43,'S46'!$C:$BQ,42,0)</f>
        <v>#N/A</v>
      </c>
      <c r="AM43" s="29" t="e">
        <f>VLOOKUP($C43,'S46'!$C:$BQ,43,0)</f>
        <v>#N/A</v>
      </c>
      <c r="AN43" s="22" t="e">
        <f>VLOOKUP($C43,'S47'!$C:$BQ,55,0)</f>
        <v>#N/A</v>
      </c>
      <c r="AO43" s="22" t="e">
        <f>VLOOKUP($C43,'S47'!$C:$BQ,62,0)</f>
        <v>#N/A</v>
      </c>
      <c r="AP43" s="22" t="e">
        <f>VLOOKUP($C43,'S47'!$C:$BQ,63,0)</f>
        <v>#N/A</v>
      </c>
      <c r="AQ43" s="22" t="e">
        <f>VLOOKUP($C43,'S47'!$C:$BQ,45,0)</f>
        <v>#N/A</v>
      </c>
      <c r="AR43" s="29" t="e">
        <f>VLOOKUP($C43,'S47'!$C:$BQ,52,0)</f>
        <v>#N/A</v>
      </c>
      <c r="AS43" s="29" t="e">
        <f>VLOOKUP($C43,'S47'!$C:$BQ,53,0)</f>
        <v>#N/A</v>
      </c>
      <c r="AT43" s="29" t="e">
        <f>VLOOKUP($C43,'S47'!$C:$BQ,15,0)</f>
        <v>#N/A</v>
      </c>
      <c r="AU43" s="29" t="e">
        <f>VLOOKUP($C43,'S47'!$C:$BQ,22,0)</f>
        <v>#N/A</v>
      </c>
      <c r="AV43" s="29" t="e">
        <f>VLOOKUP($C43,'S47'!$C:$BQ,23,0)</f>
        <v>#N/A</v>
      </c>
      <c r="AW43" s="29" t="e">
        <f>VLOOKUP($C43,'S47'!$C:$BQ,35,0)</f>
        <v>#N/A</v>
      </c>
      <c r="AX43" s="29" t="e">
        <f>VLOOKUP($C43,'S47'!$C:$BQ,42,0)</f>
        <v>#N/A</v>
      </c>
      <c r="AY43" s="29" t="e">
        <f>VLOOKUP($C43,'S47'!$C:$BQ,43,0)</f>
        <v>#N/A</v>
      </c>
      <c r="AZ43" s="22" t="e">
        <f>VLOOKUP($C43,'S48'!$C:$BQ,55,0)</f>
        <v>#N/A</v>
      </c>
      <c r="BA43" s="22" t="e">
        <f>VLOOKUP($C43,'S48'!$C:$BQ,62,0)</f>
        <v>#N/A</v>
      </c>
      <c r="BB43" s="22" t="e">
        <f>VLOOKUP($C43,'S48'!$C:$BQ,63,0)</f>
        <v>#N/A</v>
      </c>
      <c r="BC43" s="22" t="e">
        <f>VLOOKUP($C43,'S48'!$C:$BQ,45,0)</f>
        <v>#N/A</v>
      </c>
      <c r="BD43" s="29" t="e">
        <f>VLOOKUP($C43,'S48'!$C:$BQ,52,0)</f>
        <v>#N/A</v>
      </c>
      <c r="BE43" s="29" t="e">
        <f>VLOOKUP($C43,'S48'!$C:$BQ,53,0)</f>
        <v>#N/A</v>
      </c>
      <c r="BF43" s="29" t="e">
        <f>VLOOKUP($C43,'S48'!$C:$BQ,15,0)</f>
        <v>#N/A</v>
      </c>
      <c r="BG43" s="29" t="e">
        <f>VLOOKUP($C43,'S48'!$C:$BQ,22,0)</f>
        <v>#N/A</v>
      </c>
      <c r="BH43" s="29" t="e">
        <f>VLOOKUP($C43,'S48'!$C:$BQ,23,0)</f>
        <v>#N/A</v>
      </c>
      <c r="BI43" s="29" t="e">
        <f>VLOOKUP($C43,'S48'!$C:$BQ,35,0)</f>
        <v>#N/A</v>
      </c>
      <c r="BJ43" s="29" t="e">
        <f>VLOOKUP($C43,'S48'!$C:$BQ,42,0)</f>
        <v>#N/A</v>
      </c>
      <c r="BK43" s="29" t="e">
        <f>VLOOKUP($C43,'S48'!$C:$BQ,43,0)</f>
        <v>#N/A</v>
      </c>
      <c r="BL43" s="22" t="e">
        <f>VLOOKUP($C43,'S49'!$C:$BQ,55,0)</f>
        <v>#N/A</v>
      </c>
      <c r="BM43" s="22" t="e">
        <f>VLOOKUP($C43,'S49'!$C:$BQ,62,0)</f>
        <v>#N/A</v>
      </c>
      <c r="BN43" s="22" t="e">
        <f>VLOOKUP($C43,'S49'!$C:$BQ,63,0)</f>
        <v>#N/A</v>
      </c>
      <c r="BO43" s="22" t="e">
        <f>VLOOKUP($C43,'S49'!$C:$BQ,45,0)</f>
        <v>#N/A</v>
      </c>
      <c r="BP43" s="29" t="e">
        <f>VLOOKUP($C43,'S49'!$C:$BQ,52,0)</f>
        <v>#N/A</v>
      </c>
      <c r="BQ43" s="29" t="e">
        <f>VLOOKUP($C43,'S49'!$C:$BQ,53,0)</f>
        <v>#N/A</v>
      </c>
      <c r="BR43" s="29" t="e">
        <f>VLOOKUP($C43,'S49'!$C:$BQ,15,0)</f>
        <v>#N/A</v>
      </c>
      <c r="BS43" s="29" t="e">
        <f>VLOOKUP($C43,'S49'!$C:$BQ,22,0)</f>
        <v>#N/A</v>
      </c>
      <c r="BT43" s="29" t="e">
        <f>VLOOKUP($C43,'S49'!$C:$BQ,23,0)</f>
        <v>#N/A</v>
      </c>
      <c r="BU43" s="29" t="e">
        <f>VLOOKUP($C43,'S49'!$C:$BQ,35,0)</f>
        <v>#N/A</v>
      </c>
      <c r="BV43" s="29" t="e">
        <f>VLOOKUP($C43,'S49'!$C:$BQ,42,0)</f>
        <v>#N/A</v>
      </c>
      <c r="BW43" s="29" t="e">
        <f>VLOOKUP($C43,'S49'!$C:$BQ,43,0)</f>
        <v>#N/A</v>
      </c>
      <c r="BX43" s="22" t="e">
        <f>VLOOKUP($C43,'S50'!$C:$BQ,55,0)</f>
        <v>#N/A</v>
      </c>
      <c r="BY43" s="22" t="e">
        <f>VLOOKUP($C43,'S50'!$C:$BQ,62,0)</f>
        <v>#N/A</v>
      </c>
      <c r="BZ43" s="22" t="e">
        <f>VLOOKUP($C43,'S50'!$C:$BQ,63,0)</f>
        <v>#N/A</v>
      </c>
      <c r="CA43" s="22" t="e">
        <f>VLOOKUP($C43,'S50'!$C:$BQ,45,0)</f>
        <v>#N/A</v>
      </c>
      <c r="CB43" s="29" t="e">
        <f>VLOOKUP($C43,'S50'!$C:$BQ,52,0)</f>
        <v>#N/A</v>
      </c>
      <c r="CC43" s="29" t="e">
        <f>VLOOKUP($C43,'S50'!$C:$BQ,53,0)</f>
        <v>#N/A</v>
      </c>
      <c r="CD43" s="29" t="e">
        <f>VLOOKUP($C43,'S50'!$C:$BQ,15,0)</f>
        <v>#N/A</v>
      </c>
      <c r="CE43" s="29" t="e">
        <f>VLOOKUP($C43,'S50'!$C:$BQ,22,0)</f>
        <v>#N/A</v>
      </c>
      <c r="CF43" s="29" t="e">
        <f>VLOOKUP($C43,'S50'!$C:$BQ,23,0)</f>
        <v>#N/A</v>
      </c>
      <c r="CG43" s="29" t="e">
        <f>VLOOKUP($C43,'S50'!$C:$BQ,35,0)</f>
        <v>#N/A</v>
      </c>
      <c r="CH43" s="29" t="e">
        <f>VLOOKUP($C43,'S50'!$C:$BQ,42,0)</f>
        <v>#N/A</v>
      </c>
      <c r="CI43" s="29" t="e">
        <f>VLOOKUP($C43,'S50'!$C:$BQ,43,0)</f>
        <v>#N/A</v>
      </c>
    </row>
    <row r="44" spans="1:87" x14ac:dyDescent="0.2">
      <c r="A44" s="31" t="e">
        <v>#N/A</v>
      </c>
      <c r="B44" s="31" t="e">
        <v>#N/A</v>
      </c>
      <c r="C44" s="21" t="s">
        <v>76</v>
      </c>
      <c r="D44" s="22" t="e">
        <f>VLOOKUP($C44,'S0 remplacer avec S44'!$C:$BQ,55,0)</f>
        <v>#N/A</v>
      </c>
      <c r="E44" s="22" t="e">
        <f>VLOOKUP($C44,'S0 remplacer avec S44'!$C:$BQ,62,0)</f>
        <v>#N/A</v>
      </c>
      <c r="F44" s="22" t="e">
        <f>VLOOKUP($C44,'S0 remplacer avec S44'!$C:$BQ,63,0)</f>
        <v>#N/A</v>
      </c>
      <c r="G44" s="22" t="e">
        <f>VLOOKUP($C44,'S0 remplacer avec S44'!$C:$BQ,45,0)</f>
        <v>#N/A</v>
      </c>
      <c r="H44" s="29" t="e">
        <f>VLOOKUP($C44,'S0 remplacer avec S44'!$C:$BQ,52,0)</f>
        <v>#N/A</v>
      </c>
      <c r="I44" s="29" t="e">
        <f>VLOOKUP($C44,'S0 remplacer avec S44'!$C:$BQ,53,0)</f>
        <v>#N/A</v>
      </c>
      <c r="J44" s="29" t="e">
        <f>VLOOKUP($C44,'S0 remplacer avec S44'!$C:$BQ,15,0)</f>
        <v>#N/A</v>
      </c>
      <c r="K44" s="29" t="e">
        <f>VLOOKUP($C44,'S0 remplacer avec S44'!$C:$BQ,22,0)</f>
        <v>#N/A</v>
      </c>
      <c r="L44" s="29" t="e">
        <f>VLOOKUP($C44,'S0 remplacer avec S44'!$C:$BQ,23,0)</f>
        <v>#N/A</v>
      </c>
      <c r="M44" s="29" t="e">
        <f>VLOOKUP($C44,'S0 remplacer avec S44'!$C:$BQ,35,0)</f>
        <v>#N/A</v>
      </c>
      <c r="N44" s="29" t="e">
        <f>VLOOKUP($C44,'S0 remplacer avec S44'!$C:$BQ,42,0)</f>
        <v>#N/A</v>
      </c>
      <c r="O44" s="29" t="e">
        <f>VLOOKUP($C44,'S0 remplacer avec S44'!$C:$BQ,43,0)</f>
        <v>#N/A</v>
      </c>
      <c r="P44" s="22" t="e">
        <f>VLOOKUP($C44,'S45'!$C:$BQ,55,0)</f>
        <v>#N/A</v>
      </c>
      <c r="Q44" s="22" t="e">
        <f>VLOOKUP($C44,'S45'!$C:$BQ,62,0)</f>
        <v>#N/A</v>
      </c>
      <c r="R44" s="22" t="e">
        <f>VLOOKUP($C44,'S45'!$C:$BQ,63,0)</f>
        <v>#N/A</v>
      </c>
      <c r="S44" s="22" t="e">
        <f>VLOOKUP($C44,'S45'!$C:$BQ,45,0)</f>
        <v>#N/A</v>
      </c>
      <c r="T44" s="29" t="e">
        <f>VLOOKUP($C44,'S45'!$C:$BQ,52,0)</f>
        <v>#N/A</v>
      </c>
      <c r="U44" s="29" t="e">
        <f>VLOOKUP($C44,'S45'!$C:$BQ,53,0)</f>
        <v>#N/A</v>
      </c>
      <c r="V44" s="29" t="e">
        <f>VLOOKUP($C44,'S45'!$C:$BQ,15,0)</f>
        <v>#N/A</v>
      </c>
      <c r="W44" s="29" t="e">
        <f>VLOOKUP($C44,'S45'!$C:$BQ,22,0)</f>
        <v>#N/A</v>
      </c>
      <c r="X44" s="29" t="e">
        <f>VLOOKUP($C44,'S45'!$C:$BQ,23,0)</f>
        <v>#N/A</v>
      </c>
      <c r="Y44" s="29" t="e">
        <f>VLOOKUP($C44,'S45'!$C:$BQ,35,0)</f>
        <v>#N/A</v>
      </c>
      <c r="Z44" s="29" t="e">
        <f>VLOOKUP($C44,'S45'!$C:$BQ,42,0)</f>
        <v>#N/A</v>
      </c>
      <c r="AA44" s="29" t="e">
        <f>VLOOKUP($C44,'S45'!$C:$BQ,43,0)</f>
        <v>#N/A</v>
      </c>
      <c r="AB44" s="22" t="e">
        <f>VLOOKUP($C44,'S46'!$C:$BQ,55,0)</f>
        <v>#N/A</v>
      </c>
      <c r="AC44" s="22" t="e">
        <f>VLOOKUP($C44,'S46'!$C:$BQ,62,0)</f>
        <v>#N/A</v>
      </c>
      <c r="AD44" s="22" t="e">
        <f>VLOOKUP($C44,'S46'!$C:$BQ,63,0)</f>
        <v>#N/A</v>
      </c>
      <c r="AE44" s="22" t="e">
        <f>VLOOKUP($C44,'S46'!$C:$BQ,45,0)</f>
        <v>#N/A</v>
      </c>
      <c r="AF44" s="29" t="e">
        <f>VLOOKUP($C44,'S46'!$C:$BQ,52,0)</f>
        <v>#N/A</v>
      </c>
      <c r="AG44" s="29" t="e">
        <f>VLOOKUP($C44,'S46'!$C:$BQ,53,0)</f>
        <v>#N/A</v>
      </c>
      <c r="AH44" s="29" t="e">
        <f>VLOOKUP($C44,'S46'!$C:$BQ,15,0)</f>
        <v>#N/A</v>
      </c>
      <c r="AI44" s="29" t="e">
        <f>VLOOKUP($C44,'S46'!$C:$BQ,22,0)</f>
        <v>#N/A</v>
      </c>
      <c r="AJ44" s="29" t="e">
        <f>VLOOKUP($C44,'S46'!$C:$BQ,23,0)</f>
        <v>#N/A</v>
      </c>
      <c r="AK44" s="29" t="e">
        <f>VLOOKUP($C44,'S46'!$C:$BQ,35,0)</f>
        <v>#N/A</v>
      </c>
      <c r="AL44" s="29" t="e">
        <f>VLOOKUP($C44,'S46'!$C:$BQ,42,0)</f>
        <v>#N/A</v>
      </c>
      <c r="AM44" s="29" t="e">
        <f>VLOOKUP($C44,'S46'!$C:$BQ,43,0)</f>
        <v>#N/A</v>
      </c>
      <c r="AN44" s="22" t="e">
        <f>VLOOKUP($C44,'S47'!$C:$BQ,55,0)</f>
        <v>#N/A</v>
      </c>
      <c r="AO44" s="22" t="e">
        <f>VLOOKUP($C44,'S47'!$C:$BQ,62,0)</f>
        <v>#N/A</v>
      </c>
      <c r="AP44" s="22" t="e">
        <f>VLOOKUP($C44,'S47'!$C:$BQ,63,0)</f>
        <v>#N/A</v>
      </c>
      <c r="AQ44" s="22" t="e">
        <f>VLOOKUP($C44,'S47'!$C:$BQ,45,0)</f>
        <v>#N/A</v>
      </c>
      <c r="AR44" s="29" t="e">
        <f>VLOOKUP($C44,'S47'!$C:$BQ,52,0)</f>
        <v>#N/A</v>
      </c>
      <c r="AS44" s="29" t="e">
        <f>VLOOKUP($C44,'S47'!$C:$BQ,53,0)</f>
        <v>#N/A</v>
      </c>
      <c r="AT44" s="29" t="e">
        <f>VLOOKUP($C44,'S47'!$C:$BQ,15,0)</f>
        <v>#N/A</v>
      </c>
      <c r="AU44" s="29" t="e">
        <f>VLOOKUP($C44,'S47'!$C:$BQ,22,0)</f>
        <v>#N/A</v>
      </c>
      <c r="AV44" s="29" t="e">
        <f>VLOOKUP($C44,'S47'!$C:$BQ,23,0)</f>
        <v>#N/A</v>
      </c>
      <c r="AW44" s="29" t="e">
        <f>VLOOKUP($C44,'S47'!$C:$BQ,35,0)</f>
        <v>#N/A</v>
      </c>
      <c r="AX44" s="29" t="e">
        <f>VLOOKUP($C44,'S47'!$C:$BQ,42,0)</f>
        <v>#N/A</v>
      </c>
      <c r="AY44" s="29" t="e">
        <f>VLOOKUP($C44,'S47'!$C:$BQ,43,0)</f>
        <v>#N/A</v>
      </c>
      <c r="AZ44" s="22" t="e">
        <f>VLOOKUP($C44,'S48'!$C:$BQ,55,0)</f>
        <v>#N/A</v>
      </c>
      <c r="BA44" s="22" t="e">
        <f>VLOOKUP($C44,'S48'!$C:$BQ,62,0)</f>
        <v>#N/A</v>
      </c>
      <c r="BB44" s="22" t="e">
        <f>VLOOKUP($C44,'S48'!$C:$BQ,63,0)</f>
        <v>#N/A</v>
      </c>
      <c r="BC44" s="22" t="e">
        <f>VLOOKUP($C44,'S48'!$C:$BQ,45,0)</f>
        <v>#N/A</v>
      </c>
      <c r="BD44" s="29" t="e">
        <f>VLOOKUP($C44,'S48'!$C:$BQ,52,0)</f>
        <v>#N/A</v>
      </c>
      <c r="BE44" s="29" t="e">
        <f>VLOOKUP($C44,'S48'!$C:$BQ,53,0)</f>
        <v>#N/A</v>
      </c>
      <c r="BF44" s="29" t="e">
        <f>VLOOKUP($C44,'S48'!$C:$BQ,15,0)</f>
        <v>#N/A</v>
      </c>
      <c r="BG44" s="29" t="e">
        <f>VLOOKUP($C44,'S48'!$C:$BQ,22,0)</f>
        <v>#N/A</v>
      </c>
      <c r="BH44" s="29" t="e">
        <f>VLOOKUP($C44,'S48'!$C:$BQ,23,0)</f>
        <v>#N/A</v>
      </c>
      <c r="BI44" s="29" t="e">
        <f>VLOOKUP($C44,'S48'!$C:$BQ,35,0)</f>
        <v>#N/A</v>
      </c>
      <c r="BJ44" s="29" t="e">
        <f>VLOOKUP($C44,'S48'!$C:$BQ,42,0)</f>
        <v>#N/A</v>
      </c>
      <c r="BK44" s="29" t="e">
        <f>VLOOKUP($C44,'S48'!$C:$BQ,43,0)</f>
        <v>#N/A</v>
      </c>
      <c r="BL44" s="22" t="e">
        <f>VLOOKUP($C44,'S49'!$C:$BQ,55,0)</f>
        <v>#N/A</v>
      </c>
      <c r="BM44" s="22" t="e">
        <f>VLOOKUP($C44,'S49'!$C:$BQ,62,0)</f>
        <v>#N/A</v>
      </c>
      <c r="BN44" s="22" t="e">
        <f>VLOOKUP($C44,'S49'!$C:$BQ,63,0)</f>
        <v>#N/A</v>
      </c>
      <c r="BO44" s="22" t="e">
        <f>VLOOKUP($C44,'S49'!$C:$BQ,45,0)</f>
        <v>#N/A</v>
      </c>
      <c r="BP44" s="29" t="e">
        <f>VLOOKUP($C44,'S49'!$C:$BQ,52,0)</f>
        <v>#N/A</v>
      </c>
      <c r="BQ44" s="29" t="e">
        <f>VLOOKUP($C44,'S49'!$C:$BQ,53,0)</f>
        <v>#N/A</v>
      </c>
      <c r="BR44" s="29" t="e">
        <f>VLOOKUP($C44,'S49'!$C:$BQ,15,0)</f>
        <v>#N/A</v>
      </c>
      <c r="BS44" s="29" t="e">
        <f>VLOOKUP($C44,'S49'!$C:$BQ,22,0)</f>
        <v>#N/A</v>
      </c>
      <c r="BT44" s="29" t="e">
        <f>VLOOKUP($C44,'S49'!$C:$BQ,23,0)</f>
        <v>#N/A</v>
      </c>
      <c r="BU44" s="29" t="e">
        <f>VLOOKUP($C44,'S49'!$C:$BQ,35,0)</f>
        <v>#N/A</v>
      </c>
      <c r="BV44" s="29" t="e">
        <f>VLOOKUP($C44,'S49'!$C:$BQ,42,0)</f>
        <v>#N/A</v>
      </c>
      <c r="BW44" s="29" t="e">
        <f>VLOOKUP($C44,'S49'!$C:$BQ,43,0)</f>
        <v>#N/A</v>
      </c>
      <c r="BX44" s="22" t="e">
        <f>VLOOKUP($C44,'S50'!$C:$BQ,55,0)</f>
        <v>#N/A</v>
      </c>
      <c r="BY44" s="22" t="e">
        <f>VLOOKUP($C44,'S50'!$C:$BQ,62,0)</f>
        <v>#N/A</v>
      </c>
      <c r="BZ44" s="22" t="e">
        <f>VLOOKUP($C44,'S50'!$C:$BQ,63,0)</f>
        <v>#N/A</v>
      </c>
      <c r="CA44" s="22" t="e">
        <f>VLOOKUP($C44,'S50'!$C:$BQ,45,0)</f>
        <v>#N/A</v>
      </c>
      <c r="CB44" s="29" t="e">
        <f>VLOOKUP($C44,'S50'!$C:$BQ,52,0)</f>
        <v>#N/A</v>
      </c>
      <c r="CC44" s="29" t="e">
        <f>VLOOKUP($C44,'S50'!$C:$BQ,53,0)</f>
        <v>#N/A</v>
      </c>
      <c r="CD44" s="29" t="e">
        <f>VLOOKUP($C44,'S50'!$C:$BQ,15,0)</f>
        <v>#N/A</v>
      </c>
      <c r="CE44" s="29" t="e">
        <f>VLOOKUP($C44,'S50'!$C:$BQ,22,0)</f>
        <v>#N/A</v>
      </c>
      <c r="CF44" s="29" t="e">
        <f>VLOOKUP($C44,'S50'!$C:$BQ,23,0)</f>
        <v>#N/A</v>
      </c>
      <c r="CG44" s="29" t="e">
        <f>VLOOKUP($C44,'S50'!$C:$BQ,35,0)</f>
        <v>#N/A</v>
      </c>
      <c r="CH44" s="29" t="e">
        <f>VLOOKUP($C44,'S50'!$C:$BQ,42,0)</f>
        <v>#N/A</v>
      </c>
      <c r="CI44" s="29" t="e">
        <f>VLOOKUP($C44,'S50'!$C:$BQ,43,0)</f>
        <v>#N/A</v>
      </c>
    </row>
    <row r="45" spans="1:87" x14ac:dyDescent="0.2">
      <c r="A45" s="31" t="s">
        <v>382</v>
      </c>
      <c r="B45" s="31" t="s">
        <v>77</v>
      </c>
      <c r="C45" s="21" t="s">
        <v>78</v>
      </c>
      <c r="D45" s="22">
        <f>VLOOKUP($C45,'S0 remplacer avec S44'!$C:$BQ,55,0)</f>
        <v>180.4</v>
      </c>
      <c r="E45" s="22">
        <f>VLOOKUP($C45,'S0 remplacer avec S44'!$C:$BQ,62,0)</f>
        <v>13</v>
      </c>
      <c r="F45" s="22">
        <f>VLOOKUP($C45,'S0 remplacer avec S44'!$C:$BQ,63,0)</f>
        <v>51</v>
      </c>
      <c r="G45" s="22">
        <f>VLOOKUP($C45,'S0 remplacer avec S44'!$C:$BQ,45,0)</f>
        <v>1311.2809199999999</v>
      </c>
      <c r="H45" s="29">
        <f>VLOOKUP($C45,'S0 remplacer avec S44'!$C:$BQ,52,0)</f>
        <v>388</v>
      </c>
      <c r="I45" s="29">
        <f>VLOOKUP($C45,'S0 remplacer avec S44'!$C:$BQ,53,0)</f>
        <v>728</v>
      </c>
      <c r="J45" s="29">
        <f>VLOOKUP($C45,'S0 remplacer avec S44'!$C:$BQ,15,0)</f>
        <v>153</v>
      </c>
      <c r="K45" s="29">
        <f>VLOOKUP($C45,'S0 remplacer avec S44'!$C:$BQ,22,0)</f>
        <v>0</v>
      </c>
      <c r="L45" s="29">
        <f>VLOOKUP($C45,'S0 remplacer avec S44'!$C:$BQ,23,0)</f>
        <v>0</v>
      </c>
      <c r="M45" s="29">
        <f>VLOOKUP($C45,'S0 remplacer avec S44'!$C:$BQ,35,0)</f>
        <v>2628.3560900000002</v>
      </c>
      <c r="N45" s="29">
        <f>VLOOKUP($C45,'S0 remplacer avec S44'!$C:$BQ,42,0)</f>
        <v>0</v>
      </c>
      <c r="O45" s="29">
        <f>VLOOKUP($C45,'S0 remplacer avec S44'!$C:$BQ,43,0)</f>
        <v>318</v>
      </c>
      <c r="P45" s="22">
        <f>VLOOKUP($C45,'S45'!$C:$BQ,55,0)</f>
        <v>181.4</v>
      </c>
      <c r="Q45" s="22">
        <f>VLOOKUP($C45,'S45'!$C:$BQ,62,0)</f>
        <v>12</v>
      </c>
      <c r="R45" s="22">
        <f>VLOOKUP($C45,'S45'!$C:$BQ,63,0)</f>
        <v>50</v>
      </c>
      <c r="S45" s="22">
        <f>VLOOKUP($C45,'S45'!$C:$BQ,45,0)</f>
        <v>1324.9331</v>
      </c>
      <c r="T45" s="29">
        <f>VLOOKUP($C45,'S45'!$C:$BQ,52,0)</f>
        <v>375</v>
      </c>
      <c r="U45" s="29">
        <f>VLOOKUP($C45,'S45'!$C:$BQ,53,0)</f>
        <v>714</v>
      </c>
      <c r="V45" s="29">
        <f>VLOOKUP($C45,'S45'!$C:$BQ,15,0)</f>
        <v>162</v>
      </c>
      <c r="W45" s="29">
        <f>VLOOKUP($C45,'S45'!$C:$BQ,22,0)</f>
        <v>0</v>
      </c>
      <c r="X45" s="29">
        <f>VLOOKUP($C45,'S45'!$C:$BQ,23,0)</f>
        <v>0</v>
      </c>
      <c r="Y45" s="29">
        <f>VLOOKUP($C45,'S45'!$C:$BQ,35,0)</f>
        <v>2671.66347</v>
      </c>
      <c r="Z45" s="29">
        <f>VLOOKUP($C45,'S45'!$C:$BQ,42,0)</f>
        <v>0</v>
      </c>
      <c r="AA45" s="29">
        <f>VLOOKUP($C45,'S45'!$C:$BQ,43,0)</f>
        <v>275</v>
      </c>
      <c r="AB45" s="22" t="e">
        <f>VLOOKUP($C45,'S46'!$C:$BQ,55,0)</f>
        <v>#N/A</v>
      </c>
      <c r="AC45" s="22" t="e">
        <f>VLOOKUP($C45,'S46'!$C:$BQ,62,0)</f>
        <v>#N/A</v>
      </c>
      <c r="AD45" s="22" t="e">
        <f>VLOOKUP($C45,'S46'!$C:$BQ,63,0)</f>
        <v>#N/A</v>
      </c>
      <c r="AE45" s="22" t="e">
        <f>VLOOKUP($C45,'S46'!$C:$BQ,45,0)</f>
        <v>#N/A</v>
      </c>
      <c r="AF45" s="29" t="e">
        <f>VLOOKUP($C45,'S46'!$C:$BQ,52,0)</f>
        <v>#N/A</v>
      </c>
      <c r="AG45" s="29" t="e">
        <f>VLOOKUP($C45,'S46'!$C:$BQ,53,0)</f>
        <v>#N/A</v>
      </c>
      <c r="AH45" s="29" t="e">
        <f>VLOOKUP($C45,'S46'!$C:$BQ,15,0)</f>
        <v>#N/A</v>
      </c>
      <c r="AI45" s="29" t="e">
        <f>VLOOKUP($C45,'S46'!$C:$BQ,22,0)</f>
        <v>#N/A</v>
      </c>
      <c r="AJ45" s="29" t="e">
        <f>VLOOKUP($C45,'S46'!$C:$BQ,23,0)</f>
        <v>#N/A</v>
      </c>
      <c r="AK45" s="29" t="e">
        <f>VLOOKUP($C45,'S46'!$C:$BQ,35,0)</f>
        <v>#N/A</v>
      </c>
      <c r="AL45" s="29" t="e">
        <f>VLOOKUP($C45,'S46'!$C:$BQ,42,0)</f>
        <v>#N/A</v>
      </c>
      <c r="AM45" s="29" t="e">
        <f>VLOOKUP($C45,'S46'!$C:$BQ,43,0)</f>
        <v>#N/A</v>
      </c>
      <c r="AN45" s="22" t="e">
        <f>VLOOKUP($C45,'S47'!$C:$BQ,55,0)</f>
        <v>#N/A</v>
      </c>
      <c r="AO45" s="22" t="e">
        <f>VLOOKUP($C45,'S47'!$C:$BQ,62,0)</f>
        <v>#N/A</v>
      </c>
      <c r="AP45" s="22" t="e">
        <f>VLOOKUP($C45,'S47'!$C:$BQ,63,0)</f>
        <v>#N/A</v>
      </c>
      <c r="AQ45" s="22" t="e">
        <f>VLOOKUP($C45,'S47'!$C:$BQ,45,0)</f>
        <v>#N/A</v>
      </c>
      <c r="AR45" s="29" t="e">
        <f>VLOOKUP($C45,'S47'!$C:$BQ,52,0)</f>
        <v>#N/A</v>
      </c>
      <c r="AS45" s="29" t="e">
        <f>VLOOKUP($C45,'S47'!$C:$BQ,53,0)</f>
        <v>#N/A</v>
      </c>
      <c r="AT45" s="29" t="e">
        <f>VLOOKUP($C45,'S47'!$C:$BQ,15,0)</f>
        <v>#N/A</v>
      </c>
      <c r="AU45" s="29" t="e">
        <f>VLOOKUP($C45,'S47'!$C:$BQ,22,0)</f>
        <v>#N/A</v>
      </c>
      <c r="AV45" s="29" t="e">
        <f>VLOOKUP($C45,'S47'!$C:$BQ,23,0)</f>
        <v>#N/A</v>
      </c>
      <c r="AW45" s="29" t="e">
        <f>VLOOKUP($C45,'S47'!$C:$BQ,35,0)</f>
        <v>#N/A</v>
      </c>
      <c r="AX45" s="29" t="e">
        <f>VLOOKUP($C45,'S47'!$C:$BQ,42,0)</f>
        <v>#N/A</v>
      </c>
      <c r="AY45" s="29" t="e">
        <f>VLOOKUP($C45,'S47'!$C:$BQ,43,0)</f>
        <v>#N/A</v>
      </c>
      <c r="AZ45" s="22" t="e">
        <f>VLOOKUP($C45,'S48'!$C:$BQ,55,0)</f>
        <v>#N/A</v>
      </c>
      <c r="BA45" s="22" t="e">
        <f>VLOOKUP($C45,'S48'!$C:$BQ,62,0)</f>
        <v>#N/A</v>
      </c>
      <c r="BB45" s="22" t="e">
        <f>VLOOKUP($C45,'S48'!$C:$BQ,63,0)</f>
        <v>#N/A</v>
      </c>
      <c r="BC45" s="22" t="e">
        <f>VLOOKUP($C45,'S48'!$C:$BQ,45,0)</f>
        <v>#N/A</v>
      </c>
      <c r="BD45" s="29" t="e">
        <f>VLOOKUP($C45,'S48'!$C:$BQ,52,0)</f>
        <v>#N/A</v>
      </c>
      <c r="BE45" s="29" t="e">
        <f>VLOOKUP($C45,'S48'!$C:$BQ,53,0)</f>
        <v>#N/A</v>
      </c>
      <c r="BF45" s="29" t="e">
        <f>VLOOKUP($C45,'S48'!$C:$BQ,15,0)</f>
        <v>#N/A</v>
      </c>
      <c r="BG45" s="29" t="e">
        <f>VLOOKUP($C45,'S48'!$C:$BQ,22,0)</f>
        <v>#N/A</v>
      </c>
      <c r="BH45" s="29" t="e">
        <f>VLOOKUP($C45,'S48'!$C:$BQ,23,0)</f>
        <v>#N/A</v>
      </c>
      <c r="BI45" s="29" t="e">
        <f>VLOOKUP($C45,'S48'!$C:$BQ,35,0)</f>
        <v>#N/A</v>
      </c>
      <c r="BJ45" s="29" t="e">
        <f>VLOOKUP($C45,'S48'!$C:$BQ,42,0)</f>
        <v>#N/A</v>
      </c>
      <c r="BK45" s="29" t="e">
        <f>VLOOKUP($C45,'S48'!$C:$BQ,43,0)</f>
        <v>#N/A</v>
      </c>
      <c r="BL45" s="22" t="e">
        <f>VLOOKUP($C45,'S49'!$C:$BQ,55,0)</f>
        <v>#N/A</v>
      </c>
      <c r="BM45" s="22" t="e">
        <f>VLOOKUP($C45,'S49'!$C:$BQ,62,0)</f>
        <v>#N/A</v>
      </c>
      <c r="BN45" s="22" t="e">
        <f>VLOOKUP($C45,'S49'!$C:$BQ,63,0)</f>
        <v>#N/A</v>
      </c>
      <c r="BO45" s="22" t="e">
        <f>VLOOKUP($C45,'S49'!$C:$BQ,45,0)</f>
        <v>#N/A</v>
      </c>
      <c r="BP45" s="29" t="e">
        <f>VLOOKUP($C45,'S49'!$C:$BQ,52,0)</f>
        <v>#N/A</v>
      </c>
      <c r="BQ45" s="29" t="e">
        <f>VLOOKUP($C45,'S49'!$C:$BQ,53,0)</f>
        <v>#N/A</v>
      </c>
      <c r="BR45" s="29" t="e">
        <f>VLOOKUP($C45,'S49'!$C:$BQ,15,0)</f>
        <v>#N/A</v>
      </c>
      <c r="BS45" s="29" t="e">
        <f>VLOOKUP($C45,'S49'!$C:$BQ,22,0)</f>
        <v>#N/A</v>
      </c>
      <c r="BT45" s="29" t="e">
        <f>VLOOKUP($C45,'S49'!$C:$BQ,23,0)</f>
        <v>#N/A</v>
      </c>
      <c r="BU45" s="29" t="e">
        <f>VLOOKUP($C45,'S49'!$C:$BQ,35,0)</f>
        <v>#N/A</v>
      </c>
      <c r="BV45" s="29" t="e">
        <f>VLOOKUP($C45,'S49'!$C:$BQ,42,0)</f>
        <v>#N/A</v>
      </c>
      <c r="BW45" s="29" t="e">
        <f>VLOOKUP($C45,'S49'!$C:$BQ,43,0)</f>
        <v>#N/A</v>
      </c>
      <c r="BX45" s="22" t="e">
        <f>VLOOKUP($C45,'S50'!$C:$BQ,55,0)</f>
        <v>#N/A</v>
      </c>
      <c r="BY45" s="22" t="e">
        <f>VLOOKUP($C45,'S50'!$C:$BQ,62,0)</f>
        <v>#N/A</v>
      </c>
      <c r="BZ45" s="22" t="e">
        <f>VLOOKUP($C45,'S50'!$C:$BQ,63,0)</f>
        <v>#N/A</v>
      </c>
      <c r="CA45" s="22" t="e">
        <f>VLOOKUP($C45,'S50'!$C:$BQ,45,0)</f>
        <v>#N/A</v>
      </c>
      <c r="CB45" s="29" t="e">
        <f>VLOOKUP($C45,'S50'!$C:$BQ,52,0)</f>
        <v>#N/A</v>
      </c>
      <c r="CC45" s="29" t="e">
        <f>VLOOKUP($C45,'S50'!$C:$BQ,53,0)</f>
        <v>#N/A</v>
      </c>
      <c r="CD45" s="29" t="e">
        <f>VLOOKUP($C45,'S50'!$C:$BQ,15,0)</f>
        <v>#N/A</v>
      </c>
      <c r="CE45" s="29" t="e">
        <f>VLOOKUP($C45,'S50'!$C:$BQ,22,0)</f>
        <v>#N/A</v>
      </c>
      <c r="CF45" s="29" t="e">
        <f>VLOOKUP($C45,'S50'!$C:$BQ,23,0)</f>
        <v>#N/A</v>
      </c>
      <c r="CG45" s="29" t="e">
        <f>VLOOKUP($C45,'S50'!$C:$BQ,35,0)</f>
        <v>#N/A</v>
      </c>
      <c r="CH45" s="29" t="e">
        <f>VLOOKUP($C45,'S50'!$C:$BQ,42,0)</f>
        <v>#N/A</v>
      </c>
      <c r="CI45" s="29" t="e">
        <f>VLOOKUP($C45,'S50'!$C:$BQ,43,0)</f>
        <v>#N/A</v>
      </c>
    </row>
    <row r="46" spans="1:87" x14ac:dyDescent="0.2">
      <c r="A46" s="31" t="s">
        <v>382</v>
      </c>
      <c r="B46" s="31" t="s">
        <v>77</v>
      </c>
      <c r="C46" s="21" t="s">
        <v>79</v>
      </c>
      <c r="D46" s="22">
        <f>VLOOKUP($C46,'S0 remplacer avec S44'!$C:$BQ,55,0)</f>
        <v>267.2</v>
      </c>
      <c r="E46" s="22">
        <f>VLOOKUP($C46,'S0 remplacer avec S44'!$C:$BQ,62,0)</f>
        <v>4</v>
      </c>
      <c r="F46" s="22">
        <f>VLOOKUP($C46,'S0 remplacer avec S44'!$C:$BQ,63,0)</f>
        <v>58</v>
      </c>
      <c r="G46" s="22">
        <f>VLOOKUP($C46,'S0 remplacer avec S44'!$C:$BQ,45,0)</f>
        <v>1751.46336</v>
      </c>
      <c r="H46" s="29">
        <f>VLOOKUP($C46,'S0 remplacer avec S44'!$C:$BQ,52,0)</f>
        <v>634</v>
      </c>
      <c r="I46" s="29">
        <f>VLOOKUP($C46,'S0 remplacer avec S44'!$C:$BQ,53,0)</f>
        <v>1111</v>
      </c>
      <c r="J46" s="29">
        <f>VLOOKUP($C46,'S0 remplacer avec S44'!$C:$BQ,15,0)</f>
        <v>138</v>
      </c>
      <c r="K46" s="29">
        <f>VLOOKUP($C46,'S0 remplacer avec S44'!$C:$BQ,22,0)</f>
        <v>12</v>
      </c>
      <c r="L46" s="29">
        <f>VLOOKUP($C46,'S0 remplacer avec S44'!$C:$BQ,23,0)</f>
        <v>42</v>
      </c>
      <c r="M46" s="29">
        <f>VLOOKUP($C46,'S0 remplacer avec S44'!$C:$BQ,35,0)</f>
        <v>2585.0498600000001</v>
      </c>
      <c r="N46" s="29">
        <f>VLOOKUP($C46,'S0 remplacer avec S44'!$C:$BQ,42,0)</f>
        <v>808</v>
      </c>
      <c r="O46" s="29">
        <f>VLOOKUP($C46,'S0 remplacer avec S44'!$C:$BQ,43,0)</f>
        <v>1487</v>
      </c>
      <c r="P46" s="22">
        <f>VLOOKUP($C46,'S45'!$C:$BQ,55,0)</f>
        <v>267.39999999999998</v>
      </c>
      <c r="Q46" s="22">
        <f>VLOOKUP($C46,'S45'!$C:$BQ,62,0)</f>
        <v>4</v>
      </c>
      <c r="R46" s="22">
        <f>VLOOKUP($C46,'S45'!$C:$BQ,63,0)</f>
        <v>58</v>
      </c>
      <c r="S46" s="22">
        <f>VLOOKUP($C46,'S45'!$C:$BQ,45,0)</f>
        <v>1775.3490899999999</v>
      </c>
      <c r="T46" s="29">
        <f>VLOOKUP($C46,'S45'!$C:$BQ,52,0)</f>
        <v>610</v>
      </c>
      <c r="U46" s="29">
        <f>VLOOKUP($C46,'S45'!$C:$BQ,53,0)</f>
        <v>1088</v>
      </c>
      <c r="V46" s="29">
        <f>VLOOKUP($C46,'S45'!$C:$BQ,15,0)</f>
        <v>142</v>
      </c>
      <c r="W46" s="29">
        <f>VLOOKUP($C46,'S45'!$C:$BQ,22,0)</f>
        <v>8</v>
      </c>
      <c r="X46" s="29">
        <f>VLOOKUP($C46,'S45'!$C:$BQ,23,0)</f>
        <v>38</v>
      </c>
      <c r="Y46" s="29">
        <f>VLOOKUP($C46,'S45'!$C:$BQ,35,0)</f>
        <v>2598.2300799999998</v>
      </c>
      <c r="Z46" s="29">
        <f>VLOOKUP($C46,'S45'!$C:$BQ,42,0)</f>
        <v>795</v>
      </c>
      <c r="AA46" s="29">
        <f>VLOOKUP($C46,'S45'!$C:$BQ,43,0)</f>
        <v>1474</v>
      </c>
      <c r="AB46" s="22" t="e">
        <f>VLOOKUP($C46,'S46'!$C:$BQ,55,0)</f>
        <v>#N/A</v>
      </c>
      <c r="AC46" s="22" t="e">
        <f>VLOOKUP($C46,'S46'!$C:$BQ,62,0)</f>
        <v>#N/A</v>
      </c>
      <c r="AD46" s="22" t="e">
        <f>VLOOKUP($C46,'S46'!$C:$BQ,63,0)</f>
        <v>#N/A</v>
      </c>
      <c r="AE46" s="22" t="e">
        <f>VLOOKUP($C46,'S46'!$C:$BQ,45,0)</f>
        <v>#N/A</v>
      </c>
      <c r="AF46" s="29" t="e">
        <f>VLOOKUP($C46,'S46'!$C:$BQ,52,0)</f>
        <v>#N/A</v>
      </c>
      <c r="AG46" s="29" t="e">
        <f>VLOOKUP($C46,'S46'!$C:$BQ,53,0)</f>
        <v>#N/A</v>
      </c>
      <c r="AH46" s="29" t="e">
        <f>VLOOKUP($C46,'S46'!$C:$BQ,15,0)</f>
        <v>#N/A</v>
      </c>
      <c r="AI46" s="29" t="e">
        <f>VLOOKUP($C46,'S46'!$C:$BQ,22,0)</f>
        <v>#N/A</v>
      </c>
      <c r="AJ46" s="29" t="e">
        <f>VLOOKUP($C46,'S46'!$C:$BQ,23,0)</f>
        <v>#N/A</v>
      </c>
      <c r="AK46" s="29" t="e">
        <f>VLOOKUP($C46,'S46'!$C:$BQ,35,0)</f>
        <v>#N/A</v>
      </c>
      <c r="AL46" s="29" t="e">
        <f>VLOOKUP($C46,'S46'!$C:$BQ,42,0)</f>
        <v>#N/A</v>
      </c>
      <c r="AM46" s="29" t="e">
        <f>VLOOKUP($C46,'S46'!$C:$BQ,43,0)</f>
        <v>#N/A</v>
      </c>
      <c r="AN46" s="22" t="e">
        <f>VLOOKUP($C46,'S47'!$C:$BQ,55,0)</f>
        <v>#N/A</v>
      </c>
      <c r="AO46" s="22" t="e">
        <f>VLOOKUP($C46,'S47'!$C:$BQ,62,0)</f>
        <v>#N/A</v>
      </c>
      <c r="AP46" s="22" t="e">
        <f>VLOOKUP($C46,'S47'!$C:$BQ,63,0)</f>
        <v>#N/A</v>
      </c>
      <c r="AQ46" s="22" t="e">
        <f>VLOOKUP($C46,'S47'!$C:$BQ,45,0)</f>
        <v>#N/A</v>
      </c>
      <c r="AR46" s="29" t="e">
        <f>VLOOKUP($C46,'S47'!$C:$BQ,52,0)</f>
        <v>#N/A</v>
      </c>
      <c r="AS46" s="29" t="e">
        <f>VLOOKUP($C46,'S47'!$C:$BQ,53,0)</f>
        <v>#N/A</v>
      </c>
      <c r="AT46" s="29" t="e">
        <f>VLOOKUP($C46,'S47'!$C:$BQ,15,0)</f>
        <v>#N/A</v>
      </c>
      <c r="AU46" s="29" t="e">
        <f>VLOOKUP($C46,'S47'!$C:$BQ,22,0)</f>
        <v>#N/A</v>
      </c>
      <c r="AV46" s="29" t="e">
        <f>VLOOKUP($C46,'S47'!$C:$BQ,23,0)</f>
        <v>#N/A</v>
      </c>
      <c r="AW46" s="29" t="e">
        <f>VLOOKUP($C46,'S47'!$C:$BQ,35,0)</f>
        <v>#N/A</v>
      </c>
      <c r="AX46" s="29" t="e">
        <f>VLOOKUP($C46,'S47'!$C:$BQ,42,0)</f>
        <v>#N/A</v>
      </c>
      <c r="AY46" s="29" t="e">
        <f>VLOOKUP($C46,'S47'!$C:$BQ,43,0)</f>
        <v>#N/A</v>
      </c>
      <c r="AZ46" s="22" t="e">
        <f>VLOOKUP($C46,'S48'!$C:$BQ,55,0)</f>
        <v>#N/A</v>
      </c>
      <c r="BA46" s="22" t="e">
        <f>VLOOKUP($C46,'S48'!$C:$BQ,62,0)</f>
        <v>#N/A</v>
      </c>
      <c r="BB46" s="22" t="e">
        <f>VLOOKUP($C46,'S48'!$C:$BQ,63,0)</f>
        <v>#N/A</v>
      </c>
      <c r="BC46" s="22" t="e">
        <f>VLOOKUP($C46,'S48'!$C:$BQ,45,0)</f>
        <v>#N/A</v>
      </c>
      <c r="BD46" s="29" t="e">
        <f>VLOOKUP($C46,'S48'!$C:$BQ,52,0)</f>
        <v>#N/A</v>
      </c>
      <c r="BE46" s="29" t="e">
        <f>VLOOKUP($C46,'S48'!$C:$BQ,53,0)</f>
        <v>#N/A</v>
      </c>
      <c r="BF46" s="29" t="e">
        <f>VLOOKUP($C46,'S48'!$C:$BQ,15,0)</f>
        <v>#N/A</v>
      </c>
      <c r="BG46" s="29" t="e">
        <f>VLOOKUP($C46,'S48'!$C:$BQ,22,0)</f>
        <v>#N/A</v>
      </c>
      <c r="BH46" s="29" t="e">
        <f>VLOOKUP($C46,'S48'!$C:$BQ,23,0)</f>
        <v>#N/A</v>
      </c>
      <c r="BI46" s="29" t="e">
        <f>VLOOKUP($C46,'S48'!$C:$BQ,35,0)</f>
        <v>#N/A</v>
      </c>
      <c r="BJ46" s="29" t="e">
        <f>VLOOKUP($C46,'S48'!$C:$BQ,42,0)</f>
        <v>#N/A</v>
      </c>
      <c r="BK46" s="29" t="e">
        <f>VLOOKUP($C46,'S48'!$C:$BQ,43,0)</f>
        <v>#N/A</v>
      </c>
      <c r="BL46" s="22" t="e">
        <f>VLOOKUP($C46,'S49'!$C:$BQ,55,0)</f>
        <v>#N/A</v>
      </c>
      <c r="BM46" s="22" t="e">
        <f>VLOOKUP($C46,'S49'!$C:$BQ,62,0)</f>
        <v>#N/A</v>
      </c>
      <c r="BN46" s="22" t="e">
        <f>VLOOKUP($C46,'S49'!$C:$BQ,63,0)</f>
        <v>#N/A</v>
      </c>
      <c r="BO46" s="22" t="e">
        <f>VLOOKUP($C46,'S49'!$C:$BQ,45,0)</f>
        <v>#N/A</v>
      </c>
      <c r="BP46" s="29" t="e">
        <f>VLOOKUP($C46,'S49'!$C:$BQ,52,0)</f>
        <v>#N/A</v>
      </c>
      <c r="BQ46" s="29" t="e">
        <f>VLOOKUP($C46,'S49'!$C:$BQ,53,0)</f>
        <v>#N/A</v>
      </c>
      <c r="BR46" s="29" t="e">
        <f>VLOOKUP($C46,'S49'!$C:$BQ,15,0)</f>
        <v>#N/A</v>
      </c>
      <c r="BS46" s="29" t="e">
        <f>VLOOKUP($C46,'S49'!$C:$BQ,22,0)</f>
        <v>#N/A</v>
      </c>
      <c r="BT46" s="29" t="e">
        <f>VLOOKUP($C46,'S49'!$C:$BQ,23,0)</f>
        <v>#N/A</v>
      </c>
      <c r="BU46" s="29" t="e">
        <f>VLOOKUP($C46,'S49'!$C:$BQ,35,0)</f>
        <v>#N/A</v>
      </c>
      <c r="BV46" s="29" t="e">
        <f>VLOOKUP($C46,'S49'!$C:$BQ,42,0)</f>
        <v>#N/A</v>
      </c>
      <c r="BW46" s="29" t="e">
        <f>VLOOKUP($C46,'S49'!$C:$BQ,43,0)</f>
        <v>#N/A</v>
      </c>
      <c r="BX46" s="22" t="e">
        <f>VLOOKUP($C46,'S50'!$C:$BQ,55,0)</f>
        <v>#N/A</v>
      </c>
      <c r="BY46" s="22" t="e">
        <f>VLOOKUP($C46,'S50'!$C:$BQ,62,0)</f>
        <v>#N/A</v>
      </c>
      <c r="BZ46" s="22" t="e">
        <f>VLOOKUP($C46,'S50'!$C:$BQ,63,0)</f>
        <v>#N/A</v>
      </c>
      <c r="CA46" s="22" t="e">
        <f>VLOOKUP($C46,'S50'!$C:$BQ,45,0)</f>
        <v>#N/A</v>
      </c>
      <c r="CB46" s="29" t="e">
        <f>VLOOKUP($C46,'S50'!$C:$BQ,52,0)</f>
        <v>#N/A</v>
      </c>
      <c r="CC46" s="29" t="e">
        <f>VLOOKUP($C46,'S50'!$C:$BQ,53,0)</f>
        <v>#N/A</v>
      </c>
      <c r="CD46" s="29" t="e">
        <f>VLOOKUP($C46,'S50'!$C:$BQ,15,0)</f>
        <v>#N/A</v>
      </c>
      <c r="CE46" s="29" t="e">
        <f>VLOOKUP($C46,'S50'!$C:$BQ,22,0)</f>
        <v>#N/A</v>
      </c>
      <c r="CF46" s="29" t="e">
        <f>VLOOKUP($C46,'S50'!$C:$BQ,23,0)</f>
        <v>#N/A</v>
      </c>
      <c r="CG46" s="29" t="e">
        <f>VLOOKUP($C46,'S50'!$C:$BQ,35,0)</f>
        <v>#N/A</v>
      </c>
      <c r="CH46" s="29" t="e">
        <f>VLOOKUP($C46,'S50'!$C:$BQ,42,0)</f>
        <v>#N/A</v>
      </c>
      <c r="CI46" s="29" t="e">
        <f>VLOOKUP($C46,'S50'!$C:$BQ,43,0)</f>
        <v>#N/A</v>
      </c>
    </row>
    <row r="47" spans="1:87" x14ac:dyDescent="0.2">
      <c r="A47" s="31" t="s">
        <v>382</v>
      </c>
      <c r="B47" s="31" t="s">
        <v>77</v>
      </c>
      <c r="C47" s="21" t="s">
        <v>80</v>
      </c>
      <c r="D47" s="22">
        <f>VLOOKUP($C47,'S0 remplacer avec S44'!$C:$BQ,55,0)</f>
        <v>179.9</v>
      </c>
      <c r="E47" s="22">
        <f>VLOOKUP($C47,'S0 remplacer avec S44'!$C:$BQ,62,0)</f>
        <v>100</v>
      </c>
      <c r="F47" s="22">
        <f>VLOOKUP($C47,'S0 remplacer avec S44'!$C:$BQ,63,0)</f>
        <v>156</v>
      </c>
      <c r="G47" s="22">
        <f>VLOOKUP($C47,'S0 remplacer avec S44'!$C:$BQ,45,0)</f>
        <v>1689.8058900000001</v>
      </c>
      <c r="H47" s="29">
        <f>VLOOKUP($C47,'S0 remplacer avec S44'!$C:$BQ,52,0)</f>
        <v>777</v>
      </c>
      <c r="I47" s="29">
        <f>VLOOKUP($C47,'S0 remplacer avec S44'!$C:$BQ,53,0)</f>
        <v>1270</v>
      </c>
      <c r="J47" s="29">
        <f>VLOOKUP($C47,'S0 remplacer avec S44'!$C:$BQ,15,0)</f>
        <v>123</v>
      </c>
      <c r="K47" s="29">
        <f>VLOOKUP($C47,'S0 remplacer avec S44'!$C:$BQ,22,0)</f>
        <v>32</v>
      </c>
      <c r="L47" s="29">
        <f>VLOOKUP($C47,'S0 remplacer avec S44'!$C:$BQ,23,0)</f>
        <v>63</v>
      </c>
      <c r="M47" s="29">
        <f>VLOOKUP($C47,'S0 remplacer avec S44'!$C:$BQ,35,0)</f>
        <v>2816.9625599999999</v>
      </c>
      <c r="N47" s="29">
        <f>VLOOKUP($C47,'S0 remplacer avec S44'!$C:$BQ,42,0)</f>
        <v>747</v>
      </c>
      <c r="O47" s="29">
        <f>VLOOKUP($C47,'S0 remplacer avec S44'!$C:$BQ,43,0)</f>
        <v>1460</v>
      </c>
      <c r="P47" s="22">
        <f>VLOOKUP($C47,'S45'!$C:$BQ,55,0)</f>
        <v>184.7</v>
      </c>
      <c r="Q47" s="22">
        <f>VLOOKUP($C47,'S45'!$C:$BQ,62,0)</f>
        <v>96</v>
      </c>
      <c r="R47" s="22">
        <f>VLOOKUP($C47,'S45'!$C:$BQ,63,0)</f>
        <v>151</v>
      </c>
      <c r="S47" s="22">
        <f>VLOOKUP($C47,'S45'!$C:$BQ,45,0)</f>
        <v>1711.58428</v>
      </c>
      <c r="T47" s="29">
        <f>VLOOKUP($C47,'S45'!$C:$BQ,52,0)</f>
        <v>755</v>
      </c>
      <c r="U47" s="29">
        <f>VLOOKUP($C47,'S45'!$C:$BQ,53,0)</f>
        <v>1248</v>
      </c>
      <c r="V47" s="29">
        <f>VLOOKUP($C47,'S45'!$C:$BQ,15,0)</f>
        <v>124</v>
      </c>
      <c r="W47" s="29">
        <f>VLOOKUP($C47,'S45'!$C:$BQ,22,0)</f>
        <v>31</v>
      </c>
      <c r="X47" s="29">
        <f>VLOOKUP($C47,'S45'!$C:$BQ,23,0)</f>
        <v>62</v>
      </c>
      <c r="Y47" s="29">
        <f>VLOOKUP($C47,'S45'!$C:$BQ,35,0)</f>
        <v>2856.2338599999998</v>
      </c>
      <c r="Z47" s="29">
        <f>VLOOKUP($C47,'S45'!$C:$BQ,42,0)</f>
        <v>708</v>
      </c>
      <c r="AA47" s="29">
        <f>VLOOKUP($C47,'S45'!$C:$BQ,43,0)</f>
        <v>1420</v>
      </c>
      <c r="AB47" s="22" t="e">
        <f>VLOOKUP($C47,'S46'!$C:$BQ,55,0)</f>
        <v>#N/A</v>
      </c>
      <c r="AC47" s="22" t="e">
        <f>VLOOKUP($C47,'S46'!$C:$BQ,62,0)</f>
        <v>#N/A</v>
      </c>
      <c r="AD47" s="22" t="e">
        <f>VLOOKUP($C47,'S46'!$C:$BQ,63,0)</f>
        <v>#N/A</v>
      </c>
      <c r="AE47" s="22" t="e">
        <f>VLOOKUP($C47,'S46'!$C:$BQ,45,0)</f>
        <v>#N/A</v>
      </c>
      <c r="AF47" s="29" t="e">
        <f>VLOOKUP($C47,'S46'!$C:$BQ,52,0)</f>
        <v>#N/A</v>
      </c>
      <c r="AG47" s="29" t="e">
        <f>VLOOKUP($C47,'S46'!$C:$BQ,53,0)</f>
        <v>#N/A</v>
      </c>
      <c r="AH47" s="29" t="e">
        <f>VLOOKUP($C47,'S46'!$C:$BQ,15,0)</f>
        <v>#N/A</v>
      </c>
      <c r="AI47" s="29" t="e">
        <f>VLOOKUP($C47,'S46'!$C:$BQ,22,0)</f>
        <v>#N/A</v>
      </c>
      <c r="AJ47" s="29" t="e">
        <f>VLOOKUP($C47,'S46'!$C:$BQ,23,0)</f>
        <v>#N/A</v>
      </c>
      <c r="AK47" s="29" t="e">
        <f>VLOOKUP($C47,'S46'!$C:$BQ,35,0)</f>
        <v>#N/A</v>
      </c>
      <c r="AL47" s="29" t="e">
        <f>VLOOKUP($C47,'S46'!$C:$BQ,42,0)</f>
        <v>#N/A</v>
      </c>
      <c r="AM47" s="29" t="e">
        <f>VLOOKUP($C47,'S46'!$C:$BQ,43,0)</f>
        <v>#N/A</v>
      </c>
      <c r="AN47" s="22" t="e">
        <f>VLOOKUP($C47,'S47'!$C:$BQ,55,0)</f>
        <v>#N/A</v>
      </c>
      <c r="AO47" s="22" t="e">
        <f>VLOOKUP($C47,'S47'!$C:$BQ,62,0)</f>
        <v>#N/A</v>
      </c>
      <c r="AP47" s="22" t="e">
        <f>VLOOKUP($C47,'S47'!$C:$BQ,63,0)</f>
        <v>#N/A</v>
      </c>
      <c r="AQ47" s="22" t="e">
        <f>VLOOKUP($C47,'S47'!$C:$BQ,45,0)</f>
        <v>#N/A</v>
      </c>
      <c r="AR47" s="29" t="e">
        <f>VLOOKUP($C47,'S47'!$C:$BQ,52,0)</f>
        <v>#N/A</v>
      </c>
      <c r="AS47" s="29" t="e">
        <f>VLOOKUP($C47,'S47'!$C:$BQ,53,0)</f>
        <v>#N/A</v>
      </c>
      <c r="AT47" s="29" t="e">
        <f>VLOOKUP($C47,'S47'!$C:$BQ,15,0)</f>
        <v>#N/A</v>
      </c>
      <c r="AU47" s="29" t="e">
        <f>VLOOKUP($C47,'S47'!$C:$BQ,22,0)</f>
        <v>#N/A</v>
      </c>
      <c r="AV47" s="29" t="e">
        <f>VLOOKUP($C47,'S47'!$C:$BQ,23,0)</f>
        <v>#N/A</v>
      </c>
      <c r="AW47" s="29" t="e">
        <f>VLOOKUP($C47,'S47'!$C:$BQ,35,0)</f>
        <v>#N/A</v>
      </c>
      <c r="AX47" s="29" t="e">
        <f>VLOOKUP($C47,'S47'!$C:$BQ,42,0)</f>
        <v>#N/A</v>
      </c>
      <c r="AY47" s="29" t="e">
        <f>VLOOKUP($C47,'S47'!$C:$BQ,43,0)</f>
        <v>#N/A</v>
      </c>
      <c r="AZ47" s="22" t="e">
        <f>VLOOKUP($C47,'S48'!$C:$BQ,55,0)</f>
        <v>#N/A</v>
      </c>
      <c r="BA47" s="22" t="e">
        <f>VLOOKUP($C47,'S48'!$C:$BQ,62,0)</f>
        <v>#N/A</v>
      </c>
      <c r="BB47" s="22" t="e">
        <f>VLOOKUP($C47,'S48'!$C:$BQ,63,0)</f>
        <v>#N/A</v>
      </c>
      <c r="BC47" s="22" t="e">
        <f>VLOOKUP($C47,'S48'!$C:$BQ,45,0)</f>
        <v>#N/A</v>
      </c>
      <c r="BD47" s="29" t="e">
        <f>VLOOKUP($C47,'S48'!$C:$BQ,52,0)</f>
        <v>#N/A</v>
      </c>
      <c r="BE47" s="29" t="e">
        <f>VLOOKUP($C47,'S48'!$C:$BQ,53,0)</f>
        <v>#N/A</v>
      </c>
      <c r="BF47" s="29" t="e">
        <f>VLOOKUP($C47,'S48'!$C:$BQ,15,0)</f>
        <v>#N/A</v>
      </c>
      <c r="BG47" s="29" t="e">
        <f>VLOOKUP($C47,'S48'!$C:$BQ,22,0)</f>
        <v>#N/A</v>
      </c>
      <c r="BH47" s="29" t="e">
        <f>VLOOKUP($C47,'S48'!$C:$BQ,23,0)</f>
        <v>#N/A</v>
      </c>
      <c r="BI47" s="29" t="e">
        <f>VLOOKUP($C47,'S48'!$C:$BQ,35,0)</f>
        <v>#N/A</v>
      </c>
      <c r="BJ47" s="29" t="e">
        <f>VLOOKUP($C47,'S48'!$C:$BQ,42,0)</f>
        <v>#N/A</v>
      </c>
      <c r="BK47" s="29" t="e">
        <f>VLOOKUP($C47,'S48'!$C:$BQ,43,0)</f>
        <v>#N/A</v>
      </c>
      <c r="BL47" s="22" t="e">
        <f>VLOOKUP($C47,'S49'!$C:$BQ,55,0)</f>
        <v>#N/A</v>
      </c>
      <c r="BM47" s="22" t="e">
        <f>VLOOKUP($C47,'S49'!$C:$BQ,62,0)</f>
        <v>#N/A</v>
      </c>
      <c r="BN47" s="22" t="e">
        <f>VLOOKUP($C47,'S49'!$C:$BQ,63,0)</f>
        <v>#N/A</v>
      </c>
      <c r="BO47" s="22" t="e">
        <f>VLOOKUP($C47,'S49'!$C:$BQ,45,0)</f>
        <v>#N/A</v>
      </c>
      <c r="BP47" s="29" t="e">
        <f>VLOOKUP($C47,'S49'!$C:$BQ,52,0)</f>
        <v>#N/A</v>
      </c>
      <c r="BQ47" s="29" t="e">
        <f>VLOOKUP($C47,'S49'!$C:$BQ,53,0)</f>
        <v>#N/A</v>
      </c>
      <c r="BR47" s="29" t="e">
        <f>VLOOKUP($C47,'S49'!$C:$BQ,15,0)</f>
        <v>#N/A</v>
      </c>
      <c r="BS47" s="29" t="e">
        <f>VLOOKUP($C47,'S49'!$C:$BQ,22,0)</f>
        <v>#N/A</v>
      </c>
      <c r="BT47" s="29" t="e">
        <f>VLOOKUP($C47,'S49'!$C:$BQ,23,0)</f>
        <v>#N/A</v>
      </c>
      <c r="BU47" s="29" t="e">
        <f>VLOOKUP($C47,'S49'!$C:$BQ,35,0)</f>
        <v>#N/A</v>
      </c>
      <c r="BV47" s="29" t="e">
        <f>VLOOKUP($C47,'S49'!$C:$BQ,42,0)</f>
        <v>#N/A</v>
      </c>
      <c r="BW47" s="29" t="e">
        <f>VLOOKUP($C47,'S49'!$C:$BQ,43,0)</f>
        <v>#N/A</v>
      </c>
      <c r="BX47" s="22" t="e">
        <f>VLOOKUP($C47,'S50'!$C:$BQ,55,0)</f>
        <v>#N/A</v>
      </c>
      <c r="BY47" s="22" t="e">
        <f>VLOOKUP($C47,'S50'!$C:$BQ,62,0)</f>
        <v>#N/A</v>
      </c>
      <c r="BZ47" s="22" t="e">
        <f>VLOOKUP($C47,'S50'!$C:$BQ,63,0)</f>
        <v>#N/A</v>
      </c>
      <c r="CA47" s="22" t="e">
        <f>VLOOKUP($C47,'S50'!$C:$BQ,45,0)</f>
        <v>#N/A</v>
      </c>
      <c r="CB47" s="29" t="e">
        <f>VLOOKUP($C47,'S50'!$C:$BQ,52,0)</f>
        <v>#N/A</v>
      </c>
      <c r="CC47" s="29" t="e">
        <f>VLOOKUP($C47,'S50'!$C:$BQ,53,0)</f>
        <v>#N/A</v>
      </c>
      <c r="CD47" s="29" t="e">
        <f>VLOOKUP($C47,'S50'!$C:$BQ,15,0)</f>
        <v>#N/A</v>
      </c>
      <c r="CE47" s="29" t="e">
        <f>VLOOKUP($C47,'S50'!$C:$BQ,22,0)</f>
        <v>#N/A</v>
      </c>
      <c r="CF47" s="29" t="e">
        <f>VLOOKUP($C47,'S50'!$C:$BQ,23,0)</f>
        <v>#N/A</v>
      </c>
      <c r="CG47" s="29" t="e">
        <f>VLOOKUP($C47,'S50'!$C:$BQ,35,0)</f>
        <v>#N/A</v>
      </c>
      <c r="CH47" s="29" t="e">
        <f>VLOOKUP($C47,'S50'!$C:$BQ,42,0)</f>
        <v>#N/A</v>
      </c>
      <c r="CI47" s="29" t="e">
        <f>VLOOKUP($C47,'S50'!$C:$BQ,43,0)</f>
        <v>#N/A</v>
      </c>
    </row>
    <row r="48" spans="1:87" x14ac:dyDescent="0.2">
      <c r="A48" s="31" t="s">
        <v>382</v>
      </c>
      <c r="B48" s="31" t="s">
        <v>77</v>
      </c>
      <c r="C48" s="21" t="s">
        <v>81</v>
      </c>
      <c r="D48" s="22">
        <f>VLOOKUP($C48,'S0 remplacer avec S44'!$C:$BQ,55,0)</f>
        <v>108.4</v>
      </c>
      <c r="E48" s="22">
        <f>VLOOKUP($C48,'S0 remplacer avec S44'!$C:$BQ,62,0)</f>
        <v>65</v>
      </c>
      <c r="F48" s="22">
        <f>VLOOKUP($C48,'S0 remplacer avec S44'!$C:$BQ,63,0)</f>
        <v>99</v>
      </c>
      <c r="G48" s="22">
        <f>VLOOKUP($C48,'S0 remplacer avec S44'!$C:$BQ,45,0)</f>
        <v>1307.8539800000001</v>
      </c>
      <c r="H48" s="29">
        <f>VLOOKUP($C48,'S0 remplacer avec S44'!$C:$BQ,52,0)</f>
        <v>215</v>
      </c>
      <c r="I48" s="29">
        <f>VLOOKUP($C48,'S0 remplacer avec S44'!$C:$BQ,53,0)</f>
        <v>519</v>
      </c>
      <c r="J48" s="29">
        <f>VLOOKUP($C48,'S0 remplacer avec S44'!$C:$BQ,15,0)</f>
        <v>85</v>
      </c>
      <c r="K48" s="29">
        <f>VLOOKUP($C48,'S0 remplacer avec S44'!$C:$BQ,22,0)</f>
        <v>11</v>
      </c>
      <c r="L48" s="29">
        <f>VLOOKUP($C48,'S0 remplacer avec S44'!$C:$BQ,23,0)</f>
        <v>30</v>
      </c>
      <c r="M48" s="29">
        <f>VLOOKUP($C48,'S0 remplacer avec S44'!$C:$BQ,35,0)</f>
        <v>2143.11618</v>
      </c>
      <c r="N48" s="29">
        <f>VLOOKUP($C48,'S0 remplacer avec S44'!$C:$BQ,42,0)</f>
        <v>57</v>
      </c>
      <c r="O48" s="29">
        <f>VLOOKUP($C48,'S0 remplacer avec S44'!$C:$BQ,43,0)</f>
        <v>497</v>
      </c>
      <c r="P48" s="22">
        <f>VLOOKUP($C48,'S45'!$C:$BQ,55,0)</f>
        <v>107.4</v>
      </c>
      <c r="Q48" s="22">
        <f>VLOOKUP($C48,'S45'!$C:$BQ,62,0)</f>
        <v>66</v>
      </c>
      <c r="R48" s="22">
        <f>VLOOKUP($C48,'S45'!$C:$BQ,63,0)</f>
        <v>100</v>
      </c>
      <c r="S48" s="22">
        <f>VLOOKUP($C48,'S45'!$C:$BQ,45,0)</f>
        <v>1357.8496700000001</v>
      </c>
      <c r="T48" s="29">
        <f>VLOOKUP($C48,'S45'!$C:$BQ,52,0)</f>
        <v>165</v>
      </c>
      <c r="U48" s="29">
        <f>VLOOKUP($C48,'S45'!$C:$BQ,53,0)</f>
        <v>469</v>
      </c>
      <c r="V48" s="29">
        <f>VLOOKUP($C48,'S45'!$C:$BQ,15,0)</f>
        <v>86</v>
      </c>
      <c r="W48" s="29">
        <f>VLOOKUP($C48,'S45'!$C:$BQ,22,0)</f>
        <v>10</v>
      </c>
      <c r="X48" s="29">
        <f>VLOOKUP($C48,'S45'!$C:$BQ,23,0)</f>
        <v>29</v>
      </c>
      <c r="Y48" s="29">
        <f>VLOOKUP($C48,'S45'!$C:$BQ,35,0)</f>
        <v>2176.7627900000002</v>
      </c>
      <c r="Z48" s="29">
        <f>VLOOKUP($C48,'S45'!$C:$BQ,42,0)</f>
        <v>23</v>
      </c>
      <c r="AA48" s="29">
        <f>VLOOKUP($C48,'S45'!$C:$BQ,43,0)</f>
        <v>463</v>
      </c>
      <c r="AB48" s="22" t="e">
        <f>VLOOKUP($C48,'S46'!$C:$BQ,55,0)</f>
        <v>#N/A</v>
      </c>
      <c r="AC48" s="22" t="e">
        <f>VLOOKUP($C48,'S46'!$C:$BQ,62,0)</f>
        <v>#N/A</v>
      </c>
      <c r="AD48" s="22" t="e">
        <f>VLOOKUP($C48,'S46'!$C:$BQ,63,0)</f>
        <v>#N/A</v>
      </c>
      <c r="AE48" s="22" t="e">
        <f>VLOOKUP($C48,'S46'!$C:$BQ,45,0)</f>
        <v>#N/A</v>
      </c>
      <c r="AF48" s="29" t="e">
        <f>VLOOKUP($C48,'S46'!$C:$BQ,52,0)</f>
        <v>#N/A</v>
      </c>
      <c r="AG48" s="29" t="e">
        <f>VLOOKUP($C48,'S46'!$C:$BQ,53,0)</f>
        <v>#N/A</v>
      </c>
      <c r="AH48" s="29" t="e">
        <f>VLOOKUP($C48,'S46'!$C:$BQ,15,0)</f>
        <v>#N/A</v>
      </c>
      <c r="AI48" s="29" t="e">
        <f>VLOOKUP($C48,'S46'!$C:$BQ,22,0)</f>
        <v>#N/A</v>
      </c>
      <c r="AJ48" s="29" t="e">
        <f>VLOOKUP($C48,'S46'!$C:$BQ,23,0)</f>
        <v>#N/A</v>
      </c>
      <c r="AK48" s="29" t="e">
        <f>VLOOKUP($C48,'S46'!$C:$BQ,35,0)</f>
        <v>#N/A</v>
      </c>
      <c r="AL48" s="29" t="e">
        <f>VLOOKUP($C48,'S46'!$C:$BQ,42,0)</f>
        <v>#N/A</v>
      </c>
      <c r="AM48" s="29" t="e">
        <f>VLOOKUP($C48,'S46'!$C:$BQ,43,0)</f>
        <v>#N/A</v>
      </c>
      <c r="AN48" s="22" t="e">
        <f>VLOOKUP($C48,'S47'!$C:$BQ,55,0)</f>
        <v>#N/A</v>
      </c>
      <c r="AO48" s="22" t="e">
        <f>VLOOKUP($C48,'S47'!$C:$BQ,62,0)</f>
        <v>#N/A</v>
      </c>
      <c r="AP48" s="22" t="e">
        <f>VLOOKUP($C48,'S47'!$C:$BQ,63,0)</f>
        <v>#N/A</v>
      </c>
      <c r="AQ48" s="22" t="e">
        <f>VLOOKUP($C48,'S47'!$C:$BQ,45,0)</f>
        <v>#N/A</v>
      </c>
      <c r="AR48" s="29" t="e">
        <f>VLOOKUP($C48,'S47'!$C:$BQ,52,0)</f>
        <v>#N/A</v>
      </c>
      <c r="AS48" s="29" t="e">
        <f>VLOOKUP($C48,'S47'!$C:$BQ,53,0)</f>
        <v>#N/A</v>
      </c>
      <c r="AT48" s="29" t="e">
        <f>VLOOKUP($C48,'S47'!$C:$BQ,15,0)</f>
        <v>#N/A</v>
      </c>
      <c r="AU48" s="29" t="e">
        <f>VLOOKUP($C48,'S47'!$C:$BQ,22,0)</f>
        <v>#N/A</v>
      </c>
      <c r="AV48" s="29" t="e">
        <f>VLOOKUP($C48,'S47'!$C:$BQ,23,0)</f>
        <v>#N/A</v>
      </c>
      <c r="AW48" s="29" t="e">
        <f>VLOOKUP($C48,'S47'!$C:$BQ,35,0)</f>
        <v>#N/A</v>
      </c>
      <c r="AX48" s="29" t="e">
        <f>VLOOKUP($C48,'S47'!$C:$BQ,42,0)</f>
        <v>#N/A</v>
      </c>
      <c r="AY48" s="29" t="e">
        <f>VLOOKUP($C48,'S47'!$C:$BQ,43,0)</f>
        <v>#N/A</v>
      </c>
      <c r="AZ48" s="22" t="e">
        <f>VLOOKUP($C48,'S48'!$C:$BQ,55,0)</f>
        <v>#N/A</v>
      </c>
      <c r="BA48" s="22" t="e">
        <f>VLOOKUP($C48,'S48'!$C:$BQ,62,0)</f>
        <v>#N/A</v>
      </c>
      <c r="BB48" s="22" t="e">
        <f>VLOOKUP($C48,'S48'!$C:$BQ,63,0)</f>
        <v>#N/A</v>
      </c>
      <c r="BC48" s="22" t="e">
        <f>VLOOKUP($C48,'S48'!$C:$BQ,45,0)</f>
        <v>#N/A</v>
      </c>
      <c r="BD48" s="29" t="e">
        <f>VLOOKUP($C48,'S48'!$C:$BQ,52,0)</f>
        <v>#N/A</v>
      </c>
      <c r="BE48" s="29" t="e">
        <f>VLOOKUP($C48,'S48'!$C:$BQ,53,0)</f>
        <v>#N/A</v>
      </c>
      <c r="BF48" s="29" t="e">
        <f>VLOOKUP($C48,'S48'!$C:$BQ,15,0)</f>
        <v>#N/A</v>
      </c>
      <c r="BG48" s="29" t="e">
        <f>VLOOKUP($C48,'S48'!$C:$BQ,22,0)</f>
        <v>#N/A</v>
      </c>
      <c r="BH48" s="29" t="e">
        <f>VLOOKUP($C48,'S48'!$C:$BQ,23,0)</f>
        <v>#N/A</v>
      </c>
      <c r="BI48" s="29" t="e">
        <f>VLOOKUP($C48,'S48'!$C:$BQ,35,0)</f>
        <v>#N/A</v>
      </c>
      <c r="BJ48" s="29" t="e">
        <f>VLOOKUP($C48,'S48'!$C:$BQ,42,0)</f>
        <v>#N/A</v>
      </c>
      <c r="BK48" s="29" t="e">
        <f>VLOOKUP($C48,'S48'!$C:$BQ,43,0)</f>
        <v>#N/A</v>
      </c>
      <c r="BL48" s="22" t="e">
        <f>VLOOKUP($C48,'S49'!$C:$BQ,55,0)</f>
        <v>#N/A</v>
      </c>
      <c r="BM48" s="22" t="e">
        <f>VLOOKUP($C48,'S49'!$C:$BQ,62,0)</f>
        <v>#N/A</v>
      </c>
      <c r="BN48" s="22" t="e">
        <f>VLOOKUP($C48,'S49'!$C:$BQ,63,0)</f>
        <v>#N/A</v>
      </c>
      <c r="BO48" s="22" t="e">
        <f>VLOOKUP($C48,'S49'!$C:$BQ,45,0)</f>
        <v>#N/A</v>
      </c>
      <c r="BP48" s="29" t="e">
        <f>VLOOKUP($C48,'S49'!$C:$BQ,52,0)</f>
        <v>#N/A</v>
      </c>
      <c r="BQ48" s="29" t="e">
        <f>VLOOKUP($C48,'S49'!$C:$BQ,53,0)</f>
        <v>#N/A</v>
      </c>
      <c r="BR48" s="29" t="e">
        <f>VLOOKUP($C48,'S49'!$C:$BQ,15,0)</f>
        <v>#N/A</v>
      </c>
      <c r="BS48" s="29" t="e">
        <f>VLOOKUP($C48,'S49'!$C:$BQ,22,0)</f>
        <v>#N/A</v>
      </c>
      <c r="BT48" s="29" t="e">
        <f>VLOOKUP($C48,'S49'!$C:$BQ,23,0)</f>
        <v>#N/A</v>
      </c>
      <c r="BU48" s="29" t="e">
        <f>VLOOKUP($C48,'S49'!$C:$BQ,35,0)</f>
        <v>#N/A</v>
      </c>
      <c r="BV48" s="29" t="e">
        <f>VLOOKUP($C48,'S49'!$C:$BQ,42,0)</f>
        <v>#N/A</v>
      </c>
      <c r="BW48" s="29" t="e">
        <f>VLOOKUP($C48,'S49'!$C:$BQ,43,0)</f>
        <v>#N/A</v>
      </c>
      <c r="BX48" s="22" t="e">
        <f>VLOOKUP($C48,'S50'!$C:$BQ,55,0)</f>
        <v>#N/A</v>
      </c>
      <c r="BY48" s="22" t="e">
        <f>VLOOKUP($C48,'S50'!$C:$BQ,62,0)</f>
        <v>#N/A</v>
      </c>
      <c r="BZ48" s="22" t="e">
        <f>VLOOKUP($C48,'S50'!$C:$BQ,63,0)</f>
        <v>#N/A</v>
      </c>
      <c r="CA48" s="22" t="e">
        <f>VLOOKUP($C48,'S50'!$C:$BQ,45,0)</f>
        <v>#N/A</v>
      </c>
      <c r="CB48" s="29" t="e">
        <f>VLOOKUP($C48,'S50'!$C:$BQ,52,0)</f>
        <v>#N/A</v>
      </c>
      <c r="CC48" s="29" t="e">
        <f>VLOOKUP($C48,'S50'!$C:$BQ,53,0)</f>
        <v>#N/A</v>
      </c>
      <c r="CD48" s="29" t="e">
        <f>VLOOKUP($C48,'S50'!$C:$BQ,15,0)</f>
        <v>#N/A</v>
      </c>
      <c r="CE48" s="29" t="e">
        <f>VLOOKUP($C48,'S50'!$C:$BQ,22,0)</f>
        <v>#N/A</v>
      </c>
      <c r="CF48" s="29" t="e">
        <f>VLOOKUP($C48,'S50'!$C:$BQ,23,0)</f>
        <v>#N/A</v>
      </c>
      <c r="CG48" s="29" t="e">
        <f>VLOOKUP($C48,'S50'!$C:$BQ,35,0)</f>
        <v>#N/A</v>
      </c>
      <c r="CH48" s="29" t="e">
        <f>VLOOKUP($C48,'S50'!$C:$BQ,42,0)</f>
        <v>#N/A</v>
      </c>
      <c r="CI48" s="29" t="e">
        <f>VLOOKUP($C48,'S50'!$C:$BQ,43,0)</f>
        <v>#N/A</v>
      </c>
    </row>
    <row r="49" spans="1:87" x14ac:dyDescent="0.2">
      <c r="A49" s="31" t="s">
        <v>382</v>
      </c>
      <c r="B49" s="31" t="s">
        <v>77</v>
      </c>
      <c r="C49" s="21" t="s">
        <v>82</v>
      </c>
      <c r="D49" s="22">
        <f>VLOOKUP($C49,'S0 remplacer avec S44'!$C:$BQ,55,0)</f>
        <v>455.6</v>
      </c>
      <c r="E49" s="22">
        <f>VLOOKUP($C49,'S0 remplacer avec S44'!$C:$BQ,62,0)</f>
        <v>17</v>
      </c>
      <c r="F49" s="22">
        <f>VLOOKUP($C49,'S0 remplacer avec S44'!$C:$BQ,63,0)</f>
        <v>111</v>
      </c>
      <c r="G49" s="22">
        <f>VLOOKUP($C49,'S0 remplacer avec S44'!$C:$BQ,45,0)</f>
        <v>4281.6059100000002</v>
      </c>
      <c r="H49" s="29">
        <f>VLOOKUP($C49,'S0 remplacer avec S44'!$C:$BQ,52,0)</f>
        <v>0</v>
      </c>
      <c r="I49" s="29">
        <f>VLOOKUP($C49,'S0 remplacer avec S44'!$C:$BQ,53,0)</f>
        <v>708</v>
      </c>
      <c r="J49" s="29">
        <f>VLOOKUP($C49,'S0 remplacer avec S44'!$C:$BQ,15,0)</f>
        <v>285</v>
      </c>
      <c r="K49" s="29">
        <f>VLOOKUP($C49,'S0 remplacer avec S44'!$C:$BQ,22,0)</f>
        <v>0</v>
      </c>
      <c r="L49" s="29">
        <f>VLOOKUP($C49,'S0 remplacer avec S44'!$C:$BQ,23,0)</f>
        <v>29</v>
      </c>
      <c r="M49" s="29">
        <f>VLOOKUP($C49,'S0 remplacer avec S44'!$C:$BQ,35,0)</f>
        <v>8302.48315</v>
      </c>
      <c r="N49" s="29">
        <f>VLOOKUP($C49,'S0 remplacer avec S44'!$C:$BQ,42,0)</f>
        <v>0</v>
      </c>
      <c r="O49" s="29">
        <f>VLOOKUP($C49,'S0 remplacer avec S44'!$C:$BQ,43,0)</f>
        <v>0</v>
      </c>
      <c r="P49" s="22">
        <f>VLOOKUP($C49,'S45'!$C:$BQ,55,0)</f>
        <v>459.6</v>
      </c>
      <c r="Q49" s="22">
        <f>VLOOKUP($C49,'S45'!$C:$BQ,62,0)</f>
        <v>13</v>
      </c>
      <c r="R49" s="22">
        <f>VLOOKUP($C49,'S45'!$C:$BQ,63,0)</f>
        <v>107</v>
      </c>
      <c r="S49" s="22">
        <f>VLOOKUP($C49,'S45'!$C:$BQ,45,0)</f>
        <v>4396.70219</v>
      </c>
      <c r="T49" s="29">
        <f>VLOOKUP($C49,'S45'!$C:$BQ,52,0)</f>
        <v>0</v>
      </c>
      <c r="U49" s="29">
        <f>VLOOKUP($C49,'S45'!$C:$BQ,53,0)</f>
        <v>593</v>
      </c>
      <c r="V49" s="29">
        <f>VLOOKUP($C49,'S45'!$C:$BQ,15,0)</f>
        <v>293</v>
      </c>
      <c r="W49" s="29">
        <f>VLOOKUP($C49,'S45'!$C:$BQ,22,0)</f>
        <v>0</v>
      </c>
      <c r="X49" s="29">
        <f>VLOOKUP($C49,'S45'!$C:$BQ,23,0)</f>
        <v>21</v>
      </c>
      <c r="Y49" s="29">
        <f>VLOOKUP($C49,'S45'!$C:$BQ,35,0)</f>
        <v>8365.47595</v>
      </c>
      <c r="Z49" s="29">
        <f>VLOOKUP($C49,'S45'!$C:$BQ,42,0)</f>
        <v>0</v>
      </c>
      <c r="AA49" s="29">
        <f>VLOOKUP($C49,'S45'!$C:$BQ,43,0)</f>
        <v>0</v>
      </c>
      <c r="AB49" s="22" t="e">
        <f>VLOOKUP($C49,'S46'!$C:$BQ,55,0)</f>
        <v>#N/A</v>
      </c>
      <c r="AC49" s="22" t="e">
        <f>VLOOKUP($C49,'S46'!$C:$BQ,62,0)</f>
        <v>#N/A</v>
      </c>
      <c r="AD49" s="22" t="e">
        <f>VLOOKUP($C49,'S46'!$C:$BQ,63,0)</f>
        <v>#N/A</v>
      </c>
      <c r="AE49" s="22" t="e">
        <f>VLOOKUP($C49,'S46'!$C:$BQ,45,0)</f>
        <v>#N/A</v>
      </c>
      <c r="AF49" s="29" t="e">
        <f>VLOOKUP($C49,'S46'!$C:$BQ,52,0)</f>
        <v>#N/A</v>
      </c>
      <c r="AG49" s="29" t="e">
        <f>VLOOKUP($C49,'S46'!$C:$BQ,53,0)</f>
        <v>#N/A</v>
      </c>
      <c r="AH49" s="29" t="e">
        <f>VLOOKUP($C49,'S46'!$C:$BQ,15,0)</f>
        <v>#N/A</v>
      </c>
      <c r="AI49" s="29" t="e">
        <f>VLOOKUP($C49,'S46'!$C:$BQ,22,0)</f>
        <v>#N/A</v>
      </c>
      <c r="AJ49" s="29" t="e">
        <f>VLOOKUP($C49,'S46'!$C:$BQ,23,0)</f>
        <v>#N/A</v>
      </c>
      <c r="AK49" s="29" t="e">
        <f>VLOOKUP($C49,'S46'!$C:$BQ,35,0)</f>
        <v>#N/A</v>
      </c>
      <c r="AL49" s="29" t="e">
        <f>VLOOKUP($C49,'S46'!$C:$BQ,42,0)</f>
        <v>#N/A</v>
      </c>
      <c r="AM49" s="29" t="e">
        <f>VLOOKUP($C49,'S46'!$C:$BQ,43,0)</f>
        <v>#N/A</v>
      </c>
      <c r="AN49" s="22" t="e">
        <f>VLOOKUP($C49,'S47'!$C:$BQ,55,0)</f>
        <v>#N/A</v>
      </c>
      <c r="AO49" s="22" t="e">
        <f>VLOOKUP($C49,'S47'!$C:$BQ,62,0)</f>
        <v>#N/A</v>
      </c>
      <c r="AP49" s="22" t="e">
        <f>VLOOKUP($C49,'S47'!$C:$BQ,63,0)</f>
        <v>#N/A</v>
      </c>
      <c r="AQ49" s="22" t="e">
        <f>VLOOKUP($C49,'S47'!$C:$BQ,45,0)</f>
        <v>#N/A</v>
      </c>
      <c r="AR49" s="29" t="e">
        <f>VLOOKUP($C49,'S47'!$C:$BQ,52,0)</f>
        <v>#N/A</v>
      </c>
      <c r="AS49" s="29" t="e">
        <f>VLOOKUP($C49,'S47'!$C:$BQ,53,0)</f>
        <v>#N/A</v>
      </c>
      <c r="AT49" s="29" t="e">
        <f>VLOOKUP($C49,'S47'!$C:$BQ,15,0)</f>
        <v>#N/A</v>
      </c>
      <c r="AU49" s="29" t="e">
        <f>VLOOKUP($C49,'S47'!$C:$BQ,22,0)</f>
        <v>#N/A</v>
      </c>
      <c r="AV49" s="29" t="e">
        <f>VLOOKUP($C49,'S47'!$C:$BQ,23,0)</f>
        <v>#N/A</v>
      </c>
      <c r="AW49" s="29" t="e">
        <f>VLOOKUP($C49,'S47'!$C:$BQ,35,0)</f>
        <v>#N/A</v>
      </c>
      <c r="AX49" s="29" t="e">
        <f>VLOOKUP($C49,'S47'!$C:$BQ,42,0)</f>
        <v>#N/A</v>
      </c>
      <c r="AY49" s="29" t="e">
        <f>VLOOKUP($C49,'S47'!$C:$BQ,43,0)</f>
        <v>#N/A</v>
      </c>
      <c r="AZ49" s="22" t="e">
        <f>VLOOKUP($C49,'S48'!$C:$BQ,55,0)</f>
        <v>#N/A</v>
      </c>
      <c r="BA49" s="22" t="e">
        <f>VLOOKUP($C49,'S48'!$C:$BQ,62,0)</f>
        <v>#N/A</v>
      </c>
      <c r="BB49" s="22" t="e">
        <f>VLOOKUP($C49,'S48'!$C:$BQ,63,0)</f>
        <v>#N/A</v>
      </c>
      <c r="BC49" s="22" t="e">
        <f>VLOOKUP($C49,'S48'!$C:$BQ,45,0)</f>
        <v>#N/A</v>
      </c>
      <c r="BD49" s="29" t="e">
        <f>VLOOKUP($C49,'S48'!$C:$BQ,52,0)</f>
        <v>#N/A</v>
      </c>
      <c r="BE49" s="29" t="e">
        <f>VLOOKUP($C49,'S48'!$C:$BQ,53,0)</f>
        <v>#N/A</v>
      </c>
      <c r="BF49" s="29" t="e">
        <f>VLOOKUP($C49,'S48'!$C:$BQ,15,0)</f>
        <v>#N/A</v>
      </c>
      <c r="BG49" s="29" t="e">
        <f>VLOOKUP($C49,'S48'!$C:$BQ,22,0)</f>
        <v>#N/A</v>
      </c>
      <c r="BH49" s="29" t="e">
        <f>VLOOKUP($C49,'S48'!$C:$BQ,23,0)</f>
        <v>#N/A</v>
      </c>
      <c r="BI49" s="29" t="e">
        <f>VLOOKUP($C49,'S48'!$C:$BQ,35,0)</f>
        <v>#N/A</v>
      </c>
      <c r="BJ49" s="29" t="e">
        <f>VLOOKUP($C49,'S48'!$C:$BQ,42,0)</f>
        <v>#N/A</v>
      </c>
      <c r="BK49" s="29" t="e">
        <f>VLOOKUP($C49,'S48'!$C:$BQ,43,0)</f>
        <v>#N/A</v>
      </c>
      <c r="BL49" s="22" t="e">
        <f>VLOOKUP($C49,'S49'!$C:$BQ,55,0)</f>
        <v>#N/A</v>
      </c>
      <c r="BM49" s="22" t="e">
        <f>VLOOKUP($C49,'S49'!$C:$BQ,62,0)</f>
        <v>#N/A</v>
      </c>
      <c r="BN49" s="22" t="e">
        <f>VLOOKUP($C49,'S49'!$C:$BQ,63,0)</f>
        <v>#N/A</v>
      </c>
      <c r="BO49" s="22" t="e">
        <f>VLOOKUP($C49,'S49'!$C:$BQ,45,0)</f>
        <v>#N/A</v>
      </c>
      <c r="BP49" s="29" t="e">
        <f>VLOOKUP($C49,'S49'!$C:$BQ,52,0)</f>
        <v>#N/A</v>
      </c>
      <c r="BQ49" s="29" t="e">
        <f>VLOOKUP($C49,'S49'!$C:$BQ,53,0)</f>
        <v>#N/A</v>
      </c>
      <c r="BR49" s="29" t="e">
        <f>VLOOKUP($C49,'S49'!$C:$BQ,15,0)</f>
        <v>#N/A</v>
      </c>
      <c r="BS49" s="29" t="e">
        <f>VLOOKUP($C49,'S49'!$C:$BQ,22,0)</f>
        <v>#N/A</v>
      </c>
      <c r="BT49" s="29" t="e">
        <f>VLOOKUP($C49,'S49'!$C:$BQ,23,0)</f>
        <v>#N/A</v>
      </c>
      <c r="BU49" s="29" t="e">
        <f>VLOOKUP($C49,'S49'!$C:$BQ,35,0)</f>
        <v>#N/A</v>
      </c>
      <c r="BV49" s="29" t="e">
        <f>VLOOKUP($C49,'S49'!$C:$BQ,42,0)</f>
        <v>#N/A</v>
      </c>
      <c r="BW49" s="29" t="e">
        <f>VLOOKUP($C49,'S49'!$C:$BQ,43,0)</f>
        <v>#N/A</v>
      </c>
      <c r="BX49" s="22" t="e">
        <f>VLOOKUP($C49,'S50'!$C:$BQ,55,0)</f>
        <v>#N/A</v>
      </c>
      <c r="BY49" s="22" t="e">
        <f>VLOOKUP($C49,'S50'!$C:$BQ,62,0)</f>
        <v>#N/A</v>
      </c>
      <c r="BZ49" s="22" t="e">
        <f>VLOOKUP($C49,'S50'!$C:$BQ,63,0)</f>
        <v>#N/A</v>
      </c>
      <c r="CA49" s="22" t="e">
        <f>VLOOKUP($C49,'S50'!$C:$BQ,45,0)</f>
        <v>#N/A</v>
      </c>
      <c r="CB49" s="29" t="e">
        <f>VLOOKUP($C49,'S50'!$C:$BQ,52,0)</f>
        <v>#N/A</v>
      </c>
      <c r="CC49" s="29" t="e">
        <f>VLOOKUP($C49,'S50'!$C:$BQ,53,0)</f>
        <v>#N/A</v>
      </c>
      <c r="CD49" s="29" t="e">
        <f>VLOOKUP($C49,'S50'!$C:$BQ,15,0)</f>
        <v>#N/A</v>
      </c>
      <c r="CE49" s="29" t="e">
        <f>VLOOKUP($C49,'S50'!$C:$BQ,22,0)</f>
        <v>#N/A</v>
      </c>
      <c r="CF49" s="29" t="e">
        <f>VLOOKUP($C49,'S50'!$C:$BQ,23,0)</f>
        <v>#N/A</v>
      </c>
      <c r="CG49" s="29" t="e">
        <f>VLOOKUP($C49,'S50'!$C:$BQ,35,0)</f>
        <v>#N/A</v>
      </c>
      <c r="CH49" s="29" t="e">
        <f>VLOOKUP($C49,'S50'!$C:$BQ,42,0)</f>
        <v>#N/A</v>
      </c>
      <c r="CI49" s="29" t="e">
        <f>VLOOKUP($C49,'S50'!$C:$BQ,43,0)</f>
        <v>#N/A</v>
      </c>
    </row>
    <row r="50" spans="1:87" x14ac:dyDescent="0.2">
      <c r="A50" s="31" t="s">
        <v>382</v>
      </c>
      <c r="B50" s="31" t="s">
        <v>77</v>
      </c>
      <c r="C50" s="21" t="s">
        <v>83</v>
      </c>
      <c r="D50" s="22">
        <f>VLOOKUP($C50,'S0 remplacer avec S44'!$C:$BQ,55,0)</f>
        <v>216.8</v>
      </c>
      <c r="E50" s="22">
        <f>VLOOKUP($C50,'S0 remplacer avec S44'!$C:$BQ,62,0)</f>
        <v>58</v>
      </c>
      <c r="F50" s="22">
        <f>VLOOKUP($C50,'S0 remplacer avec S44'!$C:$BQ,63,0)</f>
        <v>112</v>
      </c>
      <c r="G50" s="22">
        <f>VLOOKUP($C50,'S0 remplacer avec S44'!$C:$BQ,45,0)</f>
        <v>2425.61852</v>
      </c>
      <c r="H50" s="29">
        <f>VLOOKUP($C50,'S0 remplacer avec S44'!$C:$BQ,52,0)</f>
        <v>0</v>
      </c>
      <c r="I50" s="29">
        <f>VLOOKUP($C50,'S0 remplacer avec S44'!$C:$BQ,53,0)</f>
        <v>472</v>
      </c>
      <c r="J50" s="29">
        <f>VLOOKUP($C50,'S0 remplacer avec S44'!$C:$BQ,15,0)</f>
        <v>113</v>
      </c>
      <c r="K50" s="29">
        <f>VLOOKUP($C50,'S0 remplacer avec S44'!$C:$BQ,22,0)</f>
        <v>39</v>
      </c>
      <c r="L50" s="29">
        <f>VLOOKUP($C50,'S0 remplacer avec S44'!$C:$BQ,23,0)</f>
        <v>69</v>
      </c>
      <c r="M50" s="29">
        <f>VLOOKUP($C50,'S0 remplacer avec S44'!$C:$BQ,35,0)</f>
        <v>5285.5180700000001</v>
      </c>
      <c r="N50" s="29">
        <f>VLOOKUP($C50,'S0 remplacer avec S44'!$C:$BQ,42,0)</f>
        <v>0</v>
      </c>
      <c r="O50" s="29">
        <f>VLOOKUP($C50,'S0 remplacer avec S44'!$C:$BQ,43,0)</f>
        <v>0</v>
      </c>
      <c r="P50" s="22">
        <f>VLOOKUP($C50,'S45'!$C:$BQ,55,0)</f>
        <v>218.6</v>
      </c>
      <c r="Q50" s="22">
        <f>VLOOKUP($C50,'S45'!$C:$BQ,62,0)</f>
        <v>56</v>
      </c>
      <c r="R50" s="22">
        <f>VLOOKUP($C50,'S45'!$C:$BQ,63,0)</f>
        <v>110</v>
      </c>
      <c r="S50" s="22">
        <f>VLOOKUP($C50,'S45'!$C:$BQ,45,0)</f>
        <v>2417.9923199999998</v>
      </c>
      <c r="T50" s="29">
        <f>VLOOKUP($C50,'S45'!$C:$BQ,52,0)</f>
        <v>0</v>
      </c>
      <c r="U50" s="29">
        <f>VLOOKUP($C50,'S45'!$C:$BQ,53,0)</f>
        <v>479</v>
      </c>
      <c r="V50" s="29">
        <f>VLOOKUP($C50,'S45'!$C:$BQ,15,0)</f>
        <v>113</v>
      </c>
      <c r="W50" s="29">
        <f>VLOOKUP($C50,'S45'!$C:$BQ,22,0)</f>
        <v>39</v>
      </c>
      <c r="X50" s="29">
        <f>VLOOKUP($C50,'S45'!$C:$BQ,23,0)</f>
        <v>69</v>
      </c>
      <c r="Y50" s="29">
        <f>VLOOKUP($C50,'S45'!$C:$BQ,35,0)</f>
        <v>5305.6656499999999</v>
      </c>
      <c r="Z50" s="29">
        <f>VLOOKUP($C50,'S45'!$C:$BQ,42,0)</f>
        <v>0</v>
      </c>
      <c r="AA50" s="29">
        <f>VLOOKUP($C50,'S45'!$C:$BQ,43,0)</f>
        <v>0</v>
      </c>
      <c r="AB50" s="22" t="e">
        <f>VLOOKUP($C50,'S46'!$C:$BQ,55,0)</f>
        <v>#N/A</v>
      </c>
      <c r="AC50" s="22" t="e">
        <f>VLOOKUP($C50,'S46'!$C:$BQ,62,0)</f>
        <v>#N/A</v>
      </c>
      <c r="AD50" s="22" t="e">
        <f>VLOOKUP($C50,'S46'!$C:$BQ,63,0)</f>
        <v>#N/A</v>
      </c>
      <c r="AE50" s="22" t="e">
        <f>VLOOKUP($C50,'S46'!$C:$BQ,45,0)</f>
        <v>#N/A</v>
      </c>
      <c r="AF50" s="29" t="e">
        <f>VLOOKUP($C50,'S46'!$C:$BQ,52,0)</f>
        <v>#N/A</v>
      </c>
      <c r="AG50" s="29" t="e">
        <f>VLOOKUP($C50,'S46'!$C:$BQ,53,0)</f>
        <v>#N/A</v>
      </c>
      <c r="AH50" s="29" t="e">
        <f>VLOOKUP($C50,'S46'!$C:$BQ,15,0)</f>
        <v>#N/A</v>
      </c>
      <c r="AI50" s="29" t="e">
        <f>VLOOKUP($C50,'S46'!$C:$BQ,22,0)</f>
        <v>#N/A</v>
      </c>
      <c r="AJ50" s="29" t="e">
        <f>VLOOKUP($C50,'S46'!$C:$BQ,23,0)</f>
        <v>#N/A</v>
      </c>
      <c r="AK50" s="29" t="e">
        <f>VLOOKUP($C50,'S46'!$C:$BQ,35,0)</f>
        <v>#N/A</v>
      </c>
      <c r="AL50" s="29" t="e">
        <f>VLOOKUP($C50,'S46'!$C:$BQ,42,0)</f>
        <v>#N/A</v>
      </c>
      <c r="AM50" s="29" t="e">
        <f>VLOOKUP($C50,'S46'!$C:$BQ,43,0)</f>
        <v>#N/A</v>
      </c>
      <c r="AN50" s="22" t="e">
        <f>VLOOKUP($C50,'S47'!$C:$BQ,55,0)</f>
        <v>#N/A</v>
      </c>
      <c r="AO50" s="22" t="e">
        <f>VLOOKUP($C50,'S47'!$C:$BQ,62,0)</f>
        <v>#N/A</v>
      </c>
      <c r="AP50" s="22" t="e">
        <f>VLOOKUP($C50,'S47'!$C:$BQ,63,0)</f>
        <v>#N/A</v>
      </c>
      <c r="AQ50" s="22" t="e">
        <f>VLOOKUP($C50,'S47'!$C:$BQ,45,0)</f>
        <v>#N/A</v>
      </c>
      <c r="AR50" s="29" t="e">
        <f>VLOOKUP($C50,'S47'!$C:$BQ,52,0)</f>
        <v>#N/A</v>
      </c>
      <c r="AS50" s="29" t="e">
        <f>VLOOKUP($C50,'S47'!$C:$BQ,53,0)</f>
        <v>#N/A</v>
      </c>
      <c r="AT50" s="29" t="e">
        <f>VLOOKUP($C50,'S47'!$C:$BQ,15,0)</f>
        <v>#N/A</v>
      </c>
      <c r="AU50" s="29" t="e">
        <f>VLOOKUP($C50,'S47'!$C:$BQ,22,0)</f>
        <v>#N/A</v>
      </c>
      <c r="AV50" s="29" t="e">
        <f>VLOOKUP($C50,'S47'!$C:$BQ,23,0)</f>
        <v>#N/A</v>
      </c>
      <c r="AW50" s="29" t="e">
        <f>VLOOKUP($C50,'S47'!$C:$BQ,35,0)</f>
        <v>#N/A</v>
      </c>
      <c r="AX50" s="29" t="e">
        <f>VLOOKUP($C50,'S47'!$C:$BQ,42,0)</f>
        <v>#N/A</v>
      </c>
      <c r="AY50" s="29" t="e">
        <f>VLOOKUP($C50,'S47'!$C:$BQ,43,0)</f>
        <v>#N/A</v>
      </c>
      <c r="AZ50" s="22" t="e">
        <f>VLOOKUP($C50,'S48'!$C:$BQ,55,0)</f>
        <v>#N/A</v>
      </c>
      <c r="BA50" s="22" t="e">
        <f>VLOOKUP($C50,'S48'!$C:$BQ,62,0)</f>
        <v>#N/A</v>
      </c>
      <c r="BB50" s="22" t="e">
        <f>VLOOKUP($C50,'S48'!$C:$BQ,63,0)</f>
        <v>#N/A</v>
      </c>
      <c r="BC50" s="22" t="e">
        <f>VLOOKUP($C50,'S48'!$C:$BQ,45,0)</f>
        <v>#N/A</v>
      </c>
      <c r="BD50" s="29" t="e">
        <f>VLOOKUP($C50,'S48'!$C:$BQ,52,0)</f>
        <v>#N/A</v>
      </c>
      <c r="BE50" s="29" t="e">
        <f>VLOOKUP($C50,'S48'!$C:$BQ,53,0)</f>
        <v>#N/A</v>
      </c>
      <c r="BF50" s="29" t="e">
        <f>VLOOKUP($C50,'S48'!$C:$BQ,15,0)</f>
        <v>#N/A</v>
      </c>
      <c r="BG50" s="29" t="e">
        <f>VLOOKUP($C50,'S48'!$C:$BQ,22,0)</f>
        <v>#N/A</v>
      </c>
      <c r="BH50" s="29" t="e">
        <f>VLOOKUP($C50,'S48'!$C:$BQ,23,0)</f>
        <v>#N/A</v>
      </c>
      <c r="BI50" s="29" t="e">
        <f>VLOOKUP($C50,'S48'!$C:$BQ,35,0)</f>
        <v>#N/A</v>
      </c>
      <c r="BJ50" s="29" t="e">
        <f>VLOOKUP($C50,'S48'!$C:$BQ,42,0)</f>
        <v>#N/A</v>
      </c>
      <c r="BK50" s="29" t="e">
        <f>VLOOKUP($C50,'S48'!$C:$BQ,43,0)</f>
        <v>#N/A</v>
      </c>
      <c r="BL50" s="22" t="e">
        <f>VLOOKUP($C50,'S49'!$C:$BQ,55,0)</f>
        <v>#N/A</v>
      </c>
      <c r="BM50" s="22" t="e">
        <f>VLOOKUP($C50,'S49'!$C:$BQ,62,0)</f>
        <v>#N/A</v>
      </c>
      <c r="BN50" s="22" t="e">
        <f>VLOOKUP($C50,'S49'!$C:$BQ,63,0)</f>
        <v>#N/A</v>
      </c>
      <c r="BO50" s="22" t="e">
        <f>VLOOKUP($C50,'S49'!$C:$BQ,45,0)</f>
        <v>#N/A</v>
      </c>
      <c r="BP50" s="29" t="e">
        <f>VLOOKUP($C50,'S49'!$C:$BQ,52,0)</f>
        <v>#N/A</v>
      </c>
      <c r="BQ50" s="29" t="e">
        <f>VLOOKUP($C50,'S49'!$C:$BQ,53,0)</f>
        <v>#N/A</v>
      </c>
      <c r="BR50" s="29" t="e">
        <f>VLOOKUP($C50,'S49'!$C:$BQ,15,0)</f>
        <v>#N/A</v>
      </c>
      <c r="BS50" s="29" t="e">
        <f>VLOOKUP($C50,'S49'!$C:$BQ,22,0)</f>
        <v>#N/A</v>
      </c>
      <c r="BT50" s="29" t="e">
        <f>VLOOKUP($C50,'S49'!$C:$BQ,23,0)</f>
        <v>#N/A</v>
      </c>
      <c r="BU50" s="29" t="e">
        <f>VLOOKUP($C50,'S49'!$C:$BQ,35,0)</f>
        <v>#N/A</v>
      </c>
      <c r="BV50" s="29" t="e">
        <f>VLOOKUP($C50,'S49'!$C:$BQ,42,0)</f>
        <v>#N/A</v>
      </c>
      <c r="BW50" s="29" t="e">
        <f>VLOOKUP($C50,'S49'!$C:$BQ,43,0)</f>
        <v>#N/A</v>
      </c>
      <c r="BX50" s="22" t="e">
        <f>VLOOKUP($C50,'S50'!$C:$BQ,55,0)</f>
        <v>#N/A</v>
      </c>
      <c r="BY50" s="22" t="e">
        <f>VLOOKUP($C50,'S50'!$C:$BQ,62,0)</f>
        <v>#N/A</v>
      </c>
      <c r="BZ50" s="22" t="e">
        <f>VLOOKUP($C50,'S50'!$C:$BQ,63,0)</f>
        <v>#N/A</v>
      </c>
      <c r="CA50" s="22" t="e">
        <f>VLOOKUP($C50,'S50'!$C:$BQ,45,0)</f>
        <v>#N/A</v>
      </c>
      <c r="CB50" s="29" t="e">
        <f>VLOOKUP($C50,'S50'!$C:$BQ,52,0)</f>
        <v>#N/A</v>
      </c>
      <c r="CC50" s="29" t="e">
        <f>VLOOKUP($C50,'S50'!$C:$BQ,53,0)</f>
        <v>#N/A</v>
      </c>
      <c r="CD50" s="29" t="e">
        <f>VLOOKUP($C50,'S50'!$C:$BQ,15,0)</f>
        <v>#N/A</v>
      </c>
      <c r="CE50" s="29" t="e">
        <f>VLOOKUP($C50,'S50'!$C:$BQ,22,0)</f>
        <v>#N/A</v>
      </c>
      <c r="CF50" s="29" t="e">
        <f>VLOOKUP($C50,'S50'!$C:$BQ,23,0)</f>
        <v>#N/A</v>
      </c>
      <c r="CG50" s="29" t="e">
        <f>VLOOKUP($C50,'S50'!$C:$BQ,35,0)</f>
        <v>#N/A</v>
      </c>
      <c r="CH50" s="29" t="e">
        <f>VLOOKUP($C50,'S50'!$C:$BQ,42,0)</f>
        <v>#N/A</v>
      </c>
      <c r="CI50" s="29" t="e">
        <f>VLOOKUP($C50,'S50'!$C:$BQ,43,0)</f>
        <v>#N/A</v>
      </c>
    </row>
    <row r="51" spans="1:87" x14ac:dyDescent="0.2">
      <c r="A51" s="31" t="s">
        <v>382</v>
      </c>
      <c r="B51" s="31" t="s">
        <v>77</v>
      </c>
      <c r="C51" s="21" t="s">
        <v>84</v>
      </c>
      <c r="D51" s="22">
        <f>VLOOKUP($C51,'S0 remplacer avec S44'!$C:$BQ,55,0)</f>
        <v>155.4</v>
      </c>
      <c r="E51" s="22">
        <f>VLOOKUP($C51,'S0 remplacer avec S44'!$C:$BQ,62,0)</f>
        <v>19</v>
      </c>
      <c r="F51" s="22">
        <f>VLOOKUP($C51,'S0 remplacer avec S44'!$C:$BQ,63,0)</f>
        <v>54</v>
      </c>
      <c r="G51" s="22">
        <f>VLOOKUP($C51,'S0 remplacer avec S44'!$C:$BQ,45,0)</f>
        <v>1591.5202300000001</v>
      </c>
      <c r="H51" s="29">
        <f>VLOOKUP($C51,'S0 remplacer avec S44'!$C:$BQ,52,0)</f>
        <v>0</v>
      </c>
      <c r="I51" s="29">
        <f>VLOOKUP($C51,'S0 remplacer avec S44'!$C:$BQ,53,0)</f>
        <v>249</v>
      </c>
      <c r="J51" s="29">
        <f>VLOOKUP($C51,'S0 remplacer avec S44'!$C:$BQ,15,0)</f>
        <v>83</v>
      </c>
      <c r="K51" s="29">
        <f>VLOOKUP($C51,'S0 remplacer avec S44'!$C:$BQ,22,0)</f>
        <v>14</v>
      </c>
      <c r="L51" s="29">
        <f>VLOOKUP($C51,'S0 remplacer avec S44'!$C:$BQ,23,0)</f>
        <v>33</v>
      </c>
      <c r="M51" s="29">
        <f>VLOOKUP($C51,'S0 remplacer avec S44'!$C:$BQ,35,0)</f>
        <v>1197.3372199999999</v>
      </c>
      <c r="N51" s="29">
        <f>VLOOKUP($C51,'S0 remplacer avec S44'!$C:$BQ,42,0)</f>
        <v>759</v>
      </c>
      <c r="O51" s="29">
        <f>VLOOKUP($C51,'S0 remplacer avec S44'!$C:$BQ,43,0)</f>
        <v>1150</v>
      </c>
      <c r="P51" s="22">
        <f>VLOOKUP($C51,'S45'!$C:$BQ,55,0)</f>
        <v>160.4</v>
      </c>
      <c r="Q51" s="22">
        <f>VLOOKUP($C51,'S45'!$C:$BQ,62,0)</f>
        <v>14</v>
      </c>
      <c r="R51" s="22">
        <f>VLOOKUP($C51,'S45'!$C:$BQ,63,0)</f>
        <v>49</v>
      </c>
      <c r="S51" s="22">
        <f>VLOOKUP($C51,'S45'!$C:$BQ,45,0)</f>
        <v>1640.7295099999999</v>
      </c>
      <c r="T51" s="29">
        <f>VLOOKUP($C51,'S45'!$C:$BQ,52,0)</f>
        <v>0</v>
      </c>
      <c r="U51" s="29">
        <f>VLOOKUP($C51,'S45'!$C:$BQ,53,0)</f>
        <v>200</v>
      </c>
      <c r="V51" s="29">
        <f>VLOOKUP($C51,'S45'!$C:$BQ,15,0)</f>
        <v>83</v>
      </c>
      <c r="W51" s="29">
        <f>VLOOKUP($C51,'S45'!$C:$BQ,22,0)</f>
        <v>14</v>
      </c>
      <c r="X51" s="29">
        <f>VLOOKUP($C51,'S45'!$C:$BQ,23,0)</f>
        <v>33</v>
      </c>
      <c r="Y51" s="29">
        <f>VLOOKUP($C51,'S45'!$C:$BQ,35,0)</f>
        <v>1198.58755</v>
      </c>
      <c r="Z51" s="29">
        <f>VLOOKUP($C51,'S45'!$C:$BQ,42,0)</f>
        <v>758</v>
      </c>
      <c r="AA51" s="29">
        <f>VLOOKUP($C51,'S45'!$C:$BQ,43,0)</f>
        <v>1149</v>
      </c>
      <c r="AB51" s="22" t="e">
        <f>VLOOKUP($C51,'S46'!$C:$BQ,55,0)</f>
        <v>#N/A</v>
      </c>
      <c r="AC51" s="22" t="e">
        <f>VLOOKUP($C51,'S46'!$C:$BQ,62,0)</f>
        <v>#N/A</v>
      </c>
      <c r="AD51" s="22" t="e">
        <f>VLOOKUP($C51,'S46'!$C:$BQ,63,0)</f>
        <v>#N/A</v>
      </c>
      <c r="AE51" s="22" t="e">
        <f>VLOOKUP($C51,'S46'!$C:$BQ,45,0)</f>
        <v>#N/A</v>
      </c>
      <c r="AF51" s="29" t="e">
        <f>VLOOKUP($C51,'S46'!$C:$BQ,52,0)</f>
        <v>#N/A</v>
      </c>
      <c r="AG51" s="29" t="e">
        <f>VLOOKUP($C51,'S46'!$C:$BQ,53,0)</f>
        <v>#N/A</v>
      </c>
      <c r="AH51" s="29" t="e">
        <f>VLOOKUP($C51,'S46'!$C:$BQ,15,0)</f>
        <v>#N/A</v>
      </c>
      <c r="AI51" s="29" t="e">
        <f>VLOOKUP($C51,'S46'!$C:$BQ,22,0)</f>
        <v>#N/A</v>
      </c>
      <c r="AJ51" s="29" t="e">
        <f>VLOOKUP($C51,'S46'!$C:$BQ,23,0)</f>
        <v>#N/A</v>
      </c>
      <c r="AK51" s="29" t="e">
        <f>VLOOKUP($C51,'S46'!$C:$BQ,35,0)</f>
        <v>#N/A</v>
      </c>
      <c r="AL51" s="29" t="e">
        <f>VLOOKUP($C51,'S46'!$C:$BQ,42,0)</f>
        <v>#N/A</v>
      </c>
      <c r="AM51" s="29" t="e">
        <f>VLOOKUP($C51,'S46'!$C:$BQ,43,0)</f>
        <v>#N/A</v>
      </c>
      <c r="AN51" s="22" t="e">
        <f>VLOOKUP($C51,'S47'!$C:$BQ,55,0)</f>
        <v>#N/A</v>
      </c>
      <c r="AO51" s="22" t="e">
        <f>VLOOKUP($C51,'S47'!$C:$BQ,62,0)</f>
        <v>#N/A</v>
      </c>
      <c r="AP51" s="22" t="e">
        <f>VLOOKUP($C51,'S47'!$C:$BQ,63,0)</f>
        <v>#N/A</v>
      </c>
      <c r="AQ51" s="22" t="e">
        <f>VLOOKUP($C51,'S47'!$C:$BQ,45,0)</f>
        <v>#N/A</v>
      </c>
      <c r="AR51" s="29" t="e">
        <f>VLOOKUP($C51,'S47'!$C:$BQ,52,0)</f>
        <v>#N/A</v>
      </c>
      <c r="AS51" s="29" t="e">
        <f>VLOOKUP($C51,'S47'!$C:$BQ,53,0)</f>
        <v>#N/A</v>
      </c>
      <c r="AT51" s="29" t="e">
        <f>VLOOKUP($C51,'S47'!$C:$BQ,15,0)</f>
        <v>#N/A</v>
      </c>
      <c r="AU51" s="29" t="e">
        <f>VLOOKUP($C51,'S47'!$C:$BQ,22,0)</f>
        <v>#N/A</v>
      </c>
      <c r="AV51" s="29" t="e">
        <f>VLOOKUP($C51,'S47'!$C:$BQ,23,0)</f>
        <v>#N/A</v>
      </c>
      <c r="AW51" s="29" t="e">
        <f>VLOOKUP($C51,'S47'!$C:$BQ,35,0)</f>
        <v>#N/A</v>
      </c>
      <c r="AX51" s="29" t="e">
        <f>VLOOKUP($C51,'S47'!$C:$BQ,42,0)</f>
        <v>#N/A</v>
      </c>
      <c r="AY51" s="29" t="e">
        <f>VLOOKUP($C51,'S47'!$C:$BQ,43,0)</f>
        <v>#N/A</v>
      </c>
      <c r="AZ51" s="22" t="e">
        <f>VLOOKUP($C51,'S48'!$C:$BQ,55,0)</f>
        <v>#N/A</v>
      </c>
      <c r="BA51" s="22" t="e">
        <f>VLOOKUP($C51,'S48'!$C:$BQ,62,0)</f>
        <v>#N/A</v>
      </c>
      <c r="BB51" s="22" t="e">
        <f>VLOOKUP($C51,'S48'!$C:$BQ,63,0)</f>
        <v>#N/A</v>
      </c>
      <c r="BC51" s="22" t="e">
        <f>VLOOKUP($C51,'S48'!$C:$BQ,45,0)</f>
        <v>#N/A</v>
      </c>
      <c r="BD51" s="29" t="e">
        <f>VLOOKUP($C51,'S48'!$C:$BQ,52,0)</f>
        <v>#N/A</v>
      </c>
      <c r="BE51" s="29" t="e">
        <f>VLOOKUP($C51,'S48'!$C:$BQ,53,0)</f>
        <v>#N/A</v>
      </c>
      <c r="BF51" s="29" t="e">
        <f>VLOOKUP($C51,'S48'!$C:$BQ,15,0)</f>
        <v>#N/A</v>
      </c>
      <c r="BG51" s="29" t="e">
        <f>VLOOKUP($C51,'S48'!$C:$BQ,22,0)</f>
        <v>#N/A</v>
      </c>
      <c r="BH51" s="29" t="e">
        <f>VLOOKUP($C51,'S48'!$C:$BQ,23,0)</f>
        <v>#N/A</v>
      </c>
      <c r="BI51" s="29" t="e">
        <f>VLOOKUP($C51,'S48'!$C:$BQ,35,0)</f>
        <v>#N/A</v>
      </c>
      <c r="BJ51" s="29" t="e">
        <f>VLOOKUP($C51,'S48'!$C:$BQ,42,0)</f>
        <v>#N/A</v>
      </c>
      <c r="BK51" s="29" t="e">
        <f>VLOOKUP($C51,'S48'!$C:$BQ,43,0)</f>
        <v>#N/A</v>
      </c>
      <c r="BL51" s="22" t="e">
        <f>VLOOKUP($C51,'S49'!$C:$BQ,55,0)</f>
        <v>#N/A</v>
      </c>
      <c r="BM51" s="22" t="e">
        <f>VLOOKUP($C51,'S49'!$C:$BQ,62,0)</f>
        <v>#N/A</v>
      </c>
      <c r="BN51" s="22" t="e">
        <f>VLOOKUP($C51,'S49'!$C:$BQ,63,0)</f>
        <v>#N/A</v>
      </c>
      <c r="BO51" s="22" t="e">
        <f>VLOOKUP($C51,'S49'!$C:$BQ,45,0)</f>
        <v>#N/A</v>
      </c>
      <c r="BP51" s="29" t="e">
        <f>VLOOKUP($C51,'S49'!$C:$BQ,52,0)</f>
        <v>#N/A</v>
      </c>
      <c r="BQ51" s="29" t="e">
        <f>VLOOKUP($C51,'S49'!$C:$BQ,53,0)</f>
        <v>#N/A</v>
      </c>
      <c r="BR51" s="29" t="e">
        <f>VLOOKUP($C51,'S49'!$C:$BQ,15,0)</f>
        <v>#N/A</v>
      </c>
      <c r="BS51" s="29" t="e">
        <f>VLOOKUP($C51,'S49'!$C:$BQ,22,0)</f>
        <v>#N/A</v>
      </c>
      <c r="BT51" s="29" t="e">
        <f>VLOOKUP($C51,'S49'!$C:$BQ,23,0)</f>
        <v>#N/A</v>
      </c>
      <c r="BU51" s="29" t="e">
        <f>VLOOKUP($C51,'S49'!$C:$BQ,35,0)</f>
        <v>#N/A</v>
      </c>
      <c r="BV51" s="29" t="e">
        <f>VLOOKUP($C51,'S49'!$C:$BQ,42,0)</f>
        <v>#N/A</v>
      </c>
      <c r="BW51" s="29" t="e">
        <f>VLOOKUP($C51,'S49'!$C:$BQ,43,0)</f>
        <v>#N/A</v>
      </c>
      <c r="BX51" s="22" t="e">
        <f>VLOOKUP($C51,'S50'!$C:$BQ,55,0)</f>
        <v>#N/A</v>
      </c>
      <c r="BY51" s="22" t="e">
        <f>VLOOKUP($C51,'S50'!$C:$BQ,62,0)</f>
        <v>#N/A</v>
      </c>
      <c r="BZ51" s="22" t="e">
        <f>VLOOKUP($C51,'S50'!$C:$BQ,63,0)</f>
        <v>#N/A</v>
      </c>
      <c r="CA51" s="22" t="e">
        <f>VLOOKUP($C51,'S50'!$C:$BQ,45,0)</f>
        <v>#N/A</v>
      </c>
      <c r="CB51" s="29" t="e">
        <f>VLOOKUP($C51,'S50'!$C:$BQ,52,0)</f>
        <v>#N/A</v>
      </c>
      <c r="CC51" s="29" t="e">
        <f>VLOOKUP($C51,'S50'!$C:$BQ,53,0)</f>
        <v>#N/A</v>
      </c>
      <c r="CD51" s="29" t="e">
        <f>VLOOKUP($C51,'S50'!$C:$BQ,15,0)</f>
        <v>#N/A</v>
      </c>
      <c r="CE51" s="29" t="e">
        <f>VLOOKUP($C51,'S50'!$C:$BQ,22,0)</f>
        <v>#N/A</v>
      </c>
      <c r="CF51" s="29" t="e">
        <f>VLOOKUP($C51,'S50'!$C:$BQ,23,0)</f>
        <v>#N/A</v>
      </c>
      <c r="CG51" s="29" t="e">
        <f>VLOOKUP($C51,'S50'!$C:$BQ,35,0)</f>
        <v>#N/A</v>
      </c>
      <c r="CH51" s="29" t="e">
        <f>VLOOKUP($C51,'S50'!$C:$BQ,42,0)</f>
        <v>#N/A</v>
      </c>
      <c r="CI51" s="29" t="e">
        <f>VLOOKUP($C51,'S50'!$C:$BQ,43,0)</f>
        <v>#N/A</v>
      </c>
    </row>
    <row r="52" spans="1:87" x14ac:dyDescent="0.2">
      <c r="A52" s="31" t="e">
        <v>#N/A</v>
      </c>
      <c r="B52" s="31" t="e">
        <v>#N/A</v>
      </c>
      <c r="C52" s="21" t="s">
        <v>85</v>
      </c>
      <c r="D52" s="22" t="e">
        <f>VLOOKUP($C52,'S0 remplacer avec S44'!$C:$BQ,55,0)</f>
        <v>#N/A</v>
      </c>
      <c r="E52" s="22" t="e">
        <f>VLOOKUP($C52,'S0 remplacer avec S44'!$C:$BQ,62,0)</f>
        <v>#N/A</v>
      </c>
      <c r="F52" s="22" t="e">
        <f>VLOOKUP($C52,'S0 remplacer avec S44'!$C:$BQ,63,0)</f>
        <v>#N/A</v>
      </c>
      <c r="G52" s="22" t="e">
        <f>VLOOKUP($C52,'S0 remplacer avec S44'!$C:$BQ,45,0)</f>
        <v>#N/A</v>
      </c>
      <c r="H52" s="29" t="e">
        <f>VLOOKUP($C52,'S0 remplacer avec S44'!$C:$BQ,52,0)</f>
        <v>#N/A</v>
      </c>
      <c r="I52" s="29" t="e">
        <f>VLOOKUP($C52,'S0 remplacer avec S44'!$C:$BQ,53,0)</f>
        <v>#N/A</v>
      </c>
      <c r="J52" s="29" t="e">
        <f>VLOOKUP($C52,'S0 remplacer avec S44'!$C:$BQ,15,0)</f>
        <v>#N/A</v>
      </c>
      <c r="K52" s="29" t="e">
        <f>VLOOKUP($C52,'S0 remplacer avec S44'!$C:$BQ,22,0)</f>
        <v>#N/A</v>
      </c>
      <c r="L52" s="29" t="e">
        <f>VLOOKUP($C52,'S0 remplacer avec S44'!$C:$BQ,23,0)</f>
        <v>#N/A</v>
      </c>
      <c r="M52" s="29" t="e">
        <f>VLOOKUP($C52,'S0 remplacer avec S44'!$C:$BQ,35,0)</f>
        <v>#N/A</v>
      </c>
      <c r="N52" s="29" t="e">
        <f>VLOOKUP($C52,'S0 remplacer avec S44'!$C:$BQ,42,0)</f>
        <v>#N/A</v>
      </c>
      <c r="O52" s="29" t="e">
        <f>VLOOKUP($C52,'S0 remplacer avec S44'!$C:$BQ,43,0)</f>
        <v>#N/A</v>
      </c>
      <c r="P52" s="22" t="e">
        <f>VLOOKUP($C52,'S45'!$C:$BQ,55,0)</f>
        <v>#N/A</v>
      </c>
      <c r="Q52" s="22" t="e">
        <f>VLOOKUP($C52,'S45'!$C:$BQ,62,0)</f>
        <v>#N/A</v>
      </c>
      <c r="R52" s="22" t="e">
        <f>VLOOKUP($C52,'S45'!$C:$BQ,63,0)</f>
        <v>#N/A</v>
      </c>
      <c r="S52" s="22" t="e">
        <f>VLOOKUP($C52,'S45'!$C:$BQ,45,0)</f>
        <v>#N/A</v>
      </c>
      <c r="T52" s="29" t="e">
        <f>VLOOKUP($C52,'S45'!$C:$BQ,52,0)</f>
        <v>#N/A</v>
      </c>
      <c r="U52" s="29" t="e">
        <f>VLOOKUP($C52,'S45'!$C:$BQ,53,0)</f>
        <v>#N/A</v>
      </c>
      <c r="V52" s="29" t="e">
        <f>VLOOKUP($C52,'S45'!$C:$BQ,15,0)</f>
        <v>#N/A</v>
      </c>
      <c r="W52" s="29" t="e">
        <f>VLOOKUP($C52,'S45'!$C:$BQ,22,0)</f>
        <v>#N/A</v>
      </c>
      <c r="X52" s="29" t="e">
        <f>VLOOKUP($C52,'S45'!$C:$BQ,23,0)</f>
        <v>#N/A</v>
      </c>
      <c r="Y52" s="29" t="e">
        <f>VLOOKUP($C52,'S45'!$C:$BQ,35,0)</f>
        <v>#N/A</v>
      </c>
      <c r="Z52" s="29" t="e">
        <f>VLOOKUP($C52,'S45'!$C:$BQ,42,0)</f>
        <v>#N/A</v>
      </c>
      <c r="AA52" s="29" t="e">
        <f>VLOOKUP($C52,'S45'!$C:$BQ,43,0)</f>
        <v>#N/A</v>
      </c>
      <c r="AB52" s="22" t="e">
        <f>VLOOKUP($C52,'S46'!$C:$BQ,55,0)</f>
        <v>#N/A</v>
      </c>
      <c r="AC52" s="22" t="e">
        <f>VLOOKUP($C52,'S46'!$C:$BQ,62,0)</f>
        <v>#N/A</v>
      </c>
      <c r="AD52" s="22" t="e">
        <f>VLOOKUP($C52,'S46'!$C:$BQ,63,0)</f>
        <v>#N/A</v>
      </c>
      <c r="AE52" s="22" t="e">
        <f>VLOOKUP($C52,'S46'!$C:$BQ,45,0)</f>
        <v>#N/A</v>
      </c>
      <c r="AF52" s="29" t="e">
        <f>VLOOKUP($C52,'S46'!$C:$BQ,52,0)</f>
        <v>#N/A</v>
      </c>
      <c r="AG52" s="29" t="e">
        <f>VLOOKUP($C52,'S46'!$C:$BQ,53,0)</f>
        <v>#N/A</v>
      </c>
      <c r="AH52" s="29" t="e">
        <f>VLOOKUP($C52,'S46'!$C:$BQ,15,0)</f>
        <v>#N/A</v>
      </c>
      <c r="AI52" s="29" t="e">
        <f>VLOOKUP($C52,'S46'!$C:$BQ,22,0)</f>
        <v>#N/A</v>
      </c>
      <c r="AJ52" s="29" t="e">
        <f>VLOOKUP($C52,'S46'!$C:$BQ,23,0)</f>
        <v>#N/A</v>
      </c>
      <c r="AK52" s="29" t="e">
        <f>VLOOKUP($C52,'S46'!$C:$BQ,35,0)</f>
        <v>#N/A</v>
      </c>
      <c r="AL52" s="29" t="e">
        <f>VLOOKUP($C52,'S46'!$C:$BQ,42,0)</f>
        <v>#N/A</v>
      </c>
      <c r="AM52" s="29" t="e">
        <f>VLOOKUP($C52,'S46'!$C:$BQ,43,0)</f>
        <v>#N/A</v>
      </c>
      <c r="AN52" s="22" t="e">
        <f>VLOOKUP($C52,'S47'!$C:$BQ,55,0)</f>
        <v>#N/A</v>
      </c>
      <c r="AO52" s="22" t="e">
        <f>VLOOKUP($C52,'S47'!$C:$BQ,62,0)</f>
        <v>#N/A</v>
      </c>
      <c r="AP52" s="22" t="e">
        <f>VLOOKUP($C52,'S47'!$C:$BQ,63,0)</f>
        <v>#N/A</v>
      </c>
      <c r="AQ52" s="22" t="e">
        <f>VLOOKUP($C52,'S47'!$C:$BQ,45,0)</f>
        <v>#N/A</v>
      </c>
      <c r="AR52" s="29" t="e">
        <f>VLOOKUP($C52,'S47'!$C:$BQ,52,0)</f>
        <v>#N/A</v>
      </c>
      <c r="AS52" s="29" t="e">
        <f>VLOOKUP($C52,'S47'!$C:$BQ,53,0)</f>
        <v>#N/A</v>
      </c>
      <c r="AT52" s="29" t="e">
        <f>VLOOKUP($C52,'S47'!$C:$BQ,15,0)</f>
        <v>#N/A</v>
      </c>
      <c r="AU52" s="29" t="e">
        <f>VLOOKUP($C52,'S47'!$C:$BQ,22,0)</f>
        <v>#N/A</v>
      </c>
      <c r="AV52" s="29" t="e">
        <f>VLOOKUP($C52,'S47'!$C:$BQ,23,0)</f>
        <v>#N/A</v>
      </c>
      <c r="AW52" s="29" t="e">
        <f>VLOOKUP($C52,'S47'!$C:$BQ,35,0)</f>
        <v>#N/A</v>
      </c>
      <c r="AX52" s="29" t="e">
        <f>VLOOKUP($C52,'S47'!$C:$BQ,42,0)</f>
        <v>#N/A</v>
      </c>
      <c r="AY52" s="29" t="e">
        <f>VLOOKUP($C52,'S47'!$C:$BQ,43,0)</f>
        <v>#N/A</v>
      </c>
      <c r="AZ52" s="22" t="e">
        <f>VLOOKUP($C52,'S48'!$C:$BQ,55,0)</f>
        <v>#N/A</v>
      </c>
      <c r="BA52" s="22" t="e">
        <f>VLOOKUP($C52,'S48'!$C:$BQ,62,0)</f>
        <v>#N/A</v>
      </c>
      <c r="BB52" s="22" t="e">
        <f>VLOOKUP($C52,'S48'!$C:$BQ,63,0)</f>
        <v>#N/A</v>
      </c>
      <c r="BC52" s="22" t="e">
        <f>VLOOKUP($C52,'S48'!$C:$BQ,45,0)</f>
        <v>#N/A</v>
      </c>
      <c r="BD52" s="29" t="e">
        <f>VLOOKUP($C52,'S48'!$C:$BQ,52,0)</f>
        <v>#N/A</v>
      </c>
      <c r="BE52" s="29" t="e">
        <f>VLOOKUP($C52,'S48'!$C:$BQ,53,0)</f>
        <v>#N/A</v>
      </c>
      <c r="BF52" s="29" t="e">
        <f>VLOOKUP($C52,'S48'!$C:$BQ,15,0)</f>
        <v>#N/A</v>
      </c>
      <c r="BG52" s="29" t="e">
        <f>VLOOKUP($C52,'S48'!$C:$BQ,22,0)</f>
        <v>#N/A</v>
      </c>
      <c r="BH52" s="29" t="e">
        <f>VLOOKUP($C52,'S48'!$C:$BQ,23,0)</f>
        <v>#N/A</v>
      </c>
      <c r="BI52" s="29" t="e">
        <f>VLOOKUP($C52,'S48'!$C:$BQ,35,0)</f>
        <v>#N/A</v>
      </c>
      <c r="BJ52" s="29" t="e">
        <f>VLOOKUP($C52,'S48'!$C:$BQ,42,0)</f>
        <v>#N/A</v>
      </c>
      <c r="BK52" s="29" t="e">
        <f>VLOOKUP($C52,'S48'!$C:$BQ,43,0)</f>
        <v>#N/A</v>
      </c>
      <c r="BL52" s="22" t="e">
        <f>VLOOKUP($C52,'S49'!$C:$BQ,55,0)</f>
        <v>#N/A</v>
      </c>
      <c r="BM52" s="22" t="e">
        <f>VLOOKUP($C52,'S49'!$C:$BQ,62,0)</f>
        <v>#N/A</v>
      </c>
      <c r="BN52" s="22" t="e">
        <f>VLOOKUP($C52,'S49'!$C:$BQ,63,0)</f>
        <v>#N/A</v>
      </c>
      <c r="BO52" s="22" t="e">
        <f>VLOOKUP($C52,'S49'!$C:$BQ,45,0)</f>
        <v>#N/A</v>
      </c>
      <c r="BP52" s="29" t="e">
        <f>VLOOKUP($C52,'S49'!$C:$BQ,52,0)</f>
        <v>#N/A</v>
      </c>
      <c r="BQ52" s="29" t="e">
        <f>VLOOKUP($C52,'S49'!$C:$BQ,53,0)</f>
        <v>#N/A</v>
      </c>
      <c r="BR52" s="29" t="e">
        <f>VLOOKUP($C52,'S49'!$C:$BQ,15,0)</f>
        <v>#N/A</v>
      </c>
      <c r="BS52" s="29" t="e">
        <f>VLOOKUP($C52,'S49'!$C:$BQ,22,0)</f>
        <v>#N/A</v>
      </c>
      <c r="BT52" s="29" t="e">
        <f>VLOOKUP($C52,'S49'!$C:$BQ,23,0)</f>
        <v>#N/A</v>
      </c>
      <c r="BU52" s="29" t="e">
        <f>VLOOKUP($C52,'S49'!$C:$BQ,35,0)</f>
        <v>#N/A</v>
      </c>
      <c r="BV52" s="29" t="e">
        <f>VLOOKUP($C52,'S49'!$C:$BQ,42,0)</f>
        <v>#N/A</v>
      </c>
      <c r="BW52" s="29" t="e">
        <f>VLOOKUP($C52,'S49'!$C:$BQ,43,0)</f>
        <v>#N/A</v>
      </c>
      <c r="BX52" s="22" t="e">
        <f>VLOOKUP($C52,'S50'!$C:$BQ,55,0)</f>
        <v>#N/A</v>
      </c>
      <c r="BY52" s="22" t="e">
        <f>VLOOKUP($C52,'S50'!$C:$BQ,62,0)</f>
        <v>#N/A</v>
      </c>
      <c r="BZ52" s="22" t="e">
        <f>VLOOKUP($C52,'S50'!$C:$BQ,63,0)</f>
        <v>#N/A</v>
      </c>
      <c r="CA52" s="22" t="e">
        <f>VLOOKUP($C52,'S50'!$C:$BQ,45,0)</f>
        <v>#N/A</v>
      </c>
      <c r="CB52" s="29" t="e">
        <f>VLOOKUP($C52,'S50'!$C:$BQ,52,0)</f>
        <v>#N/A</v>
      </c>
      <c r="CC52" s="29" t="e">
        <f>VLOOKUP($C52,'S50'!$C:$BQ,53,0)</f>
        <v>#N/A</v>
      </c>
      <c r="CD52" s="29" t="e">
        <f>VLOOKUP($C52,'S50'!$C:$BQ,15,0)</f>
        <v>#N/A</v>
      </c>
      <c r="CE52" s="29" t="e">
        <f>VLOOKUP($C52,'S50'!$C:$BQ,22,0)</f>
        <v>#N/A</v>
      </c>
      <c r="CF52" s="29" t="e">
        <f>VLOOKUP($C52,'S50'!$C:$BQ,23,0)</f>
        <v>#N/A</v>
      </c>
      <c r="CG52" s="29" t="e">
        <f>VLOOKUP($C52,'S50'!$C:$BQ,35,0)</f>
        <v>#N/A</v>
      </c>
      <c r="CH52" s="29" t="e">
        <f>VLOOKUP($C52,'S50'!$C:$BQ,42,0)</f>
        <v>#N/A</v>
      </c>
      <c r="CI52" s="29" t="e">
        <f>VLOOKUP($C52,'S50'!$C:$BQ,43,0)</f>
        <v>#N/A</v>
      </c>
    </row>
    <row r="53" spans="1:87" x14ac:dyDescent="0.2">
      <c r="A53" s="31" t="s">
        <v>382</v>
      </c>
      <c r="B53" s="31" t="s">
        <v>77</v>
      </c>
      <c r="C53" s="21" t="s">
        <v>86</v>
      </c>
      <c r="D53" s="22">
        <f>VLOOKUP($C53,'S0 remplacer avec S44'!$C:$BQ,55,0)</f>
        <v>252.5</v>
      </c>
      <c r="E53" s="22">
        <f>VLOOKUP($C53,'S0 remplacer avec S44'!$C:$BQ,62,0)</f>
        <v>77</v>
      </c>
      <c r="F53" s="22">
        <f>VLOOKUP($C53,'S0 remplacer avec S44'!$C:$BQ,63,0)</f>
        <v>143</v>
      </c>
      <c r="G53" s="22">
        <f>VLOOKUP($C53,'S0 remplacer avec S44'!$C:$BQ,45,0)</f>
        <v>3120.6772799999999</v>
      </c>
      <c r="H53" s="29">
        <f>VLOOKUP($C53,'S0 remplacer avec S44'!$C:$BQ,52,0)</f>
        <v>0</v>
      </c>
      <c r="I53" s="29">
        <f>VLOOKUP($C53,'S0 remplacer avec S44'!$C:$BQ,53,0)</f>
        <v>361</v>
      </c>
      <c r="J53" s="29">
        <f>VLOOKUP($C53,'S0 remplacer avec S44'!$C:$BQ,15,0)</f>
        <v>176</v>
      </c>
      <c r="K53" s="29">
        <f>VLOOKUP($C53,'S0 remplacer avec S44'!$C:$BQ,22,0)</f>
        <v>7</v>
      </c>
      <c r="L53" s="29">
        <f>VLOOKUP($C53,'S0 remplacer avec S44'!$C:$BQ,23,0)</f>
        <v>43</v>
      </c>
      <c r="M53" s="29">
        <f>VLOOKUP($C53,'S0 remplacer avec S44'!$C:$BQ,35,0)</f>
        <v>5086.0656900000004</v>
      </c>
      <c r="N53" s="29">
        <f>VLOOKUP($C53,'S0 remplacer avec S44'!$C:$BQ,42,0)</f>
        <v>0</v>
      </c>
      <c r="O53" s="29">
        <f>VLOOKUP($C53,'S0 remplacer avec S44'!$C:$BQ,43,0)</f>
        <v>0</v>
      </c>
      <c r="P53" s="22">
        <f>VLOOKUP($C53,'S45'!$C:$BQ,55,0)</f>
        <v>254.3</v>
      </c>
      <c r="Q53" s="22">
        <f>VLOOKUP($C53,'S45'!$C:$BQ,62,0)</f>
        <v>75</v>
      </c>
      <c r="R53" s="22">
        <f>VLOOKUP($C53,'S45'!$C:$BQ,63,0)</f>
        <v>141</v>
      </c>
      <c r="S53" s="22">
        <f>VLOOKUP($C53,'S45'!$C:$BQ,45,0)</f>
        <v>3129.4107300000001</v>
      </c>
      <c r="T53" s="29">
        <f>VLOOKUP($C53,'S45'!$C:$BQ,52,0)</f>
        <v>0</v>
      </c>
      <c r="U53" s="29">
        <f>VLOOKUP($C53,'S45'!$C:$BQ,53,0)</f>
        <v>352</v>
      </c>
      <c r="V53" s="29">
        <f>VLOOKUP($C53,'S45'!$C:$BQ,15,0)</f>
        <v>179</v>
      </c>
      <c r="W53" s="29">
        <f>VLOOKUP($C53,'S45'!$C:$BQ,22,0)</f>
        <v>4</v>
      </c>
      <c r="X53" s="29">
        <f>VLOOKUP($C53,'S45'!$C:$BQ,23,0)</f>
        <v>40</v>
      </c>
      <c r="Y53" s="29">
        <f>VLOOKUP($C53,'S45'!$C:$BQ,35,0)</f>
        <v>5103.0274900000004</v>
      </c>
      <c r="Z53" s="29">
        <f>VLOOKUP($C53,'S45'!$C:$BQ,42,0)</f>
        <v>0</v>
      </c>
      <c r="AA53" s="29">
        <f>VLOOKUP($C53,'S45'!$C:$BQ,43,0)</f>
        <v>0</v>
      </c>
      <c r="AB53" s="22" t="e">
        <f>VLOOKUP($C53,'S46'!$C:$BQ,55,0)</f>
        <v>#N/A</v>
      </c>
      <c r="AC53" s="22" t="e">
        <f>VLOOKUP($C53,'S46'!$C:$BQ,62,0)</f>
        <v>#N/A</v>
      </c>
      <c r="AD53" s="22" t="e">
        <f>VLOOKUP($C53,'S46'!$C:$BQ,63,0)</f>
        <v>#N/A</v>
      </c>
      <c r="AE53" s="22" t="e">
        <f>VLOOKUP($C53,'S46'!$C:$BQ,45,0)</f>
        <v>#N/A</v>
      </c>
      <c r="AF53" s="29" t="e">
        <f>VLOOKUP($C53,'S46'!$C:$BQ,52,0)</f>
        <v>#N/A</v>
      </c>
      <c r="AG53" s="29" t="e">
        <f>VLOOKUP($C53,'S46'!$C:$BQ,53,0)</f>
        <v>#N/A</v>
      </c>
      <c r="AH53" s="29" t="e">
        <f>VLOOKUP($C53,'S46'!$C:$BQ,15,0)</f>
        <v>#N/A</v>
      </c>
      <c r="AI53" s="29" t="e">
        <f>VLOOKUP($C53,'S46'!$C:$BQ,22,0)</f>
        <v>#N/A</v>
      </c>
      <c r="AJ53" s="29" t="e">
        <f>VLOOKUP($C53,'S46'!$C:$BQ,23,0)</f>
        <v>#N/A</v>
      </c>
      <c r="AK53" s="29" t="e">
        <f>VLOOKUP($C53,'S46'!$C:$BQ,35,0)</f>
        <v>#N/A</v>
      </c>
      <c r="AL53" s="29" t="e">
        <f>VLOOKUP($C53,'S46'!$C:$BQ,42,0)</f>
        <v>#N/A</v>
      </c>
      <c r="AM53" s="29" t="e">
        <f>VLOOKUP($C53,'S46'!$C:$BQ,43,0)</f>
        <v>#N/A</v>
      </c>
      <c r="AN53" s="22" t="e">
        <f>VLOOKUP($C53,'S47'!$C:$BQ,55,0)</f>
        <v>#N/A</v>
      </c>
      <c r="AO53" s="22" t="e">
        <f>VLOOKUP($C53,'S47'!$C:$BQ,62,0)</f>
        <v>#N/A</v>
      </c>
      <c r="AP53" s="22" t="e">
        <f>VLOOKUP($C53,'S47'!$C:$BQ,63,0)</f>
        <v>#N/A</v>
      </c>
      <c r="AQ53" s="22" t="e">
        <f>VLOOKUP($C53,'S47'!$C:$BQ,45,0)</f>
        <v>#N/A</v>
      </c>
      <c r="AR53" s="29" t="e">
        <f>VLOOKUP($C53,'S47'!$C:$BQ,52,0)</f>
        <v>#N/A</v>
      </c>
      <c r="AS53" s="29" t="e">
        <f>VLOOKUP($C53,'S47'!$C:$BQ,53,0)</f>
        <v>#N/A</v>
      </c>
      <c r="AT53" s="29" t="e">
        <f>VLOOKUP($C53,'S47'!$C:$BQ,15,0)</f>
        <v>#N/A</v>
      </c>
      <c r="AU53" s="29" t="e">
        <f>VLOOKUP($C53,'S47'!$C:$BQ,22,0)</f>
        <v>#N/A</v>
      </c>
      <c r="AV53" s="29" t="e">
        <f>VLOOKUP($C53,'S47'!$C:$BQ,23,0)</f>
        <v>#N/A</v>
      </c>
      <c r="AW53" s="29" t="e">
        <f>VLOOKUP($C53,'S47'!$C:$BQ,35,0)</f>
        <v>#N/A</v>
      </c>
      <c r="AX53" s="29" t="e">
        <f>VLOOKUP($C53,'S47'!$C:$BQ,42,0)</f>
        <v>#N/A</v>
      </c>
      <c r="AY53" s="29" t="e">
        <f>VLOOKUP($C53,'S47'!$C:$BQ,43,0)</f>
        <v>#N/A</v>
      </c>
      <c r="AZ53" s="22" t="e">
        <f>VLOOKUP($C53,'S48'!$C:$BQ,55,0)</f>
        <v>#N/A</v>
      </c>
      <c r="BA53" s="22" t="e">
        <f>VLOOKUP($C53,'S48'!$C:$BQ,62,0)</f>
        <v>#N/A</v>
      </c>
      <c r="BB53" s="22" t="e">
        <f>VLOOKUP($C53,'S48'!$C:$BQ,63,0)</f>
        <v>#N/A</v>
      </c>
      <c r="BC53" s="22" t="e">
        <f>VLOOKUP($C53,'S48'!$C:$BQ,45,0)</f>
        <v>#N/A</v>
      </c>
      <c r="BD53" s="29" t="e">
        <f>VLOOKUP($C53,'S48'!$C:$BQ,52,0)</f>
        <v>#N/A</v>
      </c>
      <c r="BE53" s="29" t="e">
        <f>VLOOKUP($C53,'S48'!$C:$BQ,53,0)</f>
        <v>#N/A</v>
      </c>
      <c r="BF53" s="29" t="e">
        <f>VLOOKUP($C53,'S48'!$C:$BQ,15,0)</f>
        <v>#N/A</v>
      </c>
      <c r="BG53" s="29" t="e">
        <f>VLOOKUP($C53,'S48'!$C:$BQ,22,0)</f>
        <v>#N/A</v>
      </c>
      <c r="BH53" s="29" t="e">
        <f>VLOOKUP($C53,'S48'!$C:$BQ,23,0)</f>
        <v>#N/A</v>
      </c>
      <c r="BI53" s="29" t="e">
        <f>VLOOKUP($C53,'S48'!$C:$BQ,35,0)</f>
        <v>#N/A</v>
      </c>
      <c r="BJ53" s="29" t="e">
        <f>VLOOKUP($C53,'S48'!$C:$BQ,42,0)</f>
        <v>#N/A</v>
      </c>
      <c r="BK53" s="29" t="e">
        <f>VLOOKUP($C53,'S48'!$C:$BQ,43,0)</f>
        <v>#N/A</v>
      </c>
      <c r="BL53" s="22" t="e">
        <f>VLOOKUP($C53,'S49'!$C:$BQ,55,0)</f>
        <v>#N/A</v>
      </c>
      <c r="BM53" s="22" t="e">
        <f>VLOOKUP($C53,'S49'!$C:$BQ,62,0)</f>
        <v>#N/A</v>
      </c>
      <c r="BN53" s="22" t="e">
        <f>VLOOKUP($C53,'S49'!$C:$BQ,63,0)</f>
        <v>#N/A</v>
      </c>
      <c r="BO53" s="22" t="e">
        <f>VLOOKUP($C53,'S49'!$C:$BQ,45,0)</f>
        <v>#N/A</v>
      </c>
      <c r="BP53" s="29" t="e">
        <f>VLOOKUP($C53,'S49'!$C:$BQ,52,0)</f>
        <v>#N/A</v>
      </c>
      <c r="BQ53" s="29" t="e">
        <f>VLOOKUP($C53,'S49'!$C:$BQ,53,0)</f>
        <v>#N/A</v>
      </c>
      <c r="BR53" s="29" t="e">
        <f>VLOOKUP($C53,'S49'!$C:$BQ,15,0)</f>
        <v>#N/A</v>
      </c>
      <c r="BS53" s="29" t="e">
        <f>VLOOKUP($C53,'S49'!$C:$BQ,22,0)</f>
        <v>#N/A</v>
      </c>
      <c r="BT53" s="29" t="e">
        <f>VLOOKUP($C53,'S49'!$C:$BQ,23,0)</f>
        <v>#N/A</v>
      </c>
      <c r="BU53" s="29" t="e">
        <f>VLOOKUP($C53,'S49'!$C:$BQ,35,0)</f>
        <v>#N/A</v>
      </c>
      <c r="BV53" s="29" t="e">
        <f>VLOOKUP($C53,'S49'!$C:$BQ,42,0)</f>
        <v>#N/A</v>
      </c>
      <c r="BW53" s="29" t="e">
        <f>VLOOKUP($C53,'S49'!$C:$BQ,43,0)</f>
        <v>#N/A</v>
      </c>
      <c r="BX53" s="22" t="e">
        <f>VLOOKUP($C53,'S50'!$C:$BQ,55,0)</f>
        <v>#N/A</v>
      </c>
      <c r="BY53" s="22" t="e">
        <f>VLOOKUP($C53,'S50'!$C:$BQ,62,0)</f>
        <v>#N/A</v>
      </c>
      <c r="BZ53" s="22" t="e">
        <f>VLOOKUP($C53,'S50'!$C:$BQ,63,0)</f>
        <v>#N/A</v>
      </c>
      <c r="CA53" s="22" t="e">
        <f>VLOOKUP($C53,'S50'!$C:$BQ,45,0)</f>
        <v>#N/A</v>
      </c>
      <c r="CB53" s="29" t="e">
        <f>VLOOKUP($C53,'S50'!$C:$BQ,52,0)</f>
        <v>#N/A</v>
      </c>
      <c r="CC53" s="29" t="e">
        <f>VLOOKUP($C53,'S50'!$C:$BQ,53,0)</f>
        <v>#N/A</v>
      </c>
      <c r="CD53" s="29" t="e">
        <f>VLOOKUP($C53,'S50'!$C:$BQ,15,0)</f>
        <v>#N/A</v>
      </c>
      <c r="CE53" s="29" t="e">
        <f>VLOOKUP($C53,'S50'!$C:$BQ,22,0)</f>
        <v>#N/A</v>
      </c>
      <c r="CF53" s="29" t="e">
        <f>VLOOKUP($C53,'S50'!$C:$BQ,23,0)</f>
        <v>#N/A</v>
      </c>
      <c r="CG53" s="29" t="e">
        <f>VLOOKUP($C53,'S50'!$C:$BQ,35,0)</f>
        <v>#N/A</v>
      </c>
      <c r="CH53" s="29" t="e">
        <f>VLOOKUP($C53,'S50'!$C:$BQ,42,0)</f>
        <v>#N/A</v>
      </c>
      <c r="CI53" s="29" t="e">
        <f>VLOOKUP($C53,'S50'!$C:$BQ,43,0)</f>
        <v>#N/A</v>
      </c>
    </row>
    <row r="54" spans="1:87" x14ac:dyDescent="0.2">
      <c r="A54" s="31" t="s">
        <v>382</v>
      </c>
      <c r="B54" s="31" t="s">
        <v>77</v>
      </c>
      <c r="C54" s="21" t="s">
        <v>87</v>
      </c>
      <c r="D54" s="22">
        <f>VLOOKUP($C54,'S0 remplacer avec S44'!$C:$BQ,55,0)</f>
        <v>145</v>
      </c>
      <c r="E54" s="22">
        <f>VLOOKUP($C54,'S0 remplacer avec S44'!$C:$BQ,62,0)</f>
        <v>4</v>
      </c>
      <c r="F54" s="22">
        <f>VLOOKUP($C54,'S0 remplacer avec S44'!$C:$BQ,63,0)</f>
        <v>34</v>
      </c>
      <c r="G54" s="22">
        <f>VLOOKUP($C54,'S0 remplacer avec S44'!$C:$BQ,45,0)</f>
        <v>2233.4148100000002</v>
      </c>
      <c r="H54" s="29">
        <f>VLOOKUP($C54,'S0 remplacer avec S44'!$C:$BQ,52,0)</f>
        <v>0</v>
      </c>
      <c r="I54" s="29">
        <f>VLOOKUP($C54,'S0 remplacer avec S44'!$C:$BQ,53,0)</f>
        <v>0</v>
      </c>
      <c r="J54" s="29">
        <f>VLOOKUP($C54,'S0 remplacer avec S44'!$C:$BQ,15,0)</f>
        <v>123</v>
      </c>
      <c r="K54" s="29">
        <f>VLOOKUP($C54,'S0 remplacer avec S44'!$C:$BQ,22,0)</f>
        <v>0</v>
      </c>
      <c r="L54" s="29">
        <f>VLOOKUP($C54,'S0 remplacer avec S44'!$C:$BQ,23,0)</f>
        <v>0</v>
      </c>
      <c r="M54" s="29">
        <f>VLOOKUP($C54,'S0 remplacer avec S44'!$C:$BQ,35,0)</f>
        <v>3836.54774</v>
      </c>
      <c r="N54" s="29">
        <f>VLOOKUP($C54,'S0 remplacer avec S44'!$C:$BQ,42,0)</f>
        <v>0</v>
      </c>
      <c r="O54" s="29">
        <f>VLOOKUP($C54,'S0 remplacer avec S44'!$C:$BQ,43,0)</f>
        <v>0</v>
      </c>
      <c r="P54" s="22">
        <f>VLOOKUP($C54,'S45'!$C:$BQ,55,0)</f>
        <v>149.30000000000001</v>
      </c>
      <c r="Q54" s="22">
        <f>VLOOKUP($C54,'S45'!$C:$BQ,62,0)</f>
        <v>0</v>
      </c>
      <c r="R54" s="22">
        <f>VLOOKUP($C54,'S45'!$C:$BQ,63,0)</f>
        <v>30</v>
      </c>
      <c r="S54" s="22">
        <f>VLOOKUP($C54,'S45'!$C:$BQ,45,0)</f>
        <v>2217.76001</v>
      </c>
      <c r="T54" s="29">
        <f>VLOOKUP($C54,'S45'!$C:$BQ,52,0)</f>
        <v>0</v>
      </c>
      <c r="U54" s="29">
        <f>VLOOKUP($C54,'S45'!$C:$BQ,53,0)</f>
        <v>0</v>
      </c>
      <c r="V54" s="29">
        <f>VLOOKUP($C54,'S45'!$C:$BQ,15,0)</f>
        <v>123</v>
      </c>
      <c r="W54" s="29">
        <f>VLOOKUP($C54,'S45'!$C:$BQ,22,0)</f>
        <v>0</v>
      </c>
      <c r="X54" s="29">
        <f>VLOOKUP($C54,'S45'!$C:$BQ,23,0)</f>
        <v>0</v>
      </c>
      <c r="Y54" s="29">
        <f>VLOOKUP($C54,'S45'!$C:$BQ,35,0)</f>
        <v>3838.7673300000001</v>
      </c>
      <c r="Z54" s="29">
        <f>VLOOKUP($C54,'S45'!$C:$BQ,42,0)</f>
        <v>0</v>
      </c>
      <c r="AA54" s="29">
        <f>VLOOKUP($C54,'S45'!$C:$BQ,43,0)</f>
        <v>0</v>
      </c>
      <c r="AB54" s="22" t="e">
        <f>VLOOKUP($C54,'S46'!$C:$BQ,55,0)</f>
        <v>#N/A</v>
      </c>
      <c r="AC54" s="22" t="e">
        <f>VLOOKUP($C54,'S46'!$C:$BQ,62,0)</f>
        <v>#N/A</v>
      </c>
      <c r="AD54" s="22" t="e">
        <f>VLOOKUP($C54,'S46'!$C:$BQ,63,0)</f>
        <v>#N/A</v>
      </c>
      <c r="AE54" s="22" t="e">
        <f>VLOOKUP($C54,'S46'!$C:$BQ,45,0)</f>
        <v>#N/A</v>
      </c>
      <c r="AF54" s="29" t="e">
        <f>VLOOKUP($C54,'S46'!$C:$BQ,52,0)</f>
        <v>#N/A</v>
      </c>
      <c r="AG54" s="29" t="e">
        <f>VLOOKUP($C54,'S46'!$C:$BQ,53,0)</f>
        <v>#N/A</v>
      </c>
      <c r="AH54" s="29" t="e">
        <f>VLOOKUP($C54,'S46'!$C:$BQ,15,0)</f>
        <v>#N/A</v>
      </c>
      <c r="AI54" s="29" t="e">
        <f>VLOOKUP($C54,'S46'!$C:$BQ,22,0)</f>
        <v>#N/A</v>
      </c>
      <c r="AJ54" s="29" t="e">
        <f>VLOOKUP($C54,'S46'!$C:$BQ,23,0)</f>
        <v>#N/A</v>
      </c>
      <c r="AK54" s="29" t="e">
        <f>VLOOKUP($C54,'S46'!$C:$BQ,35,0)</f>
        <v>#N/A</v>
      </c>
      <c r="AL54" s="29" t="e">
        <f>VLOOKUP($C54,'S46'!$C:$BQ,42,0)</f>
        <v>#N/A</v>
      </c>
      <c r="AM54" s="29" t="e">
        <f>VLOOKUP($C54,'S46'!$C:$BQ,43,0)</f>
        <v>#N/A</v>
      </c>
      <c r="AN54" s="22" t="e">
        <f>VLOOKUP($C54,'S47'!$C:$BQ,55,0)</f>
        <v>#N/A</v>
      </c>
      <c r="AO54" s="22" t="e">
        <f>VLOOKUP($C54,'S47'!$C:$BQ,62,0)</f>
        <v>#N/A</v>
      </c>
      <c r="AP54" s="22" t="e">
        <f>VLOOKUP($C54,'S47'!$C:$BQ,63,0)</f>
        <v>#N/A</v>
      </c>
      <c r="AQ54" s="22" t="e">
        <f>VLOOKUP($C54,'S47'!$C:$BQ,45,0)</f>
        <v>#N/A</v>
      </c>
      <c r="AR54" s="29" t="e">
        <f>VLOOKUP($C54,'S47'!$C:$BQ,52,0)</f>
        <v>#N/A</v>
      </c>
      <c r="AS54" s="29" t="e">
        <f>VLOOKUP($C54,'S47'!$C:$BQ,53,0)</f>
        <v>#N/A</v>
      </c>
      <c r="AT54" s="29" t="e">
        <f>VLOOKUP($C54,'S47'!$C:$BQ,15,0)</f>
        <v>#N/A</v>
      </c>
      <c r="AU54" s="29" t="e">
        <f>VLOOKUP($C54,'S47'!$C:$BQ,22,0)</f>
        <v>#N/A</v>
      </c>
      <c r="AV54" s="29" t="e">
        <f>VLOOKUP($C54,'S47'!$C:$BQ,23,0)</f>
        <v>#N/A</v>
      </c>
      <c r="AW54" s="29" t="e">
        <f>VLOOKUP($C54,'S47'!$C:$BQ,35,0)</f>
        <v>#N/A</v>
      </c>
      <c r="AX54" s="29" t="e">
        <f>VLOOKUP($C54,'S47'!$C:$BQ,42,0)</f>
        <v>#N/A</v>
      </c>
      <c r="AY54" s="29" t="e">
        <f>VLOOKUP($C54,'S47'!$C:$BQ,43,0)</f>
        <v>#N/A</v>
      </c>
      <c r="AZ54" s="22" t="e">
        <f>VLOOKUP($C54,'S48'!$C:$BQ,55,0)</f>
        <v>#N/A</v>
      </c>
      <c r="BA54" s="22" t="e">
        <f>VLOOKUP($C54,'S48'!$C:$BQ,62,0)</f>
        <v>#N/A</v>
      </c>
      <c r="BB54" s="22" t="e">
        <f>VLOOKUP($C54,'S48'!$C:$BQ,63,0)</f>
        <v>#N/A</v>
      </c>
      <c r="BC54" s="22" t="e">
        <f>VLOOKUP($C54,'S48'!$C:$BQ,45,0)</f>
        <v>#N/A</v>
      </c>
      <c r="BD54" s="29" t="e">
        <f>VLOOKUP($C54,'S48'!$C:$BQ,52,0)</f>
        <v>#N/A</v>
      </c>
      <c r="BE54" s="29" t="e">
        <f>VLOOKUP($C54,'S48'!$C:$BQ,53,0)</f>
        <v>#N/A</v>
      </c>
      <c r="BF54" s="29" t="e">
        <f>VLOOKUP($C54,'S48'!$C:$BQ,15,0)</f>
        <v>#N/A</v>
      </c>
      <c r="BG54" s="29" t="e">
        <f>VLOOKUP($C54,'S48'!$C:$BQ,22,0)</f>
        <v>#N/A</v>
      </c>
      <c r="BH54" s="29" t="e">
        <f>VLOOKUP($C54,'S48'!$C:$BQ,23,0)</f>
        <v>#N/A</v>
      </c>
      <c r="BI54" s="29" t="e">
        <f>VLOOKUP($C54,'S48'!$C:$BQ,35,0)</f>
        <v>#N/A</v>
      </c>
      <c r="BJ54" s="29" t="e">
        <f>VLOOKUP($C54,'S48'!$C:$BQ,42,0)</f>
        <v>#N/A</v>
      </c>
      <c r="BK54" s="29" t="e">
        <f>VLOOKUP($C54,'S48'!$C:$BQ,43,0)</f>
        <v>#N/A</v>
      </c>
      <c r="BL54" s="22" t="e">
        <f>VLOOKUP($C54,'S49'!$C:$BQ,55,0)</f>
        <v>#N/A</v>
      </c>
      <c r="BM54" s="22" t="e">
        <f>VLOOKUP($C54,'S49'!$C:$BQ,62,0)</f>
        <v>#N/A</v>
      </c>
      <c r="BN54" s="22" t="e">
        <f>VLOOKUP($C54,'S49'!$C:$BQ,63,0)</f>
        <v>#N/A</v>
      </c>
      <c r="BO54" s="22" t="e">
        <f>VLOOKUP($C54,'S49'!$C:$BQ,45,0)</f>
        <v>#N/A</v>
      </c>
      <c r="BP54" s="29" t="e">
        <f>VLOOKUP($C54,'S49'!$C:$BQ,52,0)</f>
        <v>#N/A</v>
      </c>
      <c r="BQ54" s="29" t="e">
        <f>VLOOKUP($C54,'S49'!$C:$BQ,53,0)</f>
        <v>#N/A</v>
      </c>
      <c r="BR54" s="29" t="e">
        <f>VLOOKUP($C54,'S49'!$C:$BQ,15,0)</f>
        <v>#N/A</v>
      </c>
      <c r="BS54" s="29" t="e">
        <f>VLOOKUP($C54,'S49'!$C:$BQ,22,0)</f>
        <v>#N/A</v>
      </c>
      <c r="BT54" s="29" t="e">
        <f>VLOOKUP($C54,'S49'!$C:$BQ,23,0)</f>
        <v>#N/A</v>
      </c>
      <c r="BU54" s="29" t="e">
        <f>VLOOKUP($C54,'S49'!$C:$BQ,35,0)</f>
        <v>#N/A</v>
      </c>
      <c r="BV54" s="29" t="e">
        <f>VLOOKUP($C54,'S49'!$C:$BQ,42,0)</f>
        <v>#N/A</v>
      </c>
      <c r="BW54" s="29" t="e">
        <f>VLOOKUP($C54,'S49'!$C:$BQ,43,0)</f>
        <v>#N/A</v>
      </c>
      <c r="BX54" s="22" t="e">
        <f>VLOOKUP($C54,'S50'!$C:$BQ,55,0)</f>
        <v>#N/A</v>
      </c>
      <c r="BY54" s="22" t="e">
        <f>VLOOKUP($C54,'S50'!$C:$BQ,62,0)</f>
        <v>#N/A</v>
      </c>
      <c r="BZ54" s="22" t="e">
        <f>VLOOKUP($C54,'S50'!$C:$BQ,63,0)</f>
        <v>#N/A</v>
      </c>
      <c r="CA54" s="22" t="e">
        <f>VLOOKUP($C54,'S50'!$C:$BQ,45,0)</f>
        <v>#N/A</v>
      </c>
      <c r="CB54" s="29" t="e">
        <f>VLOOKUP($C54,'S50'!$C:$BQ,52,0)</f>
        <v>#N/A</v>
      </c>
      <c r="CC54" s="29" t="e">
        <f>VLOOKUP($C54,'S50'!$C:$BQ,53,0)</f>
        <v>#N/A</v>
      </c>
      <c r="CD54" s="29" t="e">
        <f>VLOOKUP($C54,'S50'!$C:$BQ,15,0)</f>
        <v>#N/A</v>
      </c>
      <c r="CE54" s="29" t="e">
        <f>VLOOKUP($C54,'S50'!$C:$BQ,22,0)</f>
        <v>#N/A</v>
      </c>
      <c r="CF54" s="29" t="e">
        <f>VLOOKUP($C54,'S50'!$C:$BQ,23,0)</f>
        <v>#N/A</v>
      </c>
      <c r="CG54" s="29" t="e">
        <f>VLOOKUP($C54,'S50'!$C:$BQ,35,0)</f>
        <v>#N/A</v>
      </c>
      <c r="CH54" s="29" t="e">
        <f>VLOOKUP($C54,'S50'!$C:$BQ,42,0)</f>
        <v>#N/A</v>
      </c>
      <c r="CI54" s="29" t="e">
        <f>VLOOKUP($C54,'S50'!$C:$BQ,43,0)</f>
        <v>#N/A</v>
      </c>
    </row>
    <row r="55" spans="1:87" x14ac:dyDescent="0.2">
      <c r="A55" s="31" t="s">
        <v>382</v>
      </c>
      <c r="B55" s="31" t="s">
        <v>77</v>
      </c>
      <c r="C55" s="21" t="s">
        <v>88</v>
      </c>
      <c r="D55" s="22">
        <f>VLOOKUP($C55,'S0 remplacer avec S44'!$C:$BQ,55,0)</f>
        <v>187.1</v>
      </c>
      <c r="E55" s="22">
        <f>VLOOKUP($C55,'S0 remplacer avec S44'!$C:$BQ,62,0)</f>
        <v>51</v>
      </c>
      <c r="F55" s="22">
        <f>VLOOKUP($C55,'S0 remplacer avec S44'!$C:$BQ,63,0)</f>
        <v>98</v>
      </c>
      <c r="G55" s="22">
        <f>VLOOKUP($C55,'S0 remplacer avec S44'!$C:$BQ,45,0)</f>
        <v>1745.0831800000001</v>
      </c>
      <c r="H55" s="29">
        <f>VLOOKUP($C55,'S0 remplacer avec S44'!$C:$BQ,52,0)</f>
        <v>347</v>
      </c>
      <c r="I55" s="29">
        <f>VLOOKUP($C55,'S0 remplacer avec S44'!$C:$BQ,53,0)</f>
        <v>765</v>
      </c>
      <c r="J55" s="29">
        <f>VLOOKUP($C55,'S0 remplacer avec S44'!$C:$BQ,15,0)</f>
        <v>110</v>
      </c>
      <c r="K55" s="29">
        <f>VLOOKUP($C55,'S0 remplacer avec S44'!$C:$BQ,22,0)</f>
        <v>22</v>
      </c>
      <c r="L55" s="29">
        <f>VLOOKUP($C55,'S0 remplacer avec S44'!$C:$BQ,23,0)</f>
        <v>48</v>
      </c>
      <c r="M55" s="29">
        <f>VLOOKUP($C55,'S0 remplacer avec S44'!$C:$BQ,35,0)</f>
        <v>4020.8121500000002</v>
      </c>
      <c r="N55" s="29">
        <f>VLOOKUP($C55,'S0 remplacer avec S44'!$C:$BQ,42,0)</f>
        <v>0</v>
      </c>
      <c r="O55" s="29">
        <f>VLOOKUP($C55,'S0 remplacer avec S44'!$C:$BQ,43,0)</f>
        <v>0</v>
      </c>
      <c r="P55" s="22">
        <f>VLOOKUP($C55,'S45'!$C:$BQ,55,0)</f>
        <v>190.1</v>
      </c>
      <c r="Q55" s="22">
        <f>VLOOKUP($C55,'S45'!$C:$BQ,62,0)</f>
        <v>48</v>
      </c>
      <c r="R55" s="22">
        <f>VLOOKUP($C55,'S45'!$C:$BQ,63,0)</f>
        <v>95</v>
      </c>
      <c r="S55" s="22">
        <f>VLOOKUP($C55,'S45'!$C:$BQ,45,0)</f>
        <v>1814.5451</v>
      </c>
      <c r="T55" s="29">
        <f>VLOOKUP($C55,'S45'!$C:$BQ,52,0)</f>
        <v>277</v>
      </c>
      <c r="U55" s="29">
        <f>VLOOKUP($C55,'S45'!$C:$BQ,53,0)</f>
        <v>695</v>
      </c>
      <c r="V55" s="29">
        <f>VLOOKUP($C55,'S45'!$C:$BQ,15,0)</f>
        <v>112</v>
      </c>
      <c r="W55" s="29">
        <f>VLOOKUP($C55,'S45'!$C:$BQ,22,0)</f>
        <v>20</v>
      </c>
      <c r="X55" s="29">
        <f>VLOOKUP($C55,'S45'!$C:$BQ,23,0)</f>
        <v>46</v>
      </c>
      <c r="Y55" s="29">
        <f>VLOOKUP($C55,'S45'!$C:$BQ,35,0)</f>
        <v>4115.6904800000002</v>
      </c>
      <c r="Z55" s="29">
        <f>VLOOKUP($C55,'S45'!$C:$BQ,42,0)</f>
        <v>0</v>
      </c>
      <c r="AA55" s="29">
        <f>VLOOKUP($C55,'S45'!$C:$BQ,43,0)</f>
        <v>0</v>
      </c>
      <c r="AB55" s="22" t="e">
        <f>VLOOKUP($C55,'S46'!$C:$BQ,55,0)</f>
        <v>#N/A</v>
      </c>
      <c r="AC55" s="22" t="e">
        <f>VLOOKUP($C55,'S46'!$C:$BQ,62,0)</f>
        <v>#N/A</v>
      </c>
      <c r="AD55" s="22" t="e">
        <f>VLOOKUP($C55,'S46'!$C:$BQ,63,0)</f>
        <v>#N/A</v>
      </c>
      <c r="AE55" s="22" t="e">
        <f>VLOOKUP($C55,'S46'!$C:$BQ,45,0)</f>
        <v>#N/A</v>
      </c>
      <c r="AF55" s="29" t="e">
        <f>VLOOKUP($C55,'S46'!$C:$BQ,52,0)</f>
        <v>#N/A</v>
      </c>
      <c r="AG55" s="29" t="e">
        <f>VLOOKUP($C55,'S46'!$C:$BQ,53,0)</f>
        <v>#N/A</v>
      </c>
      <c r="AH55" s="29" t="e">
        <f>VLOOKUP($C55,'S46'!$C:$BQ,15,0)</f>
        <v>#N/A</v>
      </c>
      <c r="AI55" s="29" t="e">
        <f>VLOOKUP($C55,'S46'!$C:$BQ,22,0)</f>
        <v>#N/A</v>
      </c>
      <c r="AJ55" s="29" t="e">
        <f>VLOOKUP($C55,'S46'!$C:$BQ,23,0)</f>
        <v>#N/A</v>
      </c>
      <c r="AK55" s="29" t="e">
        <f>VLOOKUP($C55,'S46'!$C:$BQ,35,0)</f>
        <v>#N/A</v>
      </c>
      <c r="AL55" s="29" t="e">
        <f>VLOOKUP($C55,'S46'!$C:$BQ,42,0)</f>
        <v>#N/A</v>
      </c>
      <c r="AM55" s="29" t="e">
        <f>VLOOKUP($C55,'S46'!$C:$BQ,43,0)</f>
        <v>#N/A</v>
      </c>
      <c r="AN55" s="22" t="e">
        <f>VLOOKUP($C55,'S47'!$C:$BQ,55,0)</f>
        <v>#N/A</v>
      </c>
      <c r="AO55" s="22" t="e">
        <f>VLOOKUP($C55,'S47'!$C:$BQ,62,0)</f>
        <v>#N/A</v>
      </c>
      <c r="AP55" s="22" t="e">
        <f>VLOOKUP($C55,'S47'!$C:$BQ,63,0)</f>
        <v>#N/A</v>
      </c>
      <c r="AQ55" s="22" t="e">
        <f>VLOOKUP($C55,'S47'!$C:$BQ,45,0)</f>
        <v>#N/A</v>
      </c>
      <c r="AR55" s="29" t="e">
        <f>VLOOKUP($C55,'S47'!$C:$BQ,52,0)</f>
        <v>#N/A</v>
      </c>
      <c r="AS55" s="29" t="e">
        <f>VLOOKUP($C55,'S47'!$C:$BQ,53,0)</f>
        <v>#N/A</v>
      </c>
      <c r="AT55" s="29" t="e">
        <f>VLOOKUP($C55,'S47'!$C:$BQ,15,0)</f>
        <v>#N/A</v>
      </c>
      <c r="AU55" s="29" t="e">
        <f>VLOOKUP($C55,'S47'!$C:$BQ,22,0)</f>
        <v>#N/A</v>
      </c>
      <c r="AV55" s="29" t="e">
        <f>VLOOKUP($C55,'S47'!$C:$BQ,23,0)</f>
        <v>#N/A</v>
      </c>
      <c r="AW55" s="29" t="e">
        <f>VLOOKUP($C55,'S47'!$C:$BQ,35,0)</f>
        <v>#N/A</v>
      </c>
      <c r="AX55" s="29" t="e">
        <f>VLOOKUP($C55,'S47'!$C:$BQ,42,0)</f>
        <v>#N/A</v>
      </c>
      <c r="AY55" s="29" t="e">
        <f>VLOOKUP($C55,'S47'!$C:$BQ,43,0)</f>
        <v>#N/A</v>
      </c>
      <c r="AZ55" s="22" t="e">
        <f>VLOOKUP($C55,'S48'!$C:$BQ,55,0)</f>
        <v>#N/A</v>
      </c>
      <c r="BA55" s="22" t="e">
        <f>VLOOKUP($C55,'S48'!$C:$BQ,62,0)</f>
        <v>#N/A</v>
      </c>
      <c r="BB55" s="22" t="e">
        <f>VLOOKUP($C55,'S48'!$C:$BQ,63,0)</f>
        <v>#N/A</v>
      </c>
      <c r="BC55" s="22" t="e">
        <f>VLOOKUP($C55,'S48'!$C:$BQ,45,0)</f>
        <v>#N/A</v>
      </c>
      <c r="BD55" s="29" t="e">
        <f>VLOOKUP($C55,'S48'!$C:$BQ,52,0)</f>
        <v>#N/A</v>
      </c>
      <c r="BE55" s="29" t="e">
        <f>VLOOKUP($C55,'S48'!$C:$BQ,53,0)</f>
        <v>#N/A</v>
      </c>
      <c r="BF55" s="29" t="e">
        <f>VLOOKUP($C55,'S48'!$C:$BQ,15,0)</f>
        <v>#N/A</v>
      </c>
      <c r="BG55" s="29" t="e">
        <f>VLOOKUP($C55,'S48'!$C:$BQ,22,0)</f>
        <v>#N/A</v>
      </c>
      <c r="BH55" s="29" t="e">
        <f>VLOOKUP($C55,'S48'!$C:$BQ,23,0)</f>
        <v>#N/A</v>
      </c>
      <c r="BI55" s="29" t="e">
        <f>VLOOKUP($C55,'S48'!$C:$BQ,35,0)</f>
        <v>#N/A</v>
      </c>
      <c r="BJ55" s="29" t="e">
        <f>VLOOKUP($C55,'S48'!$C:$BQ,42,0)</f>
        <v>#N/A</v>
      </c>
      <c r="BK55" s="29" t="e">
        <f>VLOOKUP($C55,'S48'!$C:$BQ,43,0)</f>
        <v>#N/A</v>
      </c>
      <c r="BL55" s="22" t="e">
        <f>VLOOKUP($C55,'S49'!$C:$BQ,55,0)</f>
        <v>#N/A</v>
      </c>
      <c r="BM55" s="22" t="e">
        <f>VLOOKUP($C55,'S49'!$C:$BQ,62,0)</f>
        <v>#N/A</v>
      </c>
      <c r="BN55" s="22" t="e">
        <f>VLOOKUP($C55,'S49'!$C:$BQ,63,0)</f>
        <v>#N/A</v>
      </c>
      <c r="BO55" s="22" t="e">
        <f>VLOOKUP($C55,'S49'!$C:$BQ,45,0)</f>
        <v>#N/A</v>
      </c>
      <c r="BP55" s="29" t="e">
        <f>VLOOKUP($C55,'S49'!$C:$BQ,52,0)</f>
        <v>#N/A</v>
      </c>
      <c r="BQ55" s="29" t="e">
        <f>VLOOKUP($C55,'S49'!$C:$BQ,53,0)</f>
        <v>#N/A</v>
      </c>
      <c r="BR55" s="29" t="e">
        <f>VLOOKUP($C55,'S49'!$C:$BQ,15,0)</f>
        <v>#N/A</v>
      </c>
      <c r="BS55" s="29" t="e">
        <f>VLOOKUP($C55,'S49'!$C:$BQ,22,0)</f>
        <v>#N/A</v>
      </c>
      <c r="BT55" s="29" t="e">
        <f>VLOOKUP($C55,'S49'!$C:$BQ,23,0)</f>
        <v>#N/A</v>
      </c>
      <c r="BU55" s="29" t="e">
        <f>VLOOKUP($C55,'S49'!$C:$BQ,35,0)</f>
        <v>#N/A</v>
      </c>
      <c r="BV55" s="29" t="e">
        <f>VLOOKUP($C55,'S49'!$C:$BQ,42,0)</f>
        <v>#N/A</v>
      </c>
      <c r="BW55" s="29" t="e">
        <f>VLOOKUP($C55,'S49'!$C:$BQ,43,0)</f>
        <v>#N/A</v>
      </c>
      <c r="BX55" s="22" t="e">
        <f>VLOOKUP($C55,'S50'!$C:$BQ,55,0)</f>
        <v>#N/A</v>
      </c>
      <c r="BY55" s="22" t="e">
        <f>VLOOKUP($C55,'S50'!$C:$BQ,62,0)</f>
        <v>#N/A</v>
      </c>
      <c r="BZ55" s="22" t="e">
        <f>VLOOKUP($C55,'S50'!$C:$BQ,63,0)</f>
        <v>#N/A</v>
      </c>
      <c r="CA55" s="22" t="e">
        <f>VLOOKUP($C55,'S50'!$C:$BQ,45,0)</f>
        <v>#N/A</v>
      </c>
      <c r="CB55" s="29" t="e">
        <f>VLOOKUP($C55,'S50'!$C:$BQ,52,0)</f>
        <v>#N/A</v>
      </c>
      <c r="CC55" s="29" t="e">
        <f>VLOOKUP($C55,'S50'!$C:$BQ,53,0)</f>
        <v>#N/A</v>
      </c>
      <c r="CD55" s="29" t="e">
        <f>VLOOKUP($C55,'S50'!$C:$BQ,15,0)</f>
        <v>#N/A</v>
      </c>
      <c r="CE55" s="29" t="e">
        <f>VLOOKUP($C55,'S50'!$C:$BQ,22,0)</f>
        <v>#N/A</v>
      </c>
      <c r="CF55" s="29" t="e">
        <f>VLOOKUP($C55,'S50'!$C:$BQ,23,0)</f>
        <v>#N/A</v>
      </c>
      <c r="CG55" s="29" t="e">
        <f>VLOOKUP($C55,'S50'!$C:$BQ,35,0)</f>
        <v>#N/A</v>
      </c>
      <c r="CH55" s="29" t="e">
        <f>VLOOKUP($C55,'S50'!$C:$BQ,42,0)</f>
        <v>#N/A</v>
      </c>
      <c r="CI55" s="29" t="e">
        <f>VLOOKUP($C55,'S50'!$C:$BQ,43,0)</f>
        <v>#N/A</v>
      </c>
    </row>
    <row r="56" spans="1:87" x14ac:dyDescent="0.2">
      <c r="A56" s="31" t="s">
        <v>382</v>
      </c>
      <c r="B56" s="31" t="s">
        <v>77</v>
      </c>
      <c r="C56" s="21" t="s">
        <v>89</v>
      </c>
      <c r="D56" s="22">
        <f>VLOOKUP($C56,'S0 remplacer avec S44'!$C:$BQ,55,0)</f>
        <v>132</v>
      </c>
      <c r="E56" s="22">
        <f>VLOOKUP($C56,'S0 remplacer avec S44'!$C:$BQ,62,0)</f>
        <v>0</v>
      </c>
      <c r="F56" s="22">
        <f>VLOOKUP($C56,'S0 remplacer avec S44'!$C:$BQ,63,0)</f>
        <v>22</v>
      </c>
      <c r="G56" s="22">
        <f>VLOOKUP($C56,'S0 remplacer avec S44'!$C:$BQ,45,0)</f>
        <v>928.31114000000002</v>
      </c>
      <c r="H56" s="29">
        <f>VLOOKUP($C56,'S0 remplacer avec S44'!$C:$BQ,52,0)</f>
        <v>202</v>
      </c>
      <c r="I56" s="29">
        <f>VLOOKUP($C56,'S0 remplacer avec S44'!$C:$BQ,53,0)</f>
        <v>428</v>
      </c>
      <c r="J56" s="29">
        <f>VLOOKUP($C56,'S0 remplacer avec S44'!$C:$BQ,15,0)</f>
        <v>54</v>
      </c>
      <c r="K56" s="29">
        <f>VLOOKUP($C56,'S0 remplacer avec S44'!$C:$BQ,22,0)</f>
        <v>17</v>
      </c>
      <c r="L56" s="29">
        <f>VLOOKUP($C56,'S0 remplacer avec S44'!$C:$BQ,23,0)</f>
        <v>32</v>
      </c>
      <c r="M56" s="29">
        <f>VLOOKUP($C56,'S0 remplacer avec S44'!$C:$BQ,35,0)</f>
        <v>457.27341999999999</v>
      </c>
      <c r="N56" s="29">
        <f>VLOOKUP($C56,'S0 remplacer avec S44'!$C:$BQ,42,0)</f>
        <v>1161</v>
      </c>
      <c r="O56" s="29">
        <f>VLOOKUP($C56,'S0 remplacer avec S44'!$C:$BQ,43,0)</f>
        <v>1484</v>
      </c>
      <c r="P56" s="22">
        <f>VLOOKUP($C56,'S45'!$C:$BQ,55,0)</f>
        <v>133</v>
      </c>
      <c r="Q56" s="22">
        <f>VLOOKUP($C56,'S45'!$C:$BQ,62,0)</f>
        <v>0</v>
      </c>
      <c r="R56" s="22">
        <f>VLOOKUP($C56,'S45'!$C:$BQ,63,0)</f>
        <v>21</v>
      </c>
      <c r="S56" s="22">
        <f>VLOOKUP($C56,'S45'!$C:$BQ,45,0)</f>
        <v>900.52248999999995</v>
      </c>
      <c r="T56" s="29">
        <f>VLOOKUP($C56,'S45'!$C:$BQ,52,0)</f>
        <v>230</v>
      </c>
      <c r="U56" s="29">
        <f>VLOOKUP($C56,'S45'!$C:$BQ,53,0)</f>
        <v>456</v>
      </c>
      <c r="V56" s="29">
        <f>VLOOKUP($C56,'S45'!$C:$BQ,15,0)</f>
        <v>54</v>
      </c>
      <c r="W56" s="29">
        <f>VLOOKUP($C56,'S45'!$C:$BQ,22,0)</f>
        <v>17</v>
      </c>
      <c r="X56" s="29">
        <f>VLOOKUP($C56,'S45'!$C:$BQ,23,0)</f>
        <v>32</v>
      </c>
      <c r="Y56" s="29">
        <f>VLOOKUP($C56,'S45'!$C:$BQ,35,0)</f>
        <v>457.95992999999999</v>
      </c>
      <c r="Z56" s="29">
        <f>VLOOKUP($C56,'S45'!$C:$BQ,42,0)</f>
        <v>1160</v>
      </c>
      <c r="AA56" s="29">
        <f>VLOOKUP($C56,'S45'!$C:$BQ,43,0)</f>
        <v>1483</v>
      </c>
      <c r="AB56" s="22" t="e">
        <f>VLOOKUP($C56,'S46'!$C:$BQ,55,0)</f>
        <v>#N/A</v>
      </c>
      <c r="AC56" s="22" t="e">
        <f>VLOOKUP($C56,'S46'!$C:$BQ,62,0)</f>
        <v>#N/A</v>
      </c>
      <c r="AD56" s="22" t="e">
        <f>VLOOKUP($C56,'S46'!$C:$BQ,63,0)</f>
        <v>#N/A</v>
      </c>
      <c r="AE56" s="22" t="e">
        <f>VLOOKUP($C56,'S46'!$C:$BQ,45,0)</f>
        <v>#N/A</v>
      </c>
      <c r="AF56" s="29" t="e">
        <f>VLOOKUP($C56,'S46'!$C:$BQ,52,0)</f>
        <v>#N/A</v>
      </c>
      <c r="AG56" s="29" t="e">
        <f>VLOOKUP($C56,'S46'!$C:$BQ,53,0)</f>
        <v>#N/A</v>
      </c>
      <c r="AH56" s="29" t="e">
        <f>VLOOKUP($C56,'S46'!$C:$BQ,15,0)</f>
        <v>#N/A</v>
      </c>
      <c r="AI56" s="29" t="e">
        <f>VLOOKUP($C56,'S46'!$C:$BQ,22,0)</f>
        <v>#N/A</v>
      </c>
      <c r="AJ56" s="29" t="e">
        <f>VLOOKUP($C56,'S46'!$C:$BQ,23,0)</f>
        <v>#N/A</v>
      </c>
      <c r="AK56" s="29" t="e">
        <f>VLOOKUP($C56,'S46'!$C:$BQ,35,0)</f>
        <v>#N/A</v>
      </c>
      <c r="AL56" s="29" t="e">
        <f>VLOOKUP($C56,'S46'!$C:$BQ,42,0)</f>
        <v>#N/A</v>
      </c>
      <c r="AM56" s="29" t="e">
        <f>VLOOKUP($C56,'S46'!$C:$BQ,43,0)</f>
        <v>#N/A</v>
      </c>
      <c r="AN56" s="22" t="e">
        <f>VLOOKUP($C56,'S47'!$C:$BQ,55,0)</f>
        <v>#N/A</v>
      </c>
      <c r="AO56" s="22" t="e">
        <f>VLOOKUP($C56,'S47'!$C:$BQ,62,0)</f>
        <v>#N/A</v>
      </c>
      <c r="AP56" s="22" t="e">
        <f>VLOOKUP($C56,'S47'!$C:$BQ,63,0)</f>
        <v>#N/A</v>
      </c>
      <c r="AQ56" s="22" t="e">
        <f>VLOOKUP($C56,'S47'!$C:$BQ,45,0)</f>
        <v>#N/A</v>
      </c>
      <c r="AR56" s="29" t="e">
        <f>VLOOKUP($C56,'S47'!$C:$BQ,52,0)</f>
        <v>#N/A</v>
      </c>
      <c r="AS56" s="29" t="e">
        <f>VLOOKUP($C56,'S47'!$C:$BQ,53,0)</f>
        <v>#N/A</v>
      </c>
      <c r="AT56" s="29" t="e">
        <f>VLOOKUP($C56,'S47'!$C:$BQ,15,0)</f>
        <v>#N/A</v>
      </c>
      <c r="AU56" s="29" t="e">
        <f>VLOOKUP($C56,'S47'!$C:$BQ,22,0)</f>
        <v>#N/A</v>
      </c>
      <c r="AV56" s="29" t="e">
        <f>VLOOKUP($C56,'S47'!$C:$BQ,23,0)</f>
        <v>#N/A</v>
      </c>
      <c r="AW56" s="29" t="e">
        <f>VLOOKUP($C56,'S47'!$C:$BQ,35,0)</f>
        <v>#N/A</v>
      </c>
      <c r="AX56" s="29" t="e">
        <f>VLOOKUP($C56,'S47'!$C:$BQ,42,0)</f>
        <v>#N/A</v>
      </c>
      <c r="AY56" s="29" t="e">
        <f>VLOOKUP($C56,'S47'!$C:$BQ,43,0)</f>
        <v>#N/A</v>
      </c>
      <c r="AZ56" s="22" t="e">
        <f>VLOOKUP($C56,'S48'!$C:$BQ,55,0)</f>
        <v>#N/A</v>
      </c>
      <c r="BA56" s="22" t="e">
        <f>VLOOKUP($C56,'S48'!$C:$BQ,62,0)</f>
        <v>#N/A</v>
      </c>
      <c r="BB56" s="22" t="e">
        <f>VLOOKUP($C56,'S48'!$C:$BQ,63,0)</f>
        <v>#N/A</v>
      </c>
      <c r="BC56" s="22" t="e">
        <f>VLOOKUP($C56,'S48'!$C:$BQ,45,0)</f>
        <v>#N/A</v>
      </c>
      <c r="BD56" s="29" t="e">
        <f>VLOOKUP($C56,'S48'!$C:$BQ,52,0)</f>
        <v>#N/A</v>
      </c>
      <c r="BE56" s="29" t="e">
        <f>VLOOKUP($C56,'S48'!$C:$BQ,53,0)</f>
        <v>#N/A</v>
      </c>
      <c r="BF56" s="29" t="e">
        <f>VLOOKUP($C56,'S48'!$C:$BQ,15,0)</f>
        <v>#N/A</v>
      </c>
      <c r="BG56" s="29" t="e">
        <f>VLOOKUP($C56,'S48'!$C:$BQ,22,0)</f>
        <v>#N/A</v>
      </c>
      <c r="BH56" s="29" t="e">
        <f>VLOOKUP($C56,'S48'!$C:$BQ,23,0)</f>
        <v>#N/A</v>
      </c>
      <c r="BI56" s="29" t="e">
        <f>VLOOKUP($C56,'S48'!$C:$BQ,35,0)</f>
        <v>#N/A</v>
      </c>
      <c r="BJ56" s="29" t="e">
        <f>VLOOKUP($C56,'S48'!$C:$BQ,42,0)</f>
        <v>#N/A</v>
      </c>
      <c r="BK56" s="29" t="e">
        <f>VLOOKUP($C56,'S48'!$C:$BQ,43,0)</f>
        <v>#N/A</v>
      </c>
      <c r="BL56" s="22" t="e">
        <f>VLOOKUP($C56,'S49'!$C:$BQ,55,0)</f>
        <v>#N/A</v>
      </c>
      <c r="BM56" s="22" t="e">
        <f>VLOOKUP($C56,'S49'!$C:$BQ,62,0)</f>
        <v>#N/A</v>
      </c>
      <c r="BN56" s="22" t="e">
        <f>VLOOKUP($C56,'S49'!$C:$BQ,63,0)</f>
        <v>#N/A</v>
      </c>
      <c r="BO56" s="22" t="e">
        <f>VLOOKUP($C56,'S49'!$C:$BQ,45,0)</f>
        <v>#N/A</v>
      </c>
      <c r="BP56" s="29" t="e">
        <f>VLOOKUP($C56,'S49'!$C:$BQ,52,0)</f>
        <v>#N/A</v>
      </c>
      <c r="BQ56" s="29" t="e">
        <f>VLOOKUP($C56,'S49'!$C:$BQ,53,0)</f>
        <v>#N/A</v>
      </c>
      <c r="BR56" s="29" t="e">
        <f>VLOOKUP($C56,'S49'!$C:$BQ,15,0)</f>
        <v>#N/A</v>
      </c>
      <c r="BS56" s="29" t="e">
        <f>VLOOKUP($C56,'S49'!$C:$BQ,22,0)</f>
        <v>#N/A</v>
      </c>
      <c r="BT56" s="29" t="e">
        <f>VLOOKUP($C56,'S49'!$C:$BQ,23,0)</f>
        <v>#N/A</v>
      </c>
      <c r="BU56" s="29" t="e">
        <f>VLOOKUP($C56,'S49'!$C:$BQ,35,0)</f>
        <v>#N/A</v>
      </c>
      <c r="BV56" s="29" t="e">
        <f>VLOOKUP($C56,'S49'!$C:$BQ,42,0)</f>
        <v>#N/A</v>
      </c>
      <c r="BW56" s="29" t="e">
        <f>VLOOKUP($C56,'S49'!$C:$BQ,43,0)</f>
        <v>#N/A</v>
      </c>
      <c r="BX56" s="22" t="e">
        <f>VLOOKUP($C56,'S50'!$C:$BQ,55,0)</f>
        <v>#N/A</v>
      </c>
      <c r="BY56" s="22" t="e">
        <f>VLOOKUP($C56,'S50'!$C:$BQ,62,0)</f>
        <v>#N/A</v>
      </c>
      <c r="BZ56" s="22" t="e">
        <f>VLOOKUP($C56,'S50'!$C:$BQ,63,0)</f>
        <v>#N/A</v>
      </c>
      <c r="CA56" s="22" t="e">
        <f>VLOOKUP($C56,'S50'!$C:$BQ,45,0)</f>
        <v>#N/A</v>
      </c>
      <c r="CB56" s="29" t="e">
        <f>VLOOKUP($C56,'S50'!$C:$BQ,52,0)</f>
        <v>#N/A</v>
      </c>
      <c r="CC56" s="29" t="e">
        <f>VLOOKUP($C56,'S50'!$C:$BQ,53,0)</f>
        <v>#N/A</v>
      </c>
      <c r="CD56" s="29" t="e">
        <f>VLOOKUP($C56,'S50'!$C:$BQ,15,0)</f>
        <v>#N/A</v>
      </c>
      <c r="CE56" s="29" t="e">
        <f>VLOOKUP($C56,'S50'!$C:$BQ,22,0)</f>
        <v>#N/A</v>
      </c>
      <c r="CF56" s="29" t="e">
        <f>VLOOKUP($C56,'S50'!$C:$BQ,23,0)</f>
        <v>#N/A</v>
      </c>
      <c r="CG56" s="29" t="e">
        <f>VLOOKUP($C56,'S50'!$C:$BQ,35,0)</f>
        <v>#N/A</v>
      </c>
      <c r="CH56" s="29" t="e">
        <f>VLOOKUP($C56,'S50'!$C:$BQ,42,0)</f>
        <v>#N/A</v>
      </c>
      <c r="CI56" s="29" t="e">
        <f>VLOOKUP($C56,'S50'!$C:$BQ,43,0)</f>
        <v>#N/A</v>
      </c>
    </row>
    <row r="57" spans="1:87" x14ac:dyDescent="0.2">
      <c r="A57" s="31" t="s">
        <v>382</v>
      </c>
      <c r="B57" s="31" t="s">
        <v>77</v>
      </c>
      <c r="C57" s="21" t="s">
        <v>90</v>
      </c>
      <c r="D57" s="22">
        <f>VLOOKUP($C57,'S0 remplacer avec S44'!$C:$BQ,55,0)</f>
        <v>220.8</v>
      </c>
      <c r="E57" s="22">
        <f>VLOOKUP($C57,'S0 remplacer avec S44'!$C:$BQ,62,0)</f>
        <v>0</v>
      </c>
      <c r="F57" s="22">
        <f>VLOOKUP($C57,'S0 remplacer avec S44'!$C:$BQ,63,0)</f>
        <v>21</v>
      </c>
      <c r="G57" s="22">
        <f>VLOOKUP($C57,'S0 remplacer avec S44'!$C:$BQ,45,0)</f>
        <v>1969.7504799999999</v>
      </c>
      <c r="H57" s="29">
        <f>VLOOKUP($C57,'S0 remplacer avec S44'!$C:$BQ,52,0)</f>
        <v>0</v>
      </c>
      <c r="I57" s="29">
        <f>VLOOKUP($C57,'S0 remplacer avec S44'!$C:$BQ,53,0)</f>
        <v>156</v>
      </c>
      <c r="J57" s="29">
        <f>VLOOKUP($C57,'S0 remplacer avec S44'!$C:$BQ,15,0)</f>
        <v>142</v>
      </c>
      <c r="K57" s="29">
        <f>VLOOKUP($C57,'S0 remplacer avec S44'!$C:$BQ,22,0)</f>
        <v>0</v>
      </c>
      <c r="L57" s="29">
        <f>VLOOKUP($C57,'S0 remplacer avec S44'!$C:$BQ,23,0)</f>
        <v>0</v>
      </c>
      <c r="M57" s="29">
        <f>VLOOKUP($C57,'S0 remplacer avec S44'!$C:$BQ,35,0)</f>
        <v>890.23343999999997</v>
      </c>
      <c r="N57" s="29">
        <f>VLOOKUP($C57,'S0 remplacer avec S44'!$C:$BQ,42,0)</f>
        <v>1254</v>
      </c>
      <c r="O57" s="29">
        <f>VLOOKUP($C57,'S0 remplacer avec S44'!$C:$BQ,43,0)</f>
        <v>1683</v>
      </c>
      <c r="P57" s="22">
        <f>VLOOKUP($C57,'S45'!$C:$BQ,55,0)</f>
        <v>223.8</v>
      </c>
      <c r="Q57" s="22">
        <f>VLOOKUP($C57,'S45'!$C:$BQ,62,0)</f>
        <v>0</v>
      </c>
      <c r="R57" s="22">
        <f>VLOOKUP($C57,'S45'!$C:$BQ,63,0)</f>
        <v>18</v>
      </c>
      <c r="S57" s="22">
        <f>VLOOKUP($C57,'S45'!$C:$BQ,45,0)</f>
        <v>2003.3108199999999</v>
      </c>
      <c r="T57" s="29">
        <f>VLOOKUP($C57,'S45'!$C:$BQ,52,0)</f>
        <v>0</v>
      </c>
      <c r="U57" s="29">
        <f>VLOOKUP($C57,'S45'!$C:$BQ,53,0)</f>
        <v>123</v>
      </c>
      <c r="V57" s="29">
        <f>VLOOKUP($C57,'S45'!$C:$BQ,15,0)</f>
        <v>145</v>
      </c>
      <c r="W57" s="29">
        <f>VLOOKUP($C57,'S45'!$C:$BQ,22,0)</f>
        <v>0</v>
      </c>
      <c r="X57" s="29">
        <f>VLOOKUP($C57,'S45'!$C:$BQ,23,0)</f>
        <v>0</v>
      </c>
      <c r="Y57" s="29">
        <f>VLOOKUP($C57,'S45'!$C:$BQ,35,0)</f>
        <v>900.74928</v>
      </c>
      <c r="Z57" s="29">
        <f>VLOOKUP($C57,'S45'!$C:$BQ,42,0)</f>
        <v>1244</v>
      </c>
      <c r="AA57" s="29">
        <f>VLOOKUP($C57,'S45'!$C:$BQ,43,0)</f>
        <v>1673</v>
      </c>
      <c r="AB57" s="22" t="e">
        <f>VLOOKUP($C57,'S46'!$C:$BQ,55,0)</f>
        <v>#N/A</v>
      </c>
      <c r="AC57" s="22" t="e">
        <f>VLOOKUP($C57,'S46'!$C:$BQ,62,0)</f>
        <v>#N/A</v>
      </c>
      <c r="AD57" s="22" t="e">
        <f>VLOOKUP($C57,'S46'!$C:$BQ,63,0)</f>
        <v>#N/A</v>
      </c>
      <c r="AE57" s="22" t="e">
        <f>VLOOKUP($C57,'S46'!$C:$BQ,45,0)</f>
        <v>#N/A</v>
      </c>
      <c r="AF57" s="29" t="e">
        <f>VLOOKUP($C57,'S46'!$C:$BQ,52,0)</f>
        <v>#N/A</v>
      </c>
      <c r="AG57" s="29" t="e">
        <f>VLOOKUP($C57,'S46'!$C:$BQ,53,0)</f>
        <v>#N/A</v>
      </c>
      <c r="AH57" s="29" t="e">
        <f>VLOOKUP($C57,'S46'!$C:$BQ,15,0)</f>
        <v>#N/A</v>
      </c>
      <c r="AI57" s="29" t="e">
        <f>VLOOKUP($C57,'S46'!$C:$BQ,22,0)</f>
        <v>#N/A</v>
      </c>
      <c r="AJ57" s="29" t="e">
        <f>VLOOKUP($C57,'S46'!$C:$BQ,23,0)</f>
        <v>#N/A</v>
      </c>
      <c r="AK57" s="29" t="e">
        <f>VLOOKUP($C57,'S46'!$C:$BQ,35,0)</f>
        <v>#N/A</v>
      </c>
      <c r="AL57" s="29" t="e">
        <f>VLOOKUP($C57,'S46'!$C:$BQ,42,0)</f>
        <v>#N/A</v>
      </c>
      <c r="AM57" s="29" t="e">
        <f>VLOOKUP($C57,'S46'!$C:$BQ,43,0)</f>
        <v>#N/A</v>
      </c>
      <c r="AN57" s="22" t="e">
        <f>VLOOKUP($C57,'S47'!$C:$BQ,55,0)</f>
        <v>#N/A</v>
      </c>
      <c r="AO57" s="22" t="e">
        <f>VLOOKUP($C57,'S47'!$C:$BQ,62,0)</f>
        <v>#N/A</v>
      </c>
      <c r="AP57" s="22" t="e">
        <f>VLOOKUP($C57,'S47'!$C:$BQ,63,0)</f>
        <v>#N/A</v>
      </c>
      <c r="AQ57" s="22" t="e">
        <f>VLOOKUP($C57,'S47'!$C:$BQ,45,0)</f>
        <v>#N/A</v>
      </c>
      <c r="AR57" s="29" t="e">
        <f>VLOOKUP($C57,'S47'!$C:$BQ,52,0)</f>
        <v>#N/A</v>
      </c>
      <c r="AS57" s="29" t="e">
        <f>VLOOKUP($C57,'S47'!$C:$BQ,53,0)</f>
        <v>#N/A</v>
      </c>
      <c r="AT57" s="29" t="e">
        <f>VLOOKUP($C57,'S47'!$C:$BQ,15,0)</f>
        <v>#N/A</v>
      </c>
      <c r="AU57" s="29" t="e">
        <f>VLOOKUP($C57,'S47'!$C:$BQ,22,0)</f>
        <v>#N/A</v>
      </c>
      <c r="AV57" s="29" t="e">
        <f>VLOOKUP($C57,'S47'!$C:$BQ,23,0)</f>
        <v>#N/A</v>
      </c>
      <c r="AW57" s="29" t="e">
        <f>VLOOKUP($C57,'S47'!$C:$BQ,35,0)</f>
        <v>#N/A</v>
      </c>
      <c r="AX57" s="29" t="e">
        <f>VLOOKUP($C57,'S47'!$C:$BQ,42,0)</f>
        <v>#N/A</v>
      </c>
      <c r="AY57" s="29" t="e">
        <f>VLOOKUP($C57,'S47'!$C:$BQ,43,0)</f>
        <v>#N/A</v>
      </c>
      <c r="AZ57" s="22" t="e">
        <f>VLOOKUP($C57,'S48'!$C:$BQ,55,0)</f>
        <v>#N/A</v>
      </c>
      <c r="BA57" s="22" t="e">
        <f>VLOOKUP($C57,'S48'!$C:$BQ,62,0)</f>
        <v>#N/A</v>
      </c>
      <c r="BB57" s="22" t="e">
        <f>VLOOKUP($C57,'S48'!$C:$BQ,63,0)</f>
        <v>#N/A</v>
      </c>
      <c r="BC57" s="22" t="e">
        <f>VLOOKUP($C57,'S48'!$C:$BQ,45,0)</f>
        <v>#N/A</v>
      </c>
      <c r="BD57" s="29" t="e">
        <f>VLOOKUP($C57,'S48'!$C:$BQ,52,0)</f>
        <v>#N/A</v>
      </c>
      <c r="BE57" s="29" t="e">
        <f>VLOOKUP($C57,'S48'!$C:$BQ,53,0)</f>
        <v>#N/A</v>
      </c>
      <c r="BF57" s="29" t="e">
        <f>VLOOKUP($C57,'S48'!$C:$BQ,15,0)</f>
        <v>#N/A</v>
      </c>
      <c r="BG57" s="29" t="e">
        <f>VLOOKUP($C57,'S48'!$C:$BQ,22,0)</f>
        <v>#N/A</v>
      </c>
      <c r="BH57" s="29" t="e">
        <f>VLOOKUP($C57,'S48'!$C:$BQ,23,0)</f>
        <v>#N/A</v>
      </c>
      <c r="BI57" s="29" t="e">
        <f>VLOOKUP($C57,'S48'!$C:$BQ,35,0)</f>
        <v>#N/A</v>
      </c>
      <c r="BJ57" s="29" t="e">
        <f>VLOOKUP($C57,'S48'!$C:$BQ,42,0)</f>
        <v>#N/A</v>
      </c>
      <c r="BK57" s="29" t="e">
        <f>VLOOKUP($C57,'S48'!$C:$BQ,43,0)</f>
        <v>#N/A</v>
      </c>
      <c r="BL57" s="22" t="e">
        <f>VLOOKUP($C57,'S49'!$C:$BQ,55,0)</f>
        <v>#N/A</v>
      </c>
      <c r="BM57" s="22" t="e">
        <f>VLOOKUP($C57,'S49'!$C:$BQ,62,0)</f>
        <v>#N/A</v>
      </c>
      <c r="BN57" s="22" t="e">
        <f>VLOOKUP($C57,'S49'!$C:$BQ,63,0)</f>
        <v>#N/A</v>
      </c>
      <c r="BO57" s="22" t="e">
        <f>VLOOKUP($C57,'S49'!$C:$BQ,45,0)</f>
        <v>#N/A</v>
      </c>
      <c r="BP57" s="29" t="e">
        <f>VLOOKUP($C57,'S49'!$C:$BQ,52,0)</f>
        <v>#N/A</v>
      </c>
      <c r="BQ57" s="29" t="e">
        <f>VLOOKUP($C57,'S49'!$C:$BQ,53,0)</f>
        <v>#N/A</v>
      </c>
      <c r="BR57" s="29" t="e">
        <f>VLOOKUP($C57,'S49'!$C:$BQ,15,0)</f>
        <v>#N/A</v>
      </c>
      <c r="BS57" s="29" t="e">
        <f>VLOOKUP($C57,'S49'!$C:$BQ,22,0)</f>
        <v>#N/A</v>
      </c>
      <c r="BT57" s="29" t="e">
        <f>VLOOKUP($C57,'S49'!$C:$BQ,23,0)</f>
        <v>#N/A</v>
      </c>
      <c r="BU57" s="29" t="e">
        <f>VLOOKUP($C57,'S49'!$C:$BQ,35,0)</f>
        <v>#N/A</v>
      </c>
      <c r="BV57" s="29" t="e">
        <f>VLOOKUP($C57,'S49'!$C:$BQ,42,0)</f>
        <v>#N/A</v>
      </c>
      <c r="BW57" s="29" t="e">
        <f>VLOOKUP($C57,'S49'!$C:$BQ,43,0)</f>
        <v>#N/A</v>
      </c>
      <c r="BX57" s="22" t="e">
        <f>VLOOKUP($C57,'S50'!$C:$BQ,55,0)</f>
        <v>#N/A</v>
      </c>
      <c r="BY57" s="22" t="e">
        <f>VLOOKUP($C57,'S50'!$C:$BQ,62,0)</f>
        <v>#N/A</v>
      </c>
      <c r="BZ57" s="22" t="e">
        <f>VLOOKUP($C57,'S50'!$C:$BQ,63,0)</f>
        <v>#N/A</v>
      </c>
      <c r="CA57" s="22" t="e">
        <f>VLOOKUP($C57,'S50'!$C:$BQ,45,0)</f>
        <v>#N/A</v>
      </c>
      <c r="CB57" s="29" t="e">
        <f>VLOOKUP($C57,'S50'!$C:$BQ,52,0)</f>
        <v>#N/A</v>
      </c>
      <c r="CC57" s="29" t="e">
        <f>VLOOKUP($C57,'S50'!$C:$BQ,53,0)</f>
        <v>#N/A</v>
      </c>
      <c r="CD57" s="29" t="e">
        <f>VLOOKUP($C57,'S50'!$C:$BQ,15,0)</f>
        <v>#N/A</v>
      </c>
      <c r="CE57" s="29" t="e">
        <f>VLOOKUP($C57,'S50'!$C:$BQ,22,0)</f>
        <v>#N/A</v>
      </c>
      <c r="CF57" s="29" t="e">
        <f>VLOOKUP($C57,'S50'!$C:$BQ,23,0)</f>
        <v>#N/A</v>
      </c>
      <c r="CG57" s="29" t="e">
        <f>VLOOKUP($C57,'S50'!$C:$BQ,35,0)</f>
        <v>#N/A</v>
      </c>
      <c r="CH57" s="29" t="e">
        <f>VLOOKUP($C57,'S50'!$C:$BQ,42,0)</f>
        <v>#N/A</v>
      </c>
      <c r="CI57" s="29" t="e">
        <f>VLOOKUP($C57,'S50'!$C:$BQ,43,0)</f>
        <v>#N/A</v>
      </c>
    </row>
    <row r="58" spans="1:87" x14ac:dyDescent="0.2">
      <c r="A58" s="31" t="s">
        <v>382</v>
      </c>
      <c r="B58" s="31" t="s">
        <v>77</v>
      </c>
      <c r="C58" s="21" t="s">
        <v>91</v>
      </c>
      <c r="D58" s="22">
        <f>VLOOKUP($C58,'S0 remplacer avec S44'!$C:$BQ,55,0)</f>
        <v>593.29999999999995</v>
      </c>
      <c r="E58" s="22">
        <f>VLOOKUP($C58,'S0 remplacer avec S44'!$C:$BQ,62,0)</f>
        <v>0</v>
      </c>
      <c r="F58" s="22">
        <f>VLOOKUP($C58,'S0 remplacer avec S44'!$C:$BQ,63,0)</f>
        <v>58</v>
      </c>
      <c r="G58" s="22">
        <f>VLOOKUP($C58,'S0 remplacer avec S44'!$C:$BQ,45,0)</f>
        <v>5390.18923</v>
      </c>
      <c r="H58" s="29">
        <f>VLOOKUP($C58,'S0 remplacer avec S44'!$C:$BQ,52,0)</f>
        <v>0</v>
      </c>
      <c r="I58" s="29">
        <f>VLOOKUP($C58,'S0 remplacer avec S44'!$C:$BQ,53,0)</f>
        <v>344</v>
      </c>
      <c r="J58" s="29">
        <f>VLOOKUP($C58,'S0 remplacer avec S44'!$C:$BQ,15,0)</f>
        <v>338</v>
      </c>
      <c r="K58" s="29">
        <f>VLOOKUP($C58,'S0 remplacer avec S44'!$C:$BQ,22,0)</f>
        <v>0</v>
      </c>
      <c r="L58" s="29">
        <f>VLOOKUP($C58,'S0 remplacer avec S44'!$C:$BQ,23,0)</f>
        <v>23</v>
      </c>
      <c r="M58" s="29">
        <f>VLOOKUP($C58,'S0 remplacer avec S44'!$C:$BQ,35,0)</f>
        <v>6050.3836000000001</v>
      </c>
      <c r="N58" s="29">
        <f>VLOOKUP($C58,'S0 remplacer avec S44'!$C:$BQ,42,0)</f>
        <v>467</v>
      </c>
      <c r="O58" s="29">
        <f>VLOOKUP($C58,'S0 remplacer avec S44'!$C:$BQ,43,0)</f>
        <v>1771</v>
      </c>
      <c r="P58" s="22">
        <f>VLOOKUP($C58,'S45'!$C:$BQ,55,0)</f>
        <v>607</v>
      </c>
      <c r="Q58" s="22">
        <f>VLOOKUP($C58,'S45'!$C:$BQ,62,0)</f>
        <v>0</v>
      </c>
      <c r="R58" s="22">
        <f>VLOOKUP($C58,'S45'!$C:$BQ,63,0)</f>
        <v>44</v>
      </c>
      <c r="S58" s="22">
        <f>VLOOKUP($C58,'S45'!$C:$BQ,45,0)</f>
        <v>5577.8522400000002</v>
      </c>
      <c r="T58" s="29">
        <f>VLOOKUP($C58,'S45'!$C:$BQ,52,0)</f>
        <v>0</v>
      </c>
      <c r="U58" s="29">
        <f>VLOOKUP($C58,'S45'!$C:$BQ,53,0)</f>
        <v>157</v>
      </c>
      <c r="V58" s="29">
        <f>VLOOKUP($C58,'S45'!$C:$BQ,15,0)</f>
        <v>341</v>
      </c>
      <c r="W58" s="29">
        <f>VLOOKUP($C58,'S45'!$C:$BQ,22,0)</f>
        <v>0</v>
      </c>
      <c r="X58" s="29">
        <f>VLOOKUP($C58,'S45'!$C:$BQ,23,0)</f>
        <v>20</v>
      </c>
      <c r="Y58" s="29">
        <f>VLOOKUP($C58,'S45'!$C:$BQ,35,0)</f>
        <v>6387.7085699999998</v>
      </c>
      <c r="Z58" s="29">
        <f>VLOOKUP($C58,'S45'!$C:$BQ,42,0)</f>
        <v>130</v>
      </c>
      <c r="AA58" s="29">
        <f>VLOOKUP($C58,'S45'!$C:$BQ,43,0)</f>
        <v>1433</v>
      </c>
      <c r="AB58" s="22" t="e">
        <f>VLOOKUP($C58,'S46'!$C:$BQ,55,0)</f>
        <v>#N/A</v>
      </c>
      <c r="AC58" s="22" t="e">
        <f>VLOOKUP($C58,'S46'!$C:$BQ,62,0)</f>
        <v>#N/A</v>
      </c>
      <c r="AD58" s="22" t="e">
        <f>VLOOKUP($C58,'S46'!$C:$BQ,63,0)</f>
        <v>#N/A</v>
      </c>
      <c r="AE58" s="22" t="e">
        <f>VLOOKUP($C58,'S46'!$C:$BQ,45,0)</f>
        <v>#N/A</v>
      </c>
      <c r="AF58" s="29" t="e">
        <f>VLOOKUP($C58,'S46'!$C:$BQ,52,0)</f>
        <v>#N/A</v>
      </c>
      <c r="AG58" s="29" t="e">
        <f>VLOOKUP($C58,'S46'!$C:$BQ,53,0)</f>
        <v>#N/A</v>
      </c>
      <c r="AH58" s="29" t="e">
        <f>VLOOKUP($C58,'S46'!$C:$BQ,15,0)</f>
        <v>#N/A</v>
      </c>
      <c r="AI58" s="29" t="e">
        <f>VLOOKUP($C58,'S46'!$C:$BQ,22,0)</f>
        <v>#N/A</v>
      </c>
      <c r="AJ58" s="29" t="e">
        <f>VLOOKUP($C58,'S46'!$C:$BQ,23,0)</f>
        <v>#N/A</v>
      </c>
      <c r="AK58" s="29" t="e">
        <f>VLOOKUP($C58,'S46'!$C:$BQ,35,0)</f>
        <v>#N/A</v>
      </c>
      <c r="AL58" s="29" t="e">
        <f>VLOOKUP($C58,'S46'!$C:$BQ,42,0)</f>
        <v>#N/A</v>
      </c>
      <c r="AM58" s="29" t="e">
        <f>VLOOKUP($C58,'S46'!$C:$BQ,43,0)</f>
        <v>#N/A</v>
      </c>
      <c r="AN58" s="22" t="e">
        <f>VLOOKUP($C58,'S47'!$C:$BQ,55,0)</f>
        <v>#N/A</v>
      </c>
      <c r="AO58" s="22" t="e">
        <f>VLOOKUP($C58,'S47'!$C:$BQ,62,0)</f>
        <v>#N/A</v>
      </c>
      <c r="AP58" s="22" t="e">
        <f>VLOOKUP($C58,'S47'!$C:$BQ,63,0)</f>
        <v>#N/A</v>
      </c>
      <c r="AQ58" s="22" t="e">
        <f>VLOOKUP($C58,'S47'!$C:$BQ,45,0)</f>
        <v>#N/A</v>
      </c>
      <c r="AR58" s="29" t="e">
        <f>VLOOKUP($C58,'S47'!$C:$BQ,52,0)</f>
        <v>#N/A</v>
      </c>
      <c r="AS58" s="29" t="e">
        <f>VLOOKUP($C58,'S47'!$C:$BQ,53,0)</f>
        <v>#N/A</v>
      </c>
      <c r="AT58" s="29" t="e">
        <f>VLOOKUP($C58,'S47'!$C:$BQ,15,0)</f>
        <v>#N/A</v>
      </c>
      <c r="AU58" s="29" t="e">
        <f>VLOOKUP($C58,'S47'!$C:$BQ,22,0)</f>
        <v>#N/A</v>
      </c>
      <c r="AV58" s="29" t="e">
        <f>VLOOKUP($C58,'S47'!$C:$BQ,23,0)</f>
        <v>#N/A</v>
      </c>
      <c r="AW58" s="29" t="e">
        <f>VLOOKUP($C58,'S47'!$C:$BQ,35,0)</f>
        <v>#N/A</v>
      </c>
      <c r="AX58" s="29" t="e">
        <f>VLOOKUP($C58,'S47'!$C:$BQ,42,0)</f>
        <v>#N/A</v>
      </c>
      <c r="AY58" s="29" t="e">
        <f>VLOOKUP($C58,'S47'!$C:$BQ,43,0)</f>
        <v>#N/A</v>
      </c>
      <c r="AZ58" s="22" t="e">
        <f>VLOOKUP($C58,'S48'!$C:$BQ,55,0)</f>
        <v>#N/A</v>
      </c>
      <c r="BA58" s="22" t="e">
        <f>VLOOKUP($C58,'S48'!$C:$BQ,62,0)</f>
        <v>#N/A</v>
      </c>
      <c r="BB58" s="22" t="e">
        <f>VLOOKUP($C58,'S48'!$C:$BQ,63,0)</f>
        <v>#N/A</v>
      </c>
      <c r="BC58" s="22" t="e">
        <f>VLOOKUP($C58,'S48'!$C:$BQ,45,0)</f>
        <v>#N/A</v>
      </c>
      <c r="BD58" s="29" t="e">
        <f>VLOOKUP($C58,'S48'!$C:$BQ,52,0)</f>
        <v>#N/A</v>
      </c>
      <c r="BE58" s="29" t="e">
        <f>VLOOKUP($C58,'S48'!$C:$BQ,53,0)</f>
        <v>#N/A</v>
      </c>
      <c r="BF58" s="29" t="e">
        <f>VLOOKUP($C58,'S48'!$C:$BQ,15,0)</f>
        <v>#N/A</v>
      </c>
      <c r="BG58" s="29" t="e">
        <f>VLOOKUP($C58,'S48'!$C:$BQ,22,0)</f>
        <v>#N/A</v>
      </c>
      <c r="BH58" s="29" t="e">
        <f>VLOOKUP($C58,'S48'!$C:$BQ,23,0)</f>
        <v>#N/A</v>
      </c>
      <c r="BI58" s="29" t="e">
        <f>VLOOKUP($C58,'S48'!$C:$BQ,35,0)</f>
        <v>#N/A</v>
      </c>
      <c r="BJ58" s="29" t="e">
        <f>VLOOKUP($C58,'S48'!$C:$BQ,42,0)</f>
        <v>#N/A</v>
      </c>
      <c r="BK58" s="29" t="e">
        <f>VLOOKUP($C58,'S48'!$C:$BQ,43,0)</f>
        <v>#N/A</v>
      </c>
      <c r="BL58" s="22" t="e">
        <f>VLOOKUP($C58,'S49'!$C:$BQ,55,0)</f>
        <v>#N/A</v>
      </c>
      <c r="BM58" s="22" t="e">
        <f>VLOOKUP($C58,'S49'!$C:$BQ,62,0)</f>
        <v>#N/A</v>
      </c>
      <c r="BN58" s="22" t="e">
        <f>VLOOKUP($C58,'S49'!$C:$BQ,63,0)</f>
        <v>#N/A</v>
      </c>
      <c r="BO58" s="22" t="e">
        <f>VLOOKUP($C58,'S49'!$C:$BQ,45,0)</f>
        <v>#N/A</v>
      </c>
      <c r="BP58" s="29" t="e">
        <f>VLOOKUP($C58,'S49'!$C:$BQ,52,0)</f>
        <v>#N/A</v>
      </c>
      <c r="BQ58" s="29" t="e">
        <f>VLOOKUP($C58,'S49'!$C:$BQ,53,0)</f>
        <v>#N/A</v>
      </c>
      <c r="BR58" s="29" t="e">
        <f>VLOOKUP($C58,'S49'!$C:$BQ,15,0)</f>
        <v>#N/A</v>
      </c>
      <c r="BS58" s="29" t="e">
        <f>VLOOKUP($C58,'S49'!$C:$BQ,22,0)</f>
        <v>#N/A</v>
      </c>
      <c r="BT58" s="29" t="e">
        <f>VLOOKUP($C58,'S49'!$C:$BQ,23,0)</f>
        <v>#N/A</v>
      </c>
      <c r="BU58" s="29" t="e">
        <f>VLOOKUP($C58,'S49'!$C:$BQ,35,0)</f>
        <v>#N/A</v>
      </c>
      <c r="BV58" s="29" t="e">
        <f>VLOOKUP($C58,'S49'!$C:$BQ,42,0)</f>
        <v>#N/A</v>
      </c>
      <c r="BW58" s="29" t="e">
        <f>VLOOKUP($C58,'S49'!$C:$BQ,43,0)</f>
        <v>#N/A</v>
      </c>
      <c r="BX58" s="22" t="e">
        <f>VLOOKUP($C58,'S50'!$C:$BQ,55,0)</f>
        <v>#N/A</v>
      </c>
      <c r="BY58" s="22" t="e">
        <f>VLOOKUP($C58,'S50'!$C:$BQ,62,0)</f>
        <v>#N/A</v>
      </c>
      <c r="BZ58" s="22" t="e">
        <f>VLOOKUP($C58,'S50'!$C:$BQ,63,0)</f>
        <v>#N/A</v>
      </c>
      <c r="CA58" s="22" t="e">
        <f>VLOOKUP($C58,'S50'!$C:$BQ,45,0)</f>
        <v>#N/A</v>
      </c>
      <c r="CB58" s="29" t="e">
        <f>VLOOKUP($C58,'S50'!$C:$BQ,52,0)</f>
        <v>#N/A</v>
      </c>
      <c r="CC58" s="29" t="e">
        <f>VLOOKUP($C58,'S50'!$C:$BQ,53,0)</f>
        <v>#N/A</v>
      </c>
      <c r="CD58" s="29" t="e">
        <f>VLOOKUP($C58,'S50'!$C:$BQ,15,0)</f>
        <v>#N/A</v>
      </c>
      <c r="CE58" s="29" t="e">
        <f>VLOOKUP($C58,'S50'!$C:$BQ,22,0)</f>
        <v>#N/A</v>
      </c>
      <c r="CF58" s="29" t="e">
        <f>VLOOKUP($C58,'S50'!$C:$BQ,23,0)</f>
        <v>#N/A</v>
      </c>
      <c r="CG58" s="29" t="e">
        <f>VLOOKUP($C58,'S50'!$C:$BQ,35,0)</f>
        <v>#N/A</v>
      </c>
      <c r="CH58" s="29" t="e">
        <f>VLOOKUP($C58,'S50'!$C:$BQ,42,0)</f>
        <v>#N/A</v>
      </c>
      <c r="CI58" s="29" t="e">
        <f>VLOOKUP($C58,'S50'!$C:$BQ,43,0)</f>
        <v>#N/A</v>
      </c>
    </row>
    <row r="59" spans="1:87" x14ac:dyDescent="0.2">
      <c r="A59" s="31" t="e">
        <v>#N/A</v>
      </c>
      <c r="B59" s="31" t="e">
        <v>#N/A</v>
      </c>
      <c r="C59" s="21" t="s">
        <v>92</v>
      </c>
      <c r="D59" s="22" t="e">
        <f>VLOOKUP($C59,'S0 remplacer avec S44'!$C:$BQ,55,0)</f>
        <v>#N/A</v>
      </c>
      <c r="E59" s="22" t="e">
        <f>VLOOKUP($C59,'S0 remplacer avec S44'!$C:$BQ,62,0)</f>
        <v>#N/A</v>
      </c>
      <c r="F59" s="22" t="e">
        <f>VLOOKUP($C59,'S0 remplacer avec S44'!$C:$BQ,63,0)</f>
        <v>#N/A</v>
      </c>
      <c r="G59" s="22" t="e">
        <f>VLOOKUP($C59,'S0 remplacer avec S44'!$C:$BQ,45,0)</f>
        <v>#N/A</v>
      </c>
      <c r="H59" s="29" t="e">
        <f>VLOOKUP($C59,'S0 remplacer avec S44'!$C:$BQ,52,0)</f>
        <v>#N/A</v>
      </c>
      <c r="I59" s="29" t="e">
        <f>VLOOKUP($C59,'S0 remplacer avec S44'!$C:$BQ,53,0)</f>
        <v>#N/A</v>
      </c>
      <c r="J59" s="29" t="e">
        <f>VLOOKUP($C59,'S0 remplacer avec S44'!$C:$BQ,15,0)</f>
        <v>#N/A</v>
      </c>
      <c r="K59" s="29" t="e">
        <f>VLOOKUP($C59,'S0 remplacer avec S44'!$C:$BQ,22,0)</f>
        <v>#N/A</v>
      </c>
      <c r="L59" s="29" t="e">
        <f>VLOOKUP($C59,'S0 remplacer avec S44'!$C:$BQ,23,0)</f>
        <v>#N/A</v>
      </c>
      <c r="M59" s="29" t="e">
        <f>VLOOKUP($C59,'S0 remplacer avec S44'!$C:$BQ,35,0)</f>
        <v>#N/A</v>
      </c>
      <c r="N59" s="29" t="e">
        <f>VLOOKUP($C59,'S0 remplacer avec S44'!$C:$BQ,42,0)</f>
        <v>#N/A</v>
      </c>
      <c r="O59" s="29" t="e">
        <f>VLOOKUP($C59,'S0 remplacer avec S44'!$C:$BQ,43,0)</f>
        <v>#N/A</v>
      </c>
      <c r="P59" s="22" t="e">
        <f>VLOOKUP($C59,'S45'!$C:$BQ,55,0)</f>
        <v>#N/A</v>
      </c>
      <c r="Q59" s="22" t="e">
        <f>VLOOKUP($C59,'S45'!$C:$BQ,62,0)</f>
        <v>#N/A</v>
      </c>
      <c r="R59" s="22" t="e">
        <f>VLOOKUP($C59,'S45'!$C:$BQ,63,0)</f>
        <v>#N/A</v>
      </c>
      <c r="S59" s="22" t="e">
        <f>VLOOKUP($C59,'S45'!$C:$BQ,45,0)</f>
        <v>#N/A</v>
      </c>
      <c r="T59" s="29" t="e">
        <f>VLOOKUP($C59,'S45'!$C:$BQ,52,0)</f>
        <v>#N/A</v>
      </c>
      <c r="U59" s="29" t="e">
        <f>VLOOKUP($C59,'S45'!$C:$BQ,53,0)</f>
        <v>#N/A</v>
      </c>
      <c r="V59" s="29" t="e">
        <f>VLOOKUP($C59,'S45'!$C:$BQ,15,0)</f>
        <v>#N/A</v>
      </c>
      <c r="W59" s="29" t="e">
        <f>VLOOKUP($C59,'S45'!$C:$BQ,22,0)</f>
        <v>#N/A</v>
      </c>
      <c r="X59" s="29" t="e">
        <f>VLOOKUP($C59,'S45'!$C:$BQ,23,0)</f>
        <v>#N/A</v>
      </c>
      <c r="Y59" s="29" t="e">
        <f>VLOOKUP($C59,'S45'!$C:$BQ,35,0)</f>
        <v>#N/A</v>
      </c>
      <c r="Z59" s="29" t="e">
        <f>VLOOKUP($C59,'S45'!$C:$BQ,42,0)</f>
        <v>#N/A</v>
      </c>
      <c r="AA59" s="29" t="e">
        <f>VLOOKUP($C59,'S45'!$C:$BQ,43,0)</f>
        <v>#N/A</v>
      </c>
      <c r="AB59" s="22" t="e">
        <f>VLOOKUP($C59,'S46'!$C:$BQ,55,0)</f>
        <v>#N/A</v>
      </c>
      <c r="AC59" s="22" t="e">
        <f>VLOOKUP($C59,'S46'!$C:$BQ,62,0)</f>
        <v>#N/A</v>
      </c>
      <c r="AD59" s="22" t="e">
        <f>VLOOKUP($C59,'S46'!$C:$BQ,63,0)</f>
        <v>#N/A</v>
      </c>
      <c r="AE59" s="22" t="e">
        <f>VLOOKUP($C59,'S46'!$C:$BQ,45,0)</f>
        <v>#N/A</v>
      </c>
      <c r="AF59" s="29" t="e">
        <f>VLOOKUP($C59,'S46'!$C:$BQ,52,0)</f>
        <v>#N/A</v>
      </c>
      <c r="AG59" s="29" t="e">
        <f>VLOOKUP($C59,'S46'!$C:$BQ,53,0)</f>
        <v>#N/A</v>
      </c>
      <c r="AH59" s="29" t="e">
        <f>VLOOKUP($C59,'S46'!$C:$BQ,15,0)</f>
        <v>#N/A</v>
      </c>
      <c r="AI59" s="29" t="e">
        <f>VLOOKUP($C59,'S46'!$C:$BQ,22,0)</f>
        <v>#N/A</v>
      </c>
      <c r="AJ59" s="29" t="e">
        <f>VLOOKUP($C59,'S46'!$C:$BQ,23,0)</f>
        <v>#N/A</v>
      </c>
      <c r="AK59" s="29" t="e">
        <f>VLOOKUP($C59,'S46'!$C:$BQ,35,0)</f>
        <v>#N/A</v>
      </c>
      <c r="AL59" s="29" t="e">
        <f>VLOOKUP($C59,'S46'!$C:$BQ,42,0)</f>
        <v>#N/A</v>
      </c>
      <c r="AM59" s="29" t="e">
        <f>VLOOKUP($C59,'S46'!$C:$BQ,43,0)</f>
        <v>#N/A</v>
      </c>
      <c r="AN59" s="22" t="e">
        <f>VLOOKUP($C59,'S47'!$C:$BQ,55,0)</f>
        <v>#N/A</v>
      </c>
      <c r="AO59" s="22" t="e">
        <f>VLOOKUP($C59,'S47'!$C:$BQ,62,0)</f>
        <v>#N/A</v>
      </c>
      <c r="AP59" s="22" t="e">
        <f>VLOOKUP($C59,'S47'!$C:$BQ,63,0)</f>
        <v>#N/A</v>
      </c>
      <c r="AQ59" s="22" t="e">
        <f>VLOOKUP($C59,'S47'!$C:$BQ,45,0)</f>
        <v>#N/A</v>
      </c>
      <c r="AR59" s="29" t="e">
        <f>VLOOKUP($C59,'S47'!$C:$BQ,52,0)</f>
        <v>#N/A</v>
      </c>
      <c r="AS59" s="29" t="e">
        <f>VLOOKUP($C59,'S47'!$C:$BQ,53,0)</f>
        <v>#N/A</v>
      </c>
      <c r="AT59" s="29" t="e">
        <f>VLOOKUP($C59,'S47'!$C:$BQ,15,0)</f>
        <v>#N/A</v>
      </c>
      <c r="AU59" s="29" t="e">
        <f>VLOOKUP($C59,'S47'!$C:$BQ,22,0)</f>
        <v>#N/A</v>
      </c>
      <c r="AV59" s="29" t="e">
        <f>VLOOKUP($C59,'S47'!$C:$BQ,23,0)</f>
        <v>#N/A</v>
      </c>
      <c r="AW59" s="29" t="e">
        <f>VLOOKUP($C59,'S47'!$C:$BQ,35,0)</f>
        <v>#N/A</v>
      </c>
      <c r="AX59" s="29" t="e">
        <f>VLOOKUP($C59,'S47'!$C:$BQ,42,0)</f>
        <v>#N/A</v>
      </c>
      <c r="AY59" s="29" t="e">
        <f>VLOOKUP($C59,'S47'!$C:$BQ,43,0)</f>
        <v>#N/A</v>
      </c>
      <c r="AZ59" s="22" t="e">
        <f>VLOOKUP($C59,'S48'!$C:$BQ,55,0)</f>
        <v>#N/A</v>
      </c>
      <c r="BA59" s="22" t="e">
        <f>VLOOKUP($C59,'S48'!$C:$BQ,62,0)</f>
        <v>#N/A</v>
      </c>
      <c r="BB59" s="22" t="e">
        <f>VLOOKUP($C59,'S48'!$C:$BQ,63,0)</f>
        <v>#N/A</v>
      </c>
      <c r="BC59" s="22" t="e">
        <f>VLOOKUP($C59,'S48'!$C:$BQ,45,0)</f>
        <v>#N/A</v>
      </c>
      <c r="BD59" s="29" t="e">
        <f>VLOOKUP($C59,'S48'!$C:$BQ,52,0)</f>
        <v>#N/A</v>
      </c>
      <c r="BE59" s="29" t="e">
        <f>VLOOKUP($C59,'S48'!$C:$BQ,53,0)</f>
        <v>#N/A</v>
      </c>
      <c r="BF59" s="29" t="e">
        <f>VLOOKUP($C59,'S48'!$C:$BQ,15,0)</f>
        <v>#N/A</v>
      </c>
      <c r="BG59" s="29" t="e">
        <f>VLOOKUP($C59,'S48'!$C:$BQ,22,0)</f>
        <v>#N/A</v>
      </c>
      <c r="BH59" s="29" t="e">
        <f>VLOOKUP($C59,'S48'!$C:$BQ,23,0)</f>
        <v>#N/A</v>
      </c>
      <c r="BI59" s="29" t="e">
        <f>VLOOKUP($C59,'S48'!$C:$BQ,35,0)</f>
        <v>#N/A</v>
      </c>
      <c r="BJ59" s="29" t="e">
        <f>VLOOKUP($C59,'S48'!$C:$BQ,42,0)</f>
        <v>#N/A</v>
      </c>
      <c r="BK59" s="29" t="e">
        <f>VLOOKUP($C59,'S48'!$C:$BQ,43,0)</f>
        <v>#N/A</v>
      </c>
      <c r="BL59" s="22" t="e">
        <f>VLOOKUP($C59,'S49'!$C:$BQ,55,0)</f>
        <v>#N/A</v>
      </c>
      <c r="BM59" s="22" t="e">
        <f>VLOOKUP($C59,'S49'!$C:$BQ,62,0)</f>
        <v>#N/A</v>
      </c>
      <c r="BN59" s="22" t="e">
        <f>VLOOKUP($C59,'S49'!$C:$BQ,63,0)</f>
        <v>#N/A</v>
      </c>
      <c r="BO59" s="22" t="e">
        <f>VLOOKUP($C59,'S49'!$C:$BQ,45,0)</f>
        <v>#N/A</v>
      </c>
      <c r="BP59" s="29" t="e">
        <f>VLOOKUP($C59,'S49'!$C:$BQ,52,0)</f>
        <v>#N/A</v>
      </c>
      <c r="BQ59" s="29" t="e">
        <f>VLOOKUP($C59,'S49'!$C:$BQ,53,0)</f>
        <v>#N/A</v>
      </c>
      <c r="BR59" s="29" t="e">
        <f>VLOOKUP($C59,'S49'!$C:$BQ,15,0)</f>
        <v>#N/A</v>
      </c>
      <c r="BS59" s="29" t="e">
        <f>VLOOKUP($C59,'S49'!$C:$BQ,22,0)</f>
        <v>#N/A</v>
      </c>
      <c r="BT59" s="29" t="e">
        <f>VLOOKUP($C59,'S49'!$C:$BQ,23,0)</f>
        <v>#N/A</v>
      </c>
      <c r="BU59" s="29" t="e">
        <f>VLOOKUP($C59,'S49'!$C:$BQ,35,0)</f>
        <v>#N/A</v>
      </c>
      <c r="BV59" s="29" t="e">
        <f>VLOOKUP($C59,'S49'!$C:$BQ,42,0)</f>
        <v>#N/A</v>
      </c>
      <c r="BW59" s="29" t="e">
        <f>VLOOKUP($C59,'S49'!$C:$BQ,43,0)</f>
        <v>#N/A</v>
      </c>
      <c r="BX59" s="22" t="e">
        <f>VLOOKUP($C59,'S50'!$C:$BQ,55,0)</f>
        <v>#N/A</v>
      </c>
      <c r="BY59" s="22" t="e">
        <f>VLOOKUP($C59,'S50'!$C:$BQ,62,0)</f>
        <v>#N/A</v>
      </c>
      <c r="BZ59" s="22" t="e">
        <f>VLOOKUP($C59,'S50'!$C:$BQ,63,0)</f>
        <v>#N/A</v>
      </c>
      <c r="CA59" s="22" t="e">
        <f>VLOOKUP($C59,'S50'!$C:$BQ,45,0)</f>
        <v>#N/A</v>
      </c>
      <c r="CB59" s="29" t="e">
        <f>VLOOKUP($C59,'S50'!$C:$BQ,52,0)</f>
        <v>#N/A</v>
      </c>
      <c r="CC59" s="29" t="e">
        <f>VLOOKUP($C59,'S50'!$C:$BQ,53,0)</f>
        <v>#N/A</v>
      </c>
      <c r="CD59" s="29" t="e">
        <f>VLOOKUP($C59,'S50'!$C:$BQ,15,0)</f>
        <v>#N/A</v>
      </c>
      <c r="CE59" s="29" t="e">
        <f>VLOOKUP($C59,'S50'!$C:$BQ,22,0)</f>
        <v>#N/A</v>
      </c>
      <c r="CF59" s="29" t="e">
        <f>VLOOKUP($C59,'S50'!$C:$BQ,23,0)</f>
        <v>#N/A</v>
      </c>
      <c r="CG59" s="29" t="e">
        <f>VLOOKUP($C59,'S50'!$C:$BQ,35,0)</f>
        <v>#N/A</v>
      </c>
      <c r="CH59" s="29" t="e">
        <f>VLOOKUP($C59,'S50'!$C:$BQ,42,0)</f>
        <v>#N/A</v>
      </c>
      <c r="CI59" s="29" t="e">
        <f>VLOOKUP($C59,'S50'!$C:$BQ,43,0)</f>
        <v>#N/A</v>
      </c>
    </row>
    <row r="60" spans="1:87" x14ac:dyDescent="0.2">
      <c r="A60" s="31" t="s">
        <v>382</v>
      </c>
      <c r="B60" s="31" t="s">
        <v>77</v>
      </c>
      <c r="C60" s="21" t="s">
        <v>93</v>
      </c>
      <c r="D60" s="22">
        <f>VLOOKUP($C60,'S0 remplacer avec S44'!$C:$BQ,55,0)</f>
        <v>175</v>
      </c>
      <c r="E60" s="22">
        <f>VLOOKUP($C60,'S0 remplacer avec S44'!$C:$BQ,62,0)</f>
        <v>13</v>
      </c>
      <c r="F60" s="22">
        <f>VLOOKUP($C60,'S0 remplacer avec S44'!$C:$BQ,63,0)</f>
        <v>51</v>
      </c>
      <c r="G60" s="22">
        <f>VLOOKUP($C60,'S0 remplacer avec S44'!$C:$BQ,45,0)</f>
        <v>1661.39806</v>
      </c>
      <c r="H60" s="29">
        <f>VLOOKUP($C60,'S0 remplacer avec S44'!$C:$BQ,52,0)</f>
        <v>0</v>
      </c>
      <c r="I60" s="29">
        <f>VLOOKUP($C60,'S0 remplacer avec S44'!$C:$BQ,53,0)</f>
        <v>324</v>
      </c>
      <c r="J60" s="29">
        <f>VLOOKUP($C60,'S0 remplacer avec S44'!$C:$BQ,15,0)</f>
        <v>130</v>
      </c>
      <c r="K60" s="29">
        <f>VLOOKUP($C60,'S0 remplacer avec S44'!$C:$BQ,22,0)</f>
        <v>0</v>
      </c>
      <c r="L60" s="29">
        <f>VLOOKUP($C60,'S0 remplacer avec S44'!$C:$BQ,23,0)</f>
        <v>0</v>
      </c>
      <c r="M60" s="29">
        <f>VLOOKUP($C60,'S0 remplacer avec S44'!$C:$BQ,35,0)</f>
        <v>2250.56196</v>
      </c>
      <c r="N60" s="29">
        <f>VLOOKUP($C60,'S0 remplacer avec S44'!$C:$BQ,42,0)</f>
        <v>3</v>
      </c>
      <c r="O60" s="29">
        <f>VLOOKUP($C60,'S0 remplacer avec S44'!$C:$BQ,43,0)</f>
        <v>453</v>
      </c>
      <c r="P60" s="22">
        <f>VLOOKUP($C60,'S45'!$C:$BQ,55,0)</f>
        <v>175.4</v>
      </c>
      <c r="Q60" s="22">
        <f>VLOOKUP($C60,'S45'!$C:$BQ,62,0)</f>
        <v>13</v>
      </c>
      <c r="R60" s="22">
        <f>VLOOKUP($C60,'S45'!$C:$BQ,63,0)</f>
        <v>50</v>
      </c>
      <c r="S60" s="22">
        <f>VLOOKUP($C60,'S45'!$C:$BQ,45,0)</f>
        <v>1664.7950599999999</v>
      </c>
      <c r="T60" s="29">
        <f>VLOOKUP($C60,'S45'!$C:$BQ,52,0)</f>
        <v>0</v>
      </c>
      <c r="U60" s="29">
        <f>VLOOKUP($C60,'S45'!$C:$BQ,53,0)</f>
        <v>320</v>
      </c>
      <c r="V60" s="29">
        <f>VLOOKUP($C60,'S45'!$C:$BQ,15,0)</f>
        <v>130</v>
      </c>
      <c r="W60" s="29">
        <f>VLOOKUP($C60,'S45'!$C:$BQ,22,0)</f>
        <v>0</v>
      </c>
      <c r="X60" s="29">
        <f>VLOOKUP($C60,'S45'!$C:$BQ,23,0)</f>
        <v>0</v>
      </c>
      <c r="Y60" s="29">
        <f>VLOOKUP($C60,'S45'!$C:$BQ,35,0)</f>
        <v>2254.0149200000001</v>
      </c>
      <c r="Z60" s="29">
        <f>VLOOKUP($C60,'S45'!$C:$BQ,42,0)</f>
        <v>0</v>
      </c>
      <c r="AA60" s="29">
        <f>VLOOKUP($C60,'S45'!$C:$BQ,43,0)</f>
        <v>450</v>
      </c>
      <c r="AB60" s="22" t="e">
        <f>VLOOKUP($C60,'S46'!$C:$BQ,55,0)</f>
        <v>#N/A</v>
      </c>
      <c r="AC60" s="22" t="e">
        <f>VLOOKUP($C60,'S46'!$C:$BQ,62,0)</f>
        <v>#N/A</v>
      </c>
      <c r="AD60" s="22" t="e">
        <f>VLOOKUP($C60,'S46'!$C:$BQ,63,0)</f>
        <v>#N/A</v>
      </c>
      <c r="AE60" s="22" t="e">
        <f>VLOOKUP($C60,'S46'!$C:$BQ,45,0)</f>
        <v>#N/A</v>
      </c>
      <c r="AF60" s="29" t="e">
        <f>VLOOKUP($C60,'S46'!$C:$BQ,52,0)</f>
        <v>#N/A</v>
      </c>
      <c r="AG60" s="29" t="e">
        <f>VLOOKUP($C60,'S46'!$C:$BQ,53,0)</f>
        <v>#N/A</v>
      </c>
      <c r="AH60" s="29" t="e">
        <f>VLOOKUP($C60,'S46'!$C:$BQ,15,0)</f>
        <v>#N/A</v>
      </c>
      <c r="AI60" s="29" t="e">
        <f>VLOOKUP($C60,'S46'!$C:$BQ,22,0)</f>
        <v>#N/A</v>
      </c>
      <c r="AJ60" s="29" t="e">
        <f>VLOOKUP($C60,'S46'!$C:$BQ,23,0)</f>
        <v>#N/A</v>
      </c>
      <c r="AK60" s="29" t="e">
        <f>VLOOKUP($C60,'S46'!$C:$BQ,35,0)</f>
        <v>#N/A</v>
      </c>
      <c r="AL60" s="29" t="e">
        <f>VLOOKUP($C60,'S46'!$C:$BQ,42,0)</f>
        <v>#N/A</v>
      </c>
      <c r="AM60" s="29" t="e">
        <f>VLOOKUP($C60,'S46'!$C:$BQ,43,0)</f>
        <v>#N/A</v>
      </c>
      <c r="AN60" s="22" t="e">
        <f>VLOOKUP($C60,'S47'!$C:$BQ,55,0)</f>
        <v>#N/A</v>
      </c>
      <c r="AO60" s="22" t="e">
        <f>VLOOKUP($C60,'S47'!$C:$BQ,62,0)</f>
        <v>#N/A</v>
      </c>
      <c r="AP60" s="22" t="e">
        <f>VLOOKUP($C60,'S47'!$C:$BQ,63,0)</f>
        <v>#N/A</v>
      </c>
      <c r="AQ60" s="22" t="e">
        <f>VLOOKUP($C60,'S47'!$C:$BQ,45,0)</f>
        <v>#N/A</v>
      </c>
      <c r="AR60" s="29" t="e">
        <f>VLOOKUP($C60,'S47'!$C:$BQ,52,0)</f>
        <v>#N/A</v>
      </c>
      <c r="AS60" s="29" t="e">
        <f>VLOOKUP($C60,'S47'!$C:$BQ,53,0)</f>
        <v>#N/A</v>
      </c>
      <c r="AT60" s="29" t="e">
        <f>VLOOKUP($C60,'S47'!$C:$BQ,15,0)</f>
        <v>#N/A</v>
      </c>
      <c r="AU60" s="29" t="e">
        <f>VLOOKUP($C60,'S47'!$C:$BQ,22,0)</f>
        <v>#N/A</v>
      </c>
      <c r="AV60" s="29" t="e">
        <f>VLOOKUP($C60,'S47'!$C:$BQ,23,0)</f>
        <v>#N/A</v>
      </c>
      <c r="AW60" s="29" t="e">
        <f>VLOOKUP($C60,'S47'!$C:$BQ,35,0)</f>
        <v>#N/A</v>
      </c>
      <c r="AX60" s="29" t="e">
        <f>VLOOKUP($C60,'S47'!$C:$BQ,42,0)</f>
        <v>#N/A</v>
      </c>
      <c r="AY60" s="29" t="e">
        <f>VLOOKUP($C60,'S47'!$C:$BQ,43,0)</f>
        <v>#N/A</v>
      </c>
      <c r="AZ60" s="22" t="e">
        <f>VLOOKUP($C60,'S48'!$C:$BQ,55,0)</f>
        <v>#N/A</v>
      </c>
      <c r="BA60" s="22" t="e">
        <f>VLOOKUP($C60,'S48'!$C:$BQ,62,0)</f>
        <v>#N/A</v>
      </c>
      <c r="BB60" s="22" t="e">
        <f>VLOOKUP($C60,'S48'!$C:$BQ,63,0)</f>
        <v>#N/A</v>
      </c>
      <c r="BC60" s="22" t="e">
        <f>VLOOKUP($C60,'S48'!$C:$BQ,45,0)</f>
        <v>#N/A</v>
      </c>
      <c r="BD60" s="29" t="e">
        <f>VLOOKUP($C60,'S48'!$C:$BQ,52,0)</f>
        <v>#N/A</v>
      </c>
      <c r="BE60" s="29" t="e">
        <f>VLOOKUP($C60,'S48'!$C:$BQ,53,0)</f>
        <v>#N/A</v>
      </c>
      <c r="BF60" s="29" t="e">
        <f>VLOOKUP($C60,'S48'!$C:$BQ,15,0)</f>
        <v>#N/A</v>
      </c>
      <c r="BG60" s="29" t="e">
        <f>VLOOKUP($C60,'S48'!$C:$BQ,22,0)</f>
        <v>#N/A</v>
      </c>
      <c r="BH60" s="29" t="e">
        <f>VLOOKUP($C60,'S48'!$C:$BQ,23,0)</f>
        <v>#N/A</v>
      </c>
      <c r="BI60" s="29" t="e">
        <f>VLOOKUP($C60,'S48'!$C:$BQ,35,0)</f>
        <v>#N/A</v>
      </c>
      <c r="BJ60" s="29" t="e">
        <f>VLOOKUP($C60,'S48'!$C:$BQ,42,0)</f>
        <v>#N/A</v>
      </c>
      <c r="BK60" s="29" t="e">
        <f>VLOOKUP($C60,'S48'!$C:$BQ,43,0)</f>
        <v>#N/A</v>
      </c>
      <c r="BL60" s="22" t="e">
        <f>VLOOKUP($C60,'S49'!$C:$BQ,55,0)</f>
        <v>#N/A</v>
      </c>
      <c r="BM60" s="22" t="e">
        <f>VLOOKUP($C60,'S49'!$C:$BQ,62,0)</f>
        <v>#N/A</v>
      </c>
      <c r="BN60" s="22" t="e">
        <f>VLOOKUP($C60,'S49'!$C:$BQ,63,0)</f>
        <v>#N/A</v>
      </c>
      <c r="BO60" s="22" t="e">
        <f>VLOOKUP($C60,'S49'!$C:$BQ,45,0)</f>
        <v>#N/A</v>
      </c>
      <c r="BP60" s="29" t="e">
        <f>VLOOKUP($C60,'S49'!$C:$BQ,52,0)</f>
        <v>#N/A</v>
      </c>
      <c r="BQ60" s="29" t="e">
        <f>VLOOKUP($C60,'S49'!$C:$BQ,53,0)</f>
        <v>#N/A</v>
      </c>
      <c r="BR60" s="29" t="e">
        <f>VLOOKUP($C60,'S49'!$C:$BQ,15,0)</f>
        <v>#N/A</v>
      </c>
      <c r="BS60" s="29" t="e">
        <f>VLOOKUP($C60,'S49'!$C:$BQ,22,0)</f>
        <v>#N/A</v>
      </c>
      <c r="BT60" s="29" t="e">
        <f>VLOOKUP($C60,'S49'!$C:$BQ,23,0)</f>
        <v>#N/A</v>
      </c>
      <c r="BU60" s="29" t="e">
        <f>VLOOKUP($C60,'S49'!$C:$BQ,35,0)</f>
        <v>#N/A</v>
      </c>
      <c r="BV60" s="29" t="e">
        <f>VLOOKUP($C60,'S49'!$C:$BQ,42,0)</f>
        <v>#N/A</v>
      </c>
      <c r="BW60" s="29" t="e">
        <f>VLOOKUP($C60,'S49'!$C:$BQ,43,0)</f>
        <v>#N/A</v>
      </c>
      <c r="BX60" s="22" t="e">
        <f>VLOOKUP($C60,'S50'!$C:$BQ,55,0)</f>
        <v>#N/A</v>
      </c>
      <c r="BY60" s="22" t="e">
        <f>VLOOKUP($C60,'S50'!$C:$BQ,62,0)</f>
        <v>#N/A</v>
      </c>
      <c r="BZ60" s="22" t="e">
        <f>VLOOKUP($C60,'S50'!$C:$BQ,63,0)</f>
        <v>#N/A</v>
      </c>
      <c r="CA60" s="22" t="e">
        <f>VLOOKUP($C60,'S50'!$C:$BQ,45,0)</f>
        <v>#N/A</v>
      </c>
      <c r="CB60" s="29" t="e">
        <f>VLOOKUP($C60,'S50'!$C:$BQ,52,0)</f>
        <v>#N/A</v>
      </c>
      <c r="CC60" s="29" t="e">
        <f>VLOOKUP($C60,'S50'!$C:$BQ,53,0)</f>
        <v>#N/A</v>
      </c>
      <c r="CD60" s="29" t="e">
        <f>VLOOKUP($C60,'S50'!$C:$BQ,15,0)</f>
        <v>#N/A</v>
      </c>
      <c r="CE60" s="29" t="e">
        <f>VLOOKUP($C60,'S50'!$C:$BQ,22,0)</f>
        <v>#N/A</v>
      </c>
      <c r="CF60" s="29" t="e">
        <f>VLOOKUP($C60,'S50'!$C:$BQ,23,0)</f>
        <v>#N/A</v>
      </c>
      <c r="CG60" s="29" t="e">
        <f>VLOOKUP($C60,'S50'!$C:$BQ,35,0)</f>
        <v>#N/A</v>
      </c>
      <c r="CH60" s="29" t="e">
        <f>VLOOKUP($C60,'S50'!$C:$BQ,42,0)</f>
        <v>#N/A</v>
      </c>
      <c r="CI60" s="29" t="e">
        <f>VLOOKUP($C60,'S50'!$C:$BQ,43,0)</f>
        <v>#N/A</v>
      </c>
    </row>
    <row r="61" spans="1:87" x14ac:dyDescent="0.2">
      <c r="A61" s="31" t="s">
        <v>382</v>
      </c>
      <c r="B61" s="31" t="s">
        <v>77</v>
      </c>
      <c r="C61" s="21" t="s">
        <v>94</v>
      </c>
      <c r="D61" s="22">
        <f>VLOOKUP($C61,'S0 remplacer avec S44'!$C:$BQ,55,0)</f>
        <v>276.39999999999998</v>
      </c>
      <c r="E61" s="22">
        <f>VLOOKUP($C61,'S0 remplacer avec S44'!$C:$BQ,62,0)</f>
        <v>17</v>
      </c>
      <c r="F61" s="22">
        <f>VLOOKUP($C61,'S0 remplacer avec S44'!$C:$BQ,63,0)</f>
        <v>76</v>
      </c>
      <c r="G61" s="22">
        <f>VLOOKUP($C61,'S0 remplacer avec S44'!$C:$BQ,45,0)</f>
        <v>3480.8847999999998</v>
      </c>
      <c r="H61" s="29">
        <f>VLOOKUP($C61,'S0 remplacer avec S44'!$C:$BQ,52,0)</f>
        <v>0</v>
      </c>
      <c r="I61" s="29">
        <f>VLOOKUP($C61,'S0 remplacer avec S44'!$C:$BQ,53,0)</f>
        <v>0</v>
      </c>
      <c r="J61" s="29">
        <f>VLOOKUP($C61,'S0 remplacer avec S44'!$C:$BQ,15,0)</f>
        <v>194</v>
      </c>
      <c r="K61" s="29">
        <f>VLOOKUP($C61,'S0 remplacer avec S44'!$C:$BQ,22,0)</f>
        <v>0</v>
      </c>
      <c r="L61" s="29">
        <f>VLOOKUP($C61,'S0 remplacer avec S44'!$C:$BQ,23,0)</f>
        <v>1</v>
      </c>
      <c r="M61" s="29">
        <f>VLOOKUP($C61,'S0 remplacer avec S44'!$C:$BQ,35,0)</f>
        <v>5088.0134699999999</v>
      </c>
      <c r="N61" s="29">
        <f>VLOOKUP($C61,'S0 remplacer avec S44'!$C:$BQ,42,0)</f>
        <v>0</v>
      </c>
      <c r="O61" s="29">
        <f>VLOOKUP($C61,'S0 remplacer avec S44'!$C:$BQ,43,0)</f>
        <v>0</v>
      </c>
      <c r="P61" s="22">
        <f>VLOOKUP($C61,'S45'!$C:$BQ,55,0)</f>
        <v>284.39999999999998</v>
      </c>
      <c r="Q61" s="22">
        <f>VLOOKUP($C61,'S45'!$C:$BQ,62,0)</f>
        <v>9</v>
      </c>
      <c r="R61" s="22">
        <f>VLOOKUP($C61,'S45'!$C:$BQ,63,0)</f>
        <v>68</v>
      </c>
      <c r="S61" s="22">
        <f>VLOOKUP($C61,'S45'!$C:$BQ,45,0)</f>
        <v>3487.6537400000002</v>
      </c>
      <c r="T61" s="29">
        <f>VLOOKUP($C61,'S45'!$C:$BQ,52,0)</f>
        <v>0</v>
      </c>
      <c r="U61" s="29">
        <f>VLOOKUP($C61,'S45'!$C:$BQ,53,0)</f>
        <v>0</v>
      </c>
      <c r="V61" s="29">
        <f>VLOOKUP($C61,'S45'!$C:$BQ,15,0)</f>
        <v>197</v>
      </c>
      <c r="W61" s="29">
        <f>VLOOKUP($C61,'S45'!$C:$BQ,22,0)</f>
        <v>0</v>
      </c>
      <c r="X61" s="29">
        <f>VLOOKUP($C61,'S45'!$C:$BQ,23,0)</f>
        <v>0</v>
      </c>
      <c r="Y61" s="29">
        <f>VLOOKUP($C61,'S45'!$C:$BQ,35,0)</f>
        <v>5105.2471699999996</v>
      </c>
      <c r="Z61" s="29">
        <f>VLOOKUP($C61,'S45'!$C:$BQ,42,0)</f>
        <v>0</v>
      </c>
      <c r="AA61" s="29">
        <f>VLOOKUP($C61,'S45'!$C:$BQ,43,0)</f>
        <v>0</v>
      </c>
      <c r="AB61" s="22" t="e">
        <f>VLOOKUP($C61,'S46'!$C:$BQ,55,0)</f>
        <v>#N/A</v>
      </c>
      <c r="AC61" s="22" t="e">
        <f>VLOOKUP($C61,'S46'!$C:$BQ,62,0)</f>
        <v>#N/A</v>
      </c>
      <c r="AD61" s="22" t="e">
        <f>VLOOKUP($C61,'S46'!$C:$BQ,63,0)</f>
        <v>#N/A</v>
      </c>
      <c r="AE61" s="22" t="e">
        <f>VLOOKUP($C61,'S46'!$C:$BQ,45,0)</f>
        <v>#N/A</v>
      </c>
      <c r="AF61" s="29" t="e">
        <f>VLOOKUP($C61,'S46'!$C:$BQ,52,0)</f>
        <v>#N/A</v>
      </c>
      <c r="AG61" s="29" t="e">
        <f>VLOOKUP($C61,'S46'!$C:$BQ,53,0)</f>
        <v>#N/A</v>
      </c>
      <c r="AH61" s="29" t="e">
        <f>VLOOKUP($C61,'S46'!$C:$BQ,15,0)</f>
        <v>#N/A</v>
      </c>
      <c r="AI61" s="29" t="e">
        <f>VLOOKUP($C61,'S46'!$C:$BQ,22,0)</f>
        <v>#N/A</v>
      </c>
      <c r="AJ61" s="29" t="e">
        <f>VLOOKUP($C61,'S46'!$C:$BQ,23,0)</f>
        <v>#N/A</v>
      </c>
      <c r="AK61" s="29" t="e">
        <f>VLOOKUP($C61,'S46'!$C:$BQ,35,0)</f>
        <v>#N/A</v>
      </c>
      <c r="AL61" s="29" t="e">
        <f>VLOOKUP($C61,'S46'!$C:$BQ,42,0)</f>
        <v>#N/A</v>
      </c>
      <c r="AM61" s="29" t="e">
        <f>VLOOKUP($C61,'S46'!$C:$BQ,43,0)</f>
        <v>#N/A</v>
      </c>
      <c r="AN61" s="22" t="e">
        <f>VLOOKUP($C61,'S47'!$C:$BQ,55,0)</f>
        <v>#N/A</v>
      </c>
      <c r="AO61" s="22" t="e">
        <f>VLOOKUP($C61,'S47'!$C:$BQ,62,0)</f>
        <v>#N/A</v>
      </c>
      <c r="AP61" s="22" t="e">
        <f>VLOOKUP($C61,'S47'!$C:$BQ,63,0)</f>
        <v>#N/A</v>
      </c>
      <c r="AQ61" s="22" t="e">
        <f>VLOOKUP($C61,'S47'!$C:$BQ,45,0)</f>
        <v>#N/A</v>
      </c>
      <c r="AR61" s="29" t="e">
        <f>VLOOKUP($C61,'S47'!$C:$BQ,52,0)</f>
        <v>#N/A</v>
      </c>
      <c r="AS61" s="29" t="e">
        <f>VLOOKUP($C61,'S47'!$C:$BQ,53,0)</f>
        <v>#N/A</v>
      </c>
      <c r="AT61" s="29" t="e">
        <f>VLOOKUP($C61,'S47'!$C:$BQ,15,0)</f>
        <v>#N/A</v>
      </c>
      <c r="AU61" s="29" t="e">
        <f>VLOOKUP($C61,'S47'!$C:$BQ,22,0)</f>
        <v>#N/A</v>
      </c>
      <c r="AV61" s="29" t="e">
        <f>VLOOKUP($C61,'S47'!$C:$BQ,23,0)</f>
        <v>#N/A</v>
      </c>
      <c r="AW61" s="29" t="e">
        <f>VLOOKUP($C61,'S47'!$C:$BQ,35,0)</f>
        <v>#N/A</v>
      </c>
      <c r="AX61" s="29" t="e">
        <f>VLOOKUP($C61,'S47'!$C:$BQ,42,0)</f>
        <v>#N/A</v>
      </c>
      <c r="AY61" s="29" t="e">
        <f>VLOOKUP($C61,'S47'!$C:$BQ,43,0)</f>
        <v>#N/A</v>
      </c>
      <c r="AZ61" s="22" t="e">
        <f>VLOOKUP($C61,'S48'!$C:$BQ,55,0)</f>
        <v>#N/A</v>
      </c>
      <c r="BA61" s="22" t="e">
        <f>VLOOKUP($C61,'S48'!$C:$BQ,62,0)</f>
        <v>#N/A</v>
      </c>
      <c r="BB61" s="22" t="e">
        <f>VLOOKUP($C61,'S48'!$C:$BQ,63,0)</f>
        <v>#N/A</v>
      </c>
      <c r="BC61" s="22" t="e">
        <f>VLOOKUP($C61,'S48'!$C:$BQ,45,0)</f>
        <v>#N/A</v>
      </c>
      <c r="BD61" s="29" t="e">
        <f>VLOOKUP($C61,'S48'!$C:$BQ,52,0)</f>
        <v>#N/A</v>
      </c>
      <c r="BE61" s="29" t="e">
        <f>VLOOKUP($C61,'S48'!$C:$BQ,53,0)</f>
        <v>#N/A</v>
      </c>
      <c r="BF61" s="29" t="e">
        <f>VLOOKUP($C61,'S48'!$C:$BQ,15,0)</f>
        <v>#N/A</v>
      </c>
      <c r="BG61" s="29" t="e">
        <f>VLOOKUP($C61,'S48'!$C:$BQ,22,0)</f>
        <v>#N/A</v>
      </c>
      <c r="BH61" s="29" t="e">
        <f>VLOOKUP($C61,'S48'!$C:$BQ,23,0)</f>
        <v>#N/A</v>
      </c>
      <c r="BI61" s="29" t="e">
        <f>VLOOKUP($C61,'S48'!$C:$BQ,35,0)</f>
        <v>#N/A</v>
      </c>
      <c r="BJ61" s="29" t="e">
        <f>VLOOKUP($C61,'S48'!$C:$BQ,42,0)</f>
        <v>#N/A</v>
      </c>
      <c r="BK61" s="29" t="e">
        <f>VLOOKUP($C61,'S48'!$C:$BQ,43,0)</f>
        <v>#N/A</v>
      </c>
      <c r="BL61" s="22" t="e">
        <f>VLOOKUP($C61,'S49'!$C:$BQ,55,0)</f>
        <v>#N/A</v>
      </c>
      <c r="BM61" s="22" t="e">
        <f>VLOOKUP($C61,'S49'!$C:$BQ,62,0)</f>
        <v>#N/A</v>
      </c>
      <c r="BN61" s="22" t="e">
        <f>VLOOKUP($C61,'S49'!$C:$BQ,63,0)</f>
        <v>#N/A</v>
      </c>
      <c r="BO61" s="22" t="e">
        <f>VLOOKUP($C61,'S49'!$C:$BQ,45,0)</f>
        <v>#N/A</v>
      </c>
      <c r="BP61" s="29" t="e">
        <f>VLOOKUP($C61,'S49'!$C:$BQ,52,0)</f>
        <v>#N/A</v>
      </c>
      <c r="BQ61" s="29" t="e">
        <f>VLOOKUP($C61,'S49'!$C:$BQ,53,0)</f>
        <v>#N/A</v>
      </c>
      <c r="BR61" s="29" t="e">
        <f>VLOOKUP($C61,'S49'!$C:$BQ,15,0)</f>
        <v>#N/A</v>
      </c>
      <c r="BS61" s="29" t="e">
        <f>VLOOKUP($C61,'S49'!$C:$BQ,22,0)</f>
        <v>#N/A</v>
      </c>
      <c r="BT61" s="29" t="e">
        <f>VLOOKUP($C61,'S49'!$C:$BQ,23,0)</f>
        <v>#N/A</v>
      </c>
      <c r="BU61" s="29" t="e">
        <f>VLOOKUP($C61,'S49'!$C:$BQ,35,0)</f>
        <v>#N/A</v>
      </c>
      <c r="BV61" s="29" t="e">
        <f>VLOOKUP($C61,'S49'!$C:$BQ,42,0)</f>
        <v>#N/A</v>
      </c>
      <c r="BW61" s="29" t="e">
        <f>VLOOKUP($C61,'S49'!$C:$BQ,43,0)</f>
        <v>#N/A</v>
      </c>
      <c r="BX61" s="22" t="e">
        <f>VLOOKUP($C61,'S50'!$C:$BQ,55,0)</f>
        <v>#N/A</v>
      </c>
      <c r="BY61" s="22" t="e">
        <f>VLOOKUP($C61,'S50'!$C:$BQ,62,0)</f>
        <v>#N/A</v>
      </c>
      <c r="BZ61" s="22" t="e">
        <f>VLOOKUP($C61,'S50'!$C:$BQ,63,0)</f>
        <v>#N/A</v>
      </c>
      <c r="CA61" s="22" t="e">
        <f>VLOOKUP($C61,'S50'!$C:$BQ,45,0)</f>
        <v>#N/A</v>
      </c>
      <c r="CB61" s="29" t="e">
        <f>VLOOKUP($C61,'S50'!$C:$BQ,52,0)</f>
        <v>#N/A</v>
      </c>
      <c r="CC61" s="29" t="e">
        <f>VLOOKUP($C61,'S50'!$C:$BQ,53,0)</f>
        <v>#N/A</v>
      </c>
      <c r="CD61" s="29" t="e">
        <f>VLOOKUP($C61,'S50'!$C:$BQ,15,0)</f>
        <v>#N/A</v>
      </c>
      <c r="CE61" s="29" t="e">
        <f>VLOOKUP($C61,'S50'!$C:$BQ,22,0)</f>
        <v>#N/A</v>
      </c>
      <c r="CF61" s="29" t="e">
        <f>VLOOKUP($C61,'S50'!$C:$BQ,23,0)</f>
        <v>#N/A</v>
      </c>
      <c r="CG61" s="29" t="e">
        <f>VLOOKUP($C61,'S50'!$C:$BQ,35,0)</f>
        <v>#N/A</v>
      </c>
      <c r="CH61" s="29" t="e">
        <f>VLOOKUP($C61,'S50'!$C:$BQ,42,0)</f>
        <v>#N/A</v>
      </c>
      <c r="CI61" s="29" t="e">
        <f>VLOOKUP($C61,'S50'!$C:$BQ,43,0)</f>
        <v>#N/A</v>
      </c>
    </row>
    <row r="62" spans="1:87" x14ac:dyDescent="0.2">
      <c r="A62" s="31" t="s">
        <v>382</v>
      </c>
      <c r="B62" s="31" t="s">
        <v>95</v>
      </c>
      <c r="C62" s="21" t="s">
        <v>96</v>
      </c>
      <c r="D62" s="22">
        <f>VLOOKUP($C62,'S0 remplacer avec S44'!$C:$BQ,55,0)</f>
        <v>200</v>
      </c>
      <c r="E62" s="22">
        <f>VLOOKUP($C62,'S0 remplacer avec S44'!$C:$BQ,62,0)</f>
        <v>24</v>
      </c>
      <c r="F62" s="22">
        <f>VLOOKUP($C62,'S0 remplacer avec S44'!$C:$BQ,63,0)</f>
        <v>68</v>
      </c>
      <c r="G62" s="22">
        <f>VLOOKUP($C62,'S0 remplacer avec S44'!$C:$BQ,45,0)</f>
        <v>1833.81566</v>
      </c>
      <c r="H62" s="29">
        <f>VLOOKUP($C62,'S0 remplacer avec S44'!$C:$BQ,52,0)</f>
        <v>134</v>
      </c>
      <c r="I62" s="29">
        <f>VLOOKUP($C62,'S0 remplacer avec S44'!$C:$BQ,53,0)</f>
        <v>527</v>
      </c>
      <c r="J62" s="29">
        <f>VLOOKUP($C62,'S0 remplacer avec S44'!$C:$BQ,15,0)</f>
        <v>122</v>
      </c>
      <c r="K62" s="29">
        <f>VLOOKUP($C62,'S0 remplacer avec S44'!$C:$BQ,22,0)</f>
        <v>2</v>
      </c>
      <c r="L62" s="29">
        <f>VLOOKUP($C62,'S0 remplacer avec S44'!$C:$BQ,23,0)</f>
        <v>27</v>
      </c>
      <c r="M62" s="29">
        <f>VLOOKUP($C62,'S0 remplacer avec S44'!$C:$BQ,35,0)</f>
        <v>2855.30249</v>
      </c>
      <c r="N62" s="29">
        <f>VLOOKUP($C62,'S0 remplacer avec S44'!$C:$BQ,42,0)</f>
        <v>0</v>
      </c>
      <c r="O62" s="29">
        <f>VLOOKUP($C62,'S0 remplacer avec S44'!$C:$BQ,43,0)</f>
        <v>557</v>
      </c>
      <c r="P62" s="22">
        <f>VLOOKUP($C62,'S45'!$C:$BQ,55,0)</f>
        <v>208.2</v>
      </c>
      <c r="Q62" s="22">
        <f>VLOOKUP($C62,'S45'!$C:$BQ,62,0)</f>
        <v>15</v>
      </c>
      <c r="R62" s="22">
        <f>VLOOKUP($C62,'S45'!$C:$BQ,63,0)</f>
        <v>60</v>
      </c>
      <c r="S62" s="22">
        <f>VLOOKUP($C62,'S45'!$C:$BQ,45,0)</f>
        <v>1889.19976</v>
      </c>
      <c r="T62" s="29">
        <f>VLOOKUP($C62,'S45'!$C:$BQ,52,0)</f>
        <v>79</v>
      </c>
      <c r="U62" s="29">
        <f>VLOOKUP($C62,'S45'!$C:$BQ,53,0)</f>
        <v>472</v>
      </c>
      <c r="V62" s="29">
        <f>VLOOKUP($C62,'S45'!$C:$BQ,15,0)</f>
        <v>125</v>
      </c>
      <c r="W62" s="29">
        <f>VLOOKUP($C62,'S45'!$C:$BQ,22,0)</f>
        <v>0</v>
      </c>
      <c r="X62" s="29">
        <f>VLOOKUP($C62,'S45'!$C:$BQ,23,0)</f>
        <v>24</v>
      </c>
      <c r="Y62" s="29">
        <f>VLOOKUP($C62,'S45'!$C:$BQ,35,0)</f>
        <v>2978.7537499999999</v>
      </c>
      <c r="Z62" s="29">
        <f>VLOOKUP($C62,'S45'!$C:$BQ,42,0)</f>
        <v>0</v>
      </c>
      <c r="AA62" s="29">
        <f>VLOOKUP($C62,'S45'!$C:$BQ,43,0)</f>
        <v>433</v>
      </c>
      <c r="AB62" s="22" t="e">
        <f>VLOOKUP($C62,'S46'!$C:$BQ,55,0)</f>
        <v>#N/A</v>
      </c>
      <c r="AC62" s="22" t="e">
        <f>VLOOKUP($C62,'S46'!$C:$BQ,62,0)</f>
        <v>#N/A</v>
      </c>
      <c r="AD62" s="22" t="e">
        <f>VLOOKUP($C62,'S46'!$C:$BQ,63,0)</f>
        <v>#N/A</v>
      </c>
      <c r="AE62" s="22" t="e">
        <f>VLOOKUP($C62,'S46'!$C:$BQ,45,0)</f>
        <v>#N/A</v>
      </c>
      <c r="AF62" s="29" t="e">
        <f>VLOOKUP($C62,'S46'!$C:$BQ,52,0)</f>
        <v>#N/A</v>
      </c>
      <c r="AG62" s="29" t="e">
        <f>VLOOKUP($C62,'S46'!$C:$BQ,53,0)</f>
        <v>#N/A</v>
      </c>
      <c r="AH62" s="29" t="e">
        <f>VLOOKUP($C62,'S46'!$C:$BQ,15,0)</f>
        <v>#N/A</v>
      </c>
      <c r="AI62" s="29" t="e">
        <f>VLOOKUP($C62,'S46'!$C:$BQ,22,0)</f>
        <v>#N/A</v>
      </c>
      <c r="AJ62" s="29" t="e">
        <f>VLOOKUP($C62,'S46'!$C:$BQ,23,0)</f>
        <v>#N/A</v>
      </c>
      <c r="AK62" s="29" t="e">
        <f>VLOOKUP($C62,'S46'!$C:$BQ,35,0)</f>
        <v>#N/A</v>
      </c>
      <c r="AL62" s="29" t="e">
        <f>VLOOKUP($C62,'S46'!$C:$BQ,42,0)</f>
        <v>#N/A</v>
      </c>
      <c r="AM62" s="29" t="e">
        <f>VLOOKUP($C62,'S46'!$C:$BQ,43,0)</f>
        <v>#N/A</v>
      </c>
      <c r="AN62" s="22" t="e">
        <f>VLOOKUP($C62,'S47'!$C:$BQ,55,0)</f>
        <v>#N/A</v>
      </c>
      <c r="AO62" s="22" t="e">
        <f>VLOOKUP($C62,'S47'!$C:$BQ,62,0)</f>
        <v>#N/A</v>
      </c>
      <c r="AP62" s="22" t="e">
        <f>VLOOKUP($C62,'S47'!$C:$BQ,63,0)</f>
        <v>#N/A</v>
      </c>
      <c r="AQ62" s="22" t="e">
        <f>VLOOKUP($C62,'S47'!$C:$BQ,45,0)</f>
        <v>#N/A</v>
      </c>
      <c r="AR62" s="29" t="e">
        <f>VLOOKUP($C62,'S47'!$C:$BQ,52,0)</f>
        <v>#N/A</v>
      </c>
      <c r="AS62" s="29" t="e">
        <f>VLOOKUP($C62,'S47'!$C:$BQ,53,0)</f>
        <v>#N/A</v>
      </c>
      <c r="AT62" s="29" t="e">
        <f>VLOOKUP($C62,'S47'!$C:$BQ,15,0)</f>
        <v>#N/A</v>
      </c>
      <c r="AU62" s="29" t="e">
        <f>VLOOKUP($C62,'S47'!$C:$BQ,22,0)</f>
        <v>#N/A</v>
      </c>
      <c r="AV62" s="29" t="e">
        <f>VLOOKUP($C62,'S47'!$C:$BQ,23,0)</f>
        <v>#N/A</v>
      </c>
      <c r="AW62" s="29" t="e">
        <f>VLOOKUP($C62,'S47'!$C:$BQ,35,0)</f>
        <v>#N/A</v>
      </c>
      <c r="AX62" s="29" t="e">
        <f>VLOOKUP($C62,'S47'!$C:$BQ,42,0)</f>
        <v>#N/A</v>
      </c>
      <c r="AY62" s="29" t="e">
        <f>VLOOKUP($C62,'S47'!$C:$BQ,43,0)</f>
        <v>#N/A</v>
      </c>
      <c r="AZ62" s="22" t="e">
        <f>VLOOKUP($C62,'S48'!$C:$BQ,55,0)</f>
        <v>#N/A</v>
      </c>
      <c r="BA62" s="22" t="e">
        <f>VLOOKUP($C62,'S48'!$C:$BQ,62,0)</f>
        <v>#N/A</v>
      </c>
      <c r="BB62" s="22" t="e">
        <f>VLOOKUP($C62,'S48'!$C:$BQ,63,0)</f>
        <v>#N/A</v>
      </c>
      <c r="BC62" s="22" t="e">
        <f>VLOOKUP($C62,'S48'!$C:$BQ,45,0)</f>
        <v>#N/A</v>
      </c>
      <c r="BD62" s="29" t="e">
        <f>VLOOKUP($C62,'S48'!$C:$BQ,52,0)</f>
        <v>#N/A</v>
      </c>
      <c r="BE62" s="29" t="e">
        <f>VLOOKUP($C62,'S48'!$C:$BQ,53,0)</f>
        <v>#N/A</v>
      </c>
      <c r="BF62" s="29" t="e">
        <f>VLOOKUP($C62,'S48'!$C:$BQ,15,0)</f>
        <v>#N/A</v>
      </c>
      <c r="BG62" s="29" t="e">
        <f>VLOOKUP($C62,'S48'!$C:$BQ,22,0)</f>
        <v>#N/A</v>
      </c>
      <c r="BH62" s="29" t="e">
        <f>VLOOKUP($C62,'S48'!$C:$BQ,23,0)</f>
        <v>#N/A</v>
      </c>
      <c r="BI62" s="29" t="e">
        <f>VLOOKUP($C62,'S48'!$C:$BQ,35,0)</f>
        <v>#N/A</v>
      </c>
      <c r="BJ62" s="29" t="e">
        <f>VLOOKUP($C62,'S48'!$C:$BQ,42,0)</f>
        <v>#N/A</v>
      </c>
      <c r="BK62" s="29" t="e">
        <f>VLOOKUP($C62,'S48'!$C:$BQ,43,0)</f>
        <v>#N/A</v>
      </c>
      <c r="BL62" s="22" t="e">
        <f>VLOOKUP($C62,'S49'!$C:$BQ,55,0)</f>
        <v>#N/A</v>
      </c>
      <c r="BM62" s="22" t="e">
        <f>VLOOKUP($C62,'S49'!$C:$BQ,62,0)</f>
        <v>#N/A</v>
      </c>
      <c r="BN62" s="22" t="e">
        <f>VLOOKUP($C62,'S49'!$C:$BQ,63,0)</f>
        <v>#N/A</v>
      </c>
      <c r="BO62" s="22" t="e">
        <f>VLOOKUP($C62,'S49'!$C:$BQ,45,0)</f>
        <v>#N/A</v>
      </c>
      <c r="BP62" s="29" t="e">
        <f>VLOOKUP($C62,'S49'!$C:$BQ,52,0)</f>
        <v>#N/A</v>
      </c>
      <c r="BQ62" s="29" t="e">
        <f>VLOOKUP($C62,'S49'!$C:$BQ,53,0)</f>
        <v>#N/A</v>
      </c>
      <c r="BR62" s="29" t="e">
        <f>VLOOKUP($C62,'S49'!$C:$BQ,15,0)</f>
        <v>#N/A</v>
      </c>
      <c r="BS62" s="29" t="e">
        <f>VLOOKUP($C62,'S49'!$C:$BQ,22,0)</f>
        <v>#N/A</v>
      </c>
      <c r="BT62" s="29" t="e">
        <f>VLOOKUP($C62,'S49'!$C:$BQ,23,0)</f>
        <v>#N/A</v>
      </c>
      <c r="BU62" s="29" t="e">
        <f>VLOOKUP($C62,'S49'!$C:$BQ,35,0)</f>
        <v>#N/A</v>
      </c>
      <c r="BV62" s="29" t="e">
        <f>VLOOKUP($C62,'S49'!$C:$BQ,42,0)</f>
        <v>#N/A</v>
      </c>
      <c r="BW62" s="29" t="e">
        <f>VLOOKUP($C62,'S49'!$C:$BQ,43,0)</f>
        <v>#N/A</v>
      </c>
      <c r="BX62" s="22" t="e">
        <f>VLOOKUP($C62,'S50'!$C:$BQ,55,0)</f>
        <v>#N/A</v>
      </c>
      <c r="BY62" s="22" t="e">
        <f>VLOOKUP($C62,'S50'!$C:$BQ,62,0)</f>
        <v>#N/A</v>
      </c>
      <c r="BZ62" s="22" t="e">
        <f>VLOOKUP($C62,'S50'!$C:$BQ,63,0)</f>
        <v>#N/A</v>
      </c>
      <c r="CA62" s="22" t="e">
        <f>VLOOKUP($C62,'S50'!$C:$BQ,45,0)</f>
        <v>#N/A</v>
      </c>
      <c r="CB62" s="29" t="e">
        <f>VLOOKUP($C62,'S50'!$C:$BQ,52,0)</f>
        <v>#N/A</v>
      </c>
      <c r="CC62" s="29" t="e">
        <f>VLOOKUP($C62,'S50'!$C:$BQ,53,0)</f>
        <v>#N/A</v>
      </c>
      <c r="CD62" s="29" t="e">
        <f>VLOOKUP($C62,'S50'!$C:$BQ,15,0)</f>
        <v>#N/A</v>
      </c>
      <c r="CE62" s="29" t="e">
        <f>VLOOKUP($C62,'S50'!$C:$BQ,22,0)</f>
        <v>#N/A</v>
      </c>
      <c r="CF62" s="29" t="e">
        <f>VLOOKUP($C62,'S50'!$C:$BQ,23,0)</f>
        <v>#N/A</v>
      </c>
      <c r="CG62" s="29" t="e">
        <f>VLOOKUP($C62,'S50'!$C:$BQ,35,0)</f>
        <v>#N/A</v>
      </c>
      <c r="CH62" s="29" t="e">
        <f>VLOOKUP($C62,'S50'!$C:$BQ,42,0)</f>
        <v>#N/A</v>
      </c>
      <c r="CI62" s="29" t="e">
        <f>VLOOKUP($C62,'S50'!$C:$BQ,43,0)</f>
        <v>#N/A</v>
      </c>
    </row>
    <row r="63" spans="1:87" x14ac:dyDescent="0.2">
      <c r="A63" s="31" t="e">
        <v>#N/A</v>
      </c>
      <c r="B63" s="31" t="e">
        <v>#N/A</v>
      </c>
      <c r="C63" s="21" t="s">
        <v>97</v>
      </c>
      <c r="D63" s="22" t="e">
        <f>VLOOKUP($C63,'S0 remplacer avec S44'!$C:$BQ,55,0)</f>
        <v>#N/A</v>
      </c>
      <c r="E63" s="22" t="e">
        <f>VLOOKUP($C63,'S0 remplacer avec S44'!$C:$BQ,62,0)</f>
        <v>#N/A</v>
      </c>
      <c r="F63" s="22" t="e">
        <f>VLOOKUP($C63,'S0 remplacer avec S44'!$C:$BQ,63,0)</f>
        <v>#N/A</v>
      </c>
      <c r="G63" s="22" t="e">
        <f>VLOOKUP($C63,'S0 remplacer avec S44'!$C:$BQ,45,0)</f>
        <v>#N/A</v>
      </c>
      <c r="H63" s="29" t="e">
        <f>VLOOKUP($C63,'S0 remplacer avec S44'!$C:$BQ,52,0)</f>
        <v>#N/A</v>
      </c>
      <c r="I63" s="29" t="e">
        <f>VLOOKUP($C63,'S0 remplacer avec S44'!$C:$BQ,53,0)</f>
        <v>#N/A</v>
      </c>
      <c r="J63" s="29" t="e">
        <f>VLOOKUP($C63,'S0 remplacer avec S44'!$C:$BQ,15,0)</f>
        <v>#N/A</v>
      </c>
      <c r="K63" s="29" t="e">
        <f>VLOOKUP($C63,'S0 remplacer avec S44'!$C:$BQ,22,0)</f>
        <v>#N/A</v>
      </c>
      <c r="L63" s="29" t="e">
        <f>VLOOKUP($C63,'S0 remplacer avec S44'!$C:$BQ,23,0)</f>
        <v>#N/A</v>
      </c>
      <c r="M63" s="29" t="e">
        <f>VLOOKUP($C63,'S0 remplacer avec S44'!$C:$BQ,35,0)</f>
        <v>#N/A</v>
      </c>
      <c r="N63" s="29" t="e">
        <f>VLOOKUP($C63,'S0 remplacer avec S44'!$C:$BQ,42,0)</f>
        <v>#N/A</v>
      </c>
      <c r="O63" s="29" t="e">
        <f>VLOOKUP($C63,'S0 remplacer avec S44'!$C:$BQ,43,0)</f>
        <v>#N/A</v>
      </c>
      <c r="P63" s="22" t="e">
        <f>VLOOKUP($C63,'S45'!$C:$BQ,55,0)</f>
        <v>#N/A</v>
      </c>
      <c r="Q63" s="22" t="e">
        <f>VLOOKUP($C63,'S45'!$C:$BQ,62,0)</f>
        <v>#N/A</v>
      </c>
      <c r="R63" s="22" t="e">
        <f>VLOOKUP($C63,'S45'!$C:$BQ,63,0)</f>
        <v>#N/A</v>
      </c>
      <c r="S63" s="22" t="e">
        <f>VLOOKUP($C63,'S45'!$C:$BQ,45,0)</f>
        <v>#N/A</v>
      </c>
      <c r="T63" s="29" t="e">
        <f>VLOOKUP($C63,'S45'!$C:$BQ,52,0)</f>
        <v>#N/A</v>
      </c>
      <c r="U63" s="29" t="e">
        <f>VLOOKUP($C63,'S45'!$C:$BQ,53,0)</f>
        <v>#N/A</v>
      </c>
      <c r="V63" s="29" t="e">
        <f>VLOOKUP($C63,'S45'!$C:$BQ,15,0)</f>
        <v>#N/A</v>
      </c>
      <c r="W63" s="29" t="e">
        <f>VLOOKUP($C63,'S45'!$C:$BQ,22,0)</f>
        <v>#N/A</v>
      </c>
      <c r="X63" s="29" t="e">
        <f>VLOOKUP($C63,'S45'!$C:$BQ,23,0)</f>
        <v>#N/A</v>
      </c>
      <c r="Y63" s="29" t="e">
        <f>VLOOKUP($C63,'S45'!$C:$BQ,35,0)</f>
        <v>#N/A</v>
      </c>
      <c r="Z63" s="29" t="e">
        <f>VLOOKUP($C63,'S45'!$C:$BQ,42,0)</f>
        <v>#N/A</v>
      </c>
      <c r="AA63" s="29" t="e">
        <f>VLOOKUP($C63,'S45'!$C:$BQ,43,0)</f>
        <v>#N/A</v>
      </c>
      <c r="AB63" s="22" t="e">
        <f>VLOOKUP($C63,'S46'!$C:$BQ,55,0)</f>
        <v>#N/A</v>
      </c>
      <c r="AC63" s="22" t="e">
        <f>VLOOKUP($C63,'S46'!$C:$BQ,62,0)</f>
        <v>#N/A</v>
      </c>
      <c r="AD63" s="22" t="e">
        <f>VLOOKUP($C63,'S46'!$C:$BQ,63,0)</f>
        <v>#N/A</v>
      </c>
      <c r="AE63" s="22" t="e">
        <f>VLOOKUP($C63,'S46'!$C:$BQ,45,0)</f>
        <v>#N/A</v>
      </c>
      <c r="AF63" s="29" t="e">
        <f>VLOOKUP($C63,'S46'!$C:$BQ,52,0)</f>
        <v>#N/A</v>
      </c>
      <c r="AG63" s="29" t="e">
        <f>VLOOKUP($C63,'S46'!$C:$BQ,53,0)</f>
        <v>#N/A</v>
      </c>
      <c r="AH63" s="29" t="e">
        <f>VLOOKUP($C63,'S46'!$C:$BQ,15,0)</f>
        <v>#N/A</v>
      </c>
      <c r="AI63" s="29" t="e">
        <f>VLOOKUP($C63,'S46'!$C:$BQ,22,0)</f>
        <v>#N/A</v>
      </c>
      <c r="AJ63" s="29" t="e">
        <f>VLOOKUP($C63,'S46'!$C:$BQ,23,0)</f>
        <v>#N/A</v>
      </c>
      <c r="AK63" s="29" t="e">
        <f>VLOOKUP($C63,'S46'!$C:$BQ,35,0)</f>
        <v>#N/A</v>
      </c>
      <c r="AL63" s="29" t="e">
        <f>VLOOKUP($C63,'S46'!$C:$BQ,42,0)</f>
        <v>#N/A</v>
      </c>
      <c r="AM63" s="29" t="e">
        <f>VLOOKUP($C63,'S46'!$C:$BQ,43,0)</f>
        <v>#N/A</v>
      </c>
      <c r="AN63" s="22" t="e">
        <f>VLOOKUP($C63,'S47'!$C:$BQ,55,0)</f>
        <v>#N/A</v>
      </c>
      <c r="AO63" s="22" t="e">
        <f>VLOOKUP($C63,'S47'!$C:$BQ,62,0)</f>
        <v>#N/A</v>
      </c>
      <c r="AP63" s="22" t="e">
        <f>VLOOKUP($C63,'S47'!$C:$BQ,63,0)</f>
        <v>#N/A</v>
      </c>
      <c r="AQ63" s="22" t="e">
        <f>VLOOKUP($C63,'S47'!$C:$BQ,45,0)</f>
        <v>#N/A</v>
      </c>
      <c r="AR63" s="29" t="e">
        <f>VLOOKUP($C63,'S47'!$C:$BQ,52,0)</f>
        <v>#N/A</v>
      </c>
      <c r="AS63" s="29" t="e">
        <f>VLOOKUP($C63,'S47'!$C:$BQ,53,0)</f>
        <v>#N/A</v>
      </c>
      <c r="AT63" s="29" t="e">
        <f>VLOOKUP($C63,'S47'!$C:$BQ,15,0)</f>
        <v>#N/A</v>
      </c>
      <c r="AU63" s="29" t="e">
        <f>VLOOKUP($C63,'S47'!$C:$BQ,22,0)</f>
        <v>#N/A</v>
      </c>
      <c r="AV63" s="29" t="e">
        <f>VLOOKUP($C63,'S47'!$C:$BQ,23,0)</f>
        <v>#N/A</v>
      </c>
      <c r="AW63" s="29" t="e">
        <f>VLOOKUP($C63,'S47'!$C:$BQ,35,0)</f>
        <v>#N/A</v>
      </c>
      <c r="AX63" s="29" t="e">
        <f>VLOOKUP($C63,'S47'!$C:$BQ,42,0)</f>
        <v>#N/A</v>
      </c>
      <c r="AY63" s="29" t="e">
        <f>VLOOKUP($C63,'S47'!$C:$BQ,43,0)</f>
        <v>#N/A</v>
      </c>
      <c r="AZ63" s="22" t="e">
        <f>VLOOKUP($C63,'S48'!$C:$BQ,55,0)</f>
        <v>#N/A</v>
      </c>
      <c r="BA63" s="22" t="e">
        <f>VLOOKUP($C63,'S48'!$C:$BQ,62,0)</f>
        <v>#N/A</v>
      </c>
      <c r="BB63" s="22" t="e">
        <f>VLOOKUP($C63,'S48'!$C:$BQ,63,0)</f>
        <v>#N/A</v>
      </c>
      <c r="BC63" s="22" t="e">
        <f>VLOOKUP($C63,'S48'!$C:$BQ,45,0)</f>
        <v>#N/A</v>
      </c>
      <c r="BD63" s="29" t="e">
        <f>VLOOKUP($C63,'S48'!$C:$BQ,52,0)</f>
        <v>#N/A</v>
      </c>
      <c r="BE63" s="29" t="e">
        <f>VLOOKUP($C63,'S48'!$C:$BQ,53,0)</f>
        <v>#N/A</v>
      </c>
      <c r="BF63" s="29" t="e">
        <f>VLOOKUP($C63,'S48'!$C:$BQ,15,0)</f>
        <v>#N/A</v>
      </c>
      <c r="BG63" s="29" t="e">
        <f>VLOOKUP($C63,'S48'!$C:$BQ,22,0)</f>
        <v>#N/A</v>
      </c>
      <c r="BH63" s="29" t="e">
        <f>VLOOKUP($C63,'S48'!$C:$BQ,23,0)</f>
        <v>#N/A</v>
      </c>
      <c r="BI63" s="29" t="e">
        <f>VLOOKUP($C63,'S48'!$C:$BQ,35,0)</f>
        <v>#N/A</v>
      </c>
      <c r="BJ63" s="29" t="e">
        <f>VLOOKUP($C63,'S48'!$C:$BQ,42,0)</f>
        <v>#N/A</v>
      </c>
      <c r="BK63" s="29" t="e">
        <f>VLOOKUP($C63,'S48'!$C:$BQ,43,0)</f>
        <v>#N/A</v>
      </c>
      <c r="BL63" s="22" t="e">
        <f>VLOOKUP($C63,'S49'!$C:$BQ,55,0)</f>
        <v>#N/A</v>
      </c>
      <c r="BM63" s="22" t="e">
        <f>VLOOKUP($C63,'S49'!$C:$BQ,62,0)</f>
        <v>#N/A</v>
      </c>
      <c r="BN63" s="22" t="e">
        <f>VLOOKUP($C63,'S49'!$C:$BQ,63,0)</f>
        <v>#N/A</v>
      </c>
      <c r="BO63" s="22" t="e">
        <f>VLOOKUP($C63,'S49'!$C:$BQ,45,0)</f>
        <v>#N/A</v>
      </c>
      <c r="BP63" s="29" t="e">
        <f>VLOOKUP($C63,'S49'!$C:$BQ,52,0)</f>
        <v>#N/A</v>
      </c>
      <c r="BQ63" s="29" t="e">
        <f>VLOOKUP($C63,'S49'!$C:$BQ,53,0)</f>
        <v>#N/A</v>
      </c>
      <c r="BR63" s="29" t="e">
        <f>VLOOKUP($C63,'S49'!$C:$BQ,15,0)</f>
        <v>#N/A</v>
      </c>
      <c r="BS63" s="29" t="e">
        <f>VLOOKUP($C63,'S49'!$C:$BQ,22,0)</f>
        <v>#N/A</v>
      </c>
      <c r="BT63" s="29" t="e">
        <f>VLOOKUP($C63,'S49'!$C:$BQ,23,0)</f>
        <v>#N/A</v>
      </c>
      <c r="BU63" s="29" t="e">
        <f>VLOOKUP($C63,'S49'!$C:$BQ,35,0)</f>
        <v>#N/A</v>
      </c>
      <c r="BV63" s="29" t="e">
        <f>VLOOKUP($C63,'S49'!$C:$BQ,42,0)</f>
        <v>#N/A</v>
      </c>
      <c r="BW63" s="29" t="e">
        <f>VLOOKUP($C63,'S49'!$C:$BQ,43,0)</f>
        <v>#N/A</v>
      </c>
      <c r="BX63" s="22" t="e">
        <f>VLOOKUP($C63,'S50'!$C:$BQ,55,0)</f>
        <v>#N/A</v>
      </c>
      <c r="BY63" s="22" t="e">
        <f>VLOOKUP($C63,'S50'!$C:$BQ,62,0)</f>
        <v>#N/A</v>
      </c>
      <c r="BZ63" s="22" t="e">
        <f>VLOOKUP($C63,'S50'!$C:$BQ,63,0)</f>
        <v>#N/A</v>
      </c>
      <c r="CA63" s="22" t="e">
        <f>VLOOKUP($C63,'S50'!$C:$BQ,45,0)</f>
        <v>#N/A</v>
      </c>
      <c r="CB63" s="29" t="e">
        <f>VLOOKUP($C63,'S50'!$C:$BQ,52,0)</f>
        <v>#N/A</v>
      </c>
      <c r="CC63" s="29" t="e">
        <f>VLOOKUP($C63,'S50'!$C:$BQ,53,0)</f>
        <v>#N/A</v>
      </c>
      <c r="CD63" s="29" t="e">
        <f>VLOOKUP($C63,'S50'!$C:$BQ,15,0)</f>
        <v>#N/A</v>
      </c>
      <c r="CE63" s="29" t="e">
        <f>VLOOKUP($C63,'S50'!$C:$BQ,22,0)</f>
        <v>#N/A</v>
      </c>
      <c r="CF63" s="29" t="e">
        <f>VLOOKUP($C63,'S50'!$C:$BQ,23,0)</f>
        <v>#N/A</v>
      </c>
      <c r="CG63" s="29" t="e">
        <f>VLOOKUP($C63,'S50'!$C:$BQ,35,0)</f>
        <v>#N/A</v>
      </c>
      <c r="CH63" s="29" t="e">
        <f>VLOOKUP($C63,'S50'!$C:$BQ,42,0)</f>
        <v>#N/A</v>
      </c>
      <c r="CI63" s="29" t="e">
        <f>VLOOKUP($C63,'S50'!$C:$BQ,43,0)</f>
        <v>#N/A</v>
      </c>
    </row>
    <row r="64" spans="1:87" x14ac:dyDescent="0.2">
      <c r="A64" s="31" t="s">
        <v>382</v>
      </c>
      <c r="B64" s="31" t="s">
        <v>95</v>
      </c>
      <c r="C64" s="21" t="s">
        <v>98</v>
      </c>
      <c r="D64" s="22">
        <f>VLOOKUP($C64,'S0 remplacer avec S44'!$C:$BQ,55,0)</f>
        <v>258.7</v>
      </c>
      <c r="E64" s="22">
        <f>VLOOKUP($C64,'S0 remplacer avec S44'!$C:$BQ,62,0)</f>
        <v>2</v>
      </c>
      <c r="F64" s="22">
        <f>VLOOKUP($C64,'S0 remplacer avec S44'!$C:$BQ,63,0)</f>
        <v>54</v>
      </c>
      <c r="G64" s="22">
        <f>VLOOKUP($C64,'S0 remplacer avec S44'!$C:$BQ,45,0)</f>
        <v>2586.21594</v>
      </c>
      <c r="H64" s="29">
        <f>VLOOKUP($C64,'S0 remplacer avec S44'!$C:$BQ,52,0)</f>
        <v>0</v>
      </c>
      <c r="I64" s="29">
        <f>VLOOKUP($C64,'S0 remplacer avec S44'!$C:$BQ,53,0)</f>
        <v>169</v>
      </c>
      <c r="J64" s="29">
        <f>VLOOKUP($C64,'S0 remplacer avec S44'!$C:$BQ,15,0)</f>
        <v>230</v>
      </c>
      <c r="K64" s="29">
        <f>VLOOKUP($C64,'S0 remplacer avec S44'!$C:$BQ,22,0)</f>
        <v>0</v>
      </c>
      <c r="L64" s="29">
        <f>VLOOKUP($C64,'S0 remplacer avec S44'!$C:$BQ,23,0)</f>
        <v>0</v>
      </c>
      <c r="M64" s="29">
        <f>VLOOKUP($C64,'S0 remplacer avec S44'!$C:$BQ,35,0)</f>
        <v>4036.2262799999999</v>
      </c>
      <c r="N64" s="29">
        <f>VLOOKUP($C64,'S0 remplacer avec S44'!$C:$BQ,42,0)</f>
        <v>0</v>
      </c>
      <c r="O64" s="29">
        <f>VLOOKUP($C64,'S0 remplacer avec S44'!$C:$BQ,43,0)</f>
        <v>0</v>
      </c>
      <c r="P64" s="22">
        <f>VLOOKUP($C64,'S45'!$C:$BQ,55,0)</f>
        <v>265</v>
      </c>
      <c r="Q64" s="22">
        <f>VLOOKUP($C64,'S45'!$C:$BQ,62,0)</f>
        <v>0</v>
      </c>
      <c r="R64" s="22">
        <f>VLOOKUP($C64,'S45'!$C:$BQ,63,0)</f>
        <v>48</v>
      </c>
      <c r="S64" s="22">
        <f>VLOOKUP($C64,'S45'!$C:$BQ,45,0)</f>
        <v>2660.36672</v>
      </c>
      <c r="T64" s="29">
        <f>VLOOKUP($C64,'S45'!$C:$BQ,52,0)</f>
        <v>0</v>
      </c>
      <c r="U64" s="29">
        <f>VLOOKUP($C64,'S45'!$C:$BQ,53,0)</f>
        <v>95</v>
      </c>
      <c r="V64" s="29">
        <f>VLOOKUP($C64,'S45'!$C:$BQ,15,0)</f>
        <v>233</v>
      </c>
      <c r="W64" s="29">
        <f>VLOOKUP($C64,'S45'!$C:$BQ,22,0)</f>
        <v>0</v>
      </c>
      <c r="X64" s="29">
        <f>VLOOKUP($C64,'S45'!$C:$BQ,23,0)</f>
        <v>0</v>
      </c>
      <c r="Y64" s="29">
        <f>VLOOKUP($C64,'S45'!$C:$BQ,35,0)</f>
        <v>4122.09512</v>
      </c>
      <c r="Z64" s="29">
        <f>VLOOKUP($C64,'S45'!$C:$BQ,42,0)</f>
        <v>0</v>
      </c>
      <c r="AA64" s="29">
        <f>VLOOKUP($C64,'S45'!$C:$BQ,43,0)</f>
        <v>0</v>
      </c>
      <c r="AB64" s="22" t="e">
        <f>VLOOKUP($C64,'S46'!$C:$BQ,55,0)</f>
        <v>#N/A</v>
      </c>
      <c r="AC64" s="22" t="e">
        <f>VLOOKUP($C64,'S46'!$C:$BQ,62,0)</f>
        <v>#N/A</v>
      </c>
      <c r="AD64" s="22" t="e">
        <f>VLOOKUP($C64,'S46'!$C:$BQ,63,0)</f>
        <v>#N/A</v>
      </c>
      <c r="AE64" s="22" t="e">
        <f>VLOOKUP($C64,'S46'!$C:$BQ,45,0)</f>
        <v>#N/A</v>
      </c>
      <c r="AF64" s="29" t="e">
        <f>VLOOKUP($C64,'S46'!$C:$BQ,52,0)</f>
        <v>#N/A</v>
      </c>
      <c r="AG64" s="29" t="e">
        <f>VLOOKUP($C64,'S46'!$C:$BQ,53,0)</f>
        <v>#N/A</v>
      </c>
      <c r="AH64" s="29" t="e">
        <f>VLOOKUP($C64,'S46'!$C:$BQ,15,0)</f>
        <v>#N/A</v>
      </c>
      <c r="AI64" s="29" t="e">
        <f>VLOOKUP($C64,'S46'!$C:$BQ,22,0)</f>
        <v>#N/A</v>
      </c>
      <c r="AJ64" s="29" t="e">
        <f>VLOOKUP($C64,'S46'!$C:$BQ,23,0)</f>
        <v>#N/A</v>
      </c>
      <c r="AK64" s="29" t="e">
        <f>VLOOKUP($C64,'S46'!$C:$BQ,35,0)</f>
        <v>#N/A</v>
      </c>
      <c r="AL64" s="29" t="e">
        <f>VLOOKUP($C64,'S46'!$C:$BQ,42,0)</f>
        <v>#N/A</v>
      </c>
      <c r="AM64" s="29" t="e">
        <f>VLOOKUP($C64,'S46'!$C:$BQ,43,0)</f>
        <v>#N/A</v>
      </c>
      <c r="AN64" s="22" t="e">
        <f>VLOOKUP($C64,'S47'!$C:$BQ,55,0)</f>
        <v>#N/A</v>
      </c>
      <c r="AO64" s="22" t="e">
        <f>VLOOKUP($C64,'S47'!$C:$BQ,62,0)</f>
        <v>#N/A</v>
      </c>
      <c r="AP64" s="22" t="e">
        <f>VLOOKUP($C64,'S47'!$C:$BQ,63,0)</f>
        <v>#N/A</v>
      </c>
      <c r="AQ64" s="22" t="e">
        <f>VLOOKUP($C64,'S47'!$C:$BQ,45,0)</f>
        <v>#N/A</v>
      </c>
      <c r="AR64" s="29" t="e">
        <f>VLOOKUP($C64,'S47'!$C:$BQ,52,0)</f>
        <v>#N/A</v>
      </c>
      <c r="AS64" s="29" t="e">
        <f>VLOOKUP($C64,'S47'!$C:$BQ,53,0)</f>
        <v>#N/A</v>
      </c>
      <c r="AT64" s="29" t="e">
        <f>VLOOKUP($C64,'S47'!$C:$BQ,15,0)</f>
        <v>#N/A</v>
      </c>
      <c r="AU64" s="29" t="e">
        <f>VLOOKUP($C64,'S47'!$C:$BQ,22,0)</f>
        <v>#N/A</v>
      </c>
      <c r="AV64" s="29" t="e">
        <f>VLOOKUP($C64,'S47'!$C:$BQ,23,0)</f>
        <v>#N/A</v>
      </c>
      <c r="AW64" s="29" t="e">
        <f>VLOOKUP($C64,'S47'!$C:$BQ,35,0)</f>
        <v>#N/A</v>
      </c>
      <c r="AX64" s="29" t="e">
        <f>VLOOKUP($C64,'S47'!$C:$BQ,42,0)</f>
        <v>#N/A</v>
      </c>
      <c r="AY64" s="29" t="e">
        <f>VLOOKUP($C64,'S47'!$C:$BQ,43,0)</f>
        <v>#N/A</v>
      </c>
      <c r="AZ64" s="22" t="e">
        <f>VLOOKUP($C64,'S48'!$C:$BQ,55,0)</f>
        <v>#N/A</v>
      </c>
      <c r="BA64" s="22" t="e">
        <f>VLOOKUP($C64,'S48'!$C:$BQ,62,0)</f>
        <v>#N/A</v>
      </c>
      <c r="BB64" s="22" t="e">
        <f>VLOOKUP($C64,'S48'!$C:$BQ,63,0)</f>
        <v>#N/A</v>
      </c>
      <c r="BC64" s="22" t="e">
        <f>VLOOKUP($C64,'S48'!$C:$BQ,45,0)</f>
        <v>#N/A</v>
      </c>
      <c r="BD64" s="29" t="e">
        <f>VLOOKUP($C64,'S48'!$C:$BQ,52,0)</f>
        <v>#N/A</v>
      </c>
      <c r="BE64" s="29" t="e">
        <f>VLOOKUP($C64,'S48'!$C:$BQ,53,0)</f>
        <v>#N/A</v>
      </c>
      <c r="BF64" s="29" t="e">
        <f>VLOOKUP($C64,'S48'!$C:$BQ,15,0)</f>
        <v>#N/A</v>
      </c>
      <c r="BG64" s="29" t="e">
        <f>VLOOKUP($C64,'S48'!$C:$BQ,22,0)</f>
        <v>#N/A</v>
      </c>
      <c r="BH64" s="29" t="e">
        <f>VLOOKUP($C64,'S48'!$C:$BQ,23,0)</f>
        <v>#N/A</v>
      </c>
      <c r="BI64" s="29" t="e">
        <f>VLOOKUP($C64,'S48'!$C:$BQ,35,0)</f>
        <v>#N/A</v>
      </c>
      <c r="BJ64" s="29" t="e">
        <f>VLOOKUP($C64,'S48'!$C:$BQ,42,0)</f>
        <v>#N/A</v>
      </c>
      <c r="BK64" s="29" t="e">
        <f>VLOOKUP($C64,'S48'!$C:$BQ,43,0)</f>
        <v>#N/A</v>
      </c>
      <c r="BL64" s="22" t="e">
        <f>VLOOKUP($C64,'S49'!$C:$BQ,55,0)</f>
        <v>#N/A</v>
      </c>
      <c r="BM64" s="22" t="e">
        <f>VLOOKUP($C64,'S49'!$C:$BQ,62,0)</f>
        <v>#N/A</v>
      </c>
      <c r="BN64" s="22" t="e">
        <f>VLOOKUP($C64,'S49'!$C:$BQ,63,0)</f>
        <v>#N/A</v>
      </c>
      <c r="BO64" s="22" t="e">
        <f>VLOOKUP($C64,'S49'!$C:$BQ,45,0)</f>
        <v>#N/A</v>
      </c>
      <c r="BP64" s="29" t="e">
        <f>VLOOKUP($C64,'S49'!$C:$BQ,52,0)</f>
        <v>#N/A</v>
      </c>
      <c r="BQ64" s="29" t="e">
        <f>VLOOKUP($C64,'S49'!$C:$BQ,53,0)</f>
        <v>#N/A</v>
      </c>
      <c r="BR64" s="29" t="e">
        <f>VLOOKUP($C64,'S49'!$C:$BQ,15,0)</f>
        <v>#N/A</v>
      </c>
      <c r="BS64" s="29" t="e">
        <f>VLOOKUP($C64,'S49'!$C:$BQ,22,0)</f>
        <v>#N/A</v>
      </c>
      <c r="BT64" s="29" t="e">
        <f>VLOOKUP($C64,'S49'!$C:$BQ,23,0)</f>
        <v>#N/A</v>
      </c>
      <c r="BU64" s="29" t="e">
        <f>VLOOKUP($C64,'S49'!$C:$BQ,35,0)</f>
        <v>#N/A</v>
      </c>
      <c r="BV64" s="29" t="e">
        <f>VLOOKUP($C64,'S49'!$C:$BQ,42,0)</f>
        <v>#N/A</v>
      </c>
      <c r="BW64" s="29" t="e">
        <f>VLOOKUP($C64,'S49'!$C:$BQ,43,0)</f>
        <v>#N/A</v>
      </c>
      <c r="BX64" s="22" t="e">
        <f>VLOOKUP($C64,'S50'!$C:$BQ,55,0)</f>
        <v>#N/A</v>
      </c>
      <c r="BY64" s="22" t="e">
        <f>VLOOKUP($C64,'S50'!$C:$BQ,62,0)</f>
        <v>#N/A</v>
      </c>
      <c r="BZ64" s="22" t="e">
        <f>VLOOKUP($C64,'S50'!$C:$BQ,63,0)</f>
        <v>#N/A</v>
      </c>
      <c r="CA64" s="22" t="e">
        <f>VLOOKUP($C64,'S50'!$C:$BQ,45,0)</f>
        <v>#N/A</v>
      </c>
      <c r="CB64" s="29" t="e">
        <f>VLOOKUP($C64,'S50'!$C:$BQ,52,0)</f>
        <v>#N/A</v>
      </c>
      <c r="CC64" s="29" t="e">
        <f>VLOOKUP($C64,'S50'!$C:$BQ,53,0)</f>
        <v>#N/A</v>
      </c>
      <c r="CD64" s="29" t="e">
        <f>VLOOKUP($C64,'S50'!$C:$BQ,15,0)</f>
        <v>#N/A</v>
      </c>
      <c r="CE64" s="29" t="e">
        <f>VLOOKUP($C64,'S50'!$C:$BQ,22,0)</f>
        <v>#N/A</v>
      </c>
      <c r="CF64" s="29" t="e">
        <f>VLOOKUP($C64,'S50'!$C:$BQ,23,0)</f>
        <v>#N/A</v>
      </c>
      <c r="CG64" s="29" t="e">
        <f>VLOOKUP($C64,'S50'!$C:$BQ,35,0)</f>
        <v>#N/A</v>
      </c>
      <c r="CH64" s="29" t="e">
        <f>VLOOKUP($C64,'S50'!$C:$BQ,42,0)</f>
        <v>#N/A</v>
      </c>
      <c r="CI64" s="29" t="e">
        <f>VLOOKUP($C64,'S50'!$C:$BQ,43,0)</f>
        <v>#N/A</v>
      </c>
    </row>
    <row r="65" spans="1:87" x14ac:dyDescent="0.2">
      <c r="A65" s="31" t="s">
        <v>382</v>
      </c>
      <c r="B65" s="31" t="s">
        <v>95</v>
      </c>
      <c r="C65" s="21" t="s">
        <v>99</v>
      </c>
      <c r="D65" s="22">
        <f>VLOOKUP($C65,'S0 remplacer avec S44'!$C:$BQ,55,0)</f>
        <v>308.10000000000002</v>
      </c>
      <c r="E65" s="22">
        <f>VLOOKUP($C65,'S0 remplacer avec S44'!$C:$BQ,62,0)</f>
        <v>7</v>
      </c>
      <c r="F65" s="22">
        <f>VLOOKUP($C65,'S0 remplacer avec S44'!$C:$BQ,63,0)</f>
        <v>70</v>
      </c>
      <c r="G65" s="22">
        <f>VLOOKUP($C65,'S0 remplacer avec S44'!$C:$BQ,45,0)</f>
        <v>2558.7228</v>
      </c>
      <c r="H65" s="29">
        <f>VLOOKUP($C65,'S0 remplacer avec S44'!$C:$BQ,52,0)</f>
        <v>218</v>
      </c>
      <c r="I65" s="29">
        <f>VLOOKUP($C65,'S0 remplacer avec S44'!$C:$BQ,53,0)</f>
        <v>774</v>
      </c>
      <c r="J65" s="29">
        <f>VLOOKUP($C65,'S0 remplacer avec S44'!$C:$BQ,15,0)</f>
        <v>231</v>
      </c>
      <c r="K65" s="29">
        <f>VLOOKUP($C65,'S0 remplacer avec S44'!$C:$BQ,22,0)</f>
        <v>0</v>
      </c>
      <c r="L65" s="29">
        <f>VLOOKUP($C65,'S0 remplacer avec S44'!$C:$BQ,23,0)</f>
        <v>0</v>
      </c>
      <c r="M65" s="29">
        <f>VLOOKUP($C65,'S0 remplacer avec S44'!$C:$BQ,35,0)</f>
        <v>3998.15056</v>
      </c>
      <c r="N65" s="29">
        <f>VLOOKUP($C65,'S0 remplacer avec S44'!$C:$BQ,42,0)</f>
        <v>15</v>
      </c>
      <c r="O65" s="29">
        <f>VLOOKUP($C65,'S0 remplacer avec S44'!$C:$BQ,43,0)</f>
        <v>817</v>
      </c>
      <c r="P65" s="22">
        <f>VLOOKUP($C65,'S45'!$C:$BQ,55,0)</f>
        <v>317.3</v>
      </c>
      <c r="Q65" s="22">
        <f>VLOOKUP($C65,'S45'!$C:$BQ,62,0)</f>
        <v>0</v>
      </c>
      <c r="R65" s="22">
        <f>VLOOKUP($C65,'S45'!$C:$BQ,63,0)</f>
        <v>61</v>
      </c>
      <c r="S65" s="22">
        <f>VLOOKUP($C65,'S45'!$C:$BQ,45,0)</f>
        <v>2590.01233</v>
      </c>
      <c r="T65" s="29">
        <f>VLOOKUP($C65,'S45'!$C:$BQ,52,0)</f>
        <v>187</v>
      </c>
      <c r="U65" s="29">
        <f>VLOOKUP($C65,'S45'!$C:$BQ,53,0)</f>
        <v>743</v>
      </c>
      <c r="V65" s="29">
        <f>VLOOKUP($C65,'S45'!$C:$BQ,15,0)</f>
        <v>234</v>
      </c>
      <c r="W65" s="29">
        <f>VLOOKUP($C65,'S45'!$C:$BQ,22,0)</f>
        <v>0</v>
      </c>
      <c r="X65" s="29">
        <f>VLOOKUP($C65,'S45'!$C:$BQ,23,0)</f>
        <v>0</v>
      </c>
      <c r="Y65" s="29">
        <f>VLOOKUP($C65,'S45'!$C:$BQ,35,0)</f>
        <v>4467.8927000000003</v>
      </c>
      <c r="Z65" s="29">
        <f>VLOOKUP($C65,'S45'!$C:$BQ,42,0)</f>
        <v>0</v>
      </c>
      <c r="AA65" s="29">
        <f>VLOOKUP($C65,'S45'!$C:$BQ,43,0)</f>
        <v>348</v>
      </c>
      <c r="AB65" s="22" t="e">
        <f>VLOOKUP($C65,'S46'!$C:$BQ,55,0)</f>
        <v>#N/A</v>
      </c>
      <c r="AC65" s="22" t="e">
        <f>VLOOKUP($C65,'S46'!$C:$BQ,62,0)</f>
        <v>#N/A</v>
      </c>
      <c r="AD65" s="22" t="e">
        <f>VLOOKUP($C65,'S46'!$C:$BQ,63,0)</f>
        <v>#N/A</v>
      </c>
      <c r="AE65" s="22" t="e">
        <f>VLOOKUP($C65,'S46'!$C:$BQ,45,0)</f>
        <v>#N/A</v>
      </c>
      <c r="AF65" s="29" t="e">
        <f>VLOOKUP($C65,'S46'!$C:$BQ,52,0)</f>
        <v>#N/A</v>
      </c>
      <c r="AG65" s="29" t="e">
        <f>VLOOKUP($C65,'S46'!$C:$BQ,53,0)</f>
        <v>#N/A</v>
      </c>
      <c r="AH65" s="29" t="e">
        <f>VLOOKUP($C65,'S46'!$C:$BQ,15,0)</f>
        <v>#N/A</v>
      </c>
      <c r="AI65" s="29" t="e">
        <f>VLOOKUP($C65,'S46'!$C:$BQ,22,0)</f>
        <v>#N/A</v>
      </c>
      <c r="AJ65" s="29" t="e">
        <f>VLOOKUP($C65,'S46'!$C:$BQ,23,0)</f>
        <v>#N/A</v>
      </c>
      <c r="AK65" s="29" t="e">
        <f>VLOOKUP($C65,'S46'!$C:$BQ,35,0)</f>
        <v>#N/A</v>
      </c>
      <c r="AL65" s="29" t="e">
        <f>VLOOKUP($C65,'S46'!$C:$BQ,42,0)</f>
        <v>#N/A</v>
      </c>
      <c r="AM65" s="29" t="e">
        <f>VLOOKUP($C65,'S46'!$C:$BQ,43,0)</f>
        <v>#N/A</v>
      </c>
      <c r="AN65" s="22" t="e">
        <f>VLOOKUP($C65,'S47'!$C:$BQ,55,0)</f>
        <v>#N/A</v>
      </c>
      <c r="AO65" s="22" t="e">
        <f>VLOOKUP($C65,'S47'!$C:$BQ,62,0)</f>
        <v>#N/A</v>
      </c>
      <c r="AP65" s="22" t="e">
        <f>VLOOKUP($C65,'S47'!$C:$BQ,63,0)</f>
        <v>#N/A</v>
      </c>
      <c r="AQ65" s="22" t="e">
        <f>VLOOKUP($C65,'S47'!$C:$BQ,45,0)</f>
        <v>#N/A</v>
      </c>
      <c r="AR65" s="29" t="e">
        <f>VLOOKUP($C65,'S47'!$C:$BQ,52,0)</f>
        <v>#N/A</v>
      </c>
      <c r="AS65" s="29" t="e">
        <f>VLOOKUP($C65,'S47'!$C:$BQ,53,0)</f>
        <v>#N/A</v>
      </c>
      <c r="AT65" s="29" t="e">
        <f>VLOOKUP($C65,'S47'!$C:$BQ,15,0)</f>
        <v>#N/A</v>
      </c>
      <c r="AU65" s="29" t="e">
        <f>VLOOKUP($C65,'S47'!$C:$BQ,22,0)</f>
        <v>#N/A</v>
      </c>
      <c r="AV65" s="29" t="e">
        <f>VLOOKUP($C65,'S47'!$C:$BQ,23,0)</f>
        <v>#N/A</v>
      </c>
      <c r="AW65" s="29" t="e">
        <f>VLOOKUP($C65,'S47'!$C:$BQ,35,0)</f>
        <v>#N/A</v>
      </c>
      <c r="AX65" s="29" t="e">
        <f>VLOOKUP($C65,'S47'!$C:$BQ,42,0)</f>
        <v>#N/A</v>
      </c>
      <c r="AY65" s="29" t="e">
        <f>VLOOKUP($C65,'S47'!$C:$BQ,43,0)</f>
        <v>#N/A</v>
      </c>
      <c r="AZ65" s="22" t="e">
        <f>VLOOKUP($C65,'S48'!$C:$BQ,55,0)</f>
        <v>#N/A</v>
      </c>
      <c r="BA65" s="22" t="e">
        <f>VLOOKUP($C65,'S48'!$C:$BQ,62,0)</f>
        <v>#N/A</v>
      </c>
      <c r="BB65" s="22" t="e">
        <f>VLOOKUP($C65,'S48'!$C:$BQ,63,0)</f>
        <v>#N/A</v>
      </c>
      <c r="BC65" s="22" t="e">
        <f>VLOOKUP($C65,'S48'!$C:$BQ,45,0)</f>
        <v>#N/A</v>
      </c>
      <c r="BD65" s="29" t="e">
        <f>VLOOKUP($C65,'S48'!$C:$BQ,52,0)</f>
        <v>#N/A</v>
      </c>
      <c r="BE65" s="29" t="e">
        <f>VLOOKUP($C65,'S48'!$C:$BQ,53,0)</f>
        <v>#N/A</v>
      </c>
      <c r="BF65" s="29" t="e">
        <f>VLOOKUP($C65,'S48'!$C:$BQ,15,0)</f>
        <v>#N/A</v>
      </c>
      <c r="BG65" s="29" t="e">
        <f>VLOOKUP($C65,'S48'!$C:$BQ,22,0)</f>
        <v>#N/A</v>
      </c>
      <c r="BH65" s="29" t="e">
        <f>VLOOKUP($C65,'S48'!$C:$BQ,23,0)</f>
        <v>#N/A</v>
      </c>
      <c r="BI65" s="29" t="e">
        <f>VLOOKUP($C65,'S48'!$C:$BQ,35,0)</f>
        <v>#N/A</v>
      </c>
      <c r="BJ65" s="29" t="e">
        <f>VLOOKUP($C65,'S48'!$C:$BQ,42,0)</f>
        <v>#N/A</v>
      </c>
      <c r="BK65" s="29" t="e">
        <f>VLOOKUP($C65,'S48'!$C:$BQ,43,0)</f>
        <v>#N/A</v>
      </c>
      <c r="BL65" s="22" t="e">
        <f>VLOOKUP($C65,'S49'!$C:$BQ,55,0)</f>
        <v>#N/A</v>
      </c>
      <c r="BM65" s="22" t="e">
        <f>VLOOKUP($C65,'S49'!$C:$BQ,62,0)</f>
        <v>#N/A</v>
      </c>
      <c r="BN65" s="22" t="e">
        <f>VLOOKUP($C65,'S49'!$C:$BQ,63,0)</f>
        <v>#N/A</v>
      </c>
      <c r="BO65" s="22" t="e">
        <f>VLOOKUP($C65,'S49'!$C:$BQ,45,0)</f>
        <v>#N/A</v>
      </c>
      <c r="BP65" s="29" t="e">
        <f>VLOOKUP($C65,'S49'!$C:$BQ,52,0)</f>
        <v>#N/A</v>
      </c>
      <c r="BQ65" s="29" t="e">
        <f>VLOOKUP($C65,'S49'!$C:$BQ,53,0)</f>
        <v>#N/A</v>
      </c>
      <c r="BR65" s="29" t="e">
        <f>VLOOKUP($C65,'S49'!$C:$BQ,15,0)</f>
        <v>#N/A</v>
      </c>
      <c r="BS65" s="29" t="e">
        <f>VLOOKUP($C65,'S49'!$C:$BQ,22,0)</f>
        <v>#N/A</v>
      </c>
      <c r="BT65" s="29" t="e">
        <f>VLOOKUP($C65,'S49'!$C:$BQ,23,0)</f>
        <v>#N/A</v>
      </c>
      <c r="BU65" s="29" t="e">
        <f>VLOOKUP($C65,'S49'!$C:$BQ,35,0)</f>
        <v>#N/A</v>
      </c>
      <c r="BV65" s="29" t="e">
        <f>VLOOKUP($C65,'S49'!$C:$BQ,42,0)</f>
        <v>#N/A</v>
      </c>
      <c r="BW65" s="29" t="e">
        <f>VLOOKUP($C65,'S49'!$C:$BQ,43,0)</f>
        <v>#N/A</v>
      </c>
      <c r="BX65" s="22" t="e">
        <f>VLOOKUP($C65,'S50'!$C:$BQ,55,0)</f>
        <v>#N/A</v>
      </c>
      <c r="BY65" s="22" t="e">
        <f>VLOOKUP($C65,'S50'!$C:$BQ,62,0)</f>
        <v>#N/A</v>
      </c>
      <c r="BZ65" s="22" t="e">
        <f>VLOOKUP($C65,'S50'!$C:$BQ,63,0)</f>
        <v>#N/A</v>
      </c>
      <c r="CA65" s="22" t="e">
        <f>VLOOKUP($C65,'S50'!$C:$BQ,45,0)</f>
        <v>#N/A</v>
      </c>
      <c r="CB65" s="29" t="e">
        <f>VLOOKUP($C65,'S50'!$C:$BQ,52,0)</f>
        <v>#N/A</v>
      </c>
      <c r="CC65" s="29" t="e">
        <f>VLOOKUP($C65,'S50'!$C:$BQ,53,0)</f>
        <v>#N/A</v>
      </c>
      <c r="CD65" s="29" t="e">
        <f>VLOOKUP($C65,'S50'!$C:$BQ,15,0)</f>
        <v>#N/A</v>
      </c>
      <c r="CE65" s="29" t="e">
        <f>VLOOKUP($C65,'S50'!$C:$BQ,22,0)</f>
        <v>#N/A</v>
      </c>
      <c r="CF65" s="29" t="e">
        <f>VLOOKUP($C65,'S50'!$C:$BQ,23,0)</f>
        <v>#N/A</v>
      </c>
      <c r="CG65" s="29" t="e">
        <f>VLOOKUP($C65,'S50'!$C:$BQ,35,0)</f>
        <v>#N/A</v>
      </c>
      <c r="CH65" s="29" t="e">
        <f>VLOOKUP($C65,'S50'!$C:$BQ,42,0)</f>
        <v>#N/A</v>
      </c>
      <c r="CI65" s="29" t="e">
        <f>VLOOKUP($C65,'S50'!$C:$BQ,43,0)</f>
        <v>#N/A</v>
      </c>
    </row>
    <row r="66" spans="1:87" x14ac:dyDescent="0.2">
      <c r="A66" s="31" t="s">
        <v>382</v>
      </c>
      <c r="B66" s="31" t="s">
        <v>95</v>
      </c>
      <c r="C66" s="21" t="s">
        <v>100</v>
      </c>
      <c r="D66" s="22">
        <f>VLOOKUP($C66,'S0 remplacer avec S44'!$C:$BQ,55,0)</f>
        <v>109.3</v>
      </c>
      <c r="E66" s="22">
        <f>VLOOKUP($C66,'S0 remplacer avec S44'!$C:$BQ,62,0)</f>
        <v>0</v>
      </c>
      <c r="F66" s="22">
        <f>VLOOKUP($C66,'S0 remplacer avec S44'!$C:$BQ,63,0)</f>
        <v>16</v>
      </c>
      <c r="G66" s="22">
        <f>VLOOKUP($C66,'S0 remplacer avec S44'!$C:$BQ,45,0)</f>
        <v>724.49221</v>
      </c>
      <c r="H66" s="29">
        <f>VLOOKUP($C66,'S0 remplacer avec S44'!$C:$BQ,52,0)</f>
        <v>191</v>
      </c>
      <c r="I66" s="29">
        <f>VLOOKUP($C66,'S0 remplacer avec S44'!$C:$BQ,53,0)</f>
        <v>375</v>
      </c>
      <c r="J66" s="29">
        <f>VLOOKUP($C66,'S0 remplacer avec S44'!$C:$BQ,15,0)</f>
        <v>72</v>
      </c>
      <c r="K66" s="29">
        <f>VLOOKUP($C66,'S0 remplacer avec S44'!$C:$BQ,22,0)</f>
        <v>0</v>
      </c>
      <c r="L66" s="29">
        <f>VLOOKUP($C66,'S0 remplacer avec S44'!$C:$BQ,23,0)</f>
        <v>0</v>
      </c>
      <c r="M66" s="29">
        <f>VLOOKUP($C66,'S0 remplacer avec S44'!$C:$BQ,35,0)</f>
        <v>1635.3723600000001</v>
      </c>
      <c r="N66" s="29">
        <f>VLOOKUP($C66,'S0 remplacer avec S44'!$C:$BQ,42,0)</f>
        <v>0</v>
      </c>
      <c r="O66" s="29">
        <f>VLOOKUP($C66,'S0 remplacer avec S44'!$C:$BQ,43,0)</f>
        <v>0</v>
      </c>
      <c r="P66" s="22">
        <f>VLOOKUP($C66,'S45'!$C:$BQ,55,0)</f>
        <v>111.3</v>
      </c>
      <c r="Q66" s="22">
        <f>VLOOKUP($C66,'S45'!$C:$BQ,62,0)</f>
        <v>0</v>
      </c>
      <c r="R66" s="22">
        <f>VLOOKUP($C66,'S45'!$C:$BQ,63,0)</f>
        <v>14</v>
      </c>
      <c r="S66" s="22">
        <f>VLOOKUP($C66,'S45'!$C:$BQ,45,0)</f>
        <v>727.03336000000002</v>
      </c>
      <c r="T66" s="29">
        <f>VLOOKUP($C66,'S45'!$C:$BQ,52,0)</f>
        <v>189</v>
      </c>
      <c r="U66" s="29">
        <f>VLOOKUP($C66,'S45'!$C:$BQ,53,0)</f>
        <v>372</v>
      </c>
      <c r="V66" s="29">
        <f>VLOOKUP($C66,'S45'!$C:$BQ,15,0)</f>
        <v>74</v>
      </c>
      <c r="W66" s="29">
        <f>VLOOKUP($C66,'S45'!$C:$BQ,22,0)</f>
        <v>0</v>
      </c>
      <c r="X66" s="29">
        <f>VLOOKUP($C66,'S45'!$C:$BQ,23,0)</f>
        <v>0</v>
      </c>
      <c r="Y66" s="29">
        <f>VLOOKUP($C66,'S45'!$C:$BQ,35,0)</f>
        <v>1635.5933600000001</v>
      </c>
      <c r="Z66" s="29">
        <f>VLOOKUP($C66,'S45'!$C:$BQ,42,0)</f>
        <v>0</v>
      </c>
      <c r="AA66" s="29">
        <f>VLOOKUP($C66,'S45'!$C:$BQ,43,0)</f>
        <v>0</v>
      </c>
      <c r="AB66" s="22" t="e">
        <f>VLOOKUP($C66,'S46'!$C:$BQ,55,0)</f>
        <v>#N/A</v>
      </c>
      <c r="AC66" s="22" t="e">
        <f>VLOOKUP($C66,'S46'!$C:$BQ,62,0)</f>
        <v>#N/A</v>
      </c>
      <c r="AD66" s="22" t="e">
        <f>VLOOKUP($C66,'S46'!$C:$BQ,63,0)</f>
        <v>#N/A</v>
      </c>
      <c r="AE66" s="22" t="e">
        <f>VLOOKUP($C66,'S46'!$C:$BQ,45,0)</f>
        <v>#N/A</v>
      </c>
      <c r="AF66" s="29" t="e">
        <f>VLOOKUP($C66,'S46'!$C:$BQ,52,0)</f>
        <v>#N/A</v>
      </c>
      <c r="AG66" s="29" t="e">
        <f>VLOOKUP($C66,'S46'!$C:$BQ,53,0)</f>
        <v>#N/A</v>
      </c>
      <c r="AH66" s="29" t="e">
        <f>VLOOKUP($C66,'S46'!$C:$BQ,15,0)</f>
        <v>#N/A</v>
      </c>
      <c r="AI66" s="29" t="e">
        <f>VLOOKUP($C66,'S46'!$C:$BQ,22,0)</f>
        <v>#N/A</v>
      </c>
      <c r="AJ66" s="29" t="e">
        <f>VLOOKUP($C66,'S46'!$C:$BQ,23,0)</f>
        <v>#N/A</v>
      </c>
      <c r="AK66" s="29" t="e">
        <f>VLOOKUP($C66,'S46'!$C:$BQ,35,0)</f>
        <v>#N/A</v>
      </c>
      <c r="AL66" s="29" t="e">
        <f>VLOOKUP($C66,'S46'!$C:$BQ,42,0)</f>
        <v>#N/A</v>
      </c>
      <c r="AM66" s="29" t="e">
        <f>VLOOKUP($C66,'S46'!$C:$BQ,43,0)</f>
        <v>#N/A</v>
      </c>
      <c r="AN66" s="22" t="e">
        <f>VLOOKUP($C66,'S47'!$C:$BQ,55,0)</f>
        <v>#N/A</v>
      </c>
      <c r="AO66" s="22" t="e">
        <f>VLOOKUP($C66,'S47'!$C:$BQ,62,0)</f>
        <v>#N/A</v>
      </c>
      <c r="AP66" s="22" t="e">
        <f>VLOOKUP($C66,'S47'!$C:$BQ,63,0)</f>
        <v>#N/A</v>
      </c>
      <c r="AQ66" s="22" t="e">
        <f>VLOOKUP($C66,'S47'!$C:$BQ,45,0)</f>
        <v>#N/A</v>
      </c>
      <c r="AR66" s="29" t="e">
        <f>VLOOKUP($C66,'S47'!$C:$BQ,52,0)</f>
        <v>#N/A</v>
      </c>
      <c r="AS66" s="29" t="e">
        <f>VLOOKUP($C66,'S47'!$C:$BQ,53,0)</f>
        <v>#N/A</v>
      </c>
      <c r="AT66" s="29" t="e">
        <f>VLOOKUP($C66,'S47'!$C:$BQ,15,0)</f>
        <v>#N/A</v>
      </c>
      <c r="AU66" s="29" t="e">
        <f>VLOOKUP($C66,'S47'!$C:$BQ,22,0)</f>
        <v>#N/A</v>
      </c>
      <c r="AV66" s="29" t="e">
        <f>VLOOKUP($C66,'S47'!$C:$BQ,23,0)</f>
        <v>#N/A</v>
      </c>
      <c r="AW66" s="29" t="e">
        <f>VLOOKUP($C66,'S47'!$C:$BQ,35,0)</f>
        <v>#N/A</v>
      </c>
      <c r="AX66" s="29" t="e">
        <f>VLOOKUP($C66,'S47'!$C:$BQ,42,0)</f>
        <v>#N/A</v>
      </c>
      <c r="AY66" s="29" t="e">
        <f>VLOOKUP($C66,'S47'!$C:$BQ,43,0)</f>
        <v>#N/A</v>
      </c>
      <c r="AZ66" s="22" t="e">
        <f>VLOOKUP($C66,'S48'!$C:$BQ,55,0)</f>
        <v>#N/A</v>
      </c>
      <c r="BA66" s="22" t="e">
        <f>VLOOKUP($C66,'S48'!$C:$BQ,62,0)</f>
        <v>#N/A</v>
      </c>
      <c r="BB66" s="22" t="e">
        <f>VLOOKUP($C66,'S48'!$C:$BQ,63,0)</f>
        <v>#N/A</v>
      </c>
      <c r="BC66" s="22" t="e">
        <f>VLOOKUP($C66,'S48'!$C:$BQ,45,0)</f>
        <v>#N/A</v>
      </c>
      <c r="BD66" s="29" t="e">
        <f>VLOOKUP($C66,'S48'!$C:$BQ,52,0)</f>
        <v>#N/A</v>
      </c>
      <c r="BE66" s="29" t="e">
        <f>VLOOKUP($C66,'S48'!$C:$BQ,53,0)</f>
        <v>#N/A</v>
      </c>
      <c r="BF66" s="29" t="e">
        <f>VLOOKUP($C66,'S48'!$C:$BQ,15,0)</f>
        <v>#N/A</v>
      </c>
      <c r="BG66" s="29" t="e">
        <f>VLOOKUP($C66,'S48'!$C:$BQ,22,0)</f>
        <v>#N/A</v>
      </c>
      <c r="BH66" s="29" t="e">
        <f>VLOOKUP($C66,'S48'!$C:$BQ,23,0)</f>
        <v>#N/A</v>
      </c>
      <c r="BI66" s="29" t="e">
        <f>VLOOKUP($C66,'S48'!$C:$BQ,35,0)</f>
        <v>#N/A</v>
      </c>
      <c r="BJ66" s="29" t="e">
        <f>VLOOKUP($C66,'S48'!$C:$BQ,42,0)</f>
        <v>#N/A</v>
      </c>
      <c r="BK66" s="29" t="e">
        <f>VLOOKUP($C66,'S48'!$C:$BQ,43,0)</f>
        <v>#N/A</v>
      </c>
      <c r="BL66" s="22" t="e">
        <f>VLOOKUP($C66,'S49'!$C:$BQ,55,0)</f>
        <v>#N/A</v>
      </c>
      <c r="BM66" s="22" t="e">
        <f>VLOOKUP($C66,'S49'!$C:$BQ,62,0)</f>
        <v>#N/A</v>
      </c>
      <c r="BN66" s="22" t="e">
        <f>VLOOKUP($C66,'S49'!$C:$BQ,63,0)</f>
        <v>#N/A</v>
      </c>
      <c r="BO66" s="22" t="e">
        <f>VLOOKUP($C66,'S49'!$C:$BQ,45,0)</f>
        <v>#N/A</v>
      </c>
      <c r="BP66" s="29" t="e">
        <f>VLOOKUP($C66,'S49'!$C:$BQ,52,0)</f>
        <v>#N/A</v>
      </c>
      <c r="BQ66" s="29" t="e">
        <f>VLOOKUP($C66,'S49'!$C:$BQ,53,0)</f>
        <v>#N/A</v>
      </c>
      <c r="BR66" s="29" t="e">
        <f>VLOOKUP($C66,'S49'!$C:$BQ,15,0)</f>
        <v>#N/A</v>
      </c>
      <c r="BS66" s="29" t="e">
        <f>VLOOKUP($C66,'S49'!$C:$BQ,22,0)</f>
        <v>#N/A</v>
      </c>
      <c r="BT66" s="29" t="e">
        <f>VLOOKUP($C66,'S49'!$C:$BQ,23,0)</f>
        <v>#N/A</v>
      </c>
      <c r="BU66" s="29" t="e">
        <f>VLOOKUP($C66,'S49'!$C:$BQ,35,0)</f>
        <v>#N/A</v>
      </c>
      <c r="BV66" s="29" t="e">
        <f>VLOOKUP($C66,'S49'!$C:$BQ,42,0)</f>
        <v>#N/A</v>
      </c>
      <c r="BW66" s="29" t="e">
        <f>VLOOKUP($C66,'S49'!$C:$BQ,43,0)</f>
        <v>#N/A</v>
      </c>
      <c r="BX66" s="22" t="e">
        <f>VLOOKUP($C66,'S50'!$C:$BQ,55,0)</f>
        <v>#N/A</v>
      </c>
      <c r="BY66" s="22" t="e">
        <f>VLOOKUP($C66,'S50'!$C:$BQ,62,0)</f>
        <v>#N/A</v>
      </c>
      <c r="BZ66" s="22" t="e">
        <f>VLOOKUP($C66,'S50'!$C:$BQ,63,0)</f>
        <v>#N/A</v>
      </c>
      <c r="CA66" s="22" t="e">
        <f>VLOOKUP($C66,'S50'!$C:$BQ,45,0)</f>
        <v>#N/A</v>
      </c>
      <c r="CB66" s="29" t="e">
        <f>VLOOKUP($C66,'S50'!$C:$BQ,52,0)</f>
        <v>#N/A</v>
      </c>
      <c r="CC66" s="29" t="e">
        <f>VLOOKUP($C66,'S50'!$C:$BQ,53,0)</f>
        <v>#N/A</v>
      </c>
      <c r="CD66" s="29" t="e">
        <f>VLOOKUP($C66,'S50'!$C:$BQ,15,0)</f>
        <v>#N/A</v>
      </c>
      <c r="CE66" s="29" t="e">
        <f>VLOOKUP($C66,'S50'!$C:$BQ,22,0)</f>
        <v>#N/A</v>
      </c>
      <c r="CF66" s="29" t="e">
        <f>VLOOKUP($C66,'S50'!$C:$BQ,23,0)</f>
        <v>#N/A</v>
      </c>
      <c r="CG66" s="29" t="e">
        <f>VLOOKUP($C66,'S50'!$C:$BQ,35,0)</f>
        <v>#N/A</v>
      </c>
      <c r="CH66" s="29" t="e">
        <f>VLOOKUP($C66,'S50'!$C:$BQ,42,0)</f>
        <v>#N/A</v>
      </c>
      <c r="CI66" s="29" t="e">
        <f>VLOOKUP($C66,'S50'!$C:$BQ,43,0)</f>
        <v>#N/A</v>
      </c>
    </row>
    <row r="67" spans="1:87" x14ac:dyDescent="0.2">
      <c r="A67" s="31" t="s">
        <v>382</v>
      </c>
      <c r="B67" s="31" t="s">
        <v>95</v>
      </c>
      <c r="C67" s="21" t="s">
        <v>101</v>
      </c>
      <c r="D67" s="22">
        <f>VLOOKUP($C67,'S0 remplacer avec S44'!$C:$BQ,55,0)</f>
        <v>180.5</v>
      </c>
      <c r="E67" s="22">
        <f>VLOOKUP($C67,'S0 remplacer avec S44'!$C:$BQ,62,0)</f>
        <v>52</v>
      </c>
      <c r="F67" s="22">
        <f>VLOOKUP($C67,'S0 remplacer avec S44'!$C:$BQ,63,0)</f>
        <v>98</v>
      </c>
      <c r="G67" s="22">
        <f>VLOOKUP($C67,'S0 remplacer avec S44'!$C:$BQ,45,0)</f>
        <v>2086.2593999999999</v>
      </c>
      <c r="H67" s="29">
        <f>VLOOKUP($C67,'S0 remplacer avec S44'!$C:$BQ,52,0)</f>
        <v>0</v>
      </c>
      <c r="I67" s="29">
        <f>VLOOKUP($C67,'S0 remplacer avec S44'!$C:$BQ,53,0)</f>
        <v>367</v>
      </c>
      <c r="J67" s="29">
        <f>VLOOKUP($C67,'S0 remplacer avec S44'!$C:$BQ,15,0)</f>
        <v>233</v>
      </c>
      <c r="K67" s="29">
        <f>VLOOKUP($C67,'S0 remplacer avec S44'!$C:$BQ,22,0)</f>
        <v>0</v>
      </c>
      <c r="L67" s="29">
        <f>VLOOKUP($C67,'S0 remplacer avec S44'!$C:$BQ,23,0)</f>
        <v>0</v>
      </c>
      <c r="M67" s="29">
        <f>VLOOKUP($C67,'S0 remplacer avec S44'!$C:$BQ,35,0)</f>
        <v>3041.3159000000001</v>
      </c>
      <c r="N67" s="29">
        <f>VLOOKUP($C67,'S0 remplacer avec S44'!$C:$BQ,42,0)</f>
        <v>0</v>
      </c>
      <c r="O67" s="29">
        <f>VLOOKUP($C67,'S0 remplacer avec S44'!$C:$BQ,43,0)</f>
        <v>278</v>
      </c>
      <c r="P67" s="22">
        <f>VLOOKUP($C67,'S45'!$C:$BQ,55,0)</f>
        <v>180.5</v>
      </c>
      <c r="Q67" s="22">
        <f>VLOOKUP($C67,'S45'!$C:$BQ,62,0)</f>
        <v>52</v>
      </c>
      <c r="R67" s="22">
        <f>VLOOKUP($C67,'S45'!$C:$BQ,63,0)</f>
        <v>98</v>
      </c>
      <c r="S67" s="22">
        <f>VLOOKUP($C67,'S45'!$C:$BQ,45,0)</f>
        <v>2145.3642799999998</v>
      </c>
      <c r="T67" s="29">
        <f>VLOOKUP($C67,'S45'!$C:$BQ,52,0)</f>
        <v>0</v>
      </c>
      <c r="U67" s="29">
        <f>VLOOKUP($C67,'S45'!$C:$BQ,53,0)</f>
        <v>307</v>
      </c>
      <c r="V67" s="29">
        <f>VLOOKUP($C67,'S45'!$C:$BQ,15,0)</f>
        <v>233</v>
      </c>
      <c r="W67" s="29">
        <f>VLOOKUP($C67,'S45'!$C:$BQ,22,0)</f>
        <v>0</v>
      </c>
      <c r="X67" s="29">
        <f>VLOOKUP($C67,'S45'!$C:$BQ,23,0)</f>
        <v>0</v>
      </c>
      <c r="Y67" s="29">
        <f>VLOOKUP($C67,'S45'!$C:$BQ,35,0)</f>
        <v>3060.1042000000002</v>
      </c>
      <c r="Z67" s="29">
        <f>VLOOKUP($C67,'S45'!$C:$BQ,42,0)</f>
        <v>0</v>
      </c>
      <c r="AA67" s="29">
        <f>VLOOKUP($C67,'S45'!$C:$BQ,43,0)</f>
        <v>259</v>
      </c>
      <c r="AB67" s="22" t="e">
        <f>VLOOKUP($C67,'S46'!$C:$BQ,55,0)</f>
        <v>#N/A</v>
      </c>
      <c r="AC67" s="22" t="e">
        <f>VLOOKUP($C67,'S46'!$C:$BQ,62,0)</f>
        <v>#N/A</v>
      </c>
      <c r="AD67" s="22" t="e">
        <f>VLOOKUP($C67,'S46'!$C:$BQ,63,0)</f>
        <v>#N/A</v>
      </c>
      <c r="AE67" s="22" t="e">
        <f>VLOOKUP($C67,'S46'!$C:$BQ,45,0)</f>
        <v>#N/A</v>
      </c>
      <c r="AF67" s="29" t="e">
        <f>VLOOKUP($C67,'S46'!$C:$BQ,52,0)</f>
        <v>#N/A</v>
      </c>
      <c r="AG67" s="29" t="e">
        <f>VLOOKUP($C67,'S46'!$C:$BQ,53,0)</f>
        <v>#N/A</v>
      </c>
      <c r="AH67" s="29" t="e">
        <f>VLOOKUP($C67,'S46'!$C:$BQ,15,0)</f>
        <v>#N/A</v>
      </c>
      <c r="AI67" s="29" t="e">
        <f>VLOOKUP($C67,'S46'!$C:$BQ,22,0)</f>
        <v>#N/A</v>
      </c>
      <c r="AJ67" s="29" t="e">
        <f>VLOOKUP($C67,'S46'!$C:$BQ,23,0)</f>
        <v>#N/A</v>
      </c>
      <c r="AK67" s="29" t="e">
        <f>VLOOKUP($C67,'S46'!$C:$BQ,35,0)</f>
        <v>#N/A</v>
      </c>
      <c r="AL67" s="29" t="e">
        <f>VLOOKUP($C67,'S46'!$C:$BQ,42,0)</f>
        <v>#N/A</v>
      </c>
      <c r="AM67" s="29" t="e">
        <f>VLOOKUP($C67,'S46'!$C:$BQ,43,0)</f>
        <v>#N/A</v>
      </c>
      <c r="AN67" s="22" t="e">
        <f>VLOOKUP($C67,'S47'!$C:$BQ,55,0)</f>
        <v>#N/A</v>
      </c>
      <c r="AO67" s="22" t="e">
        <f>VLOOKUP($C67,'S47'!$C:$BQ,62,0)</f>
        <v>#N/A</v>
      </c>
      <c r="AP67" s="22" t="e">
        <f>VLOOKUP($C67,'S47'!$C:$BQ,63,0)</f>
        <v>#N/A</v>
      </c>
      <c r="AQ67" s="22" t="e">
        <f>VLOOKUP($C67,'S47'!$C:$BQ,45,0)</f>
        <v>#N/A</v>
      </c>
      <c r="AR67" s="29" t="e">
        <f>VLOOKUP($C67,'S47'!$C:$BQ,52,0)</f>
        <v>#N/A</v>
      </c>
      <c r="AS67" s="29" t="e">
        <f>VLOOKUP($C67,'S47'!$C:$BQ,53,0)</f>
        <v>#N/A</v>
      </c>
      <c r="AT67" s="29" t="e">
        <f>VLOOKUP($C67,'S47'!$C:$BQ,15,0)</f>
        <v>#N/A</v>
      </c>
      <c r="AU67" s="29" t="e">
        <f>VLOOKUP($C67,'S47'!$C:$BQ,22,0)</f>
        <v>#N/A</v>
      </c>
      <c r="AV67" s="29" t="e">
        <f>VLOOKUP($C67,'S47'!$C:$BQ,23,0)</f>
        <v>#N/A</v>
      </c>
      <c r="AW67" s="29" t="e">
        <f>VLOOKUP($C67,'S47'!$C:$BQ,35,0)</f>
        <v>#N/A</v>
      </c>
      <c r="AX67" s="29" t="e">
        <f>VLOOKUP($C67,'S47'!$C:$BQ,42,0)</f>
        <v>#N/A</v>
      </c>
      <c r="AY67" s="29" t="e">
        <f>VLOOKUP($C67,'S47'!$C:$BQ,43,0)</f>
        <v>#N/A</v>
      </c>
      <c r="AZ67" s="22" t="e">
        <f>VLOOKUP($C67,'S48'!$C:$BQ,55,0)</f>
        <v>#N/A</v>
      </c>
      <c r="BA67" s="22" t="e">
        <f>VLOOKUP($C67,'S48'!$C:$BQ,62,0)</f>
        <v>#N/A</v>
      </c>
      <c r="BB67" s="22" t="e">
        <f>VLOOKUP($C67,'S48'!$C:$BQ,63,0)</f>
        <v>#N/A</v>
      </c>
      <c r="BC67" s="22" t="e">
        <f>VLOOKUP($C67,'S48'!$C:$BQ,45,0)</f>
        <v>#N/A</v>
      </c>
      <c r="BD67" s="29" t="e">
        <f>VLOOKUP($C67,'S48'!$C:$BQ,52,0)</f>
        <v>#N/A</v>
      </c>
      <c r="BE67" s="29" t="e">
        <f>VLOOKUP($C67,'S48'!$C:$BQ,53,0)</f>
        <v>#N/A</v>
      </c>
      <c r="BF67" s="29" t="e">
        <f>VLOOKUP($C67,'S48'!$C:$BQ,15,0)</f>
        <v>#N/A</v>
      </c>
      <c r="BG67" s="29" t="e">
        <f>VLOOKUP($C67,'S48'!$C:$BQ,22,0)</f>
        <v>#N/A</v>
      </c>
      <c r="BH67" s="29" t="e">
        <f>VLOOKUP($C67,'S48'!$C:$BQ,23,0)</f>
        <v>#N/A</v>
      </c>
      <c r="BI67" s="29" t="e">
        <f>VLOOKUP($C67,'S48'!$C:$BQ,35,0)</f>
        <v>#N/A</v>
      </c>
      <c r="BJ67" s="29" t="e">
        <f>VLOOKUP($C67,'S48'!$C:$BQ,42,0)</f>
        <v>#N/A</v>
      </c>
      <c r="BK67" s="29" t="e">
        <f>VLOOKUP($C67,'S48'!$C:$BQ,43,0)</f>
        <v>#N/A</v>
      </c>
      <c r="BL67" s="22" t="e">
        <f>VLOOKUP($C67,'S49'!$C:$BQ,55,0)</f>
        <v>#N/A</v>
      </c>
      <c r="BM67" s="22" t="e">
        <f>VLOOKUP($C67,'S49'!$C:$BQ,62,0)</f>
        <v>#N/A</v>
      </c>
      <c r="BN67" s="22" t="e">
        <f>VLOOKUP($C67,'S49'!$C:$BQ,63,0)</f>
        <v>#N/A</v>
      </c>
      <c r="BO67" s="22" t="e">
        <f>VLOOKUP($C67,'S49'!$C:$BQ,45,0)</f>
        <v>#N/A</v>
      </c>
      <c r="BP67" s="29" t="e">
        <f>VLOOKUP($C67,'S49'!$C:$BQ,52,0)</f>
        <v>#N/A</v>
      </c>
      <c r="BQ67" s="29" t="e">
        <f>VLOOKUP($C67,'S49'!$C:$BQ,53,0)</f>
        <v>#N/A</v>
      </c>
      <c r="BR67" s="29" t="e">
        <f>VLOOKUP($C67,'S49'!$C:$BQ,15,0)</f>
        <v>#N/A</v>
      </c>
      <c r="BS67" s="29" t="e">
        <f>VLOOKUP($C67,'S49'!$C:$BQ,22,0)</f>
        <v>#N/A</v>
      </c>
      <c r="BT67" s="29" t="e">
        <f>VLOOKUP($C67,'S49'!$C:$BQ,23,0)</f>
        <v>#N/A</v>
      </c>
      <c r="BU67" s="29" t="e">
        <f>VLOOKUP($C67,'S49'!$C:$BQ,35,0)</f>
        <v>#N/A</v>
      </c>
      <c r="BV67" s="29" t="e">
        <f>VLOOKUP($C67,'S49'!$C:$BQ,42,0)</f>
        <v>#N/A</v>
      </c>
      <c r="BW67" s="29" t="e">
        <f>VLOOKUP($C67,'S49'!$C:$BQ,43,0)</f>
        <v>#N/A</v>
      </c>
      <c r="BX67" s="22" t="e">
        <f>VLOOKUP($C67,'S50'!$C:$BQ,55,0)</f>
        <v>#N/A</v>
      </c>
      <c r="BY67" s="22" t="e">
        <f>VLOOKUP($C67,'S50'!$C:$BQ,62,0)</f>
        <v>#N/A</v>
      </c>
      <c r="BZ67" s="22" t="e">
        <f>VLOOKUP($C67,'S50'!$C:$BQ,63,0)</f>
        <v>#N/A</v>
      </c>
      <c r="CA67" s="22" t="e">
        <f>VLOOKUP($C67,'S50'!$C:$BQ,45,0)</f>
        <v>#N/A</v>
      </c>
      <c r="CB67" s="29" t="e">
        <f>VLOOKUP($C67,'S50'!$C:$BQ,52,0)</f>
        <v>#N/A</v>
      </c>
      <c r="CC67" s="29" t="e">
        <f>VLOOKUP($C67,'S50'!$C:$BQ,53,0)</f>
        <v>#N/A</v>
      </c>
      <c r="CD67" s="29" t="e">
        <f>VLOOKUP($C67,'S50'!$C:$BQ,15,0)</f>
        <v>#N/A</v>
      </c>
      <c r="CE67" s="29" t="e">
        <f>VLOOKUP($C67,'S50'!$C:$BQ,22,0)</f>
        <v>#N/A</v>
      </c>
      <c r="CF67" s="29" t="e">
        <f>VLOOKUP($C67,'S50'!$C:$BQ,23,0)</f>
        <v>#N/A</v>
      </c>
      <c r="CG67" s="29" t="e">
        <f>VLOOKUP($C67,'S50'!$C:$BQ,35,0)</f>
        <v>#N/A</v>
      </c>
      <c r="CH67" s="29" t="e">
        <f>VLOOKUP($C67,'S50'!$C:$BQ,42,0)</f>
        <v>#N/A</v>
      </c>
      <c r="CI67" s="29" t="e">
        <f>VLOOKUP($C67,'S50'!$C:$BQ,43,0)</f>
        <v>#N/A</v>
      </c>
    </row>
    <row r="68" spans="1:87" x14ac:dyDescent="0.2">
      <c r="A68" s="31" t="s">
        <v>382</v>
      </c>
      <c r="B68" s="31" t="s">
        <v>95</v>
      </c>
      <c r="C68" s="21" t="s">
        <v>102</v>
      </c>
      <c r="D68" s="22">
        <f>VLOOKUP($C68,'S0 remplacer avec S44'!$C:$BQ,55,0)</f>
        <v>171.5</v>
      </c>
      <c r="E68" s="22">
        <f>VLOOKUP($C68,'S0 remplacer avec S44'!$C:$BQ,62,0)</f>
        <v>22</v>
      </c>
      <c r="F68" s="22">
        <f>VLOOKUP($C68,'S0 remplacer avec S44'!$C:$BQ,63,0)</f>
        <v>61</v>
      </c>
      <c r="G68" s="22">
        <f>VLOOKUP($C68,'S0 remplacer avec S44'!$C:$BQ,45,0)</f>
        <v>1126.7986900000001</v>
      </c>
      <c r="H68" s="29">
        <f>VLOOKUP($C68,'S0 remplacer avec S44'!$C:$BQ,52,0)</f>
        <v>577</v>
      </c>
      <c r="I68" s="29">
        <f>VLOOKUP($C68,'S0 remplacer avec S44'!$C:$BQ,53,0)</f>
        <v>917</v>
      </c>
      <c r="J68" s="29">
        <f>VLOOKUP($C68,'S0 remplacer avec S44'!$C:$BQ,15,0)</f>
        <v>118</v>
      </c>
      <c r="K68" s="29">
        <f>VLOOKUP($C68,'S0 remplacer avec S44'!$C:$BQ,22,0)</f>
        <v>0</v>
      </c>
      <c r="L68" s="29">
        <f>VLOOKUP($C68,'S0 remplacer avec S44'!$C:$BQ,23,0)</f>
        <v>11</v>
      </c>
      <c r="M68" s="29">
        <f>VLOOKUP($C68,'S0 remplacer avec S44'!$C:$BQ,35,0)</f>
        <v>1522.57809</v>
      </c>
      <c r="N68" s="29">
        <f>VLOOKUP($C68,'S0 remplacer avec S44'!$C:$BQ,42,0)</f>
        <v>716</v>
      </c>
      <c r="O68" s="29">
        <f>VLOOKUP($C68,'S0 remplacer avec S44'!$C:$BQ,43,0)</f>
        <v>1164</v>
      </c>
      <c r="P68" s="22">
        <f>VLOOKUP($C68,'S45'!$C:$BQ,55,0)</f>
        <v>173.3</v>
      </c>
      <c r="Q68" s="22">
        <f>VLOOKUP($C68,'S45'!$C:$BQ,62,0)</f>
        <v>20</v>
      </c>
      <c r="R68" s="22">
        <f>VLOOKUP($C68,'S45'!$C:$BQ,63,0)</f>
        <v>59</v>
      </c>
      <c r="S68" s="22">
        <f>VLOOKUP($C68,'S45'!$C:$BQ,45,0)</f>
        <v>1115.94967</v>
      </c>
      <c r="T68" s="29">
        <f>VLOOKUP($C68,'S45'!$C:$BQ,52,0)</f>
        <v>587</v>
      </c>
      <c r="U68" s="29">
        <f>VLOOKUP($C68,'S45'!$C:$BQ,53,0)</f>
        <v>928</v>
      </c>
      <c r="V68" s="29">
        <f>VLOOKUP($C68,'S45'!$C:$BQ,15,0)</f>
        <v>118</v>
      </c>
      <c r="W68" s="29">
        <f>VLOOKUP($C68,'S45'!$C:$BQ,22,0)</f>
        <v>0</v>
      </c>
      <c r="X68" s="29">
        <f>VLOOKUP($C68,'S45'!$C:$BQ,23,0)</f>
        <v>11</v>
      </c>
      <c r="Y68" s="29">
        <f>VLOOKUP($C68,'S45'!$C:$BQ,35,0)</f>
        <v>1614.3272999999999</v>
      </c>
      <c r="Z68" s="29">
        <f>VLOOKUP($C68,'S45'!$C:$BQ,42,0)</f>
        <v>624</v>
      </c>
      <c r="AA68" s="29">
        <f>VLOOKUP($C68,'S45'!$C:$BQ,43,0)</f>
        <v>1072</v>
      </c>
      <c r="AB68" s="22" t="e">
        <f>VLOOKUP($C68,'S46'!$C:$BQ,55,0)</f>
        <v>#N/A</v>
      </c>
      <c r="AC68" s="22" t="e">
        <f>VLOOKUP($C68,'S46'!$C:$BQ,62,0)</f>
        <v>#N/A</v>
      </c>
      <c r="AD68" s="22" t="e">
        <f>VLOOKUP($C68,'S46'!$C:$BQ,63,0)</f>
        <v>#N/A</v>
      </c>
      <c r="AE68" s="22" t="e">
        <f>VLOOKUP($C68,'S46'!$C:$BQ,45,0)</f>
        <v>#N/A</v>
      </c>
      <c r="AF68" s="29" t="e">
        <f>VLOOKUP($C68,'S46'!$C:$BQ,52,0)</f>
        <v>#N/A</v>
      </c>
      <c r="AG68" s="29" t="e">
        <f>VLOOKUP($C68,'S46'!$C:$BQ,53,0)</f>
        <v>#N/A</v>
      </c>
      <c r="AH68" s="29" t="e">
        <f>VLOOKUP($C68,'S46'!$C:$BQ,15,0)</f>
        <v>#N/A</v>
      </c>
      <c r="AI68" s="29" t="e">
        <f>VLOOKUP($C68,'S46'!$C:$BQ,22,0)</f>
        <v>#N/A</v>
      </c>
      <c r="AJ68" s="29" t="e">
        <f>VLOOKUP($C68,'S46'!$C:$BQ,23,0)</f>
        <v>#N/A</v>
      </c>
      <c r="AK68" s="29" t="e">
        <f>VLOOKUP($C68,'S46'!$C:$BQ,35,0)</f>
        <v>#N/A</v>
      </c>
      <c r="AL68" s="29" t="e">
        <f>VLOOKUP($C68,'S46'!$C:$BQ,42,0)</f>
        <v>#N/A</v>
      </c>
      <c r="AM68" s="29" t="e">
        <f>VLOOKUP($C68,'S46'!$C:$BQ,43,0)</f>
        <v>#N/A</v>
      </c>
      <c r="AN68" s="22" t="e">
        <f>VLOOKUP($C68,'S47'!$C:$BQ,55,0)</f>
        <v>#N/A</v>
      </c>
      <c r="AO68" s="22" t="e">
        <f>VLOOKUP($C68,'S47'!$C:$BQ,62,0)</f>
        <v>#N/A</v>
      </c>
      <c r="AP68" s="22" t="e">
        <f>VLOOKUP($C68,'S47'!$C:$BQ,63,0)</f>
        <v>#N/A</v>
      </c>
      <c r="AQ68" s="22" t="e">
        <f>VLOOKUP($C68,'S47'!$C:$BQ,45,0)</f>
        <v>#N/A</v>
      </c>
      <c r="AR68" s="29" t="e">
        <f>VLOOKUP($C68,'S47'!$C:$BQ,52,0)</f>
        <v>#N/A</v>
      </c>
      <c r="AS68" s="29" t="e">
        <f>VLOOKUP($C68,'S47'!$C:$BQ,53,0)</f>
        <v>#N/A</v>
      </c>
      <c r="AT68" s="29" t="e">
        <f>VLOOKUP($C68,'S47'!$C:$BQ,15,0)</f>
        <v>#N/A</v>
      </c>
      <c r="AU68" s="29" t="e">
        <f>VLOOKUP($C68,'S47'!$C:$BQ,22,0)</f>
        <v>#N/A</v>
      </c>
      <c r="AV68" s="29" t="e">
        <f>VLOOKUP($C68,'S47'!$C:$BQ,23,0)</f>
        <v>#N/A</v>
      </c>
      <c r="AW68" s="29" t="e">
        <f>VLOOKUP($C68,'S47'!$C:$BQ,35,0)</f>
        <v>#N/A</v>
      </c>
      <c r="AX68" s="29" t="e">
        <f>VLOOKUP($C68,'S47'!$C:$BQ,42,0)</f>
        <v>#N/A</v>
      </c>
      <c r="AY68" s="29" t="e">
        <f>VLOOKUP($C68,'S47'!$C:$BQ,43,0)</f>
        <v>#N/A</v>
      </c>
      <c r="AZ68" s="22" t="e">
        <f>VLOOKUP($C68,'S48'!$C:$BQ,55,0)</f>
        <v>#N/A</v>
      </c>
      <c r="BA68" s="22" t="e">
        <f>VLOOKUP($C68,'S48'!$C:$BQ,62,0)</f>
        <v>#N/A</v>
      </c>
      <c r="BB68" s="22" t="e">
        <f>VLOOKUP($C68,'S48'!$C:$BQ,63,0)</f>
        <v>#N/A</v>
      </c>
      <c r="BC68" s="22" t="e">
        <f>VLOOKUP($C68,'S48'!$C:$BQ,45,0)</f>
        <v>#N/A</v>
      </c>
      <c r="BD68" s="29" t="e">
        <f>VLOOKUP($C68,'S48'!$C:$BQ,52,0)</f>
        <v>#N/A</v>
      </c>
      <c r="BE68" s="29" t="e">
        <f>VLOOKUP($C68,'S48'!$C:$BQ,53,0)</f>
        <v>#N/A</v>
      </c>
      <c r="BF68" s="29" t="e">
        <f>VLOOKUP($C68,'S48'!$C:$BQ,15,0)</f>
        <v>#N/A</v>
      </c>
      <c r="BG68" s="29" t="e">
        <f>VLOOKUP($C68,'S48'!$C:$BQ,22,0)</f>
        <v>#N/A</v>
      </c>
      <c r="BH68" s="29" t="e">
        <f>VLOOKUP($C68,'S48'!$C:$BQ,23,0)</f>
        <v>#N/A</v>
      </c>
      <c r="BI68" s="29" t="e">
        <f>VLOOKUP($C68,'S48'!$C:$BQ,35,0)</f>
        <v>#N/A</v>
      </c>
      <c r="BJ68" s="29" t="e">
        <f>VLOOKUP($C68,'S48'!$C:$BQ,42,0)</f>
        <v>#N/A</v>
      </c>
      <c r="BK68" s="29" t="e">
        <f>VLOOKUP($C68,'S48'!$C:$BQ,43,0)</f>
        <v>#N/A</v>
      </c>
      <c r="BL68" s="22" t="e">
        <f>VLOOKUP($C68,'S49'!$C:$BQ,55,0)</f>
        <v>#N/A</v>
      </c>
      <c r="BM68" s="22" t="e">
        <f>VLOOKUP($C68,'S49'!$C:$BQ,62,0)</f>
        <v>#N/A</v>
      </c>
      <c r="BN68" s="22" t="e">
        <f>VLOOKUP($C68,'S49'!$C:$BQ,63,0)</f>
        <v>#N/A</v>
      </c>
      <c r="BO68" s="22" t="e">
        <f>VLOOKUP($C68,'S49'!$C:$BQ,45,0)</f>
        <v>#N/A</v>
      </c>
      <c r="BP68" s="29" t="e">
        <f>VLOOKUP($C68,'S49'!$C:$BQ,52,0)</f>
        <v>#N/A</v>
      </c>
      <c r="BQ68" s="29" t="e">
        <f>VLOOKUP($C68,'S49'!$C:$BQ,53,0)</f>
        <v>#N/A</v>
      </c>
      <c r="BR68" s="29" t="e">
        <f>VLOOKUP($C68,'S49'!$C:$BQ,15,0)</f>
        <v>#N/A</v>
      </c>
      <c r="BS68" s="29" t="e">
        <f>VLOOKUP($C68,'S49'!$C:$BQ,22,0)</f>
        <v>#N/A</v>
      </c>
      <c r="BT68" s="29" t="e">
        <f>VLOOKUP($C68,'S49'!$C:$BQ,23,0)</f>
        <v>#N/A</v>
      </c>
      <c r="BU68" s="29" t="e">
        <f>VLOOKUP($C68,'S49'!$C:$BQ,35,0)</f>
        <v>#N/A</v>
      </c>
      <c r="BV68" s="29" t="e">
        <f>VLOOKUP($C68,'S49'!$C:$BQ,42,0)</f>
        <v>#N/A</v>
      </c>
      <c r="BW68" s="29" t="e">
        <f>VLOOKUP($C68,'S49'!$C:$BQ,43,0)</f>
        <v>#N/A</v>
      </c>
      <c r="BX68" s="22" t="e">
        <f>VLOOKUP($C68,'S50'!$C:$BQ,55,0)</f>
        <v>#N/A</v>
      </c>
      <c r="BY68" s="22" t="e">
        <f>VLOOKUP($C68,'S50'!$C:$BQ,62,0)</f>
        <v>#N/A</v>
      </c>
      <c r="BZ68" s="22" t="e">
        <f>VLOOKUP($C68,'S50'!$C:$BQ,63,0)</f>
        <v>#N/A</v>
      </c>
      <c r="CA68" s="22" t="e">
        <f>VLOOKUP($C68,'S50'!$C:$BQ,45,0)</f>
        <v>#N/A</v>
      </c>
      <c r="CB68" s="29" t="e">
        <f>VLOOKUP($C68,'S50'!$C:$BQ,52,0)</f>
        <v>#N/A</v>
      </c>
      <c r="CC68" s="29" t="e">
        <f>VLOOKUP($C68,'S50'!$C:$BQ,53,0)</f>
        <v>#N/A</v>
      </c>
      <c r="CD68" s="29" t="e">
        <f>VLOOKUP($C68,'S50'!$C:$BQ,15,0)</f>
        <v>#N/A</v>
      </c>
      <c r="CE68" s="29" t="e">
        <f>VLOOKUP($C68,'S50'!$C:$BQ,22,0)</f>
        <v>#N/A</v>
      </c>
      <c r="CF68" s="29" t="e">
        <f>VLOOKUP($C68,'S50'!$C:$BQ,23,0)</f>
        <v>#N/A</v>
      </c>
      <c r="CG68" s="29" t="e">
        <f>VLOOKUP($C68,'S50'!$C:$BQ,35,0)</f>
        <v>#N/A</v>
      </c>
      <c r="CH68" s="29" t="e">
        <f>VLOOKUP($C68,'S50'!$C:$BQ,42,0)</f>
        <v>#N/A</v>
      </c>
      <c r="CI68" s="29" t="e">
        <f>VLOOKUP($C68,'S50'!$C:$BQ,43,0)</f>
        <v>#N/A</v>
      </c>
    </row>
    <row r="69" spans="1:87" x14ac:dyDescent="0.2">
      <c r="A69" s="31" t="s">
        <v>382</v>
      </c>
      <c r="B69" s="31" t="s">
        <v>95</v>
      </c>
      <c r="C69" s="21" t="s">
        <v>103</v>
      </c>
      <c r="D69" s="22">
        <f>VLOOKUP($C69,'S0 remplacer avec S44'!$C:$BQ,55,0)</f>
        <v>277.39999999999998</v>
      </c>
      <c r="E69" s="22">
        <f>VLOOKUP($C69,'S0 remplacer avec S44'!$C:$BQ,62,0)</f>
        <v>13</v>
      </c>
      <c r="F69" s="22">
        <f>VLOOKUP($C69,'S0 remplacer avec S44'!$C:$BQ,63,0)</f>
        <v>71</v>
      </c>
      <c r="G69" s="22">
        <f>VLOOKUP($C69,'S0 remplacer avec S44'!$C:$BQ,45,0)</f>
        <v>2802.1032599999999</v>
      </c>
      <c r="H69" s="29">
        <f>VLOOKUP($C69,'S0 remplacer avec S44'!$C:$BQ,52,0)</f>
        <v>0</v>
      </c>
      <c r="I69" s="29">
        <f>VLOOKUP($C69,'S0 remplacer avec S44'!$C:$BQ,53,0)</f>
        <v>264</v>
      </c>
      <c r="J69" s="29">
        <f>VLOOKUP($C69,'S0 remplacer avec S44'!$C:$BQ,15,0)</f>
        <v>238</v>
      </c>
      <c r="K69" s="29">
        <f>VLOOKUP($C69,'S0 remplacer avec S44'!$C:$BQ,22,0)</f>
        <v>0</v>
      </c>
      <c r="L69" s="29">
        <f>VLOOKUP($C69,'S0 remplacer avec S44'!$C:$BQ,23,0)</f>
        <v>0</v>
      </c>
      <c r="M69" s="29">
        <f>VLOOKUP($C69,'S0 remplacer avec S44'!$C:$BQ,35,0)</f>
        <v>5109.4627099999998</v>
      </c>
      <c r="N69" s="29">
        <f>VLOOKUP($C69,'S0 remplacer avec S44'!$C:$BQ,42,0)</f>
        <v>0</v>
      </c>
      <c r="O69" s="29">
        <f>VLOOKUP($C69,'S0 remplacer avec S44'!$C:$BQ,43,0)</f>
        <v>0</v>
      </c>
      <c r="P69" s="22">
        <f>VLOOKUP($C69,'S45'!$C:$BQ,55,0)</f>
        <v>275.39999999999998</v>
      </c>
      <c r="Q69" s="22">
        <f>VLOOKUP($C69,'S45'!$C:$BQ,62,0)</f>
        <v>15</v>
      </c>
      <c r="R69" s="22">
        <f>VLOOKUP($C69,'S45'!$C:$BQ,63,0)</f>
        <v>73</v>
      </c>
      <c r="S69" s="22">
        <f>VLOOKUP($C69,'S45'!$C:$BQ,45,0)</f>
        <v>2839.2358800000002</v>
      </c>
      <c r="T69" s="29">
        <f>VLOOKUP($C69,'S45'!$C:$BQ,52,0)</f>
        <v>0</v>
      </c>
      <c r="U69" s="29">
        <f>VLOOKUP($C69,'S45'!$C:$BQ,53,0)</f>
        <v>227</v>
      </c>
      <c r="V69" s="29">
        <f>VLOOKUP($C69,'S45'!$C:$BQ,15,0)</f>
        <v>241</v>
      </c>
      <c r="W69" s="29">
        <f>VLOOKUP($C69,'S45'!$C:$BQ,22,0)</f>
        <v>0</v>
      </c>
      <c r="X69" s="29">
        <f>VLOOKUP($C69,'S45'!$C:$BQ,23,0)</f>
        <v>0</v>
      </c>
      <c r="Y69" s="29">
        <f>VLOOKUP($C69,'S45'!$C:$BQ,35,0)</f>
        <v>5110.7322599999998</v>
      </c>
      <c r="Z69" s="29">
        <f>VLOOKUP($C69,'S45'!$C:$BQ,42,0)</f>
        <v>0</v>
      </c>
      <c r="AA69" s="29">
        <f>VLOOKUP($C69,'S45'!$C:$BQ,43,0)</f>
        <v>0</v>
      </c>
      <c r="AB69" s="22" t="e">
        <f>VLOOKUP($C69,'S46'!$C:$BQ,55,0)</f>
        <v>#N/A</v>
      </c>
      <c r="AC69" s="22" t="e">
        <f>VLOOKUP($C69,'S46'!$C:$BQ,62,0)</f>
        <v>#N/A</v>
      </c>
      <c r="AD69" s="22" t="e">
        <f>VLOOKUP($C69,'S46'!$C:$BQ,63,0)</f>
        <v>#N/A</v>
      </c>
      <c r="AE69" s="22" t="e">
        <f>VLOOKUP($C69,'S46'!$C:$BQ,45,0)</f>
        <v>#N/A</v>
      </c>
      <c r="AF69" s="29" t="e">
        <f>VLOOKUP($C69,'S46'!$C:$BQ,52,0)</f>
        <v>#N/A</v>
      </c>
      <c r="AG69" s="29" t="e">
        <f>VLOOKUP($C69,'S46'!$C:$BQ,53,0)</f>
        <v>#N/A</v>
      </c>
      <c r="AH69" s="29" t="e">
        <f>VLOOKUP($C69,'S46'!$C:$BQ,15,0)</f>
        <v>#N/A</v>
      </c>
      <c r="AI69" s="29" t="e">
        <f>VLOOKUP($C69,'S46'!$C:$BQ,22,0)</f>
        <v>#N/A</v>
      </c>
      <c r="AJ69" s="29" t="e">
        <f>VLOOKUP($C69,'S46'!$C:$BQ,23,0)</f>
        <v>#N/A</v>
      </c>
      <c r="AK69" s="29" t="e">
        <f>VLOOKUP($C69,'S46'!$C:$BQ,35,0)</f>
        <v>#N/A</v>
      </c>
      <c r="AL69" s="29" t="e">
        <f>VLOOKUP($C69,'S46'!$C:$BQ,42,0)</f>
        <v>#N/A</v>
      </c>
      <c r="AM69" s="29" t="e">
        <f>VLOOKUP($C69,'S46'!$C:$BQ,43,0)</f>
        <v>#N/A</v>
      </c>
      <c r="AN69" s="22" t="e">
        <f>VLOOKUP($C69,'S47'!$C:$BQ,55,0)</f>
        <v>#N/A</v>
      </c>
      <c r="AO69" s="22" t="e">
        <f>VLOOKUP($C69,'S47'!$C:$BQ,62,0)</f>
        <v>#N/A</v>
      </c>
      <c r="AP69" s="22" t="e">
        <f>VLOOKUP($C69,'S47'!$C:$BQ,63,0)</f>
        <v>#N/A</v>
      </c>
      <c r="AQ69" s="22" t="e">
        <f>VLOOKUP($C69,'S47'!$C:$BQ,45,0)</f>
        <v>#N/A</v>
      </c>
      <c r="AR69" s="29" t="e">
        <f>VLOOKUP($C69,'S47'!$C:$BQ,52,0)</f>
        <v>#N/A</v>
      </c>
      <c r="AS69" s="29" t="e">
        <f>VLOOKUP($C69,'S47'!$C:$BQ,53,0)</f>
        <v>#N/A</v>
      </c>
      <c r="AT69" s="29" t="e">
        <f>VLOOKUP($C69,'S47'!$C:$BQ,15,0)</f>
        <v>#N/A</v>
      </c>
      <c r="AU69" s="29" t="e">
        <f>VLOOKUP($C69,'S47'!$C:$BQ,22,0)</f>
        <v>#N/A</v>
      </c>
      <c r="AV69" s="29" t="e">
        <f>VLOOKUP($C69,'S47'!$C:$BQ,23,0)</f>
        <v>#N/A</v>
      </c>
      <c r="AW69" s="29" t="e">
        <f>VLOOKUP($C69,'S47'!$C:$BQ,35,0)</f>
        <v>#N/A</v>
      </c>
      <c r="AX69" s="29" t="e">
        <f>VLOOKUP($C69,'S47'!$C:$BQ,42,0)</f>
        <v>#N/A</v>
      </c>
      <c r="AY69" s="29" t="e">
        <f>VLOOKUP($C69,'S47'!$C:$BQ,43,0)</f>
        <v>#N/A</v>
      </c>
      <c r="AZ69" s="22" t="e">
        <f>VLOOKUP($C69,'S48'!$C:$BQ,55,0)</f>
        <v>#N/A</v>
      </c>
      <c r="BA69" s="22" t="e">
        <f>VLOOKUP($C69,'S48'!$C:$BQ,62,0)</f>
        <v>#N/A</v>
      </c>
      <c r="BB69" s="22" t="e">
        <f>VLOOKUP($C69,'S48'!$C:$BQ,63,0)</f>
        <v>#N/A</v>
      </c>
      <c r="BC69" s="22" t="e">
        <f>VLOOKUP($C69,'S48'!$C:$BQ,45,0)</f>
        <v>#N/A</v>
      </c>
      <c r="BD69" s="29" t="e">
        <f>VLOOKUP($C69,'S48'!$C:$BQ,52,0)</f>
        <v>#N/A</v>
      </c>
      <c r="BE69" s="29" t="e">
        <f>VLOOKUP($C69,'S48'!$C:$BQ,53,0)</f>
        <v>#N/A</v>
      </c>
      <c r="BF69" s="29" t="e">
        <f>VLOOKUP($C69,'S48'!$C:$BQ,15,0)</f>
        <v>#N/A</v>
      </c>
      <c r="BG69" s="29" t="e">
        <f>VLOOKUP($C69,'S48'!$C:$BQ,22,0)</f>
        <v>#N/A</v>
      </c>
      <c r="BH69" s="29" t="e">
        <f>VLOOKUP($C69,'S48'!$C:$BQ,23,0)</f>
        <v>#N/A</v>
      </c>
      <c r="BI69" s="29" t="e">
        <f>VLOOKUP($C69,'S48'!$C:$BQ,35,0)</f>
        <v>#N/A</v>
      </c>
      <c r="BJ69" s="29" t="e">
        <f>VLOOKUP($C69,'S48'!$C:$BQ,42,0)</f>
        <v>#N/A</v>
      </c>
      <c r="BK69" s="29" t="e">
        <f>VLOOKUP($C69,'S48'!$C:$BQ,43,0)</f>
        <v>#N/A</v>
      </c>
      <c r="BL69" s="22" t="e">
        <f>VLOOKUP($C69,'S49'!$C:$BQ,55,0)</f>
        <v>#N/A</v>
      </c>
      <c r="BM69" s="22" t="e">
        <f>VLOOKUP($C69,'S49'!$C:$BQ,62,0)</f>
        <v>#N/A</v>
      </c>
      <c r="BN69" s="22" t="e">
        <f>VLOOKUP($C69,'S49'!$C:$BQ,63,0)</f>
        <v>#N/A</v>
      </c>
      <c r="BO69" s="22" t="e">
        <f>VLOOKUP($C69,'S49'!$C:$BQ,45,0)</f>
        <v>#N/A</v>
      </c>
      <c r="BP69" s="29" t="e">
        <f>VLOOKUP($C69,'S49'!$C:$BQ,52,0)</f>
        <v>#N/A</v>
      </c>
      <c r="BQ69" s="29" t="e">
        <f>VLOOKUP($C69,'S49'!$C:$BQ,53,0)</f>
        <v>#N/A</v>
      </c>
      <c r="BR69" s="29" t="e">
        <f>VLOOKUP($C69,'S49'!$C:$BQ,15,0)</f>
        <v>#N/A</v>
      </c>
      <c r="BS69" s="29" t="e">
        <f>VLOOKUP($C69,'S49'!$C:$BQ,22,0)</f>
        <v>#N/A</v>
      </c>
      <c r="BT69" s="29" t="e">
        <f>VLOOKUP($C69,'S49'!$C:$BQ,23,0)</f>
        <v>#N/A</v>
      </c>
      <c r="BU69" s="29" t="e">
        <f>VLOOKUP($C69,'S49'!$C:$BQ,35,0)</f>
        <v>#N/A</v>
      </c>
      <c r="BV69" s="29" t="e">
        <f>VLOOKUP($C69,'S49'!$C:$BQ,42,0)</f>
        <v>#N/A</v>
      </c>
      <c r="BW69" s="29" t="e">
        <f>VLOOKUP($C69,'S49'!$C:$BQ,43,0)</f>
        <v>#N/A</v>
      </c>
      <c r="BX69" s="22" t="e">
        <f>VLOOKUP($C69,'S50'!$C:$BQ,55,0)</f>
        <v>#N/A</v>
      </c>
      <c r="BY69" s="22" t="e">
        <f>VLOOKUP($C69,'S50'!$C:$BQ,62,0)</f>
        <v>#N/A</v>
      </c>
      <c r="BZ69" s="22" t="e">
        <f>VLOOKUP($C69,'S50'!$C:$BQ,63,0)</f>
        <v>#N/A</v>
      </c>
      <c r="CA69" s="22" t="e">
        <f>VLOOKUP($C69,'S50'!$C:$BQ,45,0)</f>
        <v>#N/A</v>
      </c>
      <c r="CB69" s="29" t="e">
        <f>VLOOKUP($C69,'S50'!$C:$BQ,52,0)</f>
        <v>#N/A</v>
      </c>
      <c r="CC69" s="29" t="e">
        <f>VLOOKUP($C69,'S50'!$C:$BQ,53,0)</f>
        <v>#N/A</v>
      </c>
      <c r="CD69" s="29" t="e">
        <f>VLOOKUP($C69,'S50'!$C:$BQ,15,0)</f>
        <v>#N/A</v>
      </c>
      <c r="CE69" s="29" t="e">
        <f>VLOOKUP($C69,'S50'!$C:$BQ,22,0)</f>
        <v>#N/A</v>
      </c>
      <c r="CF69" s="29" t="e">
        <f>VLOOKUP($C69,'S50'!$C:$BQ,23,0)</f>
        <v>#N/A</v>
      </c>
      <c r="CG69" s="29" t="e">
        <f>VLOOKUP($C69,'S50'!$C:$BQ,35,0)</f>
        <v>#N/A</v>
      </c>
      <c r="CH69" s="29" t="e">
        <f>VLOOKUP($C69,'S50'!$C:$BQ,42,0)</f>
        <v>#N/A</v>
      </c>
      <c r="CI69" s="29" t="e">
        <f>VLOOKUP($C69,'S50'!$C:$BQ,43,0)</f>
        <v>#N/A</v>
      </c>
    </row>
    <row r="70" spans="1:87" x14ac:dyDescent="0.2">
      <c r="A70" s="31" t="s">
        <v>382</v>
      </c>
      <c r="B70" s="31" t="s">
        <v>95</v>
      </c>
      <c r="C70" s="21" t="s">
        <v>104</v>
      </c>
      <c r="D70" s="22">
        <f>VLOOKUP($C70,'S0 remplacer avec S44'!$C:$BQ,55,0)</f>
        <v>167.8</v>
      </c>
      <c r="E70" s="22">
        <f>VLOOKUP($C70,'S0 remplacer avec S44'!$C:$BQ,62,0)</f>
        <v>0</v>
      </c>
      <c r="F70" s="22">
        <f>VLOOKUP($C70,'S0 remplacer avec S44'!$C:$BQ,63,0)</f>
        <v>16</v>
      </c>
      <c r="G70" s="22">
        <f>VLOOKUP($C70,'S0 remplacer avec S44'!$C:$BQ,45,0)</f>
        <v>1117.71288</v>
      </c>
      <c r="H70" s="29">
        <f>VLOOKUP($C70,'S0 remplacer avec S44'!$C:$BQ,52,0)</f>
        <v>233</v>
      </c>
      <c r="I70" s="29">
        <f>VLOOKUP($C70,'S0 remplacer avec S44'!$C:$BQ,53,0)</f>
        <v>503</v>
      </c>
      <c r="J70" s="29">
        <f>VLOOKUP($C70,'S0 remplacer avec S44'!$C:$BQ,15,0)</f>
        <v>131</v>
      </c>
      <c r="K70" s="29">
        <f>VLOOKUP($C70,'S0 remplacer avec S44'!$C:$BQ,22,0)</f>
        <v>0</v>
      </c>
      <c r="L70" s="29">
        <f>VLOOKUP($C70,'S0 remplacer avec S44'!$C:$BQ,23,0)</f>
        <v>0</v>
      </c>
      <c r="M70" s="29">
        <f>VLOOKUP($C70,'S0 remplacer avec S44'!$C:$BQ,35,0)</f>
        <v>1605.9024300000001</v>
      </c>
      <c r="N70" s="29">
        <f>VLOOKUP($C70,'S0 remplacer avec S44'!$C:$BQ,42,0)</f>
        <v>345</v>
      </c>
      <c r="O70" s="29">
        <f>VLOOKUP($C70,'S0 remplacer avec S44'!$C:$BQ,43,0)</f>
        <v>735</v>
      </c>
      <c r="P70" s="22">
        <f>VLOOKUP($C70,'S45'!$C:$BQ,55,0)</f>
        <v>173.1</v>
      </c>
      <c r="Q70" s="22">
        <f>VLOOKUP($C70,'S45'!$C:$BQ,62,0)</f>
        <v>0</v>
      </c>
      <c r="R70" s="22">
        <f>VLOOKUP($C70,'S45'!$C:$BQ,63,0)</f>
        <v>11</v>
      </c>
      <c r="S70" s="22">
        <f>VLOOKUP($C70,'S45'!$C:$BQ,45,0)</f>
        <v>1125.8248599999999</v>
      </c>
      <c r="T70" s="29">
        <f>VLOOKUP($C70,'S45'!$C:$BQ,52,0)</f>
        <v>225</v>
      </c>
      <c r="U70" s="29">
        <f>VLOOKUP($C70,'S45'!$C:$BQ,53,0)</f>
        <v>495</v>
      </c>
      <c r="V70" s="29">
        <f>VLOOKUP($C70,'S45'!$C:$BQ,15,0)</f>
        <v>136</v>
      </c>
      <c r="W70" s="29">
        <f>VLOOKUP($C70,'S45'!$C:$BQ,22,0)</f>
        <v>0</v>
      </c>
      <c r="X70" s="29">
        <f>VLOOKUP($C70,'S45'!$C:$BQ,23,0)</f>
        <v>0</v>
      </c>
      <c r="Y70" s="29">
        <f>VLOOKUP($C70,'S45'!$C:$BQ,35,0)</f>
        <v>1618.76484</v>
      </c>
      <c r="Z70" s="29">
        <f>VLOOKUP($C70,'S45'!$C:$BQ,42,0)</f>
        <v>332</v>
      </c>
      <c r="AA70" s="29">
        <f>VLOOKUP($C70,'S45'!$C:$BQ,43,0)</f>
        <v>722</v>
      </c>
      <c r="AB70" s="22" t="e">
        <f>VLOOKUP($C70,'S46'!$C:$BQ,55,0)</f>
        <v>#N/A</v>
      </c>
      <c r="AC70" s="22" t="e">
        <f>VLOOKUP($C70,'S46'!$C:$BQ,62,0)</f>
        <v>#N/A</v>
      </c>
      <c r="AD70" s="22" t="e">
        <f>VLOOKUP($C70,'S46'!$C:$BQ,63,0)</f>
        <v>#N/A</v>
      </c>
      <c r="AE70" s="22" t="e">
        <f>VLOOKUP($C70,'S46'!$C:$BQ,45,0)</f>
        <v>#N/A</v>
      </c>
      <c r="AF70" s="29" t="e">
        <f>VLOOKUP($C70,'S46'!$C:$BQ,52,0)</f>
        <v>#N/A</v>
      </c>
      <c r="AG70" s="29" t="e">
        <f>VLOOKUP($C70,'S46'!$C:$BQ,53,0)</f>
        <v>#N/A</v>
      </c>
      <c r="AH70" s="29" t="e">
        <f>VLOOKUP($C70,'S46'!$C:$BQ,15,0)</f>
        <v>#N/A</v>
      </c>
      <c r="AI70" s="29" t="e">
        <f>VLOOKUP($C70,'S46'!$C:$BQ,22,0)</f>
        <v>#N/A</v>
      </c>
      <c r="AJ70" s="29" t="e">
        <f>VLOOKUP($C70,'S46'!$C:$BQ,23,0)</f>
        <v>#N/A</v>
      </c>
      <c r="AK70" s="29" t="e">
        <f>VLOOKUP($C70,'S46'!$C:$BQ,35,0)</f>
        <v>#N/A</v>
      </c>
      <c r="AL70" s="29" t="e">
        <f>VLOOKUP($C70,'S46'!$C:$BQ,42,0)</f>
        <v>#N/A</v>
      </c>
      <c r="AM70" s="29" t="e">
        <f>VLOOKUP($C70,'S46'!$C:$BQ,43,0)</f>
        <v>#N/A</v>
      </c>
      <c r="AN70" s="22" t="e">
        <f>VLOOKUP($C70,'S47'!$C:$BQ,55,0)</f>
        <v>#N/A</v>
      </c>
      <c r="AO70" s="22" t="e">
        <f>VLOOKUP($C70,'S47'!$C:$BQ,62,0)</f>
        <v>#N/A</v>
      </c>
      <c r="AP70" s="22" t="e">
        <f>VLOOKUP($C70,'S47'!$C:$BQ,63,0)</f>
        <v>#N/A</v>
      </c>
      <c r="AQ70" s="22" t="e">
        <f>VLOOKUP($C70,'S47'!$C:$BQ,45,0)</f>
        <v>#N/A</v>
      </c>
      <c r="AR70" s="29" t="e">
        <f>VLOOKUP($C70,'S47'!$C:$BQ,52,0)</f>
        <v>#N/A</v>
      </c>
      <c r="AS70" s="29" t="e">
        <f>VLOOKUP($C70,'S47'!$C:$BQ,53,0)</f>
        <v>#N/A</v>
      </c>
      <c r="AT70" s="29" t="e">
        <f>VLOOKUP($C70,'S47'!$C:$BQ,15,0)</f>
        <v>#N/A</v>
      </c>
      <c r="AU70" s="29" t="e">
        <f>VLOOKUP($C70,'S47'!$C:$BQ,22,0)</f>
        <v>#N/A</v>
      </c>
      <c r="AV70" s="29" t="e">
        <f>VLOOKUP($C70,'S47'!$C:$BQ,23,0)</f>
        <v>#N/A</v>
      </c>
      <c r="AW70" s="29" t="e">
        <f>VLOOKUP($C70,'S47'!$C:$BQ,35,0)</f>
        <v>#N/A</v>
      </c>
      <c r="AX70" s="29" t="e">
        <f>VLOOKUP($C70,'S47'!$C:$BQ,42,0)</f>
        <v>#N/A</v>
      </c>
      <c r="AY70" s="29" t="e">
        <f>VLOOKUP($C70,'S47'!$C:$BQ,43,0)</f>
        <v>#N/A</v>
      </c>
      <c r="AZ70" s="22" t="e">
        <f>VLOOKUP($C70,'S48'!$C:$BQ,55,0)</f>
        <v>#N/A</v>
      </c>
      <c r="BA70" s="22" t="e">
        <f>VLOOKUP($C70,'S48'!$C:$BQ,62,0)</f>
        <v>#N/A</v>
      </c>
      <c r="BB70" s="22" t="e">
        <f>VLOOKUP($C70,'S48'!$C:$BQ,63,0)</f>
        <v>#N/A</v>
      </c>
      <c r="BC70" s="22" t="e">
        <f>VLOOKUP($C70,'S48'!$C:$BQ,45,0)</f>
        <v>#N/A</v>
      </c>
      <c r="BD70" s="29" t="e">
        <f>VLOOKUP($C70,'S48'!$C:$BQ,52,0)</f>
        <v>#N/A</v>
      </c>
      <c r="BE70" s="29" t="e">
        <f>VLOOKUP($C70,'S48'!$C:$BQ,53,0)</f>
        <v>#N/A</v>
      </c>
      <c r="BF70" s="29" t="e">
        <f>VLOOKUP($C70,'S48'!$C:$BQ,15,0)</f>
        <v>#N/A</v>
      </c>
      <c r="BG70" s="29" t="e">
        <f>VLOOKUP($C70,'S48'!$C:$BQ,22,0)</f>
        <v>#N/A</v>
      </c>
      <c r="BH70" s="29" t="e">
        <f>VLOOKUP($C70,'S48'!$C:$BQ,23,0)</f>
        <v>#N/A</v>
      </c>
      <c r="BI70" s="29" t="e">
        <f>VLOOKUP($C70,'S48'!$C:$BQ,35,0)</f>
        <v>#N/A</v>
      </c>
      <c r="BJ70" s="29" t="e">
        <f>VLOOKUP($C70,'S48'!$C:$BQ,42,0)</f>
        <v>#N/A</v>
      </c>
      <c r="BK70" s="29" t="e">
        <f>VLOOKUP($C70,'S48'!$C:$BQ,43,0)</f>
        <v>#N/A</v>
      </c>
      <c r="BL70" s="22" t="e">
        <f>VLOOKUP($C70,'S49'!$C:$BQ,55,0)</f>
        <v>#N/A</v>
      </c>
      <c r="BM70" s="22" t="e">
        <f>VLOOKUP($C70,'S49'!$C:$BQ,62,0)</f>
        <v>#N/A</v>
      </c>
      <c r="BN70" s="22" t="e">
        <f>VLOOKUP($C70,'S49'!$C:$BQ,63,0)</f>
        <v>#N/A</v>
      </c>
      <c r="BO70" s="22" t="e">
        <f>VLOOKUP($C70,'S49'!$C:$BQ,45,0)</f>
        <v>#N/A</v>
      </c>
      <c r="BP70" s="29" t="e">
        <f>VLOOKUP($C70,'S49'!$C:$BQ,52,0)</f>
        <v>#N/A</v>
      </c>
      <c r="BQ70" s="29" t="e">
        <f>VLOOKUP($C70,'S49'!$C:$BQ,53,0)</f>
        <v>#N/A</v>
      </c>
      <c r="BR70" s="29" t="e">
        <f>VLOOKUP($C70,'S49'!$C:$BQ,15,0)</f>
        <v>#N/A</v>
      </c>
      <c r="BS70" s="29" t="e">
        <f>VLOOKUP($C70,'S49'!$C:$BQ,22,0)</f>
        <v>#N/A</v>
      </c>
      <c r="BT70" s="29" t="e">
        <f>VLOOKUP($C70,'S49'!$C:$BQ,23,0)</f>
        <v>#N/A</v>
      </c>
      <c r="BU70" s="29" t="e">
        <f>VLOOKUP($C70,'S49'!$C:$BQ,35,0)</f>
        <v>#N/A</v>
      </c>
      <c r="BV70" s="29" t="e">
        <f>VLOOKUP($C70,'S49'!$C:$BQ,42,0)</f>
        <v>#N/A</v>
      </c>
      <c r="BW70" s="29" t="e">
        <f>VLOOKUP($C70,'S49'!$C:$BQ,43,0)</f>
        <v>#N/A</v>
      </c>
      <c r="BX70" s="22" t="e">
        <f>VLOOKUP($C70,'S50'!$C:$BQ,55,0)</f>
        <v>#N/A</v>
      </c>
      <c r="BY70" s="22" t="e">
        <f>VLOOKUP($C70,'S50'!$C:$BQ,62,0)</f>
        <v>#N/A</v>
      </c>
      <c r="BZ70" s="22" t="e">
        <f>VLOOKUP($C70,'S50'!$C:$BQ,63,0)</f>
        <v>#N/A</v>
      </c>
      <c r="CA70" s="22" t="e">
        <f>VLOOKUP($C70,'S50'!$C:$BQ,45,0)</f>
        <v>#N/A</v>
      </c>
      <c r="CB70" s="29" t="e">
        <f>VLOOKUP($C70,'S50'!$C:$BQ,52,0)</f>
        <v>#N/A</v>
      </c>
      <c r="CC70" s="29" t="e">
        <f>VLOOKUP($C70,'S50'!$C:$BQ,53,0)</f>
        <v>#N/A</v>
      </c>
      <c r="CD70" s="29" t="e">
        <f>VLOOKUP($C70,'S50'!$C:$BQ,15,0)</f>
        <v>#N/A</v>
      </c>
      <c r="CE70" s="29" t="e">
        <f>VLOOKUP($C70,'S50'!$C:$BQ,22,0)</f>
        <v>#N/A</v>
      </c>
      <c r="CF70" s="29" t="e">
        <f>VLOOKUP($C70,'S50'!$C:$BQ,23,0)</f>
        <v>#N/A</v>
      </c>
      <c r="CG70" s="29" t="e">
        <f>VLOOKUP($C70,'S50'!$C:$BQ,35,0)</f>
        <v>#N/A</v>
      </c>
      <c r="CH70" s="29" t="e">
        <f>VLOOKUP($C70,'S50'!$C:$BQ,42,0)</f>
        <v>#N/A</v>
      </c>
      <c r="CI70" s="29" t="e">
        <f>VLOOKUP($C70,'S50'!$C:$BQ,43,0)</f>
        <v>#N/A</v>
      </c>
    </row>
    <row r="71" spans="1:87" x14ac:dyDescent="0.2">
      <c r="A71" s="31" t="s">
        <v>382</v>
      </c>
      <c r="B71" s="31" t="s">
        <v>95</v>
      </c>
      <c r="C71" s="21" t="s">
        <v>105</v>
      </c>
      <c r="D71" s="22">
        <f>VLOOKUP($C71,'S0 remplacer avec S44'!$C:$BQ,55,0)</f>
        <v>324.5</v>
      </c>
      <c r="E71" s="22">
        <f>VLOOKUP($C71,'S0 remplacer avec S44'!$C:$BQ,62,0)</f>
        <v>0</v>
      </c>
      <c r="F71" s="22">
        <f>VLOOKUP($C71,'S0 remplacer avec S44'!$C:$BQ,63,0)</f>
        <v>55</v>
      </c>
      <c r="G71" s="22">
        <f>VLOOKUP($C71,'S0 remplacer avec S44'!$C:$BQ,45,0)</f>
        <v>2136.61654</v>
      </c>
      <c r="H71" s="29">
        <f>VLOOKUP($C71,'S0 remplacer avec S44'!$C:$BQ,52,0)</f>
        <v>651</v>
      </c>
      <c r="I71" s="29">
        <f>VLOOKUP($C71,'S0 remplacer avec S44'!$C:$BQ,53,0)</f>
        <v>1209</v>
      </c>
      <c r="J71" s="29">
        <f>VLOOKUP($C71,'S0 remplacer avec S44'!$C:$BQ,15,0)</f>
        <v>294</v>
      </c>
      <c r="K71" s="29">
        <f>VLOOKUP($C71,'S0 remplacer avec S44'!$C:$BQ,22,0)</f>
        <v>0</v>
      </c>
      <c r="L71" s="29">
        <f>VLOOKUP($C71,'S0 remplacer avec S44'!$C:$BQ,23,0)</f>
        <v>0</v>
      </c>
      <c r="M71" s="29">
        <f>VLOOKUP($C71,'S0 remplacer avec S44'!$C:$BQ,35,0)</f>
        <v>2924.0111200000001</v>
      </c>
      <c r="N71" s="29">
        <f>VLOOKUP($C71,'S0 remplacer avec S44'!$C:$BQ,42,0)</f>
        <v>573</v>
      </c>
      <c r="O71" s="29">
        <f>VLOOKUP($C71,'S0 remplacer avec S44'!$C:$BQ,43,0)</f>
        <v>1272</v>
      </c>
      <c r="P71" s="22">
        <f>VLOOKUP($C71,'S45'!$C:$BQ,55,0)</f>
        <v>338.4</v>
      </c>
      <c r="Q71" s="22">
        <f>VLOOKUP($C71,'S45'!$C:$BQ,62,0)</f>
        <v>0</v>
      </c>
      <c r="R71" s="22">
        <f>VLOOKUP($C71,'S45'!$C:$BQ,63,0)</f>
        <v>42</v>
      </c>
      <c r="S71" s="22">
        <f>VLOOKUP($C71,'S45'!$C:$BQ,45,0)</f>
        <v>2237.5805300000002</v>
      </c>
      <c r="T71" s="29">
        <f>VLOOKUP($C71,'S45'!$C:$BQ,52,0)</f>
        <v>550</v>
      </c>
      <c r="U71" s="29">
        <f>VLOOKUP($C71,'S45'!$C:$BQ,53,0)</f>
        <v>1108</v>
      </c>
      <c r="V71" s="29">
        <f>VLOOKUP($C71,'S45'!$C:$BQ,15,0)</f>
        <v>301</v>
      </c>
      <c r="W71" s="29">
        <f>VLOOKUP($C71,'S45'!$C:$BQ,22,0)</f>
        <v>0</v>
      </c>
      <c r="X71" s="29">
        <f>VLOOKUP($C71,'S45'!$C:$BQ,23,0)</f>
        <v>0</v>
      </c>
      <c r="Y71" s="29">
        <f>VLOOKUP($C71,'S45'!$C:$BQ,35,0)</f>
        <v>2934.59339</v>
      </c>
      <c r="Z71" s="29">
        <f>VLOOKUP($C71,'S45'!$C:$BQ,42,0)</f>
        <v>562</v>
      </c>
      <c r="AA71" s="29">
        <f>VLOOKUP($C71,'S45'!$C:$BQ,43,0)</f>
        <v>1262</v>
      </c>
      <c r="AB71" s="22" t="e">
        <f>VLOOKUP($C71,'S46'!$C:$BQ,55,0)</f>
        <v>#N/A</v>
      </c>
      <c r="AC71" s="22" t="e">
        <f>VLOOKUP($C71,'S46'!$C:$BQ,62,0)</f>
        <v>#N/A</v>
      </c>
      <c r="AD71" s="22" t="e">
        <f>VLOOKUP($C71,'S46'!$C:$BQ,63,0)</f>
        <v>#N/A</v>
      </c>
      <c r="AE71" s="22" t="e">
        <f>VLOOKUP($C71,'S46'!$C:$BQ,45,0)</f>
        <v>#N/A</v>
      </c>
      <c r="AF71" s="29" t="e">
        <f>VLOOKUP($C71,'S46'!$C:$BQ,52,0)</f>
        <v>#N/A</v>
      </c>
      <c r="AG71" s="29" t="e">
        <f>VLOOKUP($C71,'S46'!$C:$BQ,53,0)</f>
        <v>#N/A</v>
      </c>
      <c r="AH71" s="29" t="e">
        <f>VLOOKUP($C71,'S46'!$C:$BQ,15,0)</f>
        <v>#N/A</v>
      </c>
      <c r="AI71" s="29" t="e">
        <f>VLOOKUP($C71,'S46'!$C:$BQ,22,0)</f>
        <v>#N/A</v>
      </c>
      <c r="AJ71" s="29" t="e">
        <f>VLOOKUP($C71,'S46'!$C:$BQ,23,0)</f>
        <v>#N/A</v>
      </c>
      <c r="AK71" s="29" t="e">
        <f>VLOOKUP($C71,'S46'!$C:$BQ,35,0)</f>
        <v>#N/A</v>
      </c>
      <c r="AL71" s="29" t="e">
        <f>VLOOKUP($C71,'S46'!$C:$BQ,42,0)</f>
        <v>#N/A</v>
      </c>
      <c r="AM71" s="29" t="e">
        <f>VLOOKUP($C71,'S46'!$C:$BQ,43,0)</f>
        <v>#N/A</v>
      </c>
      <c r="AN71" s="22" t="e">
        <f>VLOOKUP($C71,'S47'!$C:$BQ,55,0)</f>
        <v>#N/A</v>
      </c>
      <c r="AO71" s="22" t="e">
        <f>VLOOKUP($C71,'S47'!$C:$BQ,62,0)</f>
        <v>#N/A</v>
      </c>
      <c r="AP71" s="22" t="e">
        <f>VLOOKUP($C71,'S47'!$C:$BQ,63,0)</f>
        <v>#N/A</v>
      </c>
      <c r="AQ71" s="22" t="e">
        <f>VLOOKUP($C71,'S47'!$C:$BQ,45,0)</f>
        <v>#N/A</v>
      </c>
      <c r="AR71" s="29" t="e">
        <f>VLOOKUP($C71,'S47'!$C:$BQ,52,0)</f>
        <v>#N/A</v>
      </c>
      <c r="AS71" s="29" t="e">
        <f>VLOOKUP($C71,'S47'!$C:$BQ,53,0)</f>
        <v>#N/A</v>
      </c>
      <c r="AT71" s="29" t="e">
        <f>VLOOKUP($C71,'S47'!$C:$BQ,15,0)</f>
        <v>#N/A</v>
      </c>
      <c r="AU71" s="29" t="e">
        <f>VLOOKUP($C71,'S47'!$C:$BQ,22,0)</f>
        <v>#N/A</v>
      </c>
      <c r="AV71" s="29" t="e">
        <f>VLOOKUP($C71,'S47'!$C:$BQ,23,0)</f>
        <v>#N/A</v>
      </c>
      <c r="AW71" s="29" t="e">
        <f>VLOOKUP($C71,'S47'!$C:$BQ,35,0)</f>
        <v>#N/A</v>
      </c>
      <c r="AX71" s="29" t="e">
        <f>VLOOKUP($C71,'S47'!$C:$BQ,42,0)</f>
        <v>#N/A</v>
      </c>
      <c r="AY71" s="29" t="e">
        <f>VLOOKUP($C71,'S47'!$C:$BQ,43,0)</f>
        <v>#N/A</v>
      </c>
      <c r="AZ71" s="22" t="e">
        <f>VLOOKUP($C71,'S48'!$C:$BQ,55,0)</f>
        <v>#N/A</v>
      </c>
      <c r="BA71" s="22" t="e">
        <f>VLOOKUP($C71,'S48'!$C:$BQ,62,0)</f>
        <v>#N/A</v>
      </c>
      <c r="BB71" s="22" t="e">
        <f>VLOOKUP($C71,'S48'!$C:$BQ,63,0)</f>
        <v>#N/A</v>
      </c>
      <c r="BC71" s="22" t="e">
        <f>VLOOKUP($C71,'S48'!$C:$BQ,45,0)</f>
        <v>#N/A</v>
      </c>
      <c r="BD71" s="29" t="e">
        <f>VLOOKUP($C71,'S48'!$C:$BQ,52,0)</f>
        <v>#N/A</v>
      </c>
      <c r="BE71" s="29" t="e">
        <f>VLOOKUP($C71,'S48'!$C:$BQ,53,0)</f>
        <v>#N/A</v>
      </c>
      <c r="BF71" s="29" t="e">
        <f>VLOOKUP($C71,'S48'!$C:$BQ,15,0)</f>
        <v>#N/A</v>
      </c>
      <c r="BG71" s="29" t="e">
        <f>VLOOKUP($C71,'S48'!$C:$BQ,22,0)</f>
        <v>#N/A</v>
      </c>
      <c r="BH71" s="29" t="e">
        <f>VLOOKUP($C71,'S48'!$C:$BQ,23,0)</f>
        <v>#N/A</v>
      </c>
      <c r="BI71" s="29" t="e">
        <f>VLOOKUP($C71,'S48'!$C:$BQ,35,0)</f>
        <v>#N/A</v>
      </c>
      <c r="BJ71" s="29" t="e">
        <f>VLOOKUP($C71,'S48'!$C:$BQ,42,0)</f>
        <v>#N/A</v>
      </c>
      <c r="BK71" s="29" t="e">
        <f>VLOOKUP($C71,'S48'!$C:$BQ,43,0)</f>
        <v>#N/A</v>
      </c>
      <c r="BL71" s="22" t="e">
        <f>VLOOKUP($C71,'S49'!$C:$BQ,55,0)</f>
        <v>#N/A</v>
      </c>
      <c r="BM71" s="22" t="e">
        <f>VLOOKUP($C71,'S49'!$C:$BQ,62,0)</f>
        <v>#N/A</v>
      </c>
      <c r="BN71" s="22" t="e">
        <f>VLOOKUP($C71,'S49'!$C:$BQ,63,0)</f>
        <v>#N/A</v>
      </c>
      <c r="BO71" s="22" t="e">
        <f>VLOOKUP($C71,'S49'!$C:$BQ,45,0)</f>
        <v>#N/A</v>
      </c>
      <c r="BP71" s="29" t="e">
        <f>VLOOKUP($C71,'S49'!$C:$BQ,52,0)</f>
        <v>#N/A</v>
      </c>
      <c r="BQ71" s="29" t="e">
        <f>VLOOKUP($C71,'S49'!$C:$BQ,53,0)</f>
        <v>#N/A</v>
      </c>
      <c r="BR71" s="29" t="e">
        <f>VLOOKUP($C71,'S49'!$C:$BQ,15,0)</f>
        <v>#N/A</v>
      </c>
      <c r="BS71" s="29" t="e">
        <f>VLOOKUP($C71,'S49'!$C:$BQ,22,0)</f>
        <v>#N/A</v>
      </c>
      <c r="BT71" s="29" t="e">
        <f>VLOOKUP($C71,'S49'!$C:$BQ,23,0)</f>
        <v>#N/A</v>
      </c>
      <c r="BU71" s="29" t="e">
        <f>VLOOKUP($C71,'S49'!$C:$BQ,35,0)</f>
        <v>#N/A</v>
      </c>
      <c r="BV71" s="29" t="e">
        <f>VLOOKUP($C71,'S49'!$C:$BQ,42,0)</f>
        <v>#N/A</v>
      </c>
      <c r="BW71" s="29" t="e">
        <f>VLOOKUP($C71,'S49'!$C:$BQ,43,0)</f>
        <v>#N/A</v>
      </c>
      <c r="BX71" s="22" t="e">
        <f>VLOOKUP($C71,'S50'!$C:$BQ,55,0)</f>
        <v>#N/A</v>
      </c>
      <c r="BY71" s="22" t="e">
        <f>VLOOKUP($C71,'S50'!$C:$BQ,62,0)</f>
        <v>#N/A</v>
      </c>
      <c r="BZ71" s="22" t="e">
        <f>VLOOKUP($C71,'S50'!$C:$BQ,63,0)</f>
        <v>#N/A</v>
      </c>
      <c r="CA71" s="22" t="e">
        <f>VLOOKUP($C71,'S50'!$C:$BQ,45,0)</f>
        <v>#N/A</v>
      </c>
      <c r="CB71" s="29" t="e">
        <f>VLOOKUP($C71,'S50'!$C:$BQ,52,0)</f>
        <v>#N/A</v>
      </c>
      <c r="CC71" s="29" t="e">
        <f>VLOOKUP($C71,'S50'!$C:$BQ,53,0)</f>
        <v>#N/A</v>
      </c>
      <c r="CD71" s="29" t="e">
        <f>VLOOKUP($C71,'S50'!$C:$BQ,15,0)</f>
        <v>#N/A</v>
      </c>
      <c r="CE71" s="29" t="e">
        <f>VLOOKUP($C71,'S50'!$C:$BQ,22,0)</f>
        <v>#N/A</v>
      </c>
      <c r="CF71" s="29" t="e">
        <f>VLOOKUP($C71,'S50'!$C:$BQ,23,0)</f>
        <v>#N/A</v>
      </c>
      <c r="CG71" s="29" t="e">
        <f>VLOOKUP($C71,'S50'!$C:$BQ,35,0)</f>
        <v>#N/A</v>
      </c>
      <c r="CH71" s="29" t="e">
        <f>VLOOKUP($C71,'S50'!$C:$BQ,42,0)</f>
        <v>#N/A</v>
      </c>
      <c r="CI71" s="29" t="e">
        <f>VLOOKUP($C71,'S50'!$C:$BQ,43,0)</f>
        <v>#N/A</v>
      </c>
    </row>
    <row r="72" spans="1:87" x14ac:dyDescent="0.2">
      <c r="A72" s="31" t="s">
        <v>382</v>
      </c>
      <c r="B72" s="31" t="s">
        <v>95</v>
      </c>
      <c r="C72" s="21" t="s">
        <v>106</v>
      </c>
      <c r="D72" s="22">
        <f>VLOOKUP($C72,'S0 remplacer avec S44'!$C:$BQ,55,0)</f>
        <v>310.10000000000002</v>
      </c>
      <c r="E72" s="22">
        <f>VLOOKUP($C72,'S0 remplacer avec S44'!$C:$BQ,62,0)</f>
        <v>0</v>
      </c>
      <c r="F72" s="22">
        <f>VLOOKUP($C72,'S0 remplacer avec S44'!$C:$BQ,63,0)</f>
        <v>45</v>
      </c>
      <c r="G72" s="22">
        <f>VLOOKUP($C72,'S0 remplacer avec S44'!$C:$BQ,45,0)</f>
        <v>2602.84899</v>
      </c>
      <c r="H72" s="29">
        <f>VLOOKUP($C72,'S0 remplacer avec S44'!$C:$BQ,52,0)</f>
        <v>5</v>
      </c>
      <c r="I72" s="29">
        <f>VLOOKUP($C72,'S0 remplacer avec S44'!$C:$BQ,53,0)</f>
        <v>527</v>
      </c>
      <c r="J72" s="29">
        <f>VLOOKUP($C72,'S0 remplacer avec S44'!$C:$BQ,15,0)</f>
        <v>161</v>
      </c>
      <c r="K72" s="29">
        <f>VLOOKUP($C72,'S0 remplacer avec S44'!$C:$BQ,22,0)</f>
        <v>3</v>
      </c>
      <c r="L72" s="29">
        <f>VLOOKUP($C72,'S0 remplacer avec S44'!$C:$BQ,23,0)</f>
        <v>36</v>
      </c>
      <c r="M72" s="29">
        <f>VLOOKUP($C72,'S0 remplacer avec S44'!$C:$BQ,35,0)</f>
        <v>2692.4778500000002</v>
      </c>
      <c r="N72" s="29">
        <f>VLOOKUP($C72,'S0 remplacer avec S44'!$C:$BQ,42,0)</f>
        <v>1056</v>
      </c>
      <c r="O72" s="29">
        <f>VLOOKUP($C72,'S0 remplacer avec S44'!$C:$BQ,43,0)</f>
        <v>1805</v>
      </c>
      <c r="P72" s="22">
        <f>VLOOKUP($C72,'S45'!$C:$BQ,55,0)</f>
        <v>318.39999999999998</v>
      </c>
      <c r="Q72" s="22">
        <f>VLOOKUP($C72,'S45'!$C:$BQ,62,0)</f>
        <v>0</v>
      </c>
      <c r="R72" s="22">
        <f>VLOOKUP($C72,'S45'!$C:$BQ,63,0)</f>
        <v>37</v>
      </c>
      <c r="S72" s="22">
        <f>VLOOKUP($C72,'S45'!$C:$BQ,45,0)</f>
        <v>2675.1453799999999</v>
      </c>
      <c r="T72" s="29">
        <f>VLOOKUP($C72,'S45'!$C:$BQ,52,0)</f>
        <v>0</v>
      </c>
      <c r="U72" s="29">
        <f>VLOOKUP($C72,'S45'!$C:$BQ,53,0)</f>
        <v>454</v>
      </c>
      <c r="V72" s="29">
        <f>VLOOKUP($C72,'S45'!$C:$BQ,15,0)</f>
        <v>166</v>
      </c>
      <c r="W72" s="29">
        <f>VLOOKUP($C72,'S45'!$C:$BQ,22,0)</f>
        <v>0</v>
      </c>
      <c r="X72" s="29">
        <f>VLOOKUP($C72,'S45'!$C:$BQ,23,0)</f>
        <v>31</v>
      </c>
      <c r="Y72" s="29">
        <f>VLOOKUP($C72,'S45'!$C:$BQ,35,0)</f>
        <v>2716.3451</v>
      </c>
      <c r="Z72" s="29">
        <f>VLOOKUP($C72,'S45'!$C:$BQ,42,0)</f>
        <v>1032</v>
      </c>
      <c r="AA72" s="29">
        <f>VLOOKUP($C72,'S45'!$C:$BQ,43,0)</f>
        <v>1782</v>
      </c>
      <c r="AB72" s="22" t="e">
        <f>VLOOKUP($C72,'S46'!$C:$BQ,55,0)</f>
        <v>#N/A</v>
      </c>
      <c r="AC72" s="22" t="e">
        <f>VLOOKUP($C72,'S46'!$C:$BQ,62,0)</f>
        <v>#N/A</v>
      </c>
      <c r="AD72" s="22" t="e">
        <f>VLOOKUP($C72,'S46'!$C:$BQ,63,0)</f>
        <v>#N/A</v>
      </c>
      <c r="AE72" s="22" t="e">
        <f>VLOOKUP($C72,'S46'!$C:$BQ,45,0)</f>
        <v>#N/A</v>
      </c>
      <c r="AF72" s="29" t="e">
        <f>VLOOKUP($C72,'S46'!$C:$BQ,52,0)</f>
        <v>#N/A</v>
      </c>
      <c r="AG72" s="29" t="e">
        <f>VLOOKUP($C72,'S46'!$C:$BQ,53,0)</f>
        <v>#N/A</v>
      </c>
      <c r="AH72" s="29" t="e">
        <f>VLOOKUP($C72,'S46'!$C:$BQ,15,0)</f>
        <v>#N/A</v>
      </c>
      <c r="AI72" s="29" t="e">
        <f>VLOOKUP($C72,'S46'!$C:$BQ,22,0)</f>
        <v>#N/A</v>
      </c>
      <c r="AJ72" s="29" t="e">
        <f>VLOOKUP($C72,'S46'!$C:$BQ,23,0)</f>
        <v>#N/A</v>
      </c>
      <c r="AK72" s="29" t="e">
        <f>VLOOKUP($C72,'S46'!$C:$BQ,35,0)</f>
        <v>#N/A</v>
      </c>
      <c r="AL72" s="29" t="e">
        <f>VLOOKUP($C72,'S46'!$C:$BQ,42,0)</f>
        <v>#N/A</v>
      </c>
      <c r="AM72" s="29" t="e">
        <f>VLOOKUP($C72,'S46'!$C:$BQ,43,0)</f>
        <v>#N/A</v>
      </c>
      <c r="AN72" s="22" t="e">
        <f>VLOOKUP($C72,'S47'!$C:$BQ,55,0)</f>
        <v>#N/A</v>
      </c>
      <c r="AO72" s="22" t="e">
        <f>VLOOKUP($C72,'S47'!$C:$BQ,62,0)</f>
        <v>#N/A</v>
      </c>
      <c r="AP72" s="22" t="e">
        <f>VLOOKUP($C72,'S47'!$C:$BQ,63,0)</f>
        <v>#N/A</v>
      </c>
      <c r="AQ72" s="22" t="e">
        <f>VLOOKUP($C72,'S47'!$C:$BQ,45,0)</f>
        <v>#N/A</v>
      </c>
      <c r="AR72" s="29" t="e">
        <f>VLOOKUP($C72,'S47'!$C:$BQ,52,0)</f>
        <v>#N/A</v>
      </c>
      <c r="AS72" s="29" t="e">
        <f>VLOOKUP($C72,'S47'!$C:$BQ,53,0)</f>
        <v>#N/A</v>
      </c>
      <c r="AT72" s="29" t="e">
        <f>VLOOKUP($C72,'S47'!$C:$BQ,15,0)</f>
        <v>#N/A</v>
      </c>
      <c r="AU72" s="29" t="e">
        <f>VLOOKUP($C72,'S47'!$C:$BQ,22,0)</f>
        <v>#N/A</v>
      </c>
      <c r="AV72" s="29" t="e">
        <f>VLOOKUP($C72,'S47'!$C:$BQ,23,0)</f>
        <v>#N/A</v>
      </c>
      <c r="AW72" s="29" t="e">
        <f>VLOOKUP($C72,'S47'!$C:$BQ,35,0)</f>
        <v>#N/A</v>
      </c>
      <c r="AX72" s="29" t="e">
        <f>VLOOKUP($C72,'S47'!$C:$BQ,42,0)</f>
        <v>#N/A</v>
      </c>
      <c r="AY72" s="29" t="e">
        <f>VLOOKUP($C72,'S47'!$C:$BQ,43,0)</f>
        <v>#N/A</v>
      </c>
      <c r="AZ72" s="22" t="e">
        <f>VLOOKUP($C72,'S48'!$C:$BQ,55,0)</f>
        <v>#N/A</v>
      </c>
      <c r="BA72" s="22" t="e">
        <f>VLOOKUP($C72,'S48'!$C:$BQ,62,0)</f>
        <v>#N/A</v>
      </c>
      <c r="BB72" s="22" t="e">
        <f>VLOOKUP($C72,'S48'!$C:$BQ,63,0)</f>
        <v>#N/A</v>
      </c>
      <c r="BC72" s="22" t="e">
        <f>VLOOKUP($C72,'S48'!$C:$BQ,45,0)</f>
        <v>#N/A</v>
      </c>
      <c r="BD72" s="29" t="e">
        <f>VLOOKUP($C72,'S48'!$C:$BQ,52,0)</f>
        <v>#N/A</v>
      </c>
      <c r="BE72" s="29" t="e">
        <f>VLOOKUP($C72,'S48'!$C:$BQ,53,0)</f>
        <v>#N/A</v>
      </c>
      <c r="BF72" s="29" t="e">
        <f>VLOOKUP($C72,'S48'!$C:$BQ,15,0)</f>
        <v>#N/A</v>
      </c>
      <c r="BG72" s="29" t="e">
        <f>VLOOKUP($C72,'S48'!$C:$BQ,22,0)</f>
        <v>#N/A</v>
      </c>
      <c r="BH72" s="29" t="e">
        <f>VLOOKUP($C72,'S48'!$C:$BQ,23,0)</f>
        <v>#N/A</v>
      </c>
      <c r="BI72" s="29" t="e">
        <f>VLOOKUP($C72,'S48'!$C:$BQ,35,0)</f>
        <v>#N/A</v>
      </c>
      <c r="BJ72" s="29" t="e">
        <f>VLOOKUP($C72,'S48'!$C:$BQ,42,0)</f>
        <v>#N/A</v>
      </c>
      <c r="BK72" s="29" t="e">
        <f>VLOOKUP($C72,'S48'!$C:$BQ,43,0)</f>
        <v>#N/A</v>
      </c>
      <c r="BL72" s="22" t="e">
        <f>VLOOKUP($C72,'S49'!$C:$BQ,55,0)</f>
        <v>#N/A</v>
      </c>
      <c r="BM72" s="22" t="e">
        <f>VLOOKUP($C72,'S49'!$C:$BQ,62,0)</f>
        <v>#N/A</v>
      </c>
      <c r="BN72" s="22" t="e">
        <f>VLOOKUP($C72,'S49'!$C:$BQ,63,0)</f>
        <v>#N/A</v>
      </c>
      <c r="BO72" s="22" t="e">
        <f>VLOOKUP($C72,'S49'!$C:$BQ,45,0)</f>
        <v>#N/A</v>
      </c>
      <c r="BP72" s="29" t="e">
        <f>VLOOKUP($C72,'S49'!$C:$BQ,52,0)</f>
        <v>#N/A</v>
      </c>
      <c r="BQ72" s="29" t="e">
        <f>VLOOKUP($C72,'S49'!$C:$BQ,53,0)</f>
        <v>#N/A</v>
      </c>
      <c r="BR72" s="29" t="e">
        <f>VLOOKUP($C72,'S49'!$C:$BQ,15,0)</f>
        <v>#N/A</v>
      </c>
      <c r="BS72" s="29" t="e">
        <f>VLOOKUP($C72,'S49'!$C:$BQ,22,0)</f>
        <v>#N/A</v>
      </c>
      <c r="BT72" s="29" t="e">
        <f>VLOOKUP($C72,'S49'!$C:$BQ,23,0)</f>
        <v>#N/A</v>
      </c>
      <c r="BU72" s="29" t="e">
        <f>VLOOKUP($C72,'S49'!$C:$BQ,35,0)</f>
        <v>#N/A</v>
      </c>
      <c r="BV72" s="29" t="e">
        <f>VLOOKUP($C72,'S49'!$C:$BQ,42,0)</f>
        <v>#N/A</v>
      </c>
      <c r="BW72" s="29" t="e">
        <f>VLOOKUP($C72,'S49'!$C:$BQ,43,0)</f>
        <v>#N/A</v>
      </c>
      <c r="BX72" s="22" t="e">
        <f>VLOOKUP($C72,'S50'!$C:$BQ,55,0)</f>
        <v>#N/A</v>
      </c>
      <c r="BY72" s="22" t="e">
        <f>VLOOKUP($C72,'S50'!$C:$BQ,62,0)</f>
        <v>#N/A</v>
      </c>
      <c r="BZ72" s="22" t="e">
        <f>VLOOKUP($C72,'S50'!$C:$BQ,63,0)</f>
        <v>#N/A</v>
      </c>
      <c r="CA72" s="22" t="e">
        <f>VLOOKUP($C72,'S50'!$C:$BQ,45,0)</f>
        <v>#N/A</v>
      </c>
      <c r="CB72" s="29" t="e">
        <f>VLOOKUP($C72,'S50'!$C:$BQ,52,0)</f>
        <v>#N/A</v>
      </c>
      <c r="CC72" s="29" t="e">
        <f>VLOOKUP($C72,'S50'!$C:$BQ,53,0)</f>
        <v>#N/A</v>
      </c>
      <c r="CD72" s="29" t="e">
        <f>VLOOKUP($C72,'S50'!$C:$BQ,15,0)</f>
        <v>#N/A</v>
      </c>
      <c r="CE72" s="29" t="e">
        <f>VLOOKUP($C72,'S50'!$C:$BQ,22,0)</f>
        <v>#N/A</v>
      </c>
      <c r="CF72" s="29" t="e">
        <f>VLOOKUP($C72,'S50'!$C:$BQ,23,0)</f>
        <v>#N/A</v>
      </c>
      <c r="CG72" s="29" t="e">
        <f>VLOOKUP($C72,'S50'!$C:$BQ,35,0)</f>
        <v>#N/A</v>
      </c>
      <c r="CH72" s="29" t="e">
        <f>VLOOKUP($C72,'S50'!$C:$BQ,42,0)</f>
        <v>#N/A</v>
      </c>
      <c r="CI72" s="29" t="e">
        <f>VLOOKUP($C72,'S50'!$C:$BQ,43,0)</f>
        <v>#N/A</v>
      </c>
    </row>
    <row r="73" spans="1:87" x14ac:dyDescent="0.2">
      <c r="A73" s="31" t="s">
        <v>382</v>
      </c>
      <c r="B73" s="31" t="s">
        <v>95</v>
      </c>
      <c r="C73" s="21" t="s">
        <v>107</v>
      </c>
      <c r="D73" s="22">
        <f>VLOOKUP($C73,'S0 remplacer avec S44'!$C:$BQ,55,0)</f>
        <v>157.9</v>
      </c>
      <c r="E73" s="22">
        <f>VLOOKUP($C73,'S0 remplacer avec S44'!$C:$BQ,62,0)</f>
        <v>146</v>
      </c>
      <c r="F73" s="22">
        <f>VLOOKUP($C73,'S0 remplacer avec S44'!$C:$BQ,63,0)</f>
        <v>207</v>
      </c>
      <c r="G73" s="22">
        <f>VLOOKUP($C73,'S0 remplacer avec S44'!$C:$BQ,45,0)</f>
        <v>2450.8462500000001</v>
      </c>
      <c r="H73" s="29">
        <f>VLOOKUP($C73,'S0 remplacer avec S44'!$C:$BQ,52,0)</f>
        <v>226</v>
      </c>
      <c r="I73" s="29">
        <f>VLOOKUP($C73,'S0 remplacer avec S44'!$C:$BQ,53,0)</f>
        <v>762</v>
      </c>
      <c r="J73" s="29">
        <f>VLOOKUP($C73,'S0 remplacer avec S44'!$C:$BQ,15,0)</f>
        <v>207</v>
      </c>
      <c r="K73" s="29">
        <f>VLOOKUP($C73,'S0 remplacer avec S44'!$C:$BQ,22,0)</f>
        <v>0</v>
      </c>
      <c r="L73" s="29">
        <f>VLOOKUP($C73,'S0 remplacer avec S44'!$C:$BQ,23,0)</f>
        <v>0</v>
      </c>
      <c r="M73" s="29">
        <f>VLOOKUP($C73,'S0 remplacer avec S44'!$C:$BQ,35,0)</f>
        <v>4583.8110500000003</v>
      </c>
      <c r="N73" s="29">
        <f>VLOOKUP($C73,'S0 remplacer avec S44'!$C:$BQ,42,0)</f>
        <v>0</v>
      </c>
      <c r="O73" s="29">
        <f>VLOOKUP($C73,'S0 remplacer avec S44'!$C:$BQ,43,0)</f>
        <v>58</v>
      </c>
      <c r="P73" s="22">
        <f>VLOOKUP($C73,'S45'!$C:$BQ,55,0)</f>
        <v>157.9</v>
      </c>
      <c r="Q73" s="22">
        <f>VLOOKUP($C73,'S45'!$C:$BQ,62,0)</f>
        <v>146</v>
      </c>
      <c r="R73" s="22">
        <f>VLOOKUP($C73,'S45'!$C:$BQ,63,0)</f>
        <v>207</v>
      </c>
      <c r="S73" s="22">
        <f>VLOOKUP($C73,'S45'!$C:$BQ,45,0)</f>
        <v>2563.4055400000002</v>
      </c>
      <c r="T73" s="29">
        <f>VLOOKUP($C73,'S45'!$C:$BQ,52,0)</f>
        <v>114</v>
      </c>
      <c r="U73" s="29">
        <f>VLOOKUP($C73,'S45'!$C:$BQ,53,0)</f>
        <v>649</v>
      </c>
      <c r="V73" s="29">
        <f>VLOOKUP($C73,'S45'!$C:$BQ,15,0)</f>
        <v>207</v>
      </c>
      <c r="W73" s="29">
        <f>VLOOKUP($C73,'S45'!$C:$BQ,22,0)</f>
        <v>0</v>
      </c>
      <c r="X73" s="29">
        <f>VLOOKUP($C73,'S45'!$C:$BQ,23,0)</f>
        <v>0</v>
      </c>
      <c r="Y73" s="29">
        <f>VLOOKUP($C73,'S45'!$C:$BQ,35,0)</f>
        <v>4591.0584500000004</v>
      </c>
      <c r="Z73" s="29">
        <f>VLOOKUP($C73,'S45'!$C:$BQ,42,0)</f>
        <v>0</v>
      </c>
      <c r="AA73" s="29">
        <f>VLOOKUP($C73,'S45'!$C:$BQ,43,0)</f>
        <v>51</v>
      </c>
      <c r="AB73" s="22" t="e">
        <f>VLOOKUP($C73,'S46'!$C:$BQ,55,0)</f>
        <v>#N/A</v>
      </c>
      <c r="AC73" s="22" t="e">
        <f>VLOOKUP($C73,'S46'!$C:$BQ,62,0)</f>
        <v>#N/A</v>
      </c>
      <c r="AD73" s="22" t="e">
        <f>VLOOKUP($C73,'S46'!$C:$BQ,63,0)</f>
        <v>#N/A</v>
      </c>
      <c r="AE73" s="22" t="e">
        <f>VLOOKUP($C73,'S46'!$C:$BQ,45,0)</f>
        <v>#N/A</v>
      </c>
      <c r="AF73" s="29" t="e">
        <f>VLOOKUP($C73,'S46'!$C:$BQ,52,0)</f>
        <v>#N/A</v>
      </c>
      <c r="AG73" s="29" t="e">
        <f>VLOOKUP($C73,'S46'!$C:$BQ,53,0)</f>
        <v>#N/A</v>
      </c>
      <c r="AH73" s="29" t="e">
        <f>VLOOKUP($C73,'S46'!$C:$BQ,15,0)</f>
        <v>#N/A</v>
      </c>
      <c r="AI73" s="29" t="e">
        <f>VLOOKUP($C73,'S46'!$C:$BQ,22,0)</f>
        <v>#N/A</v>
      </c>
      <c r="AJ73" s="29" t="e">
        <f>VLOOKUP($C73,'S46'!$C:$BQ,23,0)</f>
        <v>#N/A</v>
      </c>
      <c r="AK73" s="29" t="e">
        <f>VLOOKUP($C73,'S46'!$C:$BQ,35,0)</f>
        <v>#N/A</v>
      </c>
      <c r="AL73" s="29" t="e">
        <f>VLOOKUP($C73,'S46'!$C:$BQ,42,0)</f>
        <v>#N/A</v>
      </c>
      <c r="AM73" s="29" t="e">
        <f>VLOOKUP($C73,'S46'!$C:$BQ,43,0)</f>
        <v>#N/A</v>
      </c>
      <c r="AN73" s="22" t="e">
        <f>VLOOKUP($C73,'S47'!$C:$BQ,55,0)</f>
        <v>#N/A</v>
      </c>
      <c r="AO73" s="22" t="e">
        <f>VLOOKUP($C73,'S47'!$C:$BQ,62,0)</f>
        <v>#N/A</v>
      </c>
      <c r="AP73" s="22" t="e">
        <f>VLOOKUP($C73,'S47'!$C:$BQ,63,0)</f>
        <v>#N/A</v>
      </c>
      <c r="AQ73" s="22" t="e">
        <f>VLOOKUP($C73,'S47'!$C:$BQ,45,0)</f>
        <v>#N/A</v>
      </c>
      <c r="AR73" s="29" t="e">
        <f>VLOOKUP($C73,'S47'!$C:$BQ,52,0)</f>
        <v>#N/A</v>
      </c>
      <c r="AS73" s="29" t="e">
        <f>VLOOKUP($C73,'S47'!$C:$BQ,53,0)</f>
        <v>#N/A</v>
      </c>
      <c r="AT73" s="29" t="e">
        <f>VLOOKUP($C73,'S47'!$C:$BQ,15,0)</f>
        <v>#N/A</v>
      </c>
      <c r="AU73" s="29" t="e">
        <f>VLOOKUP($C73,'S47'!$C:$BQ,22,0)</f>
        <v>#N/A</v>
      </c>
      <c r="AV73" s="29" t="e">
        <f>VLOOKUP($C73,'S47'!$C:$BQ,23,0)</f>
        <v>#N/A</v>
      </c>
      <c r="AW73" s="29" t="e">
        <f>VLOOKUP($C73,'S47'!$C:$BQ,35,0)</f>
        <v>#N/A</v>
      </c>
      <c r="AX73" s="29" t="e">
        <f>VLOOKUP($C73,'S47'!$C:$BQ,42,0)</f>
        <v>#N/A</v>
      </c>
      <c r="AY73" s="29" t="e">
        <f>VLOOKUP($C73,'S47'!$C:$BQ,43,0)</f>
        <v>#N/A</v>
      </c>
      <c r="AZ73" s="22" t="e">
        <f>VLOOKUP($C73,'S48'!$C:$BQ,55,0)</f>
        <v>#N/A</v>
      </c>
      <c r="BA73" s="22" t="e">
        <f>VLOOKUP($C73,'S48'!$C:$BQ,62,0)</f>
        <v>#N/A</v>
      </c>
      <c r="BB73" s="22" t="e">
        <f>VLOOKUP($C73,'S48'!$C:$BQ,63,0)</f>
        <v>#N/A</v>
      </c>
      <c r="BC73" s="22" t="e">
        <f>VLOOKUP($C73,'S48'!$C:$BQ,45,0)</f>
        <v>#N/A</v>
      </c>
      <c r="BD73" s="29" t="e">
        <f>VLOOKUP($C73,'S48'!$C:$BQ,52,0)</f>
        <v>#N/A</v>
      </c>
      <c r="BE73" s="29" t="e">
        <f>VLOOKUP($C73,'S48'!$C:$BQ,53,0)</f>
        <v>#N/A</v>
      </c>
      <c r="BF73" s="29" t="e">
        <f>VLOOKUP($C73,'S48'!$C:$BQ,15,0)</f>
        <v>#N/A</v>
      </c>
      <c r="BG73" s="29" t="e">
        <f>VLOOKUP($C73,'S48'!$C:$BQ,22,0)</f>
        <v>#N/A</v>
      </c>
      <c r="BH73" s="29" t="e">
        <f>VLOOKUP($C73,'S48'!$C:$BQ,23,0)</f>
        <v>#N/A</v>
      </c>
      <c r="BI73" s="29" t="e">
        <f>VLOOKUP($C73,'S48'!$C:$BQ,35,0)</f>
        <v>#N/A</v>
      </c>
      <c r="BJ73" s="29" t="e">
        <f>VLOOKUP($C73,'S48'!$C:$BQ,42,0)</f>
        <v>#N/A</v>
      </c>
      <c r="BK73" s="29" t="e">
        <f>VLOOKUP($C73,'S48'!$C:$BQ,43,0)</f>
        <v>#N/A</v>
      </c>
      <c r="BL73" s="22" t="e">
        <f>VLOOKUP($C73,'S49'!$C:$BQ,55,0)</f>
        <v>#N/A</v>
      </c>
      <c r="BM73" s="22" t="e">
        <f>VLOOKUP($C73,'S49'!$C:$BQ,62,0)</f>
        <v>#N/A</v>
      </c>
      <c r="BN73" s="22" t="e">
        <f>VLOOKUP($C73,'S49'!$C:$BQ,63,0)</f>
        <v>#N/A</v>
      </c>
      <c r="BO73" s="22" t="e">
        <f>VLOOKUP($C73,'S49'!$C:$BQ,45,0)</f>
        <v>#N/A</v>
      </c>
      <c r="BP73" s="29" t="e">
        <f>VLOOKUP($C73,'S49'!$C:$BQ,52,0)</f>
        <v>#N/A</v>
      </c>
      <c r="BQ73" s="29" t="e">
        <f>VLOOKUP($C73,'S49'!$C:$BQ,53,0)</f>
        <v>#N/A</v>
      </c>
      <c r="BR73" s="29" t="e">
        <f>VLOOKUP($C73,'S49'!$C:$BQ,15,0)</f>
        <v>#N/A</v>
      </c>
      <c r="BS73" s="29" t="e">
        <f>VLOOKUP($C73,'S49'!$C:$BQ,22,0)</f>
        <v>#N/A</v>
      </c>
      <c r="BT73" s="29" t="e">
        <f>VLOOKUP($C73,'S49'!$C:$BQ,23,0)</f>
        <v>#N/A</v>
      </c>
      <c r="BU73" s="29" t="e">
        <f>VLOOKUP($C73,'S49'!$C:$BQ,35,0)</f>
        <v>#N/A</v>
      </c>
      <c r="BV73" s="29" t="e">
        <f>VLOOKUP($C73,'S49'!$C:$BQ,42,0)</f>
        <v>#N/A</v>
      </c>
      <c r="BW73" s="29" t="e">
        <f>VLOOKUP($C73,'S49'!$C:$BQ,43,0)</f>
        <v>#N/A</v>
      </c>
      <c r="BX73" s="22" t="e">
        <f>VLOOKUP($C73,'S50'!$C:$BQ,55,0)</f>
        <v>#N/A</v>
      </c>
      <c r="BY73" s="22" t="e">
        <f>VLOOKUP($C73,'S50'!$C:$BQ,62,0)</f>
        <v>#N/A</v>
      </c>
      <c r="BZ73" s="22" t="e">
        <f>VLOOKUP($C73,'S50'!$C:$BQ,63,0)</f>
        <v>#N/A</v>
      </c>
      <c r="CA73" s="22" t="e">
        <f>VLOOKUP($C73,'S50'!$C:$BQ,45,0)</f>
        <v>#N/A</v>
      </c>
      <c r="CB73" s="29" t="e">
        <f>VLOOKUP($C73,'S50'!$C:$BQ,52,0)</f>
        <v>#N/A</v>
      </c>
      <c r="CC73" s="29" t="e">
        <f>VLOOKUP($C73,'S50'!$C:$BQ,53,0)</f>
        <v>#N/A</v>
      </c>
      <c r="CD73" s="29" t="e">
        <f>VLOOKUP($C73,'S50'!$C:$BQ,15,0)</f>
        <v>#N/A</v>
      </c>
      <c r="CE73" s="29" t="e">
        <f>VLOOKUP($C73,'S50'!$C:$BQ,22,0)</f>
        <v>#N/A</v>
      </c>
      <c r="CF73" s="29" t="e">
        <f>VLOOKUP($C73,'S50'!$C:$BQ,23,0)</f>
        <v>#N/A</v>
      </c>
      <c r="CG73" s="29" t="e">
        <f>VLOOKUP($C73,'S50'!$C:$BQ,35,0)</f>
        <v>#N/A</v>
      </c>
      <c r="CH73" s="29" t="e">
        <f>VLOOKUP($C73,'S50'!$C:$BQ,42,0)</f>
        <v>#N/A</v>
      </c>
      <c r="CI73" s="29" t="e">
        <f>VLOOKUP($C73,'S50'!$C:$BQ,43,0)</f>
        <v>#N/A</v>
      </c>
    </row>
    <row r="74" spans="1:87" x14ac:dyDescent="0.2">
      <c r="A74" s="31" t="s">
        <v>382</v>
      </c>
      <c r="B74" s="31" t="s">
        <v>95</v>
      </c>
      <c r="C74" s="21" t="s">
        <v>108</v>
      </c>
      <c r="D74" s="22">
        <f>VLOOKUP($C74,'S0 remplacer avec S44'!$C:$BQ,55,0)</f>
        <v>452.4</v>
      </c>
      <c r="E74" s="22">
        <f>VLOOKUP($C74,'S0 remplacer avec S44'!$C:$BQ,62,0)</f>
        <v>64</v>
      </c>
      <c r="F74" s="22">
        <f>VLOOKUP($C74,'S0 remplacer avec S44'!$C:$BQ,63,0)</f>
        <v>167</v>
      </c>
      <c r="G74" s="22">
        <f>VLOOKUP($C74,'S0 remplacer avec S44'!$C:$BQ,45,0)</f>
        <v>3423.2258400000001</v>
      </c>
      <c r="H74" s="29">
        <f>VLOOKUP($C74,'S0 remplacer avec S44'!$C:$BQ,52,0)</f>
        <v>1125</v>
      </c>
      <c r="I74" s="29">
        <f>VLOOKUP($C74,'S0 remplacer avec S44'!$C:$BQ,53,0)</f>
        <v>2034</v>
      </c>
      <c r="J74" s="29">
        <f>VLOOKUP($C74,'S0 remplacer avec S44'!$C:$BQ,15,0)</f>
        <v>689</v>
      </c>
      <c r="K74" s="29">
        <f>VLOOKUP($C74,'S0 remplacer avec S44'!$C:$BQ,22,0)</f>
        <v>0</v>
      </c>
      <c r="L74" s="29">
        <f>VLOOKUP($C74,'S0 remplacer avec S44'!$C:$BQ,23,0)</f>
        <v>0</v>
      </c>
      <c r="M74" s="29">
        <f>VLOOKUP($C74,'S0 remplacer avec S44'!$C:$BQ,35,0)</f>
        <v>5860.5548699999999</v>
      </c>
      <c r="N74" s="29">
        <f>VLOOKUP($C74,'S0 remplacer avec S44'!$C:$BQ,42,0)</f>
        <v>81</v>
      </c>
      <c r="O74" s="29">
        <f>VLOOKUP($C74,'S0 remplacer avec S44'!$C:$BQ,43,0)</f>
        <v>1269</v>
      </c>
      <c r="P74" s="22">
        <f>VLOOKUP($C74,'S45'!$C:$BQ,55,0)</f>
        <v>467.7</v>
      </c>
      <c r="Q74" s="22">
        <f>VLOOKUP($C74,'S45'!$C:$BQ,62,0)</f>
        <v>49</v>
      </c>
      <c r="R74" s="22">
        <f>VLOOKUP($C74,'S45'!$C:$BQ,63,0)</f>
        <v>152</v>
      </c>
      <c r="S74" s="22">
        <f>VLOOKUP($C74,'S45'!$C:$BQ,45,0)</f>
        <v>3462.05483</v>
      </c>
      <c r="T74" s="29">
        <f>VLOOKUP($C74,'S45'!$C:$BQ,52,0)</f>
        <v>1086</v>
      </c>
      <c r="U74" s="29">
        <f>VLOOKUP($C74,'S45'!$C:$BQ,53,0)</f>
        <v>1996</v>
      </c>
      <c r="V74" s="29">
        <f>VLOOKUP($C74,'S45'!$C:$BQ,15,0)</f>
        <v>699</v>
      </c>
      <c r="W74" s="29">
        <f>VLOOKUP($C74,'S45'!$C:$BQ,22,0)</f>
        <v>0</v>
      </c>
      <c r="X74" s="29">
        <f>VLOOKUP($C74,'S45'!$C:$BQ,23,0)</f>
        <v>0</v>
      </c>
      <c r="Y74" s="29">
        <f>VLOOKUP($C74,'S45'!$C:$BQ,35,0)</f>
        <v>5865.6138899999996</v>
      </c>
      <c r="Z74" s="29">
        <f>VLOOKUP($C74,'S45'!$C:$BQ,42,0)</f>
        <v>76</v>
      </c>
      <c r="AA74" s="29">
        <f>VLOOKUP($C74,'S45'!$C:$BQ,43,0)</f>
        <v>1264</v>
      </c>
      <c r="AB74" s="22" t="e">
        <f>VLOOKUP($C74,'S46'!$C:$BQ,55,0)</f>
        <v>#N/A</v>
      </c>
      <c r="AC74" s="22" t="e">
        <f>VLOOKUP($C74,'S46'!$C:$BQ,62,0)</f>
        <v>#N/A</v>
      </c>
      <c r="AD74" s="22" t="e">
        <f>VLOOKUP($C74,'S46'!$C:$BQ,63,0)</f>
        <v>#N/A</v>
      </c>
      <c r="AE74" s="22" t="e">
        <f>VLOOKUP($C74,'S46'!$C:$BQ,45,0)</f>
        <v>#N/A</v>
      </c>
      <c r="AF74" s="29" t="e">
        <f>VLOOKUP($C74,'S46'!$C:$BQ,52,0)</f>
        <v>#N/A</v>
      </c>
      <c r="AG74" s="29" t="e">
        <f>VLOOKUP($C74,'S46'!$C:$BQ,53,0)</f>
        <v>#N/A</v>
      </c>
      <c r="AH74" s="29" t="e">
        <f>VLOOKUP($C74,'S46'!$C:$BQ,15,0)</f>
        <v>#N/A</v>
      </c>
      <c r="AI74" s="29" t="e">
        <f>VLOOKUP($C74,'S46'!$C:$BQ,22,0)</f>
        <v>#N/A</v>
      </c>
      <c r="AJ74" s="29" t="e">
        <f>VLOOKUP($C74,'S46'!$C:$BQ,23,0)</f>
        <v>#N/A</v>
      </c>
      <c r="AK74" s="29" t="e">
        <f>VLOOKUP($C74,'S46'!$C:$BQ,35,0)</f>
        <v>#N/A</v>
      </c>
      <c r="AL74" s="29" t="e">
        <f>VLOOKUP($C74,'S46'!$C:$BQ,42,0)</f>
        <v>#N/A</v>
      </c>
      <c r="AM74" s="29" t="e">
        <f>VLOOKUP($C74,'S46'!$C:$BQ,43,0)</f>
        <v>#N/A</v>
      </c>
      <c r="AN74" s="22" t="e">
        <f>VLOOKUP($C74,'S47'!$C:$BQ,55,0)</f>
        <v>#N/A</v>
      </c>
      <c r="AO74" s="22" t="e">
        <f>VLOOKUP($C74,'S47'!$C:$BQ,62,0)</f>
        <v>#N/A</v>
      </c>
      <c r="AP74" s="22" t="e">
        <f>VLOOKUP($C74,'S47'!$C:$BQ,63,0)</f>
        <v>#N/A</v>
      </c>
      <c r="AQ74" s="22" t="e">
        <f>VLOOKUP($C74,'S47'!$C:$BQ,45,0)</f>
        <v>#N/A</v>
      </c>
      <c r="AR74" s="29" t="e">
        <f>VLOOKUP($C74,'S47'!$C:$BQ,52,0)</f>
        <v>#N/A</v>
      </c>
      <c r="AS74" s="29" t="e">
        <f>VLOOKUP($C74,'S47'!$C:$BQ,53,0)</f>
        <v>#N/A</v>
      </c>
      <c r="AT74" s="29" t="e">
        <f>VLOOKUP($C74,'S47'!$C:$BQ,15,0)</f>
        <v>#N/A</v>
      </c>
      <c r="AU74" s="29" t="e">
        <f>VLOOKUP($C74,'S47'!$C:$BQ,22,0)</f>
        <v>#N/A</v>
      </c>
      <c r="AV74" s="29" t="e">
        <f>VLOOKUP($C74,'S47'!$C:$BQ,23,0)</f>
        <v>#N/A</v>
      </c>
      <c r="AW74" s="29" t="e">
        <f>VLOOKUP($C74,'S47'!$C:$BQ,35,0)</f>
        <v>#N/A</v>
      </c>
      <c r="AX74" s="29" t="e">
        <f>VLOOKUP($C74,'S47'!$C:$BQ,42,0)</f>
        <v>#N/A</v>
      </c>
      <c r="AY74" s="29" t="e">
        <f>VLOOKUP($C74,'S47'!$C:$BQ,43,0)</f>
        <v>#N/A</v>
      </c>
      <c r="AZ74" s="22" t="e">
        <f>VLOOKUP($C74,'S48'!$C:$BQ,55,0)</f>
        <v>#N/A</v>
      </c>
      <c r="BA74" s="22" t="e">
        <f>VLOOKUP($C74,'S48'!$C:$BQ,62,0)</f>
        <v>#N/A</v>
      </c>
      <c r="BB74" s="22" t="e">
        <f>VLOOKUP($C74,'S48'!$C:$BQ,63,0)</f>
        <v>#N/A</v>
      </c>
      <c r="BC74" s="22" t="e">
        <f>VLOOKUP($C74,'S48'!$C:$BQ,45,0)</f>
        <v>#N/A</v>
      </c>
      <c r="BD74" s="29" t="e">
        <f>VLOOKUP($C74,'S48'!$C:$BQ,52,0)</f>
        <v>#N/A</v>
      </c>
      <c r="BE74" s="29" t="e">
        <f>VLOOKUP($C74,'S48'!$C:$BQ,53,0)</f>
        <v>#N/A</v>
      </c>
      <c r="BF74" s="29" t="e">
        <f>VLOOKUP($C74,'S48'!$C:$BQ,15,0)</f>
        <v>#N/A</v>
      </c>
      <c r="BG74" s="29" t="e">
        <f>VLOOKUP($C74,'S48'!$C:$BQ,22,0)</f>
        <v>#N/A</v>
      </c>
      <c r="BH74" s="29" t="e">
        <f>VLOOKUP($C74,'S48'!$C:$BQ,23,0)</f>
        <v>#N/A</v>
      </c>
      <c r="BI74" s="29" t="e">
        <f>VLOOKUP($C74,'S48'!$C:$BQ,35,0)</f>
        <v>#N/A</v>
      </c>
      <c r="BJ74" s="29" t="e">
        <f>VLOOKUP($C74,'S48'!$C:$BQ,42,0)</f>
        <v>#N/A</v>
      </c>
      <c r="BK74" s="29" t="e">
        <f>VLOOKUP($C74,'S48'!$C:$BQ,43,0)</f>
        <v>#N/A</v>
      </c>
      <c r="BL74" s="22" t="e">
        <f>VLOOKUP($C74,'S49'!$C:$BQ,55,0)</f>
        <v>#N/A</v>
      </c>
      <c r="BM74" s="22" t="e">
        <f>VLOOKUP($C74,'S49'!$C:$BQ,62,0)</f>
        <v>#N/A</v>
      </c>
      <c r="BN74" s="22" t="e">
        <f>VLOOKUP($C74,'S49'!$C:$BQ,63,0)</f>
        <v>#N/A</v>
      </c>
      <c r="BO74" s="22" t="e">
        <f>VLOOKUP($C74,'S49'!$C:$BQ,45,0)</f>
        <v>#N/A</v>
      </c>
      <c r="BP74" s="29" t="e">
        <f>VLOOKUP($C74,'S49'!$C:$BQ,52,0)</f>
        <v>#N/A</v>
      </c>
      <c r="BQ74" s="29" t="e">
        <f>VLOOKUP($C74,'S49'!$C:$BQ,53,0)</f>
        <v>#N/A</v>
      </c>
      <c r="BR74" s="29" t="e">
        <f>VLOOKUP($C74,'S49'!$C:$BQ,15,0)</f>
        <v>#N/A</v>
      </c>
      <c r="BS74" s="29" t="e">
        <f>VLOOKUP($C74,'S49'!$C:$BQ,22,0)</f>
        <v>#N/A</v>
      </c>
      <c r="BT74" s="29" t="e">
        <f>VLOOKUP($C74,'S49'!$C:$BQ,23,0)</f>
        <v>#N/A</v>
      </c>
      <c r="BU74" s="29" t="e">
        <f>VLOOKUP($C74,'S49'!$C:$BQ,35,0)</f>
        <v>#N/A</v>
      </c>
      <c r="BV74" s="29" t="e">
        <f>VLOOKUP($C74,'S49'!$C:$BQ,42,0)</f>
        <v>#N/A</v>
      </c>
      <c r="BW74" s="29" t="e">
        <f>VLOOKUP($C74,'S49'!$C:$BQ,43,0)</f>
        <v>#N/A</v>
      </c>
      <c r="BX74" s="22" t="e">
        <f>VLOOKUP($C74,'S50'!$C:$BQ,55,0)</f>
        <v>#N/A</v>
      </c>
      <c r="BY74" s="22" t="e">
        <f>VLOOKUP($C74,'S50'!$C:$BQ,62,0)</f>
        <v>#N/A</v>
      </c>
      <c r="BZ74" s="22" t="e">
        <f>VLOOKUP($C74,'S50'!$C:$BQ,63,0)</f>
        <v>#N/A</v>
      </c>
      <c r="CA74" s="22" t="e">
        <f>VLOOKUP($C74,'S50'!$C:$BQ,45,0)</f>
        <v>#N/A</v>
      </c>
      <c r="CB74" s="29" t="e">
        <f>VLOOKUP($C74,'S50'!$C:$BQ,52,0)</f>
        <v>#N/A</v>
      </c>
      <c r="CC74" s="29" t="e">
        <f>VLOOKUP($C74,'S50'!$C:$BQ,53,0)</f>
        <v>#N/A</v>
      </c>
      <c r="CD74" s="29" t="e">
        <f>VLOOKUP($C74,'S50'!$C:$BQ,15,0)</f>
        <v>#N/A</v>
      </c>
      <c r="CE74" s="29" t="e">
        <f>VLOOKUP($C74,'S50'!$C:$BQ,22,0)</f>
        <v>#N/A</v>
      </c>
      <c r="CF74" s="29" t="e">
        <f>VLOOKUP($C74,'S50'!$C:$BQ,23,0)</f>
        <v>#N/A</v>
      </c>
      <c r="CG74" s="29" t="e">
        <f>VLOOKUP($C74,'S50'!$C:$BQ,35,0)</f>
        <v>#N/A</v>
      </c>
      <c r="CH74" s="29" t="e">
        <f>VLOOKUP($C74,'S50'!$C:$BQ,42,0)</f>
        <v>#N/A</v>
      </c>
      <c r="CI74" s="29" t="e">
        <f>VLOOKUP($C74,'S50'!$C:$BQ,43,0)</f>
        <v>#N/A</v>
      </c>
    </row>
    <row r="75" spans="1:87" x14ac:dyDescent="0.2">
      <c r="A75" s="31" t="s">
        <v>382</v>
      </c>
      <c r="B75" s="31" t="s">
        <v>95</v>
      </c>
      <c r="C75" s="21" t="s">
        <v>109</v>
      </c>
      <c r="D75" s="22">
        <f>VLOOKUP($C75,'S0 remplacer avec S44'!$C:$BQ,55,0)</f>
        <v>187.4</v>
      </c>
      <c r="E75" s="22">
        <f>VLOOKUP($C75,'S0 remplacer avec S44'!$C:$BQ,62,0)</f>
        <v>0</v>
      </c>
      <c r="F75" s="22">
        <f>VLOOKUP($C75,'S0 remplacer avec S44'!$C:$BQ,63,0)</f>
        <v>0</v>
      </c>
      <c r="G75" s="22">
        <f>VLOOKUP($C75,'S0 remplacer avec S44'!$C:$BQ,45,0)</f>
        <v>1452.59987</v>
      </c>
      <c r="H75" s="29">
        <f>VLOOKUP($C75,'S0 remplacer avec S44'!$C:$BQ,52,0)</f>
        <v>0</v>
      </c>
      <c r="I75" s="29">
        <f>VLOOKUP($C75,'S0 remplacer avec S44'!$C:$BQ,53,0)</f>
        <v>4</v>
      </c>
      <c r="J75" s="29">
        <f>VLOOKUP($C75,'S0 remplacer avec S44'!$C:$BQ,15,0)</f>
        <v>179</v>
      </c>
      <c r="K75" s="29">
        <f>VLOOKUP($C75,'S0 remplacer avec S44'!$C:$BQ,22,0)</f>
        <v>0</v>
      </c>
      <c r="L75" s="29">
        <f>VLOOKUP($C75,'S0 remplacer avec S44'!$C:$BQ,23,0)</f>
        <v>0</v>
      </c>
      <c r="M75" s="29">
        <f>VLOOKUP($C75,'S0 remplacer avec S44'!$C:$BQ,35,0)</f>
        <v>1806.0670700000001</v>
      </c>
      <c r="N75" s="29">
        <f>VLOOKUP($C75,'S0 remplacer avec S44'!$C:$BQ,42,0)</f>
        <v>0</v>
      </c>
      <c r="O75" s="29">
        <f>VLOOKUP($C75,'S0 remplacer avec S44'!$C:$BQ,43,0)</f>
        <v>0</v>
      </c>
      <c r="P75" s="22">
        <f>VLOOKUP($C75,'S45'!$C:$BQ,55,0)</f>
        <v>193.1</v>
      </c>
      <c r="Q75" s="22">
        <f>VLOOKUP($C75,'S45'!$C:$BQ,62,0)</f>
        <v>0</v>
      </c>
      <c r="R75" s="22">
        <f>VLOOKUP($C75,'S45'!$C:$BQ,63,0)</f>
        <v>0</v>
      </c>
      <c r="S75" s="22">
        <f>VLOOKUP($C75,'S45'!$C:$BQ,45,0)</f>
        <v>1559.0323900000001</v>
      </c>
      <c r="T75" s="29">
        <f>VLOOKUP($C75,'S45'!$C:$BQ,52,0)</f>
        <v>0</v>
      </c>
      <c r="U75" s="29">
        <f>VLOOKUP($C75,'S45'!$C:$BQ,53,0)</f>
        <v>0</v>
      </c>
      <c r="V75" s="29">
        <f>VLOOKUP($C75,'S45'!$C:$BQ,15,0)</f>
        <v>179</v>
      </c>
      <c r="W75" s="29">
        <f>VLOOKUP($C75,'S45'!$C:$BQ,22,0)</f>
        <v>0</v>
      </c>
      <c r="X75" s="29">
        <f>VLOOKUP($C75,'S45'!$C:$BQ,23,0)</f>
        <v>0</v>
      </c>
      <c r="Y75" s="29">
        <f>VLOOKUP($C75,'S45'!$C:$BQ,35,0)</f>
        <v>1934.2452499999999</v>
      </c>
      <c r="Z75" s="29">
        <f>VLOOKUP($C75,'S45'!$C:$BQ,42,0)</f>
        <v>0</v>
      </c>
      <c r="AA75" s="29">
        <f>VLOOKUP($C75,'S45'!$C:$BQ,43,0)</f>
        <v>0</v>
      </c>
      <c r="AB75" s="22" t="e">
        <f>VLOOKUP($C75,'S46'!$C:$BQ,55,0)</f>
        <v>#N/A</v>
      </c>
      <c r="AC75" s="22" t="e">
        <f>VLOOKUP($C75,'S46'!$C:$BQ,62,0)</f>
        <v>#N/A</v>
      </c>
      <c r="AD75" s="22" t="e">
        <f>VLOOKUP($C75,'S46'!$C:$BQ,63,0)</f>
        <v>#N/A</v>
      </c>
      <c r="AE75" s="22" t="e">
        <f>VLOOKUP($C75,'S46'!$C:$BQ,45,0)</f>
        <v>#N/A</v>
      </c>
      <c r="AF75" s="29" t="e">
        <f>VLOOKUP($C75,'S46'!$C:$BQ,52,0)</f>
        <v>#N/A</v>
      </c>
      <c r="AG75" s="29" t="e">
        <f>VLOOKUP($C75,'S46'!$C:$BQ,53,0)</f>
        <v>#N/A</v>
      </c>
      <c r="AH75" s="29" t="e">
        <f>VLOOKUP($C75,'S46'!$C:$BQ,15,0)</f>
        <v>#N/A</v>
      </c>
      <c r="AI75" s="29" t="e">
        <f>VLOOKUP($C75,'S46'!$C:$BQ,22,0)</f>
        <v>#N/A</v>
      </c>
      <c r="AJ75" s="29" t="e">
        <f>VLOOKUP($C75,'S46'!$C:$BQ,23,0)</f>
        <v>#N/A</v>
      </c>
      <c r="AK75" s="29" t="e">
        <f>VLOOKUP($C75,'S46'!$C:$BQ,35,0)</f>
        <v>#N/A</v>
      </c>
      <c r="AL75" s="29" t="e">
        <f>VLOOKUP($C75,'S46'!$C:$BQ,42,0)</f>
        <v>#N/A</v>
      </c>
      <c r="AM75" s="29" t="e">
        <f>VLOOKUP($C75,'S46'!$C:$BQ,43,0)</f>
        <v>#N/A</v>
      </c>
      <c r="AN75" s="22" t="e">
        <f>VLOOKUP($C75,'S47'!$C:$BQ,55,0)</f>
        <v>#N/A</v>
      </c>
      <c r="AO75" s="22" t="e">
        <f>VLOOKUP($C75,'S47'!$C:$BQ,62,0)</f>
        <v>#N/A</v>
      </c>
      <c r="AP75" s="22" t="e">
        <f>VLOOKUP($C75,'S47'!$C:$BQ,63,0)</f>
        <v>#N/A</v>
      </c>
      <c r="AQ75" s="22" t="e">
        <f>VLOOKUP($C75,'S47'!$C:$BQ,45,0)</f>
        <v>#N/A</v>
      </c>
      <c r="AR75" s="29" t="e">
        <f>VLOOKUP($C75,'S47'!$C:$BQ,52,0)</f>
        <v>#N/A</v>
      </c>
      <c r="AS75" s="29" t="e">
        <f>VLOOKUP($C75,'S47'!$C:$BQ,53,0)</f>
        <v>#N/A</v>
      </c>
      <c r="AT75" s="29" t="e">
        <f>VLOOKUP($C75,'S47'!$C:$BQ,15,0)</f>
        <v>#N/A</v>
      </c>
      <c r="AU75" s="29" t="e">
        <f>VLOOKUP($C75,'S47'!$C:$BQ,22,0)</f>
        <v>#N/A</v>
      </c>
      <c r="AV75" s="29" t="e">
        <f>VLOOKUP($C75,'S47'!$C:$BQ,23,0)</f>
        <v>#N/A</v>
      </c>
      <c r="AW75" s="29" t="e">
        <f>VLOOKUP($C75,'S47'!$C:$BQ,35,0)</f>
        <v>#N/A</v>
      </c>
      <c r="AX75" s="29" t="e">
        <f>VLOOKUP($C75,'S47'!$C:$BQ,42,0)</f>
        <v>#N/A</v>
      </c>
      <c r="AY75" s="29" t="e">
        <f>VLOOKUP($C75,'S47'!$C:$BQ,43,0)</f>
        <v>#N/A</v>
      </c>
      <c r="AZ75" s="22" t="e">
        <f>VLOOKUP($C75,'S48'!$C:$BQ,55,0)</f>
        <v>#N/A</v>
      </c>
      <c r="BA75" s="22" t="e">
        <f>VLOOKUP($C75,'S48'!$C:$BQ,62,0)</f>
        <v>#N/A</v>
      </c>
      <c r="BB75" s="22" t="e">
        <f>VLOOKUP($C75,'S48'!$C:$BQ,63,0)</f>
        <v>#N/A</v>
      </c>
      <c r="BC75" s="22" t="e">
        <f>VLOOKUP($C75,'S48'!$C:$BQ,45,0)</f>
        <v>#N/A</v>
      </c>
      <c r="BD75" s="29" t="e">
        <f>VLOOKUP($C75,'S48'!$C:$BQ,52,0)</f>
        <v>#N/A</v>
      </c>
      <c r="BE75" s="29" t="e">
        <f>VLOOKUP($C75,'S48'!$C:$BQ,53,0)</f>
        <v>#N/A</v>
      </c>
      <c r="BF75" s="29" t="e">
        <f>VLOOKUP($C75,'S48'!$C:$BQ,15,0)</f>
        <v>#N/A</v>
      </c>
      <c r="BG75" s="29" t="e">
        <f>VLOOKUP($C75,'S48'!$C:$BQ,22,0)</f>
        <v>#N/A</v>
      </c>
      <c r="BH75" s="29" t="e">
        <f>VLOOKUP($C75,'S48'!$C:$BQ,23,0)</f>
        <v>#N/A</v>
      </c>
      <c r="BI75" s="29" t="e">
        <f>VLOOKUP($C75,'S48'!$C:$BQ,35,0)</f>
        <v>#N/A</v>
      </c>
      <c r="BJ75" s="29" t="e">
        <f>VLOOKUP($C75,'S48'!$C:$BQ,42,0)</f>
        <v>#N/A</v>
      </c>
      <c r="BK75" s="29" t="e">
        <f>VLOOKUP($C75,'S48'!$C:$BQ,43,0)</f>
        <v>#N/A</v>
      </c>
      <c r="BL75" s="22" t="e">
        <f>VLOOKUP($C75,'S49'!$C:$BQ,55,0)</f>
        <v>#N/A</v>
      </c>
      <c r="BM75" s="22" t="e">
        <f>VLOOKUP($C75,'S49'!$C:$BQ,62,0)</f>
        <v>#N/A</v>
      </c>
      <c r="BN75" s="22" t="e">
        <f>VLOOKUP($C75,'S49'!$C:$BQ,63,0)</f>
        <v>#N/A</v>
      </c>
      <c r="BO75" s="22" t="e">
        <f>VLOOKUP($C75,'S49'!$C:$BQ,45,0)</f>
        <v>#N/A</v>
      </c>
      <c r="BP75" s="29" t="e">
        <f>VLOOKUP($C75,'S49'!$C:$BQ,52,0)</f>
        <v>#N/A</v>
      </c>
      <c r="BQ75" s="29" t="e">
        <f>VLOOKUP($C75,'S49'!$C:$BQ,53,0)</f>
        <v>#N/A</v>
      </c>
      <c r="BR75" s="29" t="e">
        <f>VLOOKUP($C75,'S49'!$C:$BQ,15,0)</f>
        <v>#N/A</v>
      </c>
      <c r="BS75" s="29" t="e">
        <f>VLOOKUP($C75,'S49'!$C:$BQ,22,0)</f>
        <v>#N/A</v>
      </c>
      <c r="BT75" s="29" t="e">
        <f>VLOOKUP($C75,'S49'!$C:$BQ,23,0)</f>
        <v>#N/A</v>
      </c>
      <c r="BU75" s="29" t="e">
        <f>VLOOKUP($C75,'S49'!$C:$BQ,35,0)</f>
        <v>#N/A</v>
      </c>
      <c r="BV75" s="29" t="e">
        <f>VLOOKUP($C75,'S49'!$C:$BQ,42,0)</f>
        <v>#N/A</v>
      </c>
      <c r="BW75" s="29" t="e">
        <f>VLOOKUP($C75,'S49'!$C:$BQ,43,0)</f>
        <v>#N/A</v>
      </c>
      <c r="BX75" s="22" t="e">
        <f>VLOOKUP($C75,'S50'!$C:$BQ,55,0)</f>
        <v>#N/A</v>
      </c>
      <c r="BY75" s="22" t="e">
        <f>VLOOKUP($C75,'S50'!$C:$BQ,62,0)</f>
        <v>#N/A</v>
      </c>
      <c r="BZ75" s="22" t="e">
        <f>VLOOKUP($C75,'S50'!$C:$BQ,63,0)</f>
        <v>#N/A</v>
      </c>
      <c r="CA75" s="22" t="e">
        <f>VLOOKUP($C75,'S50'!$C:$BQ,45,0)</f>
        <v>#N/A</v>
      </c>
      <c r="CB75" s="29" t="e">
        <f>VLOOKUP($C75,'S50'!$C:$BQ,52,0)</f>
        <v>#N/A</v>
      </c>
      <c r="CC75" s="29" t="e">
        <f>VLOOKUP($C75,'S50'!$C:$BQ,53,0)</f>
        <v>#N/A</v>
      </c>
      <c r="CD75" s="29" t="e">
        <f>VLOOKUP($C75,'S50'!$C:$BQ,15,0)</f>
        <v>#N/A</v>
      </c>
      <c r="CE75" s="29" t="e">
        <f>VLOOKUP($C75,'S50'!$C:$BQ,22,0)</f>
        <v>#N/A</v>
      </c>
      <c r="CF75" s="29" t="e">
        <f>VLOOKUP($C75,'S50'!$C:$BQ,23,0)</f>
        <v>#N/A</v>
      </c>
      <c r="CG75" s="29" t="e">
        <f>VLOOKUP($C75,'S50'!$C:$BQ,35,0)</f>
        <v>#N/A</v>
      </c>
      <c r="CH75" s="29" t="e">
        <f>VLOOKUP($C75,'S50'!$C:$BQ,42,0)</f>
        <v>#N/A</v>
      </c>
      <c r="CI75" s="29" t="e">
        <f>VLOOKUP($C75,'S50'!$C:$BQ,43,0)</f>
        <v>#N/A</v>
      </c>
    </row>
    <row r="76" spans="1:87" x14ac:dyDescent="0.2">
      <c r="A76" s="31" t="s">
        <v>382</v>
      </c>
      <c r="B76" s="31" t="s">
        <v>95</v>
      </c>
      <c r="C76" s="21" t="s">
        <v>110</v>
      </c>
      <c r="D76" s="22">
        <f>VLOOKUP($C76,'S0 remplacer avec S44'!$C:$BQ,55,0)</f>
        <v>232.7</v>
      </c>
      <c r="E76" s="22">
        <f>VLOOKUP($C76,'S0 remplacer avec S44'!$C:$BQ,62,0)</f>
        <v>0</v>
      </c>
      <c r="F76" s="22">
        <f>VLOOKUP($C76,'S0 remplacer avec S44'!$C:$BQ,63,0)</f>
        <v>33</v>
      </c>
      <c r="G76" s="22">
        <f>VLOOKUP($C76,'S0 remplacer avec S44'!$C:$BQ,45,0)</f>
        <v>2135.0410700000002</v>
      </c>
      <c r="H76" s="29">
        <f>VLOOKUP($C76,'S0 remplacer avec S44'!$C:$BQ,52,0)</f>
        <v>0</v>
      </c>
      <c r="I76" s="29">
        <f>VLOOKUP($C76,'S0 remplacer avec S44'!$C:$BQ,53,0)</f>
        <v>199</v>
      </c>
      <c r="J76" s="29">
        <f>VLOOKUP($C76,'S0 remplacer avec S44'!$C:$BQ,15,0)</f>
        <v>209</v>
      </c>
      <c r="K76" s="29">
        <f>VLOOKUP($C76,'S0 remplacer avec S44'!$C:$BQ,22,0)</f>
        <v>0</v>
      </c>
      <c r="L76" s="29">
        <f>VLOOKUP($C76,'S0 remplacer avec S44'!$C:$BQ,23,0)</f>
        <v>0</v>
      </c>
      <c r="M76" s="29">
        <f>VLOOKUP($C76,'S0 remplacer avec S44'!$C:$BQ,35,0)</f>
        <v>2797.0908599999998</v>
      </c>
      <c r="N76" s="29">
        <f>VLOOKUP($C76,'S0 remplacer avec S44'!$C:$BQ,42,0)</f>
        <v>0</v>
      </c>
      <c r="O76" s="29">
        <f>VLOOKUP($C76,'S0 remplacer avec S44'!$C:$BQ,43,0)</f>
        <v>259</v>
      </c>
      <c r="P76" s="22">
        <f>VLOOKUP($C76,'S45'!$C:$BQ,55,0)</f>
        <v>241.9</v>
      </c>
      <c r="Q76" s="22">
        <f>VLOOKUP($C76,'S45'!$C:$BQ,62,0)</f>
        <v>0</v>
      </c>
      <c r="R76" s="22">
        <f>VLOOKUP($C76,'S45'!$C:$BQ,63,0)</f>
        <v>23</v>
      </c>
      <c r="S76" s="22">
        <f>VLOOKUP($C76,'S45'!$C:$BQ,45,0)</f>
        <v>2159.7594899999999</v>
      </c>
      <c r="T76" s="29">
        <f>VLOOKUP($C76,'S45'!$C:$BQ,52,0)</f>
        <v>0</v>
      </c>
      <c r="U76" s="29">
        <f>VLOOKUP($C76,'S45'!$C:$BQ,53,0)</f>
        <v>175</v>
      </c>
      <c r="V76" s="29">
        <f>VLOOKUP($C76,'S45'!$C:$BQ,15,0)</f>
        <v>212</v>
      </c>
      <c r="W76" s="29">
        <f>VLOOKUP($C76,'S45'!$C:$BQ,22,0)</f>
        <v>0</v>
      </c>
      <c r="X76" s="29">
        <f>VLOOKUP($C76,'S45'!$C:$BQ,23,0)</f>
        <v>0</v>
      </c>
      <c r="Y76" s="29">
        <f>VLOOKUP($C76,'S45'!$C:$BQ,35,0)</f>
        <v>2870.4097999999999</v>
      </c>
      <c r="Z76" s="29">
        <f>VLOOKUP($C76,'S45'!$C:$BQ,42,0)</f>
        <v>0</v>
      </c>
      <c r="AA76" s="29">
        <f>VLOOKUP($C76,'S45'!$C:$BQ,43,0)</f>
        <v>186</v>
      </c>
      <c r="AB76" s="22" t="e">
        <f>VLOOKUP($C76,'S46'!$C:$BQ,55,0)</f>
        <v>#N/A</v>
      </c>
      <c r="AC76" s="22" t="e">
        <f>VLOOKUP($C76,'S46'!$C:$BQ,62,0)</f>
        <v>#N/A</v>
      </c>
      <c r="AD76" s="22" t="e">
        <f>VLOOKUP($C76,'S46'!$C:$BQ,63,0)</f>
        <v>#N/A</v>
      </c>
      <c r="AE76" s="22" t="e">
        <f>VLOOKUP($C76,'S46'!$C:$BQ,45,0)</f>
        <v>#N/A</v>
      </c>
      <c r="AF76" s="29" t="e">
        <f>VLOOKUP($C76,'S46'!$C:$BQ,52,0)</f>
        <v>#N/A</v>
      </c>
      <c r="AG76" s="29" t="e">
        <f>VLOOKUP($C76,'S46'!$C:$BQ,53,0)</f>
        <v>#N/A</v>
      </c>
      <c r="AH76" s="29" t="e">
        <f>VLOOKUP($C76,'S46'!$C:$BQ,15,0)</f>
        <v>#N/A</v>
      </c>
      <c r="AI76" s="29" t="e">
        <f>VLOOKUP($C76,'S46'!$C:$BQ,22,0)</f>
        <v>#N/A</v>
      </c>
      <c r="AJ76" s="29" t="e">
        <f>VLOOKUP($C76,'S46'!$C:$BQ,23,0)</f>
        <v>#N/A</v>
      </c>
      <c r="AK76" s="29" t="e">
        <f>VLOOKUP($C76,'S46'!$C:$BQ,35,0)</f>
        <v>#N/A</v>
      </c>
      <c r="AL76" s="29" t="e">
        <f>VLOOKUP($C76,'S46'!$C:$BQ,42,0)</f>
        <v>#N/A</v>
      </c>
      <c r="AM76" s="29" t="e">
        <f>VLOOKUP($C76,'S46'!$C:$BQ,43,0)</f>
        <v>#N/A</v>
      </c>
      <c r="AN76" s="22" t="e">
        <f>VLOOKUP($C76,'S47'!$C:$BQ,55,0)</f>
        <v>#N/A</v>
      </c>
      <c r="AO76" s="22" t="e">
        <f>VLOOKUP($C76,'S47'!$C:$BQ,62,0)</f>
        <v>#N/A</v>
      </c>
      <c r="AP76" s="22" t="e">
        <f>VLOOKUP($C76,'S47'!$C:$BQ,63,0)</f>
        <v>#N/A</v>
      </c>
      <c r="AQ76" s="22" t="e">
        <f>VLOOKUP($C76,'S47'!$C:$BQ,45,0)</f>
        <v>#N/A</v>
      </c>
      <c r="AR76" s="29" t="e">
        <f>VLOOKUP($C76,'S47'!$C:$BQ,52,0)</f>
        <v>#N/A</v>
      </c>
      <c r="AS76" s="29" t="e">
        <f>VLOOKUP($C76,'S47'!$C:$BQ,53,0)</f>
        <v>#N/A</v>
      </c>
      <c r="AT76" s="29" t="e">
        <f>VLOOKUP($C76,'S47'!$C:$BQ,15,0)</f>
        <v>#N/A</v>
      </c>
      <c r="AU76" s="29" t="e">
        <f>VLOOKUP($C76,'S47'!$C:$BQ,22,0)</f>
        <v>#N/A</v>
      </c>
      <c r="AV76" s="29" t="e">
        <f>VLOOKUP($C76,'S47'!$C:$BQ,23,0)</f>
        <v>#N/A</v>
      </c>
      <c r="AW76" s="29" t="e">
        <f>VLOOKUP($C76,'S47'!$C:$BQ,35,0)</f>
        <v>#N/A</v>
      </c>
      <c r="AX76" s="29" t="e">
        <f>VLOOKUP($C76,'S47'!$C:$BQ,42,0)</f>
        <v>#N/A</v>
      </c>
      <c r="AY76" s="29" t="e">
        <f>VLOOKUP($C76,'S47'!$C:$BQ,43,0)</f>
        <v>#N/A</v>
      </c>
      <c r="AZ76" s="22" t="e">
        <f>VLOOKUP($C76,'S48'!$C:$BQ,55,0)</f>
        <v>#N/A</v>
      </c>
      <c r="BA76" s="22" t="e">
        <f>VLOOKUP($C76,'S48'!$C:$BQ,62,0)</f>
        <v>#N/A</v>
      </c>
      <c r="BB76" s="22" t="e">
        <f>VLOOKUP($C76,'S48'!$C:$BQ,63,0)</f>
        <v>#N/A</v>
      </c>
      <c r="BC76" s="22" t="e">
        <f>VLOOKUP($C76,'S48'!$C:$BQ,45,0)</f>
        <v>#N/A</v>
      </c>
      <c r="BD76" s="29" t="e">
        <f>VLOOKUP($C76,'S48'!$C:$BQ,52,0)</f>
        <v>#N/A</v>
      </c>
      <c r="BE76" s="29" t="e">
        <f>VLOOKUP($C76,'S48'!$C:$BQ,53,0)</f>
        <v>#N/A</v>
      </c>
      <c r="BF76" s="29" t="e">
        <f>VLOOKUP($C76,'S48'!$C:$BQ,15,0)</f>
        <v>#N/A</v>
      </c>
      <c r="BG76" s="29" t="e">
        <f>VLOOKUP($C76,'S48'!$C:$BQ,22,0)</f>
        <v>#N/A</v>
      </c>
      <c r="BH76" s="29" t="e">
        <f>VLOOKUP($C76,'S48'!$C:$BQ,23,0)</f>
        <v>#N/A</v>
      </c>
      <c r="BI76" s="29" t="e">
        <f>VLOOKUP($C76,'S48'!$C:$BQ,35,0)</f>
        <v>#N/A</v>
      </c>
      <c r="BJ76" s="29" t="e">
        <f>VLOOKUP($C76,'S48'!$C:$BQ,42,0)</f>
        <v>#N/A</v>
      </c>
      <c r="BK76" s="29" t="e">
        <f>VLOOKUP($C76,'S48'!$C:$BQ,43,0)</f>
        <v>#N/A</v>
      </c>
      <c r="BL76" s="22" t="e">
        <f>VLOOKUP($C76,'S49'!$C:$BQ,55,0)</f>
        <v>#N/A</v>
      </c>
      <c r="BM76" s="22" t="e">
        <f>VLOOKUP($C76,'S49'!$C:$BQ,62,0)</f>
        <v>#N/A</v>
      </c>
      <c r="BN76" s="22" t="e">
        <f>VLOOKUP($C76,'S49'!$C:$BQ,63,0)</f>
        <v>#N/A</v>
      </c>
      <c r="BO76" s="22" t="e">
        <f>VLOOKUP($C76,'S49'!$C:$BQ,45,0)</f>
        <v>#N/A</v>
      </c>
      <c r="BP76" s="29" t="e">
        <f>VLOOKUP($C76,'S49'!$C:$BQ,52,0)</f>
        <v>#N/A</v>
      </c>
      <c r="BQ76" s="29" t="e">
        <f>VLOOKUP($C76,'S49'!$C:$BQ,53,0)</f>
        <v>#N/A</v>
      </c>
      <c r="BR76" s="29" t="e">
        <f>VLOOKUP($C76,'S49'!$C:$BQ,15,0)</f>
        <v>#N/A</v>
      </c>
      <c r="BS76" s="29" t="e">
        <f>VLOOKUP($C76,'S49'!$C:$BQ,22,0)</f>
        <v>#N/A</v>
      </c>
      <c r="BT76" s="29" t="e">
        <f>VLOOKUP($C76,'S49'!$C:$BQ,23,0)</f>
        <v>#N/A</v>
      </c>
      <c r="BU76" s="29" t="e">
        <f>VLOOKUP($C76,'S49'!$C:$BQ,35,0)</f>
        <v>#N/A</v>
      </c>
      <c r="BV76" s="29" t="e">
        <f>VLOOKUP($C76,'S49'!$C:$BQ,42,0)</f>
        <v>#N/A</v>
      </c>
      <c r="BW76" s="29" t="e">
        <f>VLOOKUP($C76,'S49'!$C:$BQ,43,0)</f>
        <v>#N/A</v>
      </c>
      <c r="BX76" s="22" t="e">
        <f>VLOOKUP($C76,'S50'!$C:$BQ,55,0)</f>
        <v>#N/A</v>
      </c>
      <c r="BY76" s="22" t="e">
        <f>VLOOKUP($C76,'S50'!$C:$BQ,62,0)</f>
        <v>#N/A</v>
      </c>
      <c r="BZ76" s="22" t="e">
        <f>VLOOKUP($C76,'S50'!$C:$BQ,63,0)</f>
        <v>#N/A</v>
      </c>
      <c r="CA76" s="22" t="e">
        <f>VLOOKUP($C76,'S50'!$C:$BQ,45,0)</f>
        <v>#N/A</v>
      </c>
      <c r="CB76" s="29" t="e">
        <f>VLOOKUP($C76,'S50'!$C:$BQ,52,0)</f>
        <v>#N/A</v>
      </c>
      <c r="CC76" s="29" t="e">
        <f>VLOOKUP($C76,'S50'!$C:$BQ,53,0)</f>
        <v>#N/A</v>
      </c>
      <c r="CD76" s="29" t="e">
        <f>VLOOKUP($C76,'S50'!$C:$BQ,15,0)</f>
        <v>#N/A</v>
      </c>
      <c r="CE76" s="29" t="e">
        <f>VLOOKUP($C76,'S50'!$C:$BQ,22,0)</f>
        <v>#N/A</v>
      </c>
      <c r="CF76" s="29" t="e">
        <f>VLOOKUP($C76,'S50'!$C:$BQ,23,0)</f>
        <v>#N/A</v>
      </c>
      <c r="CG76" s="29" t="e">
        <f>VLOOKUP($C76,'S50'!$C:$BQ,35,0)</f>
        <v>#N/A</v>
      </c>
      <c r="CH76" s="29" t="e">
        <f>VLOOKUP($C76,'S50'!$C:$BQ,42,0)</f>
        <v>#N/A</v>
      </c>
      <c r="CI76" s="29" t="e">
        <f>VLOOKUP($C76,'S50'!$C:$BQ,43,0)</f>
        <v>#N/A</v>
      </c>
    </row>
    <row r="77" spans="1:87" x14ac:dyDescent="0.2">
      <c r="A77" s="31" t="s">
        <v>382</v>
      </c>
      <c r="B77" s="31" t="s">
        <v>95</v>
      </c>
      <c r="C77" s="21" t="s">
        <v>111</v>
      </c>
      <c r="D77" s="22">
        <f>VLOOKUP($C77,'S0 remplacer avec S44'!$C:$BQ,55,0)</f>
        <v>184</v>
      </c>
      <c r="E77" s="22">
        <f>VLOOKUP($C77,'S0 remplacer avec S44'!$C:$BQ,62,0)</f>
        <v>0</v>
      </c>
      <c r="F77" s="22">
        <f>VLOOKUP($C77,'S0 remplacer avec S44'!$C:$BQ,63,0)</f>
        <v>0</v>
      </c>
      <c r="G77" s="22">
        <f>VLOOKUP($C77,'S0 remplacer avec S44'!$C:$BQ,45,0)</f>
        <v>1469.5744099999999</v>
      </c>
      <c r="H77" s="29">
        <f>VLOOKUP($C77,'S0 remplacer avec S44'!$C:$BQ,52,0)</f>
        <v>0</v>
      </c>
      <c r="I77" s="29">
        <f>VLOOKUP($C77,'S0 remplacer avec S44'!$C:$BQ,53,0)</f>
        <v>149</v>
      </c>
      <c r="J77" s="29">
        <f>VLOOKUP($C77,'S0 remplacer avec S44'!$C:$BQ,15,0)</f>
        <v>157</v>
      </c>
      <c r="K77" s="29">
        <f>VLOOKUP($C77,'S0 remplacer avec S44'!$C:$BQ,22,0)</f>
        <v>0</v>
      </c>
      <c r="L77" s="29">
        <f>VLOOKUP($C77,'S0 remplacer avec S44'!$C:$BQ,23,0)</f>
        <v>0</v>
      </c>
      <c r="M77" s="29">
        <f>VLOOKUP($C77,'S0 remplacer avec S44'!$C:$BQ,35,0)</f>
        <v>1631.6770899999999</v>
      </c>
      <c r="N77" s="29">
        <f>VLOOKUP($C77,'S0 remplacer avec S44'!$C:$BQ,42,0)</f>
        <v>98</v>
      </c>
      <c r="O77" s="29">
        <f>VLOOKUP($C77,'S0 remplacer avec S44'!$C:$BQ,43,0)</f>
        <v>443</v>
      </c>
      <c r="P77" s="22">
        <f>VLOOKUP($C77,'S45'!$C:$BQ,55,0)</f>
        <v>187.6</v>
      </c>
      <c r="Q77" s="22">
        <f>VLOOKUP($C77,'S45'!$C:$BQ,62,0)</f>
        <v>0</v>
      </c>
      <c r="R77" s="22">
        <f>VLOOKUP($C77,'S45'!$C:$BQ,63,0)</f>
        <v>0</v>
      </c>
      <c r="S77" s="22">
        <f>VLOOKUP($C77,'S45'!$C:$BQ,45,0)</f>
        <v>1471.91597</v>
      </c>
      <c r="T77" s="29">
        <f>VLOOKUP($C77,'S45'!$C:$BQ,52,0)</f>
        <v>0</v>
      </c>
      <c r="U77" s="29">
        <f>VLOOKUP($C77,'S45'!$C:$BQ,53,0)</f>
        <v>147</v>
      </c>
      <c r="V77" s="29">
        <f>VLOOKUP($C77,'S45'!$C:$BQ,15,0)</f>
        <v>158</v>
      </c>
      <c r="W77" s="29">
        <f>VLOOKUP($C77,'S45'!$C:$BQ,22,0)</f>
        <v>0</v>
      </c>
      <c r="X77" s="29">
        <f>VLOOKUP($C77,'S45'!$C:$BQ,23,0)</f>
        <v>0</v>
      </c>
      <c r="Y77" s="29">
        <f>VLOOKUP($C77,'S45'!$C:$BQ,35,0)</f>
        <v>1633.4845399999999</v>
      </c>
      <c r="Z77" s="29">
        <f>VLOOKUP($C77,'S45'!$C:$BQ,42,0)</f>
        <v>96</v>
      </c>
      <c r="AA77" s="29">
        <f>VLOOKUP($C77,'S45'!$C:$BQ,43,0)</f>
        <v>442</v>
      </c>
      <c r="AB77" s="22" t="e">
        <f>VLOOKUP($C77,'S46'!$C:$BQ,55,0)</f>
        <v>#N/A</v>
      </c>
      <c r="AC77" s="22" t="e">
        <f>VLOOKUP($C77,'S46'!$C:$BQ,62,0)</f>
        <v>#N/A</v>
      </c>
      <c r="AD77" s="22" t="e">
        <f>VLOOKUP($C77,'S46'!$C:$BQ,63,0)</f>
        <v>#N/A</v>
      </c>
      <c r="AE77" s="22" t="e">
        <f>VLOOKUP($C77,'S46'!$C:$BQ,45,0)</f>
        <v>#N/A</v>
      </c>
      <c r="AF77" s="29" t="e">
        <f>VLOOKUP($C77,'S46'!$C:$BQ,52,0)</f>
        <v>#N/A</v>
      </c>
      <c r="AG77" s="29" t="e">
        <f>VLOOKUP($C77,'S46'!$C:$BQ,53,0)</f>
        <v>#N/A</v>
      </c>
      <c r="AH77" s="29" t="e">
        <f>VLOOKUP($C77,'S46'!$C:$BQ,15,0)</f>
        <v>#N/A</v>
      </c>
      <c r="AI77" s="29" t="e">
        <f>VLOOKUP($C77,'S46'!$C:$BQ,22,0)</f>
        <v>#N/A</v>
      </c>
      <c r="AJ77" s="29" t="e">
        <f>VLOOKUP($C77,'S46'!$C:$BQ,23,0)</f>
        <v>#N/A</v>
      </c>
      <c r="AK77" s="29" t="e">
        <f>VLOOKUP($C77,'S46'!$C:$BQ,35,0)</f>
        <v>#N/A</v>
      </c>
      <c r="AL77" s="29" t="e">
        <f>VLOOKUP($C77,'S46'!$C:$BQ,42,0)</f>
        <v>#N/A</v>
      </c>
      <c r="AM77" s="29" t="e">
        <f>VLOOKUP($C77,'S46'!$C:$BQ,43,0)</f>
        <v>#N/A</v>
      </c>
      <c r="AN77" s="22" t="e">
        <f>VLOOKUP($C77,'S47'!$C:$BQ,55,0)</f>
        <v>#N/A</v>
      </c>
      <c r="AO77" s="22" t="e">
        <f>VLOOKUP($C77,'S47'!$C:$BQ,62,0)</f>
        <v>#N/A</v>
      </c>
      <c r="AP77" s="22" t="e">
        <f>VLOOKUP($C77,'S47'!$C:$BQ,63,0)</f>
        <v>#N/A</v>
      </c>
      <c r="AQ77" s="22" t="e">
        <f>VLOOKUP($C77,'S47'!$C:$BQ,45,0)</f>
        <v>#N/A</v>
      </c>
      <c r="AR77" s="29" t="e">
        <f>VLOOKUP($C77,'S47'!$C:$BQ,52,0)</f>
        <v>#N/A</v>
      </c>
      <c r="AS77" s="29" t="e">
        <f>VLOOKUP($C77,'S47'!$C:$BQ,53,0)</f>
        <v>#N/A</v>
      </c>
      <c r="AT77" s="29" t="e">
        <f>VLOOKUP($C77,'S47'!$C:$BQ,15,0)</f>
        <v>#N/A</v>
      </c>
      <c r="AU77" s="29" t="e">
        <f>VLOOKUP($C77,'S47'!$C:$BQ,22,0)</f>
        <v>#N/A</v>
      </c>
      <c r="AV77" s="29" t="e">
        <f>VLOOKUP($C77,'S47'!$C:$BQ,23,0)</f>
        <v>#N/A</v>
      </c>
      <c r="AW77" s="29" t="e">
        <f>VLOOKUP($C77,'S47'!$C:$BQ,35,0)</f>
        <v>#N/A</v>
      </c>
      <c r="AX77" s="29" t="e">
        <f>VLOOKUP($C77,'S47'!$C:$BQ,42,0)</f>
        <v>#N/A</v>
      </c>
      <c r="AY77" s="29" t="e">
        <f>VLOOKUP($C77,'S47'!$C:$BQ,43,0)</f>
        <v>#N/A</v>
      </c>
      <c r="AZ77" s="22" t="e">
        <f>VLOOKUP($C77,'S48'!$C:$BQ,55,0)</f>
        <v>#N/A</v>
      </c>
      <c r="BA77" s="22" t="e">
        <f>VLOOKUP($C77,'S48'!$C:$BQ,62,0)</f>
        <v>#N/A</v>
      </c>
      <c r="BB77" s="22" t="e">
        <f>VLOOKUP($C77,'S48'!$C:$BQ,63,0)</f>
        <v>#N/A</v>
      </c>
      <c r="BC77" s="22" t="e">
        <f>VLOOKUP($C77,'S48'!$C:$BQ,45,0)</f>
        <v>#N/A</v>
      </c>
      <c r="BD77" s="29" t="e">
        <f>VLOOKUP($C77,'S48'!$C:$BQ,52,0)</f>
        <v>#N/A</v>
      </c>
      <c r="BE77" s="29" t="e">
        <f>VLOOKUP($C77,'S48'!$C:$BQ,53,0)</f>
        <v>#N/A</v>
      </c>
      <c r="BF77" s="29" t="e">
        <f>VLOOKUP($C77,'S48'!$C:$BQ,15,0)</f>
        <v>#N/A</v>
      </c>
      <c r="BG77" s="29" t="e">
        <f>VLOOKUP($C77,'S48'!$C:$BQ,22,0)</f>
        <v>#N/A</v>
      </c>
      <c r="BH77" s="29" t="e">
        <f>VLOOKUP($C77,'S48'!$C:$BQ,23,0)</f>
        <v>#N/A</v>
      </c>
      <c r="BI77" s="29" t="e">
        <f>VLOOKUP($C77,'S48'!$C:$BQ,35,0)</f>
        <v>#N/A</v>
      </c>
      <c r="BJ77" s="29" t="e">
        <f>VLOOKUP($C77,'S48'!$C:$BQ,42,0)</f>
        <v>#N/A</v>
      </c>
      <c r="BK77" s="29" t="e">
        <f>VLOOKUP($C77,'S48'!$C:$BQ,43,0)</f>
        <v>#N/A</v>
      </c>
      <c r="BL77" s="22" t="e">
        <f>VLOOKUP($C77,'S49'!$C:$BQ,55,0)</f>
        <v>#N/A</v>
      </c>
      <c r="BM77" s="22" t="e">
        <f>VLOOKUP($C77,'S49'!$C:$BQ,62,0)</f>
        <v>#N/A</v>
      </c>
      <c r="BN77" s="22" t="e">
        <f>VLOOKUP($C77,'S49'!$C:$BQ,63,0)</f>
        <v>#N/A</v>
      </c>
      <c r="BO77" s="22" t="e">
        <f>VLOOKUP($C77,'S49'!$C:$BQ,45,0)</f>
        <v>#N/A</v>
      </c>
      <c r="BP77" s="29" t="e">
        <f>VLOOKUP($C77,'S49'!$C:$BQ,52,0)</f>
        <v>#N/A</v>
      </c>
      <c r="BQ77" s="29" t="e">
        <f>VLOOKUP($C77,'S49'!$C:$BQ,53,0)</f>
        <v>#N/A</v>
      </c>
      <c r="BR77" s="29" t="e">
        <f>VLOOKUP($C77,'S49'!$C:$BQ,15,0)</f>
        <v>#N/A</v>
      </c>
      <c r="BS77" s="29" t="e">
        <f>VLOOKUP($C77,'S49'!$C:$BQ,22,0)</f>
        <v>#N/A</v>
      </c>
      <c r="BT77" s="29" t="e">
        <f>VLOOKUP($C77,'S49'!$C:$BQ,23,0)</f>
        <v>#N/A</v>
      </c>
      <c r="BU77" s="29" t="e">
        <f>VLOOKUP($C77,'S49'!$C:$BQ,35,0)</f>
        <v>#N/A</v>
      </c>
      <c r="BV77" s="29" t="e">
        <f>VLOOKUP($C77,'S49'!$C:$BQ,42,0)</f>
        <v>#N/A</v>
      </c>
      <c r="BW77" s="29" t="e">
        <f>VLOOKUP($C77,'S49'!$C:$BQ,43,0)</f>
        <v>#N/A</v>
      </c>
      <c r="BX77" s="22" t="e">
        <f>VLOOKUP($C77,'S50'!$C:$BQ,55,0)</f>
        <v>#N/A</v>
      </c>
      <c r="BY77" s="22" t="e">
        <f>VLOOKUP($C77,'S50'!$C:$BQ,62,0)</f>
        <v>#N/A</v>
      </c>
      <c r="BZ77" s="22" t="e">
        <f>VLOOKUP($C77,'S50'!$C:$BQ,63,0)</f>
        <v>#N/A</v>
      </c>
      <c r="CA77" s="22" t="e">
        <f>VLOOKUP($C77,'S50'!$C:$BQ,45,0)</f>
        <v>#N/A</v>
      </c>
      <c r="CB77" s="29" t="e">
        <f>VLOOKUP($C77,'S50'!$C:$BQ,52,0)</f>
        <v>#N/A</v>
      </c>
      <c r="CC77" s="29" t="e">
        <f>VLOOKUP($C77,'S50'!$C:$BQ,53,0)</f>
        <v>#N/A</v>
      </c>
      <c r="CD77" s="29" t="e">
        <f>VLOOKUP($C77,'S50'!$C:$BQ,15,0)</f>
        <v>#N/A</v>
      </c>
      <c r="CE77" s="29" t="e">
        <f>VLOOKUP($C77,'S50'!$C:$BQ,22,0)</f>
        <v>#N/A</v>
      </c>
      <c r="CF77" s="29" t="e">
        <f>VLOOKUP($C77,'S50'!$C:$BQ,23,0)</f>
        <v>#N/A</v>
      </c>
      <c r="CG77" s="29" t="e">
        <f>VLOOKUP($C77,'S50'!$C:$BQ,35,0)</f>
        <v>#N/A</v>
      </c>
      <c r="CH77" s="29" t="e">
        <f>VLOOKUP($C77,'S50'!$C:$BQ,42,0)</f>
        <v>#N/A</v>
      </c>
      <c r="CI77" s="29" t="e">
        <f>VLOOKUP($C77,'S50'!$C:$BQ,43,0)</f>
        <v>#N/A</v>
      </c>
    </row>
    <row r="78" spans="1:87" x14ac:dyDescent="0.2">
      <c r="A78" s="31" t="s">
        <v>382</v>
      </c>
      <c r="B78" s="31" t="s">
        <v>95</v>
      </c>
      <c r="C78" s="21" t="s">
        <v>112</v>
      </c>
      <c r="D78" s="22">
        <f>VLOOKUP($C78,'S0 remplacer avec S44'!$C:$BQ,55,0)</f>
        <v>413.2</v>
      </c>
      <c r="E78" s="22">
        <f>VLOOKUP($C78,'S0 remplacer avec S44'!$C:$BQ,62,0)</f>
        <v>140</v>
      </c>
      <c r="F78" s="22">
        <f>VLOOKUP($C78,'S0 remplacer avec S44'!$C:$BQ,63,0)</f>
        <v>251</v>
      </c>
      <c r="G78" s="22">
        <f>VLOOKUP($C78,'S0 remplacer avec S44'!$C:$BQ,45,0)</f>
        <v>3121.7345700000001</v>
      </c>
      <c r="H78" s="29">
        <f>VLOOKUP($C78,'S0 remplacer avec S44'!$C:$BQ,52,0)</f>
        <v>1754</v>
      </c>
      <c r="I78" s="29">
        <f>VLOOKUP($C78,'S0 remplacer avec S44'!$C:$BQ,53,0)</f>
        <v>2730</v>
      </c>
      <c r="J78" s="29">
        <f>VLOOKUP($C78,'S0 remplacer avec S44'!$C:$BQ,15,0)</f>
        <v>364</v>
      </c>
      <c r="K78" s="29">
        <f>VLOOKUP($C78,'S0 remplacer avec S44'!$C:$BQ,22,0)</f>
        <v>0</v>
      </c>
      <c r="L78" s="29">
        <f>VLOOKUP($C78,'S0 remplacer avec S44'!$C:$BQ,23,0)</f>
        <v>4</v>
      </c>
      <c r="M78" s="29">
        <f>VLOOKUP($C78,'S0 remplacer avec S44'!$C:$BQ,35,0)</f>
        <v>4899.6381899999997</v>
      </c>
      <c r="N78" s="29">
        <f>VLOOKUP($C78,'S0 remplacer avec S44'!$C:$BQ,42,0)</f>
        <v>1299</v>
      </c>
      <c r="O78" s="29">
        <f>VLOOKUP($C78,'S0 remplacer avec S44'!$C:$BQ,43,0)</f>
        <v>2538</v>
      </c>
      <c r="P78" s="22">
        <f>VLOOKUP($C78,'S45'!$C:$BQ,55,0)</f>
        <v>422.7</v>
      </c>
      <c r="Q78" s="22">
        <f>VLOOKUP($C78,'S45'!$C:$BQ,62,0)</f>
        <v>131</v>
      </c>
      <c r="R78" s="22">
        <f>VLOOKUP($C78,'S45'!$C:$BQ,63,0)</f>
        <v>241</v>
      </c>
      <c r="S78" s="22">
        <f>VLOOKUP($C78,'S45'!$C:$BQ,45,0)</f>
        <v>3152.6433000000002</v>
      </c>
      <c r="T78" s="29">
        <f>VLOOKUP($C78,'S45'!$C:$BQ,52,0)</f>
        <v>1723</v>
      </c>
      <c r="U78" s="29">
        <f>VLOOKUP($C78,'S45'!$C:$BQ,53,0)</f>
        <v>2699</v>
      </c>
      <c r="V78" s="29">
        <f>VLOOKUP($C78,'S45'!$C:$BQ,15,0)</f>
        <v>372</v>
      </c>
      <c r="W78" s="29">
        <f>VLOOKUP($C78,'S45'!$C:$BQ,22,0)</f>
        <v>0</v>
      </c>
      <c r="X78" s="29">
        <f>VLOOKUP($C78,'S45'!$C:$BQ,23,0)</f>
        <v>0</v>
      </c>
      <c r="Y78" s="29">
        <f>VLOOKUP($C78,'S45'!$C:$BQ,35,0)</f>
        <v>4934.7570400000004</v>
      </c>
      <c r="Z78" s="29">
        <f>VLOOKUP($C78,'S45'!$C:$BQ,42,0)</f>
        <v>1264</v>
      </c>
      <c r="AA78" s="29">
        <f>VLOOKUP($C78,'S45'!$C:$BQ,43,0)</f>
        <v>2503</v>
      </c>
      <c r="AB78" s="22" t="e">
        <f>VLOOKUP($C78,'S46'!$C:$BQ,55,0)</f>
        <v>#N/A</v>
      </c>
      <c r="AC78" s="22" t="e">
        <f>VLOOKUP($C78,'S46'!$C:$BQ,62,0)</f>
        <v>#N/A</v>
      </c>
      <c r="AD78" s="22" t="e">
        <f>VLOOKUP($C78,'S46'!$C:$BQ,63,0)</f>
        <v>#N/A</v>
      </c>
      <c r="AE78" s="22" t="e">
        <f>VLOOKUP($C78,'S46'!$C:$BQ,45,0)</f>
        <v>#N/A</v>
      </c>
      <c r="AF78" s="29" t="e">
        <f>VLOOKUP($C78,'S46'!$C:$BQ,52,0)</f>
        <v>#N/A</v>
      </c>
      <c r="AG78" s="29" t="e">
        <f>VLOOKUP($C78,'S46'!$C:$BQ,53,0)</f>
        <v>#N/A</v>
      </c>
      <c r="AH78" s="29" t="e">
        <f>VLOOKUP($C78,'S46'!$C:$BQ,15,0)</f>
        <v>#N/A</v>
      </c>
      <c r="AI78" s="29" t="e">
        <f>VLOOKUP($C78,'S46'!$C:$BQ,22,0)</f>
        <v>#N/A</v>
      </c>
      <c r="AJ78" s="29" t="e">
        <f>VLOOKUP($C78,'S46'!$C:$BQ,23,0)</f>
        <v>#N/A</v>
      </c>
      <c r="AK78" s="29" t="e">
        <f>VLOOKUP($C78,'S46'!$C:$BQ,35,0)</f>
        <v>#N/A</v>
      </c>
      <c r="AL78" s="29" t="e">
        <f>VLOOKUP($C78,'S46'!$C:$BQ,42,0)</f>
        <v>#N/A</v>
      </c>
      <c r="AM78" s="29" t="e">
        <f>VLOOKUP($C78,'S46'!$C:$BQ,43,0)</f>
        <v>#N/A</v>
      </c>
      <c r="AN78" s="22" t="e">
        <f>VLOOKUP($C78,'S47'!$C:$BQ,55,0)</f>
        <v>#N/A</v>
      </c>
      <c r="AO78" s="22" t="e">
        <f>VLOOKUP($C78,'S47'!$C:$BQ,62,0)</f>
        <v>#N/A</v>
      </c>
      <c r="AP78" s="22" t="e">
        <f>VLOOKUP($C78,'S47'!$C:$BQ,63,0)</f>
        <v>#N/A</v>
      </c>
      <c r="AQ78" s="22" t="e">
        <f>VLOOKUP($C78,'S47'!$C:$BQ,45,0)</f>
        <v>#N/A</v>
      </c>
      <c r="AR78" s="29" t="e">
        <f>VLOOKUP($C78,'S47'!$C:$BQ,52,0)</f>
        <v>#N/A</v>
      </c>
      <c r="AS78" s="29" t="e">
        <f>VLOOKUP($C78,'S47'!$C:$BQ,53,0)</f>
        <v>#N/A</v>
      </c>
      <c r="AT78" s="29" t="e">
        <f>VLOOKUP($C78,'S47'!$C:$BQ,15,0)</f>
        <v>#N/A</v>
      </c>
      <c r="AU78" s="29" t="e">
        <f>VLOOKUP($C78,'S47'!$C:$BQ,22,0)</f>
        <v>#N/A</v>
      </c>
      <c r="AV78" s="29" t="e">
        <f>VLOOKUP($C78,'S47'!$C:$BQ,23,0)</f>
        <v>#N/A</v>
      </c>
      <c r="AW78" s="29" t="e">
        <f>VLOOKUP($C78,'S47'!$C:$BQ,35,0)</f>
        <v>#N/A</v>
      </c>
      <c r="AX78" s="29" t="e">
        <f>VLOOKUP($C78,'S47'!$C:$BQ,42,0)</f>
        <v>#N/A</v>
      </c>
      <c r="AY78" s="29" t="e">
        <f>VLOOKUP($C78,'S47'!$C:$BQ,43,0)</f>
        <v>#N/A</v>
      </c>
      <c r="AZ78" s="22" t="e">
        <f>VLOOKUP($C78,'S48'!$C:$BQ,55,0)</f>
        <v>#N/A</v>
      </c>
      <c r="BA78" s="22" t="e">
        <f>VLOOKUP($C78,'S48'!$C:$BQ,62,0)</f>
        <v>#N/A</v>
      </c>
      <c r="BB78" s="22" t="e">
        <f>VLOOKUP($C78,'S48'!$C:$BQ,63,0)</f>
        <v>#N/A</v>
      </c>
      <c r="BC78" s="22" t="e">
        <f>VLOOKUP($C78,'S48'!$C:$BQ,45,0)</f>
        <v>#N/A</v>
      </c>
      <c r="BD78" s="29" t="e">
        <f>VLOOKUP($C78,'S48'!$C:$BQ,52,0)</f>
        <v>#N/A</v>
      </c>
      <c r="BE78" s="29" t="e">
        <f>VLOOKUP($C78,'S48'!$C:$BQ,53,0)</f>
        <v>#N/A</v>
      </c>
      <c r="BF78" s="29" t="e">
        <f>VLOOKUP($C78,'S48'!$C:$BQ,15,0)</f>
        <v>#N/A</v>
      </c>
      <c r="BG78" s="29" t="e">
        <f>VLOOKUP($C78,'S48'!$C:$BQ,22,0)</f>
        <v>#N/A</v>
      </c>
      <c r="BH78" s="29" t="e">
        <f>VLOOKUP($C78,'S48'!$C:$BQ,23,0)</f>
        <v>#N/A</v>
      </c>
      <c r="BI78" s="29" t="e">
        <f>VLOOKUP($C78,'S48'!$C:$BQ,35,0)</f>
        <v>#N/A</v>
      </c>
      <c r="BJ78" s="29" t="e">
        <f>VLOOKUP($C78,'S48'!$C:$BQ,42,0)</f>
        <v>#N/A</v>
      </c>
      <c r="BK78" s="29" t="e">
        <f>VLOOKUP($C78,'S48'!$C:$BQ,43,0)</f>
        <v>#N/A</v>
      </c>
      <c r="BL78" s="22" t="e">
        <f>VLOOKUP($C78,'S49'!$C:$BQ,55,0)</f>
        <v>#N/A</v>
      </c>
      <c r="BM78" s="22" t="e">
        <f>VLOOKUP($C78,'S49'!$C:$BQ,62,0)</f>
        <v>#N/A</v>
      </c>
      <c r="BN78" s="22" t="e">
        <f>VLOOKUP($C78,'S49'!$C:$BQ,63,0)</f>
        <v>#N/A</v>
      </c>
      <c r="BO78" s="22" t="e">
        <f>VLOOKUP($C78,'S49'!$C:$BQ,45,0)</f>
        <v>#N/A</v>
      </c>
      <c r="BP78" s="29" t="e">
        <f>VLOOKUP($C78,'S49'!$C:$BQ,52,0)</f>
        <v>#N/A</v>
      </c>
      <c r="BQ78" s="29" t="e">
        <f>VLOOKUP($C78,'S49'!$C:$BQ,53,0)</f>
        <v>#N/A</v>
      </c>
      <c r="BR78" s="29" t="e">
        <f>VLOOKUP($C78,'S49'!$C:$BQ,15,0)</f>
        <v>#N/A</v>
      </c>
      <c r="BS78" s="29" t="e">
        <f>VLOOKUP($C78,'S49'!$C:$BQ,22,0)</f>
        <v>#N/A</v>
      </c>
      <c r="BT78" s="29" t="e">
        <f>VLOOKUP($C78,'S49'!$C:$BQ,23,0)</f>
        <v>#N/A</v>
      </c>
      <c r="BU78" s="29" t="e">
        <f>VLOOKUP($C78,'S49'!$C:$BQ,35,0)</f>
        <v>#N/A</v>
      </c>
      <c r="BV78" s="29" t="e">
        <f>VLOOKUP($C78,'S49'!$C:$BQ,42,0)</f>
        <v>#N/A</v>
      </c>
      <c r="BW78" s="29" t="e">
        <f>VLOOKUP($C78,'S49'!$C:$BQ,43,0)</f>
        <v>#N/A</v>
      </c>
      <c r="BX78" s="22" t="e">
        <f>VLOOKUP($C78,'S50'!$C:$BQ,55,0)</f>
        <v>#N/A</v>
      </c>
      <c r="BY78" s="22" t="e">
        <f>VLOOKUP($C78,'S50'!$C:$BQ,62,0)</f>
        <v>#N/A</v>
      </c>
      <c r="BZ78" s="22" t="e">
        <f>VLOOKUP($C78,'S50'!$C:$BQ,63,0)</f>
        <v>#N/A</v>
      </c>
      <c r="CA78" s="22" t="e">
        <f>VLOOKUP($C78,'S50'!$C:$BQ,45,0)</f>
        <v>#N/A</v>
      </c>
      <c r="CB78" s="29" t="e">
        <f>VLOOKUP($C78,'S50'!$C:$BQ,52,0)</f>
        <v>#N/A</v>
      </c>
      <c r="CC78" s="29" t="e">
        <f>VLOOKUP($C78,'S50'!$C:$BQ,53,0)</f>
        <v>#N/A</v>
      </c>
      <c r="CD78" s="29" t="e">
        <f>VLOOKUP($C78,'S50'!$C:$BQ,15,0)</f>
        <v>#N/A</v>
      </c>
      <c r="CE78" s="29" t="e">
        <f>VLOOKUP($C78,'S50'!$C:$BQ,22,0)</f>
        <v>#N/A</v>
      </c>
      <c r="CF78" s="29" t="e">
        <f>VLOOKUP($C78,'S50'!$C:$BQ,23,0)</f>
        <v>#N/A</v>
      </c>
      <c r="CG78" s="29" t="e">
        <f>VLOOKUP($C78,'S50'!$C:$BQ,35,0)</f>
        <v>#N/A</v>
      </c>
      <c r="CH78" s="29" t="e">
        <f>VLOOKUP($C78,'S50'!$C:$BQ,42,0)</f>
        <v>#N/A</v>
      </c>
      <c r="CI78" s="29" t="e">
        <f>VLOOKUP($C78,'S50'!$C:$BQ,43,0)</f>
        <v>#N/A</v>
      </c>
    </row>
    <row r="79" spans="1:87" x14ac:dyDescent="0.2">
      <c r="A79" s="31" t="s">
        <v>382</v>
      </c>
      <c r="B79" s="31" t="s">
        <v>95</v>
      </c>
      <c r="C79" s="21" t="s">
        <v>113</v>
      </c>
      <c r="D79" s="22">
        <f>VLOOKUP($C79,'S0 remplacer avec S44'!$C:$BQ,55,0)</f>
        <v>302.8</v>
      </c>
      <c r="E79" s="22">
        <f>VLOOKUP($C79,'S0 remplacer avec S44'!$C:$BQ,62,0)</f>
        <v>121</v>
      </c>
      <c r="F79" s="22">
        <f>VLOOKUP($C79,'S0 remplacer avec S44'!$C:$BQ,63,0)</f>
        <v>205</v>
      </c>
      <c r="G79" s="22">
        <f>VLOOKUP($C79,'S0 remplacer avec S44'!$C:$BQ,45,0)</f>
        <v>3665.7910200000001</v>
      </c>
      <c r="H79" s="29">
        <f>VLOOKUP($C79,'S0 remplacer avec S44'!$C:$BQ,52,0)</f>
        <v>63</v>
      </c>
      <c r="I79" s="29">
        <f>VLOOKUP($C79,'S0 remplacer avec S44'!$C:$BQ,53,0)</f>
        <v>808</v>
      </c>
      <c r="J79" s="29">
        <f>VLOOKUP($C79,'S0 remplacer avec S44'!$C:$BQ,15,0)</f>
        <v>231</v>
      </c>
      <c r="K79" s="29">
        <f>VLOOKUP($C79,'S0 remplacer avec S44'!$C:$BQ,22,0)</f>
        <v>4</v>
      </c>
      <c r="L79" s="29">
        <f>VLOOKUP($C79,'S0 remplacer avec S44'!$C:$BQ,23,0)</f>
        <v>51</v>
      </c>
      <c r="M79" s="29">
        <f>VLOOKUP($C79,'S0 remplacer avec S44'!$C:$BQ,35,0)</f>
        <v>6148.2425800000001</v>
      </c>
      <c r="N79" s="29">
        <f>VLOOKUP($C79,'S0 remplacer avec S44'!$C:$BQ,42,0)</f>
        <v>0</v>
      </c>
      <c r="O79" s="29">
        <f>VLOOKUP($C79,'S0 remplacer avec S44'!$C:$BQ,43,0)</f>
        <v>316</v>
      </c>
      <c r="P79" s="22">
        <f>VLOOKUP($C79,'S45'!$C:$BQ,55,0)</f>
        <v>307.10000000000002</v>
      </c>
      <c r="Q79" s="22">
        <f>VLOOKUP($C79,'S45'!$C:$BQ,62,0)</f>
        <v>116</v>
      </c>
      <c r="R79" s="22">
        <f>VLOOKUP($C79,'S45'!$C:$BQ,63,0)</f>
        <v>201</v>
      </c>
      <c r="S79" s="22">
        <f>VLOOKUP($C79,'S45'!$C:$BQ,45,0)</f>
        <v>3773.44047</v>
      </c>
      <c r="T79" s="29">
        <f>VLOOKUP($C79,'S45'!$C:$BQ,52,0)</f>
        <v>0</v>
      </c>
      <c r="U79" s="29">
        <f>VLOOKUP($C79,'S45'!$C:$BQ,53,0)</f>
        <v>700</v>
      </c>
      <c r="V79" s="29">
        <f>VLOOKUP($C79,'S45'!$C:$BQ,15,0)</f>
        <v>234</v>
      </c>
      <c r="W79" s="29">
        <f>VLOOKUP($C79,'S45'!$C:$BQ,22,0)</f>
        <v>1</v>
      </c>
      <c r="X79" s="29">
        <f>VLOOKUP($C79,'S45'!$C:$BQ,23,0)</f>
        <v>48</v>
      </c>
      <c r="Y79" s="29">
        <f>VLOOKUP($C79,'S45'!$C:$BQ,35,0)</f>
        <v>6273.4722599999996</v>
      </c>
      <c r="Z79" s="29">
        <f>VLOOKUP($C79,'S45'!$C:$BQ,42,0)</f>
        <v>0</v>
      </c>
      <c r="AA79" s="29">
        <f>VLOOKUP($C79,'S45'!$C:$BQ,43,0)</f>
        <v>191</v>
      </c>
      <c r="AB79" s="22" t="e">
        <f>VLOOKUP($C79,'S46'!$C:$BQ,55,0)</f>
        <v>#N/A</v>
      </c>
      <c r="AC79" s="22" t="e">
        <f>VLOOKUP($C79,'S46'!$C:$BQ,62,0)</f>
        <v>#N/A</v>
      </c>
      <c r="AD79" s="22" t="e">
        <f>VLOOKUP($C79,'S46'!$C:$BQ,63,0)</f>
        <v>#N/A</v>
      </c>
      <c r="AE79" s="22" t="e">
        <f>VLOOKUP($C79,'S46'!$C:$BQ,45,0)</f>
        <v>#N/A</v>
      </c>
      <c r="AF79" s="29" t="e">
        <f>VLOOKUP($C79,'S46'!$C:$BQ,52,0)</f>
        <v>#N/A</v>
      </c>
      <c r="AG79" s="29" t="e">
        <f>VLOOKUP($C79,'S46'!$C:$BQ,53,0)</f>
        <v>#N/A</v>
      </c>
      <c r="AH79" s="29" t="e">
        <f>VLOOKUP($C79,'S46'!$C:$BQ,15,0)</f>
        <v>#N/A</v>
      </c>
      <c r="AI79" s="29" t="e">
        <f>VLOOKUP($C79,'S46'!$C:$BQ,22,0)</f>
        <v>#N/A</v>
      </c>
      <c r="AJ79" s="29" t="e">
        <f>VLOOKUP($C79,'S46'!$C:$BQ,23,0)</f>
        <v>#N/A</v>
      </c>
      <c r="AK79" s="29" t="e">
        <f>VLOOKUP($C79,'S46'!$C:$BQ,35,0)</f>
        <v>#N/A</v>
      </c>
      <c r="AL79" s="29" t="e">
        <f>VLOOKUP($C79,'S46'!$C:$BQ,42,0)</f>
        <v>#N/A</v>
      </c>
      <c r="AM79" s="29" t="e">
        <f>VLOOKUP($C79,'S46'!$C:$BQ,43,0)</f>
        <v>#N/A</v>
      </c>
      <c r="AN79" s="22" t="e">
        <f>VLOOKUP($C79,'S47'!$C:$BQ,55,0)</f>
        <v>#N/A</v>
      </c>
      <c r="AO79" s="22" t="e">
        <f>VLOOKUP($C79,'S47'!$C:$BQ,62,0)</f>
        <v>#N/A</v>
      </c>
      <c r="AP79" s="22" t="e">
        <f>VLOOKUP($C79,'S47'!$C:$BQ,63,0)</f>
        <v>#N/A</v>
      </c>
      <c r="AQ79" s="22" t="e">
        <f>VLOOKUP($C79,'S47'!$C:$BQ,45,0)</f>
        <v>#N/A</v>
      </c>
      <c r="AR79" s="29" t="e">
        <f>VLOOKUP($C79,'S47'!$C:$BQ,52,0)</f>
        <v>#N/A</v>
      </c>
      <c r="AS79" s="29" t="e">
        <f>VLOOKUP($C79,'S47'!$C:$BQ,53,0)</f>
        <v>#N/A</v>
      </c>
      <c r="AT79" s="29" t="e">
        <f>VLOOKUP($C79,'S47'!$C:$BQ,15,0)</f>
        <v>#N/A</v>
      </c>
      <c r="AU79" s="29" t="e">
        <f>VLOOKUP($C79,'S47'!$C:$BQ,22,0)</f>
        <v>#N/A</v>
      </c>
      <c r="AV79" s="29" t="e">
        <f>VLOOKUP($C79,'S47'!$C:$BQ,23,0)</f>
        <v>#N/A</v>
      </c>
      <c r="AW79" s="29" t="e">
        <f>VLOOKUP($C79,'S47'!$C:$BQ,35,0)</f>
        <v>#N/A</v>
      </c>
      <c r="AX79" s="29" t="e">
        <f>VLOOKUP($C79,'S47'!$C:$BQ,42,0)</f>
        <v>#N/A</v>
      </c>
      <c r="AY79" s="29" t="e">
        <f>VLOOKUP($C79,'S47'!$C:$BQ,43,0)</f>
        <v>#N/A</v>
      </c>
      <c r="AZ79" s="22" t="e">
        <f>VLOOKUP($C79,'S48'!$C:$BQ,55,0)</f>
        <v>#N/A</v>
      </c>
      <c r="BA79" s="22" t="e">
        <f>VLOOKUP($C79,'S48'!$C:$BQ,62,0)</f>
        <v>#N/A</v>
      </c>
      <c r="BB79" s="22" t="e">
        <f>VLOOKUP($C79,'S48'!$C:$BQ,63,0)</f>
        <v>#N/A</v>
      </c>
      <c r="BC79" s="22" t="e">
        <f>VLOOKUP($C79,'S48'!$C:$BQ,45,0)</f>
        <v>#N/A</v>
      </c>
      <c r="BD79" s="29" t="e">
        <f>VLOOKUP($C79,'S48'!$C:$BQ,52,0)</f>
        <v>#N/A</v>
      </c>
      <c r="BE79" s="29" t="e">
        <f>VLOOKUP($C79,'S48'!$C:$BQ,53,0)</f>
        <v>#N/A</v>
      </c>
      <c r="BF79" s="29" t="e">
        <f>VLOOKUP($C79,'S48'!$C:$BQ,15,0)</f>
        <v>#N/A</v>
      </c>
      <c r="BG79" s="29" t="e">
        <f>VLOOKUP($C79,'S48'!$C:$BQ,22,0)</f>
        <v>#N/A</v>
      </c>
      <c r="BH79" s="29" t="e">
        <f>VLOOKUP($C79,'S48'!$C:$BQ,23,0)</f>
        <v>#N/A</v>
      </c>
      <c r="BI79" s="29" t="e">
        <f>VLOOKUP($C79,'S48'!$C:$BQ,35,0)</f>
        <v>#N/A</v>
      </c>
      <c r="BJ79" s="29" t="e">
        <f>VLOOKUP($C79,'S48'!$C:$BQ,42,0)</f>
        <v>#N/A</v>
      </c>
      <c r="BK79" s="29" t="e">
        <f>VLOOKUP($C79,'S48'!$C:$BQ,43,0)</f>
        <v>#N/A</v>
      </c>
      <c r="BL79" s="22" t="e">
        <f>VLOOKUP($C79,'S49'!$C:$BQ,55,0)</f>
        <v>#N/A</v>
      </c>
      <c r="BM79" s="22" t="e">
        <f>VLOOKUP($C79,'S49'!$C:$BQ,62,0)</f>
        <v>#N/A</v>
      </c>
      <c r="BN79" s="22" t="e">
        <f>VLOOKUP($C79,'S49'!$C:$BQ,63,0)</f>
        <v>#N/A</v>
      </c>
      <c r="BO79" s="22" t="e">
        <f>VLOOKUP($C79,'S49'!$C:$BQ,45,0)</f>
        <v>#N/A</v>
      </c>
      <c r="BP79" s="29" t="e">
        <f>VLOOKUP($C79,'S49'!$C:$BQ,52,0)</f>
        <v>#N/A</v>
      </c>
      <c r="BQ79" s="29" t="e">
        <f>VLOOKUP($C79,'S49'!$C:$BQ,53,0)</f>
        <v>#N/A</v>
      </c>
      <c r="BR79" s="29" t="e">
        <f>VLOOKUP($C79,'S49'!$C:$BQ,15,0)</f>
        <v>#N/A</v>
      </c>
      <c r="BS79" s="29" t="e">
        <f>VLOOKUP($C79,'S49'!$C:$BQ,22,0)</f>
        <v>#N/A</v>
      </c>
      <c r="BT79" s="29" t="e">
        <f>VLOOKUP($C79,'S49'!$C:$BQ,23,0)</f>
        <v>#N/A</v>
      </c>
      <c r="BU79" s="29" t="e">
        <f>VLOOKUP($C79,'S49'!$C:$BQ,35,0)</f>
        <v>#N/A</v>
      </c>
      <c r="BV79" s="29" t="e">
        <f>VLOOKUP($C79,'S49'!$C:$BQ,42,0)</f>
        <v>#N/A</v>
      </c>
      <c r="BW79" s="29" t="e">
        <f>VLOOKUP($C79,'S49'!$C:$BQ,43,0)</f>
        <v>#N/A</v>
      </c>
      <c r="BX79" s="22" t="e">
        <f>VLOOKUP($C79,'S50'!$C:$BQ,55,0)</f>
        <v>#N/A</v>
      </c>
      <c r="BY79" s="22" t="e">
        <f>VLOOKUP($C79,'S50'!$C:$BQ,62,0)</f>
        <v>#N/A</v>
      </c>
      <c r="BZ79" s="22" t="e">
        <f>VLOOKUP($C79,'S50'!$C:$BQ,63,0)</f>
        <v>#N/A</v>
      </c>
      <c r="CA79" s="22" t="e">
        <f>VLOOKUP($C79,'S50'!$C:$BQ,45,0)</f>
        <v>#N/A</v>
      </c>
      <c r="CB79" s="29" t="e">
        <f>VLOOKUP($C79,'S50'!$C:$BQ,52,0)</f>
        <v>#N/A</v>
      </c>
      <c r="CC79" s="29" t="e">
        <f>VLOOKUP($C79,'S50'!$C:$BQ,53,0)</f>
        <v>#N/A</v>
      </c>
      <c r="CD79" s="29" t="e">
        <f>VLOOKUP($C79,'S50'!$C:$BQ,15,0)</f>
        <v>#N/A</v>
      </c>
      <c r="CE79" s="29" t="e">
        <f>VLOOKUP($C79,'S50'!$C:$BQ,22,0)</f>
        <v>#N/A</v>
      </c>
      <c r="CF79" s="29" t="e">
        <f>VLOOKUP($C79,'S50'!$C:$BQ,23,0)</f>
        <v>#N/A</v>
      </c>
      <c r="CG79" s="29" t="e">
        <f>VLOOKUP($C79,'S50'!$C:$BQ,35,0)</f>
        <v>#N/A</v>
      </c>
      <c r="CH79" s="29" t="e">
        <f>VLOOKUP($C79,'S50'!$C:$BQ,42,0)</f>
        <v>#N/A</v>
      </c>
      <c r="CI79" s="29" t="e">
        <f>VLOOKUP($C79,'S50'!$C:$BQ,43,0)</f>
        <v>#N/A</v>
      </c>
    </row>
    <row r="80" spans="1:87" x14ac:dyDescent="0.2">
      <c r="A80" s="31" t="e">
        <v>#N/A</v>
      </c>
      <c r="B80" s="31" t="e">
        <v>#N/A</v>
      </c>
      <c r="C80" s="21" t="s">
        <v>114</v>
      </c>
      <c r="D80" s="22" t="e">
        <f>VLOOKUP($C80,'S0 remplacer avec S44'!$C:$BQ,55,0)</f>
        <v>#N/A</v>
      </c>
      <c r="E80" s="22" t="e">
        <f>VLOOKUP($C80,'S0 remplacer avec S44'!$C:$BQ,62,0)</f>
        <v>#N/A</v>
      </c>
      <c r="F80" s="22" t="e">
        <f>VLOOKUP($C80,'S0 remplacer avec S44'!$C:$BQ,63,0)</f>
        <v>#N/A</v>
      </c>
      <c r="G80" s="22" t="e">
        <f>VLOOKUP($C80,'S0 remplacer avec S44'!$C:$BQ,45,0)</f>
        <v>#N/A</v>
      </c>
      <c r="H80" s="29" t="e">
        <f>VLOOKUP($C80,'S0 remplacer avec S44'!$C:$BQ,52,0)</f>
        <v>#N/A</v>
      </c>
      <c r="I80" s="29" t="e">
        <f>VLOOKUP($C80,'S0 remplacer avec S44'!$C:$BQ,53,0)</f>
        <v>#N/A</v>
      </c>
      <c r="J80" s="29" t="e">
        <f>VLOOKUP($C80,'S0 remplacer avec S44'!$C:$BQ,15,0)</f>
        <v>#N/A</v>
      </c>
      <c r="K80" s="29" t="e">
        <f>VLOOKUP($C80,'S0 remplacer avec S44'!$C:$BQ,22,0)</f>
        <v>#N/A</v>
      </c>
      <c r="L80" s="29" t="e">
        <f>VLOOKUP($C80,'S0 remplacer avec S44'!$C:$BQ,23,0)</f>
        <v>#N/A</v>
      </c>
      <c r="M80" s="29" t="e">
        <f>VLOOKUP($C80,'S0 remplacer avec S44'!$C:$BQ,35,0)</f>
        <v>#N/A</v>
      </c>
      <c r="N80" s="29" t="e">
        <f>VLOOKUP($C80,'S0 remplacer avec S44'!$C:$BQ,42,0)</f>
        <v>#N/A</v>
      </c>
      <c r="O80" s="29" t="e">
        <f>VLOOKUP($C80,'S0 remplacer avec S44'!$C:$BQ,43,0)</f>
        <v>#N/A</v>
      </c>
      <c r="P80" s="22" t="e">
        <f>VLOOKUP($C80,'S45'!$C:$BQ,55,0)</f>
        <v>#N/A</v>
      </c>
      <c r="Q80" s="22" t="e">
        <f>VLOOKUP($C80,'S45'!$C:$BQ,62,0)</f>
        <v>#N/A</v>
      </c>
      <c r="R80" s="22" t="e">
        <f>VLOOKUP($C80,'S45'!$C:$BQ,63,0)</f>
        <v>#N/A</v>
      </c>
      <c r="S80" s="22" t="e">
        <f>VLOOKUP($C80,'S45'!$C:$BQ,45,0)</f>
        <v>#N/A</v>
      </c>
      <c r="T80" s="29" t="e">
        <f>VLOOKUP($C80,'S45'!$C:$BQ,52,0)</f>
        <v>#N/A</v>
      </c>
      <c r="U80" s="29" t="e">
        <f>VLOOKUP($C80,'S45'!$C:$BQ,53,0)</f>
        <v>#N/A</v>
      </c>
      <c r="V80" s="29" t="e">
        <f>VLOOKUP($C80,'S45'!$C:$BQ,15,0)</f>
        <v>#N/A</v>
      </c>
      <c r="W80" s="29" t="e">
        <f>VLOOKUP($C80,'S45'!$C:$BQ,22,0)</f>
        <v>#N/A</v>
      </c>
      <c r="X80" s="29" t="e">
        <f>VLOOKUP($C80,'S45'!$C:$BQ,23,0)</f>
        <v>#N/A</v>
      </c>
      <c r="Y80" s="29" t="e">
        <f>VLOOKUP($C80,'S45'!$C:$BQ,35,0)</f>
        <v>#N/A</v>
      </c>
      <c r="Z80" s="29" t="e">
        <f>VLOOKUP($C80,'S45'!$C:$BQ,42,0)</f>
        <v>#N/A</v>
      </c>
      <c r="AA80" s="29" t="e">
        <f>VLOOKUP($C80,'S45'!$C:$BQ,43,0)</f>
        <v>#N/A</v>
      </c>
      <c r="AB80" s="22" t="e">
        <f>VLOOKUP($C80,'S46'!$C:$BQ,55,0)</f>
        <v>#N/A</v>
      </c>
      <c r="AC80" s="22" t="e">
        <f>VLOOKUP($C80,'S46'!$C:$BQ,62,0)</f>
        <v>#N/A</v>
      </c>
      <c r="AD80" s="22" t="e">
        <f>VLOOKUP($C80,'S46'!$C:$BQ,63,0)</f>
        <v>#N/A</v>
      </c>
      <c r="AE80" s="22" t="e">
        <f>VLOOKUP($C80,'S46'!$C:$BQ,45,0)</f>
        <v>#N/A</v>
      </c>
      <c r="AF80" s="29" t="e">
        <f>VLOOKUP($C80,'S46'!$C:$BQ,52,0)</f>
        <v>#N/A</v>
      </c>
      <c r="AG80" s="29" t="e">
        <f>VLOOKUP($C80,'S46'!$C:$BQ,53,0)</f>
        <v>#N/A</v>
      </c>
      <c r="AH80" s="29" t="e">
        <f>VLOOKUP($C80,'S46'!$C:$BQ,15,0)</f>
        <v>#N/A</v>
      </c>
      <c r="AI80" s="29" t="e">
        <f>VLOOKUP($C80,'S46'!$C:$BQ,22,0)</f>
        <v>#N/A</v>
      </c>
      <c r="AJ80" s="29" t="e">
        <f>VLOOKUP($C80,'S46'!$C:$BQ,23,0)</f>
        <v>#N/A</v>
      </c>
      <c r="AK80" s="29" t="e">
        <f>VLOOKUP($C80,'S46'!$C:$BQ,35,0)</f>
        <v>#N/A</v>
      </c>
      <c r="AL80" s="29" t="e">
        <f>VLOOKUP($C80,'S46'!$C:$BQ,42,0)</f>
        <v>#N/A</v>
      </c>
      <c r="AM80" s="29" t="e">
        <f>VLOOKUP($C80,'S46'!$C:$BQ,43,0)</f>
        <v>#N/A</v>
      </c>
      <c r="AN80" s="22" t="e">
        <f>VLOOKUP($C80,'S47'!$C:$BQ,55,0)</f>
        <v>#N/A</v>
      </c>
      <c r="AO80" s="22" t="e">
        <f>VLOOKUP($C80,'S47'!$C:$BQ,62,0)</f>
        <v>#N/A</v>
      </c>
      <c r="AP80" s="22" t="e">
        <f>VLOOKUP($C80,'S47'!$C:$BQ,63,0)</f>
        <v>#N/A</v>
      </c>
      <c r="AQ80" s="22" t="e">
        <f>VLOOKUP($C80,'S47'!$C:$BQ,45,0)</f>
        <v>#N/A</v>
      </c>
      <c r="AR80" s="29" t="e">
        <f>VLOOKUP($C80,'S47'!$C:$BQ,52,0)</f>
        <v>#N/A</v>
      </c>
      <c r="AS80" s="29" t="e">
        <f>VLOOKUP($C80,'S47'!$C:$BQ,53,0)</f>
        <v>#N/A</v>
      </c>
      <c r="AT80" s="29" t="e">
        <f>VLOOKUP($C80,'S47'!$C:$BQ,15,0)</f>
        <v>#N/A</v>
      </c>
      <c r="AU80" s="29" t="e">
        <f>VLOOKUP($C80,'S47'!$C:$BQ,22,0)</f>
        <v>#N/A</v>
      </c>
      <c r="AV80" s="29" t="e">
        <f>VLOOKUP($C80,'S47'!$C:$BQ,23,0)</f>
        <v>#N/A</v>
      </c>
      <c r="AW80" s="29" t="e">
        <f>VLOOKUP($C80,'S47'!$C:$BQ,35,0)</f>
        <v>#N/A</v>
      </c>
      <c r="AX80" s="29" t="e">
        <f>VLOOKUP($C80,'S47'!$C:$BQ,42,0)</f>
        <v>#N/A</v>
      </c>
      <c r="AY80" s="29" t="e">
        <f>VLOOKUP($C80,'S47'!$C:$BQ,43,0)</f>
        <v>#N/A</v>
      </c>
      <c r="AZ80" s="22" t="e">
        <f>VLOOKUP($C80,'S48'!$C:$BQ,55,0)</f>
        <v>#N/A</v>
      </c>
      <c r="BA80" s="22" t="e">
        <f>VLOOKUP($C80,'S48'!$C:$BQ,62,0)</f>
        <v>#N/A</v>
      </c>
      <c r="BB80" s="22" t="e">
        <f>VLOOKUP($C80,'S48'!$C:$BQ,63,0)</f>
        <v>#N/A</v>
      </c>
      <c r="BC80" s="22" t="e">
        <f>VLOOKUP($C80,'S48'!$C:$BQ,45,0)</f>
        <v>#N/A</v>
      </c>
      <c r="BD80" s="29" t="e">
        <f>VLOOKUP($C80,'S48'!$C:$BQ,52,0)</f>
        <v>#N/A</v>
      </c>
      <c r="BE80" s="29" t="e">
        <f>VLOOKUP($C80,'S48'!$C:$BQ,53,0)</f>
        <v>#N/A</v>
      </c>
      <c r="BF80" s="29" t="e">
        <f>VLOOKUP($C80,'S48'!$C:$BQ,15,0)</f>
        <v>#N/A</v>
      </c>
      <c r="BG80" s="29" t="e">
        <f>VLOOKUP($C80,'S48'!$C:$BQ,22,0)</f>
        <v>#N/A</v>
      </c>
      <c r="BH80" s="29" t="e">
        <f>VLOOKUP($C80,'S48'!$C:$BQ,23,0)</f>
        <v>#N/A</v>
      </c>
      <c r="BI80" s="29" t="e">
        <f>VLOOKUP($C80,'S48'!$C:$BQ,35,0)</f>
        <v>#N/A</v>
      </c>
      <c r="BJ80" s="29" t="e">
        <f>VLOOKUP($C80,'S48'!$C:$BQ,42,0)</f>
        <v>#N/A</v>
      </c>
      <c r="BK80" s="29" t="e">
        <f>VLOOKUP($C80,'S48'!$C:$BQ,43,0)</f>
        <v>#N/A</v>
      </c>
      <c r="BL80" s="22" t="e">
        <f>VLOOKUP($C80,'S49'!$C:$BQ,55,0)</f>
        <v>#N/A</v>
      </c>
      <c r="BM80" s="22" t="e">
        <f>VLOOKUP($C80,'S49'!$C:$BQ,62,0)</f>
        <v>#N/A</v>
      </c>
      <c r="BN80" s="22" t="e">
        <f>VLOOKUP($C80,'S49'!$C:$BQ,63,0)</f>
        <v>#N/A</v>
      </c>
      <c r="BO80" s="22" t="e">
        <f>VLOOKUP($C80,'S49'!$C:$BQ,45,0)</f>
        <v>#N/A</v>
      </c>
      <c r="BP80" s="29" t="e">
        <f>VLOOKUP($C80,'S49'!$C:$BQ,52,0)</f>
        <v>#N/A</v>
      </c>
      <c r="BQ80" s="29" t="e">
        <f>VLOOKUP($C80,'S49'!$C:$BQ,53,0)</f>
        <v>#N/A</v>
      </c>
      <c r="BR80" s="29" t="e">
        <f>VLOOKUP($C80,'S49'!$C:$BQ,15,0)</f>
        <v>#N/A</v>
      </c>
      <c r="BS80" s="29" t="e">
        <f>VLOOKUP($C80,'S49'!$C:$BQ,22,0)</f>
        <v>#N/A</v>
      </c>
      <c r="BT80" s="29" t="e">
        <f>VLOOKUP($C80,'S49'!$C:$BQ,23,0)</f>
        <v>#N/A</v>
      </c>
      <c r="BU80" s="29" t="e">
        <f>VLOOKUP($C80,'S49'!$C:$BQ,35,0)</f>
        <v>#N/A</v>
      </c>
      <c r="BV80" s="29" t="e">
        <f>VLOOKUP($C80,'S49'!$C:$BQ,42,0)</f>
        <v>#N/A</v>
      </c>
      <c r="BW80" s="29" t="e">
        <f>VLOOKUP($C80,'S49'!$C:$BQ,43,0)</f>
        <v>#N/A</v>
      </c>
      <c r="BX80" s="22" t="e">
        <f>VLOOKUP($C80,'S50'!$C:$BQ,55,0)</f>
        <v>#N/A</v>
      </c>
      <c r="BY80" s="22" t="e">
        <f>VLOOKUP($C80,'S50'!$C:$BQ,62,0)</f>
        <v>#N/A</v>
      </c>
      <c r="BZ80" s="22" t="e">
        <f>VLOOKUP($C80,'S50'!$C:$BQ,63,0)</f>
        <v>#N/A</v>
      </c>
      <c r="CA80" s="22" t="e">
        <f>VLOOKUP($C80,'S50'!$C:$BQ,45,0)</f>
        <v>#N/A</v>
      </c>
      <c r="CB80" s="29" t="e">
        <f>VLOOKUP($C80,'S50'!$C:$BQ,52,0)</f>
        <v>#N/A</v>
      </c>
      <c r="CC80" s="29" t="e">
        <f>VLOOKUP($C80,'S50'!$C:$BQ,53,0)</f>
        <v>#N/A</v>
      </c>
      <c r="CD80" s="29" t="e">
        <f>VLOOKUP($C80,'S50'!$C:$BQ,15,0)</f>
        <v>#N/A</v>
      </c>
      <c r="CE80" s="29" t="e">
        <f>VLOOKUP($C80,'S50'!$C:$BQ,22,0)</f>
        <v>#N/A</v>
      </c>
      <c r="CF80" s="29" t="e">
        <f>VLOOKUP($C80,'S50'!$C:$BQ,23,0)</f>
        <v>#N/A</v>
      </c>
      <c r="CG80" s="29" t="e">
        <f>VLOOKUP($C80,'S50'!$C:$BQ,35,0)</f>
        <v>#N/A</v>
      </c>
      <c r="CH80" s="29" t="e">
        <f>VLOOKUP($C80,'S50'!$C:$BQ,42,0)</f>
        <v>#N/A</v>
      </c>
      <c r="CI80" s="29" t="e">
        <f>VLOOKUP($C80,'S50'!$C:$BQ,43,0)</f>
        <v>#N/A</v>
      </c>
    </row>
    <row r="81" spans="1:87" x14ac:dyDescent="0.2">
      <c r="A81" s="31" t="s">
        <v>382</v>
      </c>
      <c r="B81" s="31" t="s">
        <v>95</v>
      </c>
      <c r="C81" s="21" t="s">
        <v>115</v>
      </c>
      <c r="D81" s="22">
        <f>VLOOKUP($C81,'S0 remplacer avec S44'!$C:$BQ,55,0)</f>
        <v>128.4</v>
      </c>
      <c r="E81" s="22">
        <f>VLOOKUP($C81,'S0 remplacer avec S44'!$C:$BQ,62,0)</f>
        <v>86</v>
      </c>
      <c r="F81" s="22">
        <f>VLOOKUP($C81,'S0 remplacer avec S44'!$C:$BQ,63,0)</f>
        <v>128</v>
      </c>
      <c r="G81" s="22">
        <f>VLOOKUP($C81,'S0 remplacer avec S44'!$C:$BQ,45,0)</f>
        <v>1900.758</v>
      </c>
      <c r="H81" s="29">
        <f>VLOOKUP($C81,'S0 remplacer avec S44'!$C:$BQ,52,0)</f>
        <v>0</v>
      </c>
      <c r="I81" s="29">
        <f>VLOOKUP($C81,'S0 remplacer avec S44'!$C:$BQ,53,0)</f>
        <v>359</v>
      </c>
      <c r="J81" s="29">
        <f>VLOOKUP($C81,'S0 remplacer avec S44'!$C:$BQ,15,0)</f>
        <v>148</v>
      </c>
      <c r="K81" s="29">
        <f>VLOOKUP($C81,'S0 remplacer avec S44'!$C:$BQ,22,0)</f>
        <v>0</v>
      </c>
      <c r="L81" s="29">
        <f>VLOOKUP($C81,'S0 remplacer avec S44'!$C:$BQ,23,0)</f>
        <v>0</v>
      </c>
      <c r="M81" s="29">
        <f>VLOOKUP($C81,'S0 remplacer avec S44'!$C:$BQ,35,0)</f>
        <v>2510.2262799999999</v>
      </c>
      <c r="N81" s="29">
        <f>VLOOKUP($C81,'S0 remplacer avec S44'!$C:$BQ,42,0)</f>
        <v>211</v>
      </c>
      <c r="O81" s="29">
        <f>VLOOKUP($C81,'S0 remplacer avec S44'!$C:$BQ,43,0)</f>
        <v>756</v>
      </c>
      <c r="P81" s="22">
        <f>VLOOKUP($C81,'S45'!$C:$BQ,55,0)</f>
        <v>130.19999999999999</v>
      </c>
      <c r="Q81" s="22">
        <f>VLOOKUP($C81,'S45'!$C:$BQ,62,0)</f>
        <v>84</v>
      </c>
      <c r="R81" s="22">
        <f>VLOOKUP($C81,'S45'!$C:$BQ,63,0)</f>
        <v>127</v>
      </c>
      <c r="S81" s="22">
        <f>VLOOKUP($C81,'S45'!$C:$BQ,45,0)</f>
        <v>1937.5463999999999</v>
      </c>
      <c r="T81" s="29">
        <f>VLOOKUP($C81,'S45'!$C:$BQ,52,0)</f>
        <v>0</v>
      </c>
      <c r="U81" s="29">
        <f>VLOOKUP($C81,'S45'!$C:$BQ,53,0)</f>
        <v>323</v>
      </c>
      <c r="V81" s="29">
        <f>VLOOKUP($C81,'S45'!$C:$BQ,15,0)</f>
        <v>149</v>
      </c>
      <c r="W81" s="29">
        <f>VLOOKUP($C81,'S45'!$C:$BQ,22,0)</f>
        <v>0</v>
      </c>
      <c r="X81" s="29">
        <f>VLOOKUP($C81,'S45'!$C:$BQ,23,0)</f>
        <v>0</v>
      </c>
      <c r="Y81" s="29">
        <f>VLOOKUP($C81,'S45'!$C:$BQ,35,0)</f>
        <v>2946.7044900000001</v>
      </c>
      <c r="Z81" s="29">
        <f>VLOOKUP($C81,'S45'!$C:$BQ,42,0)</f>
        <v>0</v>
      </c>
      <c r="AA81" s="29">
        <f>VLOOKUP($C81,'S45'!$C:$BQ,43,0)</f>
        <v>319</v>
      </c>
      <c r="AB81" s="22" t="e">
        <f>VLOOKUP($C81,'S46'!$C:$BQ,55,0)</f>
        <v>#N/A</v>
      </c>
      <c r="AC81" s="22" t="e">
        <f>VLOOKUP($C81,'S46'!$C:$BQ,62,0)</f>
        <v>#N/A</v>
      </c>
      <c r="AD81" s="22" t="e">
        <f>VLOOKUP($C81,'S46'!$C:$BQ,63,0)</f>
        <v>#N/A</v>
      </c>
      <c r="AE81" s="22" t="e">
        <f>VLOOKUP($C81,'S46'!$C:$BQ,45,0)</f>
        <v>#N/A</v>
      </c>
      <c r="AF81" s="29" t="e">
        <f>VLOOKUP($C81,'S46'!$C:$BQ,52,0)</f>
        <v>#N/A</v>
      </c>
      <c r="AG81" s="29" t="e">
        <f>VLOOKUP($C81,'S46'!$C:$BQ,53,0)</f>
        <v>#N/A</v>
      </c>
      <c r="AH81" s="29" t="e">
        <f>VLOOKUP($C81,'S46'!$C:$BQ,15,0)</f>
        <v>#N/A</v>
      </c>
      <c r="AI81" s="29" t="e">
        <f>VLOOKUP($C81,'S46'!$C:$BQ,22,0)</f>
        <v>#N/A</v>
      </c>
      <c r="AJ81" s="29" t="e">
        <f>VLOOKUP($C81,'S46'!$C:$BQ,23,0)</f>
        <v>#N/A</v>
      </c>
      <c r="AK81" s="29" t="e">
        <f>VLOOKUP($C81,'S46'!$C:$BQ,35,0)</f>
        <v>#N/A</v>
      </c>
      <c r="AL81" s="29" t="e">
        <f>VLOOKUP($C81,'S46'!$C:$BQ,42,0)</f>
        <v>#N/A</v>
      </c>
      <c r="AM81" s="29" t="e">
        <f>VLOOKUP($C81,'S46'!$C:$BQ,43,0)</f>
        <v>#N/A</v>
      </c>
      <c r="AN81" s="22" t="e">
        <f>VLOOKUP($C81,'S47'!$C:$BQ,55,0)</f>
        <v>#N/A</v>
      </c>
      <c r="AO81" s="22" t="e">
        <f>VLOOKUP($C81,'S47'!$C:$BQ,62,0)</f>
        <v>#N/A</v>
      </c>
      <c r="AP81" s="22" t="e">
        <f>VLOOKUP($C81,'S47'!$C:$BQ,63,0)</f>
        <v>#N/A</v>
      </c>
      <c r="AQ81" s="22" t="e">
        <f>VLOOKUP($C81,'S47'!$C:$BQ,45,0)</f>
        <v>#N/A</v>
      </c>
      <c r="AR81" s="29" t="e">
        <f>VLOOKUP($C81,'S47'!$C:$BQ,52,0)</f>
        <v>#N/A</v>
      </c>
      <c r="AS81" s="29" t="e">
        <f>VLOOKUP($C81,'S47'!$C:$BQ,53,0)</f>
        <v>#N/A</v>
      </c>
      <c r="AT81" s="29" t="e">
        <f>VLOOKUP($C81,'S47'!$C:$BQ,15,0)</f>
        <v>#N/A</v>
      </c>
      <c r="AU81" s="29" t="e">
        <f>VLOOKUP($C81,'S47'!$C:$BQ,22,0)</f>
        <v>#N/A</v>
      </c>
      <c r="AV81" s="29" t="e">
        <f>VLOOKUP($C81,'S47'!$C:$BQ,23,0)</f>
        <v>#N/A</v>
      </c>
      <c r="AW81" s="29" t="e">
        <f>VLOOKUP($C81,'S47'!$C:$BQ,35,0)</f>
        <v>#N/A</v>
      </c>
      <c r="AX81" s="29" t="e">
        <f>VLOOKUP($C81,'S47'!$C:$BQ,42,0)</f>
        <v>#N/A</v>
      </c>
      <c r="AY81" s="29" t="e">
        <f>VLOOKUP($C81,'S47'!$C:$BQ,43,0)</f>
        <v>#N/A</v>
      </c>
      <c r="AZ81" s="22" t="e">
        <f>VLOOKUP($C81,'S48'!$C:$BQ,55,0)</f>
        <v>#N/A</v>
      </c>
      <c r="BA81" s="22" t="e">
        <f>VLOOKUP($C81,'S48'!$C:$BQ,62,0)</f>
        <v>#N/A</v>
      </c>
      <c r="BB81" s="22" t="e">
        <f>VLOOKUP($C81,'S48'!$C:$BQ,63,0)</f>
        <v>#N/A</v>
      </c>
      <c r="BC81" s="22" t="e">
        <f>VLOOKUP($C81,'S48'!$C:$BQ,45,0)</f>
        <v>#N/A</v>
      </c>
      <c r="BD81" s="29" t="e">
        <f>VLOOKUP($C81,'S48'!$C:$BQ,52,0)</f>
        <v>#N/A</v>
      </c>
      <c r="BE81" s="29" t="e">
        <f>VLOOKUP($C81,'S48'!$C:$BQ,53,0)</f>
        <v>#N/A</v>
      </c>
      <c r="BF81" s="29" t="e">
        <f>VLOOKUP($C81,'S48'!$C:$BQ,15,0)</f>
        <v>#N/A</v>
      </c>
      <c r="BG81" s="29" t="e">
        <f>VLOOKUP($C81,'S48'!$C:$BQ,22,0)</f>
        <v>#N/A</v>
      </c>
      <c r="BH81" s="29" t="e">
        <f>VLOOKUP($C81,'S48'!$C:$BQ,23,0)</f>
        <v>#N/A</v>
      </c>
      <c r="BI81" s="29" t="e">
        <f>VLOOKUP($C81,'S48'!$C:$BQ,35,0)</f>
        <v>#N/A</v>
      </c>
      <c r="BJ81" s="29" t="e">
        <f>VLOOKUP($C81,'S48'!$C:$BQ,42,0)</f>
        <v>#N/A</v>
      </c>
      <c r="BK81" s="29" t="e">
        <f>VLOOKUP($C81,'S48'!$C:$BQ,43,0)</f>
        <v>#N/A</v>
      </c>
      <c r="BL81" s="22" t="e">
        <f>VLOOKUP($C81,'S49'!$C:$BQ,55,0)</f>
        <v>#N/A</v>
      </c>
      <c r="BM81" s="22" t="e">
        <f>VLOOKUP($C81,'S49'!$C:$BQ,62,0)</f>
        <v>#N/A</v>
      </c>
      <c r="BN81" s="22" t="e">
        <f>VLOOKUP($C81,'S49'!$C:$BQ,63,0)</f>
        <v>#N/A</v>
      </c>
      <c r="BO81" s="22" t="e">
        <f>VLOOKUP($C81,'S49'!$C:$BQ,45,0)</f>
        <v>#N/A</v>
      </c>
      <c r="BP81" s="29" t="e">
        <f>VLOOKUP($C81,'S49'!$C:$BQ,52,0)</f>
        <v>#N/A</v>
      </c>
      <c r="BQ81" s="29" t="e">
        <f>VLOOKUP($C81,'S49'!$C:$BQ,53,0)</f>
        <v>#N/A</v>
      </c>
      <c r="BR81" s="29" t="e">
        <f>VLOOKUP($C81,'S49'!$C:$BQ,15,0)</f>
        <v>#N/A</v>
      </c>
      <c r="BS81" s="29" t="e">
        <f>VLOOKUP($C81,'S49'!$C:$BQ,22,0)</f>
        <v>#N/A</v>
      </c>
      <c r="BT81" s="29" t="e">
        <f>VLOOKUP($C81,'S49'!$C:$BQ,23,0)</f>
        <v>#N/A</v>
      </c>
      <c r="BU81" s="29" t="e">
        <f>VLOOKUP($C81,'S49'!$C:$BQ,35,0)</f>
        <v>#N/A</v>
      </c>
      <c r="BV81" s="29" t="e">
        <f>VLOOKUP($C81,'S49'!$C:$BQ,42,0)</f>
        <v>#N/A</v>
      </c>
      <c r="BW81" s="29" t="e">
        <f>VLOOKUP($C81,'S49'!$C:$BQ,43,0)</f>
        <v>#N/A</v>
      </c>
      <c r="BX81" s="22" t="e">
        <f>VLOOKUP($C81,'S50'!$C:$BQ,55,0)</f>
        <v>#N/A</v>
      </c>
      <c r="BY81" s="22" t="e">
        <f>VLOOKUP($C81,'S50'!$C:$BQ,62,0)</f>
        <v>#N/A</v>
      </c>
      <c r="BZ81" s="22" t="e">
        <f>VLOOKUP($C81,'S50'!$C:$BQ,63,0)</f>
        <v>#N/A</v>
      </c>
      <c r="CA81" s="22" t="e">
        <f>VLOOKUP($C81,'S50'!$C:$BQ,45,0)</f>
        <v>#N/A</v>
      </c>
      <c r="CB81" s="29" t="e">
        <f>VLOOKUP($C81,'S50'!$C:$BQ,52,0)</f>
        <v>#N/A</v>
      </c>
      <c r="CC81" s="29" t="e">
        <f>VLOOKUP($C81,'S50'!$C:$BQ,53,0)</f>
        <v>#N/A</v>
      </c>
      <c r="CD81" s="29" t="e">
        <f>VLOOKUP($C81,'S50'!$C:$BQ,15,0)</f>
        <v>#N/A</v>
      </c>
      <c r="CE81" s="29" t="e">
        <f>VLOOKUP($C81,'S50'!$C:$BQ,22,0)</f>
        <v>#N/A</v>
      </c>
      <c r="CF81" s="29" t="e">
        <f>VLOOKUP($C81,'S50'!$C:$BQ,23,0)</f>
        <v>#N/A</v>
      </c>
      <c r="CG81" s="29" t="e">
        <f>VLOOKUP($C81,'S50'!$C:$BQ,35,0)</f>
        <v>#N/A</v>
      </c>
      <c r="CH81" s="29" t="e">
        <f>VLOOKUP($C81,'S50'!$C:$BQ,42,0)</f>
        <v>#N/A</v>
      </c>
      <c r="CI81" s="29" t="e">
        <f>VLOOKUP($C81,'S50'!$C:$BQ,43,0)</f>
        <v>#N/A</v>
      </c>
    </row>
    <row r="82" spans="1:87" x14ac:dyDescent="0.2">
      <c r="A82" s="31" t="s">
        <v>383</v>
      </c>
      <c r="B82" s="31" t="s">
        <v>116</v>
      </c>
      <c r="C82" s="21" t="s">
        <v>117</v>
      </c>
      <c r="D82" s="22">
        <f>VLOOKUP($C82,'S0 remplacer avec S44'!$C:$BQ,55,0)</f>
        <v>222.2</v>
      </c>
      <c r="E82" s="22">
        <f>VLOOKUP($C82,'S0 remplacer avec S44'!$C:$BQ,62,0)</f>
        <v>82</v>
      </c>
      <c r="F82" s="22">
        <f>VLOOKUP($C82,'S0 remplacer avec S44'!$C:$BQ,63,0)</f>
        <v>142</v>
      </c>
      <c r="G82" s="22">
        <f>VLOOKUP($C82,'S0 remplacer avec S44'!$C:$BQ,45,0)</f>
        <v>1874.53189</v>
      </c>
      <c r="H82" s="29">
        <f>VLOOKUP($C82,'S0 remplacer avec S44'!$C:$BQ,52,0)</f>
        <v>801</v>
      </c>
      <c r="I82" s="29">
        <f>VLOOKUP($C82,'S0 remplacer avec S44'!$C:$BQ,53,0)</f>
        <v>1336</v>
      </c>
      <c r="J82" s="29">
        <f>VLOOKUP($C82,'S0 remplacer avec S44'!$C:$BQ,15,0)</f>
        <v>196</v>
      </c>
      <c r="K82" s="29">
        <f>VLOOKUP($C82,'S0 remplacer avec S44'!$C:$BQ,22,0)</f>
        <v>0</v>
      </c>
      <c r="L82" s="29">
        <f>VLOOKUP($C82,'S0 remplacer avec S44'!$C:$BQ,23,0)</f>
        <v>6</v>
      </c>
      <c r="M82" s="29">
        <f>VLOOKUP($C82,'S0 remplacer avec S44'!$C:$BQ,35,0)</f>
        <v>3843.8429599999999</v>
      </c>
      <c r="N82" s="29">
        <f>VLOOKUP($C82,'S0 remplacer avec S44'!$C:$BQ,42,0)</f>
        <v>22</v>
      </c>
      <c r="O82" s="29">
        <f>VLOOKUP($C82,'S0 remplacer avec S44'!$C:$BQ,43,0)</f>
        <v>795</v>
      </c>
      <c r="P82" s="22">
        <f>VLOOKUP($C82,'S45'!$C:$BQ,55,0)</f>
        <v>225.2</v>
      </c>
      <c r="Q82" s="22">
        <f>VLOOKUP($C82,'S45'!$C:$BQ,62,0)</f>
        <v>79</v>
      </c>
      <c r="R82" s="22">
        <f>VLOOKUP($C82,'S45'!$C:$BQ,63,0)</f>
        <v>139</v>
      </c>
      <c r="S82" s="22">
        <f>VLOOKUP($C82,'S45'!$C:$BQ,45,0)</f>
        <v>1923.83537</v>
      </c>
      <c r="T82" s="29">
        <f>VLOOKUP($C82,'S45'!$C:$BQ,52,0)</f>
        <v>751</v>
      </c>
      <c r="U82" s="29">
        <f>VLOOKUP($C82,'S45'!$C:$BQ,53,0)</f>
        <v>1286</v>
      </c>
      <c r="V82" s="29">
        <f>VLOOKUP($C82,'S45'!$C:$BQ,15,0)</f>
        <v>200</v>
      </c>
      <c r="W82" s="29">
        <f>VLOOKUP($C82,'S45'!$C:$BQ,22,0)</f>
        <v>0</v>
      </c>
      <c r="X82" s="29">
        <f>VLOOKUP($C82,'S45'!$C:$BQ,23,0)</f>
        <v>2</v>
      </c>
      <c r="Y82" s="29">
        <f>VLOOKUP($C82,'S45'!$C:$BQ,35,0)</f>
        <v>3847.3301499999998</v>
      </c>
      <c r="Z82" s="29">
        <f>VLOOKUP($C82,'S45'!$C:$BQ,42,0)</f>
        <v>18</v>
      </c>
      <c r="AA82" s="29">
        <f>VLOOKUP($C82,'S45'!$C:$BQ,43,0)</f>
        <v>791</v>
      </c>
      <c r="AB82" s="22" t="e">
        <f>VLOOKUP($C82,'S46'!$C:$BQ,55,0)</f>
        <v>#N/A</v>
      </c>
      <c r="AC82" s="22" t="e">
        <f>VLOOKUP($C82,'S46'!$C:$BQ,62,0)</f>
        <v>#N/A</v>
      </c>
      <c r="AD82" s="22" t="e">
        <f>VLOOKUP($C82,'S46'!$C:$BQ,63,0)</f>
        <v>#N/A</v>
      </c>
      <c r="AE82" s="22" t="e">
        <f>VLOOKUP($C82,'S46'!$C:$BQ,45,0)</f>
        <v>#N/A</v>
      </c>
      <c r="AF82" s="29" t="e">
        <f>VLOOKUP($C82,'S46'!$C:$BQ,52,0)</f>
        <v>#N/A</v>
      </c>
      <c r="AG82" s="29" t="e">
        <f>VLOOKUP($C82,'S46'!$C:$BQ,53,0)</f>
        <v>#N/A</v>
      </c>
      <c r="AH82" s="29" t="e">
        <f>VLOOKUP($C82,'S46'!$C:$BQ,15,0)</f>
        <v>#N/A</v>
      </c>
      <c r="AI82" s="29" t="e">
        <f>VLOOKUP($C82,'S46'!$C:$BQ,22,0)</f>
        <v>#N/A</v>
      </c>
      <c r="AJ82" s="29" t="e">
        <f>VLOOKUP($C82,'S46'!$C:$BQ,23,0)</f>
        <v>#N/A</v>
      </c>
      <c r="AK82" s="29" t="e">
        <f>VLOOKUP($C82,'S46'!$C:$BQ,35,0)</f>
        <v>#N/A</v>
      </c>
      <c r="AL82" s="29" t="e">
        <f>VLOOKUP($C82,'S46'!$C:$BQ,42,0)</f>
        <v>#N/A</v>
      </c>
      <c r="AM82" s="29" t="e">
        <f>VLOOKUP($C82,'S46'!$C:$BQ,43,0)</f>
        <v>#N/A</v>
      </c>
      <c r="AN82" s="22" t="e">
        <f>VLOOKUP($C82,'S47'!$C:$BQ,55,0)</f>
        <v>#N/A</v>
      </c>
      <c r="AO82" s="22" t="e">
        <f>VLOOKUP($C82,'S47'!$C:$BQ,62,0)</f>
        <v>#N/A</v>
      </c>
      <c r="AP82" s="22" t="e">
        <f>VLOOKUP($C82,'S47'!$C:$BQ,63,0)</f>
        <v>#N/A</v>
      </c>
      <c r="AQ82" s="22" t="e">
        <f>VLOOKUP($C82,'S47'!$C:$BQ,45,0)</f>
        <v>#N/A</v>
      </c>
      <c r="AR82" s="29" t="e">
        <f>VLOOKUP($C82,'S47'!$C:$BQ,52,0)</f>
        <v>#N/A</v>
      </c>
      <c r="AS82" s="29" t="e">
        <f>VLOOKUP($C82,'S47'!$C:$BQ,53,0)</f>
        <v>#N/A</v>
      </c>
      <c r="AT82" s="29" t="e">
        <f>VLOOKUP($C82,'S47'!$C:$BQ,15,0)</f>
        <v>#N/A</v>
      </c>
      <c r="AU82" s="29" t="e">
        <f>VLOOKUP($C82,'S47'!$C:$BQ,22,0)</f>
        <v>#N/A</v>
      </c>
      <c r="AV82" s="29" t="e">
        <f>VLOOKUP($C82,'S47'!$C:$BQ,23,0)</f>
        <v>#N/A</v>
      </c>
      <c r="AW82" s="29" t="e">
        <f>VLOOKUP($C82,'S47'!$C:$BQ,35,0)</f>
        <v>#N/A</v>
      </c>
      <c r="AX82" s="29" t="e">
        <f>VLOOKUP($C82,'S47'!$C:$BQ,42,0)</f>
        <v>#N/A</v>
      </c>
      <c r="AY82" s="29" t="e">
        <f>VLOOKUP($C82,'S47'!$C:$BQ,43,0)</f>
        <v>#N/A</v>
      </c>
      <c r="AZ82" s="22" t="e">
        <f>VLOOKUP($C82,'S48'!$C:$BQ,55,0)</f>
        <v>#N/A</v>
      </c>
      <c r="BA82" s="22" t="e">
        <f>VLOOKUP($C82,'S48'!$C:$BQ,62,0)</f>
        <v>#N/A</v>
      </c>
      <c r="BB82" s="22" t="e">
        <f>VLOOKUP($C82,'S48'!$C:$BQ,63,0)</f>
        <v>#N/A</v>
      </c>
      <c r="BC82" s="22" t="e">
        <f>VLOOKUP($C82,'S48'!$C:$BQ,45,0)</f>
        <v>#N/A</v>
      </c>
      <c r="BD82" s="29" t="e">
        <f>VLOOKUP($C82,'S48'!$C:$BQ,52,0)</f>
        <v>#N/A</v>
      </c>
      <c r="BE82" s="29" t="e">
        <f>VLOOKUP($C82,'S48'!$C:$BQ,53,0)</f>
        <v>#N/A</v>
      </c>
      <c r="BF82" s="29" t="e">
        <f>VLOOKUP($C82,'S48'!$C:$BQ,15,0)</f>
        <v>#N/A</v>
      </c>
      <c r="BG82" s="29" t="e">
        <f>VLOOKUP($C82,'S48'!$C:$BQ,22,0)</f>
        <v>#N/A</v>
      </c>
      <c r="BH82" s="29" t="e">
        <f>VLOOKUP($C82,'S48'!$C:$BQ,23,0)</f>
        <v>#N/A</v>
      </c>
      <c r="BI82" s="29" t="e">
        <f>VLOOKUP($C82,'S48'!$C:$BQ,35,0)</f>
        <v>#N/A</v>
      </c>
      <c r="BJ82" s="29" t="e">
        <f>VLOOKUP($C82,'S48'!$C:$BQ,42,0)</f>
        <v>#N/A</v>
      </c>
      <c r="BK82" s="29" t="e">
        <f>VLOOKUP($C82,'S48'!$C:$BQ,43,0)</f>
        <v>#N/A</v>
      </c>
      <c r="BL82" s="22" t="e">
        <f>VLOOKUP($C82,'S49'!$C:$BQ,55,0)</f>
        <v>#N/A</v>
      </c>
      <c r="BM82" s="22" t="e">
        <f>VLOOKUP($C82,'S49'!$C:$BQ,62,0)</f>
        <v>#N/A</v>
      </c>
      <c r="BN82" s="22" t="e">
        <f>VLOOKUP($C82,'S49'!$C:$BQ,63,0)</f>
        <v>#N/A</v>
      </c>
      <c r="BO82" s="22" t="e">
        <f>VLOOKUP($C82,'S49'!$C:$BQ,45,0)</f>
        <v>#N/A</v>
      </c>
      <c r="BP82" s="29" t="e">
        <f>VLOOKUP($C82,'S49'!$C:$BQ,52,0)</f>
        <v>#N/A</v>
      </c>
      <c r="BQ82" s="29" t="e">
        <f>VLOOKUP($C82,'S49'!$C:$BQ,53,0)</f>
        <v>#N/A</v>
      </c>
      <c r="BR82" s="29" t="e">
        <f>VLOOKUP($C82,'S49'!$C:$BQ,15,0)</f>
        <v>#N/A</v>
      </c>
      <c r="BS82" s="29" t="e">
        <f>VLOOKUP($C82,'S49'!$C:$BQ,22,0)</f>
        <v>#N/A</v>
      </c>
      <c r="BT82" s="29" t="e">
        <f>VLOOKUP($C82,'S49'!$C:$BQ,23,0)</f>
        <v>#N/A</v>
      </c>
      <c r="BU82" s="29" t="e">
        <f>VLOOKUP($C82,'S49'!$C:$BQ,35,0)</f>
        <v>#N/A</v>
      </c>
      <c r="BV82" s="29" t="e">
        <f>VLOOKUP($C82,'S49'!$C:$BQ,42,0)</f>
        <v>#N/A</v>
      </c>
      <c r="BW82" s="29" t="e">
        <f>VLOOKUP($C82,'S49'!$C:$BQ,43,0)</f>
        <v>#N/A</v>
      </c>
      <c r="BX82" s="22" t="e">
        <f>VLOOKUP($C82,'S50'!$C:$BQ,55,0)</f>
        <v>#N/A</v>
      </c>
      <c r="BY82" s="22" t="e">
        <f>VLOOKUP($C82,'S50'!$C:$BQ,62,0)</f>
        <v>#N/A</v>
      </c>
      <c r="BZ82" s="22" t="e">
        <f>VLOOKUP($C82,'S50'!$C:$BQ,63,0)</f>
        <v>#N/A</v>
      </c>
      <c r="CA82" s="22" t="e">
        <f>VLOOKUP($C82,'S50'!$C:$BQ,45,0)</f>
        <v>#N/A</v>
      </c>
      <c r="CB82" s="29" t="e">
        <f>VLOOKUP($C82,'S50'!$C:$BQ,52,0)</f>
        <v>#N/A</v>
      </c>
      <c r="CC82" s="29" t="e">
        <f>VLOOKUP($C82,'S50'!$C:$BQ,53,0)</f>
        <v>#N/A</v>
      </c>
      <c r="CD82" s="29" t="e">
        <f>VLOOKUP($C82,'S50'!$C:$BQ,15,0)</f>
        <v>#N/A</v>
      </c>
      <c r="CE82" s="29" t="e">
        <f>VLOOKUP($C82,'S50'!$C:$BQ,22,0)</f>
        <v>#N/A</v>
      </c>
      <c r="CF82" s="29" t="e">
        <f>VLOOKUP($C82,'S50'!$C:$BQ,23,0)</f>
        <v>#N/A</v>
      </c>
      <c r="CG82" s="29" t="e">
        <f>VLOOKUP($C82,'S50'!$C:$BQ,35,0)</f>
        <v>#N/A</v>
      </c>
      <c r="CH82" s="29" t="e">
        <f>VLOOKUP($C82,'S50'!$C:$BQ,42,0)</f>
        <v>#N/A</v>
      </c>
      <c r="CI82" s="29" t="e">
        <f>VLOOKUP($C82,'S50'!$C:$BQ,43,0)</f>
        <v>#N/A</v>
      </c>
    </row>
    <row r="83" spans="1:87" x14ac:dyDescent="0.2">
      <c r="A83" s="31" t="s">
        <v>383</v>
      </c>
      <c r="B83" s="31" t="s">
        <v>116</v>
      </c>
      <c r="C83" s="21" t="s">
        <v>118</v>
      </c>
      <c r="D83" s="22">
        <f>VLOOKUP($C83,'S0 remplacer avec S44'!$C:$BQ,55,0)</f>
        <v>398.3</v>
      </c>
      <c r="E83" s="22">
        <f>VLOOKUP($C83,'S0 remplacer avec S44'!$C:$BQ,62,0)</f>
        <v>120</v>
      </c>
      <c r="F83" s="22">
        <f>VLOOKUP($C83,'S0 remplacer avec S44'!$C:$BQ,63,0)</f>
        <v>223</v>
      </c>
      <c r="G83" s="22">
        <f>VLOOKUP($C83,'S0 remplacer avec S44'!$C:$BQ,45,0)</f>
        <v>4576.0848500000002</v>
      </c>
      <c r="H83" s="29">
        <f>VLOOKUP($C83,'S0 remplacer avec S44'!$C:$BQ,52,0)</f>
        <v>0</v>
      </c>
      <c r="I83" s="29">
        <f>VLOOKUP($C83,'S0 remplacer avec S44'!$C:$BQ,53,0)</f>
        <v>897</v>
      </c>
      <c r="J83" s="29">
        <f>VLOOKUP($C83,'S0 remplacer avec S44'!$C:$BQ,15,0)</f>
        <v>256</v>
      </c>
      <c r="K83" s="29">
        <f>VLOOKUP($C83,'S0 remplacer avec S44'!$C:$BQ,22,0)</f>
        <v>31</v>
      </c>
      <c r="L83" s="29">
        <f>VLOOKUP($C83,'S0 remplacer avec S44'!$C:$BQ,23,0)</f>
        <v>88</v>
      </c>
      <c r="M83" s="29">
        <f>VLOOKUP($C83,'S0 remplacer avec S44'!$C:$BQ,35,0)</f>
        <v>8183.0673100000004</v>
      </c>
      <c r="N83" s="29">
        <f>VLOOKUP($C83,'S0 remplacer avec S44'!$C:$BQ,42,0)</f>
        <v>0</v>
      </c>
      <c r="O83" s="29">
        <f>VLOOKUP($C83,'S0 remplacer avec S44'!$C:$BQ,43,0)</f>
        <v>0</v>
      </c>
      <c r="P83" s="22">
        <f>VLOOKUP($C83,'S45'!$C:$BQ,55,0)</f>
        <v>424.4</v>
      </c>
      <c r="Q83" s="22">
        <f>VLOOKUP($C83,'S45'!$C:$BQ,62,0)</f>
        <v>93</v>
      </c>
      <c r="R83" s="22">
        <f>VLOOKUP($C83,'S45'!$C:$BQ,63,0)</f>
        <v>197</v>
      </c>
      <c r="S83" s="22">
        <f>VLOOKUP($C83,'S45'!$C:$BQ,45,0)</f>
        <v>4945.3034900000002</v>
      </c>
      <c r="T83" s="29">
        <f>VLOOKUP($C83,'S45'!$C:$BQ,52,0)</f>
        <v>0</v>
      </c>
      <c r="U83" s="29">
        <f>VLOOKUP($C83,'S45'!$C:$BQ,53,0)</f>
        <v>528</v>
      </c>
      <c r="V83" s="29">
        <f>VLOOKUP($C83,'S45'!$C:$BQ,15,0)</f>
        <v>261</v>
      </c>
      <c r="W83" s="29">
        <f>VLOOKUP($C83,'S45'!$C:$BQ,22,0)</f>
        <v>26</v>
      </c>
      <c r="X83" s="29">
        <f>VLOOKUP($C83,'S45'!$C:$BQ,23,0)</f>
        <v>83</v>
      </c>
      <c r="Y83" s="29">
        <f>VLOOKUP($C83,'S45'!$C:$BQ,35,0)</f>
        <v>8243.2660199999991</v>
      </c>
      <c r="Z83" s="29">
        <f>VLOOKUP($C83,'S45'!$C:$BQ,42,0)</f>
        <v>0</v>
      </c>
      <c r="AA83" s="29">
        <f>VLOOKUP($C83,'S45'!$C:$BQ,43,0)</f>
        <v>0</v>
      </c>
      <c r="AB83" s="22" t="e">
        <f>VLOOKUP($C83,'S46'!$C:$BQ,55,0)</f>
        <v>#N/A</v>
      </c>
      <c r="AC83" s="22" t="e">
        <f>VLOOKUP($C83,'S46'!$C:$BQ,62,0)</f>
        <v>#N/A</v>
      </c>
      <c r="AD83" s="22" t="e">
        <f>VLOOKUP($C83,'S46'!$C:$BQ,63,0)</f>
        <v>#N/A</v>
      </c>
      <c r="AE83" s="22" t="e">
        <f>VLOOKUP($C83,'S46'!$C:$BQ,45,0)</f>
        <v>#N/A</v>
      </c>
      <c r="AF83" s="29" t="e">
        <f>VLOOKUP($C83,'S46'!$C:$BQ,52,0)</f>
        <v>#N/A</v>
      </c>
      <c r="AG83" s="29" t="e">
        <f>VLOOKUP($C83,'S46'!$C:$BQ,53,0)</f>
        <v>#N/A</v>
      </c>
      <c r="AH83" s="29" t="e">
        <f>VLOOKUP($C83,'S46'!$C:$BQ,15,0)</f>
        <v>#N/A</v>
      </c>
      <c r="AI83" s="29" t="e">
        <f>VLOOKUP($C83,'S46'!$C:$BQ,22,0)</f>
        <v>#N/A</v>
      </c>
      <c r="AJ83" s="29" t="e">
        <f>VLOOKUP($C83,'S46'!$C:$BQ,23,0)</f>
        <v>#N/A</v>
      </c>
      <c r="AK83" s="29" t="e">
        <f>VLOOKUP($C83,'S46'!$C:$BQ,35,0)</f>
        <v>#N/A</v>
      </c>
      <c r="AL83" s="29" t="e">
        <f>VLOOKUP($C83,'S46'!$C:$BQ,42,0)</f>
        <v>#N/A</v>
      </c>
      <c r="AM83" s="29" t="e">
        <f>VLOOKUP($C83,'S46'!$C:$BQ,43,0)</f>
        <v>#N/A</v>
      </c>
      <c r="AN83" s="22" t="e">
        <f>VLOOKUP($C83,'S47'!$C:$BQ,55,0)</f>
        <v>#N/A</v>
      </c>
      <c r="AO83" s="22" t="e">
        <f>VLOOKUP($C83,'S47'!$C:$BQ,62,0)</f>
        <v>#N/A</v>
      </c>
      <c r="AP83" s="22" t="e">
        <f>VLOOKUP($C83,'S47'!$C:$BQ,63,0)</f>
        <v>#N/A</v>
      </c>
      <c r="AQ83" s="22" t="e">
        <f>VLOOKUP($C83,'S47'!$C:$BQ,45,0)</f>
        <v>#N/A</v>
      </c>
      <c r="AR83" s="29" t="e">
        <f>VLOOKUP($C83,'S47'!$C:$BQ,52,0)</f>
        <v>#N/A</v>
      </c>
      <c r="AS83" s="29" t="e">
        <f>VLOOKUP($C83,'S47'!$C:$BQ,53,0)</f>
        <v>#N/A</v>
      </c>
      <c r="AT83" s="29" t="e">
        <f>VLOOKUP($C83,'S47'!$C:$BQ,15,0)</f>
        <v>#N/A</v>
      </c>
      <c r="AU83" s="29" t="e">
        <f>VLOOKUP($C83,'S47'!$C:$BQ,22,0)</f>
        <v>#N/A</v>
      </c>
      <c r="AV83" s="29" t="e">
        <f>VLOOKUP($C83,'S47'!$C:$BQ,23,0)</f>
        <v>#N/A</v>
      </c>
      <c r="AW83" s="29" t="e">
        <f>VLOOKUP($C83,'S47'!$C:$BQ,35,0)</f>
        <v>#N/A</v>
      </c>
      <c r="AX83" s="29" t="e">
        <f>VLOOKUP($C83,'S47'!$C:$BQ,42,0)</f>
        <v>#N/A</v>
      </c>
      <c r="AY83" s="29" t="e">
        <f>VLOOKUP($C83,'S47'!$C:$BQ,43,0)</f>
        <v>#N/A</v>
      </c>
      <c r="AZ83" s="22" t="e">
        <f>VLOOKUP($C83,'S48'!$C:$BQ,55,0)</f>
        <v>#N/A</v>
      </c>
      <c r="BA83" s="22" t="e">
        <f>VLOOKUP($C83,'S48'!$C:$BQ,62,0)</f>
        <v>#N/A</v>
      </c>
      <c r="BB83" s="22" t="e">
        <f>VLOOKUP($C83,'S48'!$C:$BQ,63,0)</f>
        <v>#N/A</v>
      </c>
      <c r="BC83" s="22" t="e">
        <f>VLOOKUP($C83,'S48'!$C:$BQ,45,0)</f>
        <v>#N/A</v>
      </c>
      <c r="BD83" s="29" t="e">
        <f>VLOOKUP($C83,'S48'!$C:$BQ,52,0)</f>
        <v>#N/A</v>
      </c>
      <c r="BE83" s="29" t="e">
        <f>VLOOKUP($C83,'S48'!$C:$BQ,53,0)</f>
        <v>#N/A</v>
      </c>
      <c r="BF83" s="29" t="e">
        <f>VLOOKUP($C83,'S48'!$C:$BQ,15,0)</f>
        <v>#N/A</v>
      </c>
      <c r="BG83" s="29" t="e">
        <f>VLOOKUP($C83,'S48'!$C:$BQ,22,0)</f>
        <v>#N/A</v>
      </c>
      <c r="BH83" s="29" t="e">
        <f>VLOOKUP($C83,'S48'!$C:$BQ,23,0)</f>
        <v>#N/A</v>
      </c>
      <c r="BI83" s="29" t="e">
        <f>VLOOKUP($C83,'S48'!$C:$BQ,35,0)</f>
        <v>#N/A</v>
      </c>
      <c r="BJ83" s="29" t="e">
        <f>VLOOKUP($C83,'S48'!$C:$BQ,42,0)</f>
        <v>#N/A</v>
      </c>
      <c r="BK83" s="29" t="e">
        <f>VLOOKUP($C83,'S48'!$C:$BQ,43,0)</f>
        <v>#N/A</v>
      </c>
      <c r="BL83" s="22" t="e">
        <f>VLOOKUP($C83,'S49'!$C:$BQ,55,0)</f>
        <v>#N/A</v>
      </c>
      <c r="BM83" s="22" t="e">
        <f>VLOOKUP($C83,'S49'!$C:$BQ,62,0)</f>
        <v>#N/A</v>
      </c>
      <c r="BN83" s="22" t="e">
        <f>VLOOKUP($C83,'S49'!$C:$BQ,63,0)</f>
        <v>#N/A</v>
      </c>
      <c r="BO83" s="22" t="e">
        <f>VLOOKUP($C83,'S49'!$C:$BQ,45,0)</f>
        <v>#N/A</v>
      </c>
      <c r="BP83" s="29" t="e">
        <f>VLOOKUP($C83,'S49'!$C:$BQ,52,0)</f>
        <v>#N/A</v>
      </c>
      <c r="BQ83" s="29" t="e">
        <f>VLOOKUP($C83,'S49'!$C:$BQ,53,0)</f>
        <v>#N/A</v>
      </c>
      <c r="BR83" s="29" t="e">
        <f>VLOOKUP($C83,'S49'!$C:$BQ,15,0)</f>
        <v>#N/A</v>
      </c>
      <c r="BS83" s="29" t="e">
        <f>VLOOKUP($C83,'S49'!$C:$BQ,22,0)</f>
        <v>#N/A</v>
      </c>
      <c r="BT83" s="29" t="e">
        <f>VLOOKUP($C83,'S49'!$C:$BQ,23,0)</f>
        <v>#N/A</v>
      </c>
      <c r="BU83" s="29" t="e">
        <f>VLOOKUP($C83,'S49'!$C:$BQ,35,0)</f>
        <v>#N/A</v>
      </c>
      <c r="BV83" s="29" t="e">
        <f>VLOOKUP($C83,'S49'!$C:$BQ,42,0)</f>
        <v>#N/A</v>
      </c>
      <c r="BW83" s="29" t="e">
        <f>VLOOKUP($C83,'S49'!$C:$BQ,43,0)</f>
        <v>#N/A</v>
      </c>
      <c r="BX83" s="22" t="e">
        <f>VLOOKUP($C83,'S50'!$C:$BQ,55,0)</f>
        <v>#N/A</v>
      </c>
      <c r="BY83" s="22" t="e">
        <f>VLOOKUP($C83,'S50'!$C:$BQ,62,0)</f>
        <v>#N/A</v>
      </c>
      <c r="BZ83" s="22" t="e">
        <f>VLOOKUP($C83,'S50'!$C:$BQ,63,0)</f>
        <v>#N/A</v>
      </c>
      <c r="CA83" s="22" t="e">
        <f>VLOOKUP($C83,'S50'!$C:$BQ,45,0)</f>
        <v>#N/A</v>
      </c>
      <c r="CB83" s="29" t="e">
        <f>VLOOKUP($C83,'S50'!$C:$BQ,52,0)</f>
        <v>#N/A</v>
      </c>
      <c r="CC83" s="29" t="e">
        <f>VLOOKUP($C83,'S50'!$C:$BQ,53,0)</f>
        <v>#N/A</v>
      </c>
      <c r="CD83" s="29" t="e">
        <f>VLOOKUP($C83,'S50'!$C:$BQ,15,0)</f>
        <v>#N/A</v>
      </c>
      <c r="CE83" s="29" t="e">
        <f>VLOOKUP($C83,'S50'!$C:$BQ,22,0)</f>
        <v>#N/A</v>
      </c>
      <c r="CF83" s="29" t="e">
        <f>VLOOKUP($C83,'S50'!$C:$BQ,23,0)</f>
        <v>#N/A</v>
      </c>
      <c r="CG83" s="29" t="e">
        <f>VLOOKUP($C83,'S50'!$C:$BQ,35,0)</f>
        <v>#N/A</v>
      </c>
      <c r="CH83" s="29" t="e">
        <f>VLOOKUP($C83,'S50'!$C:$BQ,42,0)</f>
        <v>#N/A</v>
      </c>
      <c r="CI83" s="29" t="e">
        <f>VLOOKUP($C83,'S50'!$C:$BQ,43,0)</f>
        <v>#N/A</v>
      </c>
    </row>
    <row r="84" spans="1:87" x14ac:dyDescent="0.2">
      <c r="A84" s="31" t="s">
        <v>383</v>
      </c>
      <c r="B84" s="31" t="s">
        <v>116</v>
      </c>
      <c r="C84" s="21" t="s">
        <v>119</v>
      </c>
      <c r="D84" s="22">
        <f>VLOOKUP($C84,'S0 remplacer avec S44'!$C:$BQ,55,0)</f>
        <v>414.7</v>
      </c>
      <c r="E84" s="22">
        <f>VLOOKUP($C84,'S0 remplacer avec S44'!$C:$BQ,62,0)</f>
        <v>44</v>
      </c>
      <c r="F84" s="22">
        <f>VLOOKUP($C84,'S0 remplacer avec S44'!$C:$BQ,63,0)</f>
        <v>136</v>
      </c>
      <c r="G84" s="22">
        <f>VLOOKUP($C84,'S0 remplacer avec S44'!$C:$BQ,45,0)</f>
        <v>3305.1275799999999</v>
      </c>
      <c r="H84" s="29">
        <f>VLOOKUP($C84,'S0 remplacer avec S44'!$C:$BQ,52,0)</f>
        <v>735</v>
      </c>
      <c r="I84" s="29">
        <f>VLOOKUP($C84,'S0 remplacer avec S44'!$C:$BQ,53,0)</f>
        <v>1543</v>
      </c>
      <c r="J84" s="29">
        <f>VLOOKUP($C84,'S0 remplacer avec S44'!$C:$BQ,15,0)</f>
        <v>267</v>
      </c>
      <c r="K84" s="29">
        <f>VLOOKUP($C84,'S0 remplacer avec S44'!$C:$BQ,22,0)</f>
        <v>0</v>
      </c>
      <c r="L84" s="29">
        <f>VLOOKUP($C84,'S0 remplacer avec S44'!$C:$BQ,23,0)</f>
        <v>38</v>
      </c>
      <c r="M84" s="29">
        <f>VLOOKUP($C84,'S0 remplacer avec S44'!$C:$BQ,35,0)</f>
        <v>3309.2354</v>
      </c>
      <c r="N84" s="29">
        <f>VLOOKUP($C84,'S0 remplacer avec S44'!$C:$BQ,42,0)</f>
        <v>2401</v>
      </c>
      <c r="O84" s="29">
        <f>VLOOKUP($C84,'S0 remplacer avec S44'!$C:$BQ,43,0)</f>
        <v>3544</v>
      </c>
      <c r="P84" s="22">
        <f>VLOOKUP($C84,'S45'!$C:$BQ,55,0)</f>
        <v>421.4</v>
      </c>
      <c r="Q84" s="22">
        <f>VLOOKUP($C84,'S45'!$C:$BQ,62,0)</f>
        <v>37</v>
      </c>
      <c r="R84" s="22">
        <f>VLOOKUP($C84,'S45'!$C:$BQ,63,0)</f>
        <v>129</v>
      </c>
      <c r="S84" s="22">
        <f>VLOOKUP($C84,'S45'!$C:$BQ,45,0)</f>
        <v>3344.6922800000002</v>
      </c>
      <c r="T84" s="29">
        <f>VLOOKUP($C84,'S45'!$C:$BQ,52,0)</f>
        <v>696</v>
      </c>
      <c r="U84" s="29">
        <f>VLOOKUP($C84,'S45'!$C:$BQ,53,0)</f>
        <v>1504</v>
      </c>
      <c r="V84" s="29">
        <f>VLOOKUP($C84,'S45'!$C:$BQ,15,0)</f>
        <v>271</v>
      </c>
      <c r="W84" s="29">
        <f>VLOOKUP($C84,'S45'!$C:$BQ,22,0)</f>
        <v>0</v>
      </c>
      <c r="X84" s="29">
        <f>VLOOKUP($C84,'S45'!$C:$BQ,23,0)</f>
        <v>34</v>
      </c>
      <c r="Y84" s="29">
        <f>VLOOKUP($C84,'S45'!$C:$BQ,35,0)</f>
        <v>3368.00794</v>
      </c>
      <c r="Z84" s="29">
        <f>VLOOKUP($C84,'S45'!$C:$BQ,42,0)</f>
        <v>2343</v>
      </c>
      <c r="AA84" s="29">
        <f>VLOOKUP($C84,'S45'!$C:$BQ,43,0)</f>
        <v>3485</v>
      </c>
      <c r="AB84" s="22" t="e">
        <f>VLOOKUP($C84,'S46'!$C:$BQ,55,0)</f>
        <v>#N/A</v>
      </c>
      <c r="AC84" s="22" t="e">
        <f>VLOOKUP($C84,'S46'!$C:$BQ,62,0)</f>
        <v>#N/A</v>
      </c>
      <c r="AD84" s="22" t="e">
        <f>VLOOKUP($C84,'S46'!$C:$BQ,63,0)</f>
        <v>#N/A</v>
      </c>
      <c r="AE84" s="22" t="e">
        <f>VLOOKUP($C84,'S46'!$C:$BQ,45,0)</f>
        <v>#N/A</v>
      </c>
      <c r="AF84" s="29" t="e">
        <f>VLOOKUP($C84,'S46'!$C:$BQ,52,0)</f>
        <v>#N/A</v>
      </c>
      <c r="AG84" s="29" t="e">
        <f>VLOOKUP($C84,'S46'!$C:$BQ,53,0)</f>
        <v>#N/A</v>
      </c>
      <c r="AH84" s="29" t="e">
        <f>VLOOKUP($C84,'S46'!$C:$BQ,15,0)</f>
        <v>#N/A</v>
      </c>
      <c r="AI84" s="29" t="e">
        <f>VLOOKUP($C84,'S46'!$C:$BQ,22,0)</f>
        <v>#N/A</v>
      </c>
      <c r="AJ84" s="29" t="e">
        <f>VLOOKUP($C84,'S46'!$C:$BQ,23,0)</f>
        <v>#N/A</v>
      </c>
      <c r="AK84" s="29" t="e">
        <f>VLOOKUP($C84,'S46'!$C:$BQ,35,0)</f>
        <v>#N/A</v>
      </c>
      <c r="AL84" s="29" t="e">
        <f>VLOOKUP($C84,'S46'!$C:$BQ,42,0)</f>
        <v>#N/A</v>
      </c>
      <c r="AM84" s="29" t="e">
        <f>VLOOKUP($C84,'S46'!$C:$BQ,43,0)</f>
        <v>#N/A</v>
      </c>
      <c r="AN84" s="22" t="e">
        <f>VLOOKUP($C84,'S47'!$C:$BQ,55,0)</f>
        <v>#N/A</v>
      </c>
      <c r="AO84" s="22" t="e">
        <f>VLOOKUP($C84,'S47'!$C:$BQ,62,0)</f>
        <v>#N/A</v>
      </c>
      <c r="AP84" s="22" t="e">
        <f>VLOOKUP($C84,'S47'!$C:$BQ,63,0)</f>
        <v>#N/A</v>
      </c>
      <c r="AQ84" s="22" t="e">
        <f>VLOOKUP($C84,'S47'!$C:$BQ,45,0)</f>
        <v>#N/A</v>
      </c>
      <c r="AR84" s="29" t="e">
        <f>VLOOKUP($C84,'S47'!$C:$BQ,52,0)</f>
        <v>#N/A</v>
      </c>
      <c r="AS84" s="29" t="e">
        <f>VLOOKUP($C84,'S47'!$C:$BQ,53,0)</f>
        <v>#N/A</v>
      </c>
      <c r="AT84" s="29" t="e">
        <f>VLOOKUP($C84,'S47'!$C:$BQ,15,0)</f>
        <v>#N/A</v>
      </c>
      <c r="AU84" s="29" t="e">
        <f>VLOOKUP($C84,'S47'!$C:$BQ,22,0)</f>
        <v>#N/A</v>
      </c>
      <c r="AV84" s="29" t="e">
        <f>VLOOKUP($C84,'S47'!$C:$BQ,23,0)</f>
        <v>#N/A</v>
      </c>
      <c r="AW84" s="29" t="e">
        <f>VLOOKUP($C84,'S47'!$C:$BQ,35,0)</f>
        <v>#N/A</v>
      </c>
      <c r="AX84" s="29" t="e">
        <f>VLOOKUP($C84,'S47'!$C:$BQ,42,0)</f>
        <v>#N/A</v>
      </c>
      <c r="AY84" s="29" t="e">
        <f>VLOOKUP($C84,'S47'!$C:$BQ,43,0)</f>
        <v>#N/A</v>
      </c>
      <c r="AZ84" s="22" t="e">
        <f>VLOOKUP($C84,'S48'!$C:$BQ,55,0)</f>
        <v>#N/A</v>
      </c>
      <c r="BA84" s="22" t="e">
        <f>VLOOKUP($C84,'S48'!$C:$BQ,62,0)</f>
        <v>#N/A</v>
      </c>
      <c r="BB84" s="22" t="e">
        <f>VLOOKUP($C84,'S48'!$C:$BQ,63,0)</f>
        <v>#N/A</v>
      </c>
      <c r="BC84" s="22" t="e">
        <f>VLOOKUP($C84,'S48'!$C:$BQ,45,0)</f>
        <v>#N/A</v>
      </c>
      <c r="BD84" s="29" t="e">
        <f>VLOOKUP($C84,'S48'!$C:$BQ,52,0)</f>
        <v>#N/A</v>
      </c>
      <c r="BE84" s="29" t="e">
        <f>VLOOKUP($C84,'S48'!$C:$BQ,53,0)</f>
        <v>#N/A</v>
      </c>
      <c r="BF84" s="29" t="e">
        <f>VLOOKUP($C84,'S48'!$C:$BQ,15,0)</f>
        <v>#N/A</v>
      </c>
      <c r="BG84" s="29" t="e">
        <f>VLOOKUP($C84,'S48'!$C:$BQ,22,0)</f>
        <v>#N/A</v>
      </c>
      <c r="BH84" s="29" t="e">
        <f>VLOOKUP($C84,'S48'!$C:$BQ,23,0)</f>
        <v>#N/A</v>
      </c>
      <c r="BI84" s="29" t="e">
        <f>VLOOKUP($C84,'S48'!$C:$BQ,35,0)</f>
        <v>#N/A</v>
      </c>
      <c r="BJ84" s="29" t="e">
        <f>VLOOKUP($C84,'S48'!$C:$BQ,42,0)</f>
        <v>#N/A</v>
      </c>
      <c r="BK84" s="29" t="e">
        <f>VLOOKUP($C84,'S48'!$C:$BQ,43,0)</f>
        <v>#N/A</v>
      </c>
      <c r="BL84" s="22" t="e">
        <f>VLOOKUP($C84,'S49'!$C:$BQ,55,0)</f>
        <v>#N/A</v>
      </c>
      <c r="BM84" s="22" t="e">
        <f>VLOOKUP($C84,'S49'!$C:$BQ,62,0)</f>
        <v>#N/A</v>
      </c>
      <c r="BN84" s="22" t="e">
        <f>VLOOKUP($C84,'S49'!$C:$BQ,63,0)</f>
        <v>#N/A</v>
      </c>
      <c r="BO84" s="22" t="e">
        <f>VLOOKUP($C84,'S49'!$C:$BQ,45,0)</f>
        <v>#N/A</v>
      </c>
      <c r="BP84" s="29" t="e">
        <f>VLOOKUP($C84,'S49'!$C:$BQ,52,0)</f>
        <v>#N/A</v>
      </c>
      <c r="BQ84" s="29" t="e">
        <f>VLOOKUP($C84,'S49'!$C:$BQ,53,0)</f>
        <v>#N/A</v>
      </c>
      <c r="BR84" s="29" t="e">
        <f>VLOOKUP($C84,'S49'!$C:$BQ,15,0)</f>
        <v>#N/A</v>
      </c>
      <c r="BS84" s="29" t="e">
        <f>VLOOKUP($C84,'S49'!$C:$BQ,22,0)</f>
        <v>#N/A</v>
      </c>
      <c r="BT84" s="29" t="e">
        <f>VLOOKUP($C84,'S49'!$C:$BQ,23,0)</f>
        <v>#N/A</v>
      </c>
      <c r="BU84" s="29" t="e">
        <f>VLOOKUP($C84,'S49'!$C:$BQ,35,0)</f>
        <v>#N/A</v>
      </c>
      <c r="BV84" s="29" t="e">
        <f>VLOOKUP($C84,'S49'!$C:$BQ,42,0)</f>
        <v>#N/A</v>
      </c>
      <c r="BW84" s="29" t="e">
        <f>VLOOKUP($C84,'S49'!$C:$BQ,43,0)</f>
        <v>#N/A</v>
      </c>
      <c r="BX84" s="22" t="e">
        <f>VLOOKUP($C84,'S50'!$C:$BQ,55,0)</f>
        <v>#N/A</v>
      </c>
      <c r="BY84" s="22" t="e">
        <f>VLOOKUP($C84,'S50'!$C:$BQ,62,0)</f>
        <v>#N/A</v>
      </c>
      <c r="BZ84" s="22" t="e">
        <f>VLOOKUP($C84,'S50'!$C:$BQ,63,0)</f>
        <v>#N/A</v>
      </c>
      <c r="CA84" s="22" t="e">
        <f>VLOOKUP($C84,'S50'!$C:$BQ,45,0)</f>
        <v>#N/A</v>
      </c>
      <c r="CB84" s="29" t="e">
        <f>VLOOKUP($C84,'S50'!$C:$BQ,52,0)</f>
        <v>#N/A</v>
      </c>
      <c r="CC84" s="29" t="e">
        <f>VLOOKUP($C84,'S50'!$C:$BQ,53,0)</f>
        <v>#N/A</v>
      </c>
      <c r="CD84" s="29" t="e">
        <f>VLOOKUP($C84,'S50'!$C:$BQ,15,0)</f>
        <v>#N/A</v>
      </c>
      <c r="CE84" s="29" t="e">
        <f>VLOOKUP($C84,'S50'!$C:$BQ,22,0)</f>
        <v>#N/A</v>
      </c>
      <c r="CF84" s="29" t="e">
        <f>VLOOKUP($C84,'S50'!$C:$BQ,23,0)</f>
        <v>#N/A</v>
      </c>
      <c r="CG84" s="29" t="e">
        <f>VLOOKUP($C84,'S50'!$C:$BQ,35,0)</f>
        <v>#N/A</v>
      </c>
      <c r="CH84" s="29" t="e">
        <f>VLOOKUP($C84,'S50'!$C:$BQ,42,0)</f>
        <v>#N/A</v>
      </c>
      <c r="CI84" s="29" t="e">
        <f>VLOOKUP($C84,'S50'!$C:$BQ,43,0)</f>
        <v>#N/A</v>
      </c>
    </row>
    <row r="85" spans="1:87" x14ac:dyDescent="0.2">
      <c r="A85" s="31" t="e">
        <v>#N/A</v>
      </c>
      <c r="B85" s="31" t="e">
        <v>#N/A</v>
      </c>
      <c r="C85" s="21" t="s">
        <v>120</v>
      </c>
      <c r="D85" s="22" t="e">
        <f>VLOOKUP($C85,'S0 remplacer avec S44'!$C:$BQ,55,0)</f>
        <v>#N/A</v>
      </c>
      <c r="E85" s="22" t="e">
        <f>VLOOKUP($C85,'S0 remplacer avec S44'!$C:$BQ,62,0)</f>
        <v>#N/A</v>
      </c>
      <c r="F85" s="22" t="e">
        <f>VLOOKUP($C85,'S0 remplacer avec S44'!$C:$BQ,63,0)</f>
        <v>#N/A</v>
      </c>
      <c r="G85" s="22" t="e">
        <f>VLOOKUP($C85,'S0 remplacer avec S44'!$C:$BQ,45,0)</f>
        <v>#N/A</v>
      </c>
      <c r="H85" s="29" t="e">
        <f>VLOOKUP($C85,'S0 remplacer avec S44'!$C:$BQ,52,0)</f>
        <v>#N/A</v>
      </c>
      <c r="I85" s="29" t="e">
        <f>VLOOKUP($C85,'S0 remplacer avec S44'!$C:$BQ,53,0)</f>
        <v>#N/A</v>
      </c>
      <c r="J85" s="29" t="e">
        <f>VLOOKUP($C85,'S0 remplacer avec S44'!$C:$BQ,15,0)</f>
        <v>#N/A</v>
      </c>
      <c r="K85" s="29" t="e">
        <f>VLOOKUP($C85,'S0 remplacer avec S44'!$C:$BQ,22,0)</f>
        <v>#N/A</v>
      </c>
      <c r="L85" s="29" t="e">
        <f>VLOOKUP($C85,'S0 remplacer avec S44'!$C:$BQ,23,0)</f>
        <v>#N/A</v>
      </c>
      <c r="M85" s="29" t="e">
        <f>VLOOKUP($C85,'S0 remplacer avec S44'!$C:$BQ,35,0)</f>
        <v>#N/A</v>
      </c>
      <c r="N85" s="29" t="e">
        <f>VLOOKUP($C85,'S0 remplacer avec S44'!$C:$BQ,42,0)</f>
        <v>#N/A</v>
      </c>
      <c r="O85" s="29" t="e">
        <f>VLOOKUP($C85,'S0 remplacer avec S44'!$C:$BQ,43,0)</f>
        <v>#N/A</v>
      </c>
      <c r="P85" s="22" t="e">
        <f>VLOOKUP($C85,'S45'!$C:$BQ,55,0)</f>
        <v>#N/A</v>
      </c>
      <c r="Q85" s="22" t="e">
        <f>VLOOKUP($C85,'S45'!$C:$BQ,62,0)</f>
        <v>#N/A</v>
      </c>
      <c r="R85" s="22" t="e">
        <f>VLOOKUP($C85,'S45'!$C:$BQ,63,0)</f>
        <v>#N/A</v>
      </c>
      <c r="S85" s="22" t="e">
        <f>VLOOKUP($C85,'S45'!$C:$BQ,45,0)</f>
        <v>#N/A</v>
      </c>
      <c r="T85" s="29" t="e">
        <f>VLOOKUP($C85,'S45'!$C:$BQ,52,0)</f>
        <v>#N/A</v>
      </c>
      <c r="U85" s="29" t="e">
        <f>VLOOKUP($C85,'S45'!$C:$BQ,53,0)</f>
        <v>#N/A</v>
      </c>
      <c r="V85" s="29" t="e">
        <f>VLOOKUP($C85,'S45'!$C:$BQ,15,0)</f>
        <v>#N/A</v>
      </c>
      <c r="W85" s="29" t="e">
        <f>VLOOKUP($C85,'S45'!$C:$BQ,22,0)</f>
        <v>#N/A</v>
      </c>
      <c r="X85" s="29" t="e">
        <f>VLOOKUP($C85,'S45'!$C:$BQ,23,0)</f>
        <v>#N/A</v>
      </c>
      <c r="Y85" s="29" t="e">
        <f>VLOOKUP($C85,'S45'!$C:$BQ,35,0)</f>
        <v>#N/A</v>
      </c>
      <c r="Z85" s="29" t="e">
        <f>VLOOKUP($C85,'S45'!$C:$BQ,42,0)</f>
        <v>#N/A</v>
      </c>
      <c r="AA85" s="29" t="e">
        <f>VLOOKUP($C85,'S45'!$C:$BQ,43,0)</f>
        <v>#N/A</v>
      </c>
      <c r="AB85" s="22" t="e">
        <f>VLOOKUP($C85,'S46'!$C:$BQ,55,0)</f>
        <v>#N/A</v>
      </c>
      <c r="AC85" s="22" t="e">
        <f>VLOOKUP($C85,'S46'!$C:$BQ,62,0)</f>
        <v>#N/A</v>
      </c>
      <c r="AD85" s="22" t="e">
        <f>VLOOKUP($C85,'S46'!$C:$BQ,63,0)</f>
        <v>#N/A</v>
      </c>
      <c r="AE85" s="22" t="e">
        <f>VLOOKUP($C85,'S46'!$C:$BQ,45,0)</f>
        <v>#N/A</v>
      </c>
      <c r="AF85" s="29" t="e">
        <f>VLOOKUP($C85,'S46'!$C:$BQ,52,0)</f>
        <v>#N/A</v>
      </c>
      <c r="AG85" s="29" t="e">
        <f>VLOOKUP($C85,'S46'!$C:$BQ,53,0)</f>
        <v>#N/A</v>
      </c>
      <c r="AH85" s="29" t="e">
        <f>VLOOKUP($C85,'S46'!$C:$BQ,15,0)</f>
        <v>#N/A</v>
      </c>
      <c r="AI85" s="29" t="e">
        <f>VLOOKUP($C85,'S46'!$C:$BQ,22,0)</f>
        <v>#N/A</v>
      </c>
      <c r="AJ85" s="29" t="e">
        <f>VLOOKUP($C85,'S46'!$C:$BQ,23,0)</f>
        <v>#N/A</v>
      </c>
      <c r="AK85" s="29" t="e">
        <f>VLOOKUP($C85,'S46'!$C:$BQ,35,0)</f>
        <v>#N/A</v>
      </c>
      <c r="AL85" s="29" t="e">
        <f>VLOOKUP($C85,'S46'!$C:$BQ,42,0)</f>
        <v>#N/A</v>
      </c>
      <c r="AM85" s="29" t="e">
        <f>VLOOKUP($C85,'S46'!$C:$BQ,43,0)</f>
        <v>#N/A</v>
      </c>
      <c r="AN85" s="22" t="e">
        <f>VLOOKUP($C85,'S47'!$C:$BQ,55,0)</f>
        <v>#N/A</v>
      </c>
      <c r="AO85" s="22" t="e">
        <f>VLOOKUP($C85,'S47'!$C:$BQ,62,0)</f>
        <v>#N/A</v>
      </c>
      <c r="AP85" s="22" t="e">
        <f>VLOOKUP($C85,'S47'!$C:$BQ,63,0)</f>
        <v>#N/A</v>
      </c>
      <c r="AQ85" s="22" t="e">
        <f>VLOOKUP($C85,'S47'!$C:$BQ,45,0)</f>
        <v>#N/A</v>
      </c>
      <c r="AR85" s="29" t="e">
        <f>VLOOKUP($C85,'S47'!$C:$BQ,52,0)</f>
        <v>#N/A</v>
      </c>
      <c r="AS85" s="29" t="e">
        <f>VLOOKUP($C85,'S47'!$C:$BQ,53,0)</f>
        <v>#N/A</v>
      </c>
      <c r="AT85" s="29" t="e">
        <f>VLOOKUP($C85,'S47'!$C:$BQ,15,0)</f>
        <v>#N/A</v>
      </c>
      <c r="AU85" s="29" t="e">
        <f>VLOOKUP($C85,'S47'!$C:$BQ,22,0)</f>
        <v>#N/A</v>
      </c>
      <c r="AV85" s="29" t="e">
        <f>VLOOKUP($C85,'S47'!$C:$BQ,23,0)</f>
        <v>#N/A</v>
      </c>
      <c r="AW85" s="29" t="e">
        <f>VLOOKUP($C85,'S47'!$C:$BQ,35,0)</f>
        <v>#N/A</v>
      </c>
      <c r="AX85" s="29" t="e">
        <f>VLOOKUP($C85,'S47'!$C:$BQ,42,0)</f>
        <v>#N/A</v>
      </c>
      <c r="AY85" s="29" t="e">
        <f>VLOOKUP($C85,'S47'!$C:$BQ,43,0)</f>
        <v>#N/A</v>
      </c>
      <c r="AZ85" s="22" t="e">
        <f>VLOOKUP($C85,'S48'!$C:$BQ,55,0)</f>
        <v>#N/A</v>
      </c>
      <c r="BA85" s="22" t="e">
        <f>VLOOKUP($C85,'S48'!$C:$BQ,62,0)</f>
        <v>#N/A</v>
      </c>
      <c r="BB85" s="22" t="e">
        <f>VLOOKUP($C85,'S48'!$C:$BQ,63,0)</f>
        <v>#N/A</v>
      </c>
      <c r="BC85" s="22" t="e">
        <f>VLOOKUP($C85,'S48'!$C:$BQ,45,0)</f>
        <v>#N/A</v>
      </c>
      <c r="BD85" s="29" t="e">
        <f>VLOOKUP($C85,'S48'!$C:$BQ,52,0)</f>
        <v>#N/A</v>
      </c>
      <c r="BE85" s="29" t="e">
        <f>VLOOKUP($C85,'S48'!$C:$BQ,53,0)</f>
        <v>#N/A</v>
      </c>
      <c r="BF85" s="29" t="e">
        <f>VLOOKUP($C85,'S48'!$C:$BQ,15,0)</f>
        <v>#N/A</v>
      </c>
      <c r="BG85" s="29" t="e">
        <f>VLOOKUP($C85,'S48'!$C:$BQ,22,0)</f>
        <v>#N/A</v>
      </c>
      <c r="BH85" s="29" t="e">
        <f>VLOOKUP($C85,'S48'!$C:$BQ,23,0)</f>
        <v>#N/A</v>
      </c>
      <c r="BI85" s="29" t="e">
        <f>VLOOKUP($C85,'S48'!$C:$BQ,35,0)</f>
        <v>#N/A</v>
      </c>
      <c r="BJ85" s="29" t="e">
        <f>VLOOKUP($C85,'S48'!$C:$BQ,42,0)</f>
        <v>#N/A</v>
      </c>
      <c r="BK85" s="29" t="e">
        <f>VLOOKUP($C85,'S48'!$C:$BQ,43,0)</f>
        <v>#N/A</v>
      </c>
      <c r="BL85" s="22" t="e">
        <f>VLOOKUP($C85,'S49'!$C:$BQ,55,0)</f>
        <v>#N/A</v>
      </c>
      <c r="BM85" s="22" t="e">
        <f>VLOOKUP($C85,'S49'!$C:$BQ,62,0)</f>
        <v>#N/A</v>
      </c>
      <c r="BN85" s="22" t="e">
        <f>VLOOKUP($C85,'S49'!$C:$BQ,63,0)</f>
        <v>#N/A</v>
      </c>
      <c r="BO85" s="22" t="e">
        <f>VLOOKUP($C85,'S49'!$C:$BQ,45,0)</f>
        <v>#N/A</v>
      </c>
      <c r="BP85" s="29" t="e">
        <f>VLOOKUP($C85,'S49'!$C:$BQ,52,0)</f>
        <v>#N/A</v>
      </c>
      <c r="BQ85" s="29" t="e">
        <f>VLOOKUP($C85,'S49'!$C:$BQ,53,0)</f>
        <v>#N/A</v>
      </c>
      <c r="BR85" s="29" t="e">
        <f>VLOOKUP($C85,'S49'!$C:$BQ,15,0)</f>
        <v>#N/A</v>
      </c>
      <c r="BS85" s="29" t="e">
        <f>VLOOKUP($C85,'S49'!$C:$BQ,22,0)</f>
        <v>#N/A</v>
      </c>
      <c r="BT85" s="29" t="e">
        <f>VLOOKUP($C85,'S49'!$C:$BQ,23,0)</f>
        <v>#N/A</v>
      </c>
      <c r="BU85" s="29" t="e">
        <f>VLOOKUP($C85,'S49'!$C:$BQ,35,0)</f>
        <v>#N/A</v>
      </c>
      <c r="BV85" s="29" t="e">
        <f>VLOOKUP($C85,'S49'!$C:$BQ,42,0)</f>
        <v>#N/A</v>
      </c>
      <c r="BW85" s="29" t="e">
        <f>VLOOKUP($C85,'S49'!$C:$BQ,43,0)</f>
        <v>#N/A</v>
      </c>
      <c r="BX85" s="22" t="e">
        <f>VLOOKUP($C85,'S50'!$C:$BQ,55,0)</f>
        <v>#N/A</v>
      </c>
      <c r="BY85" s="22" t="e">
        <f>VLOOKUP($C85,'S50'!$C:$BQ,62,0)</f>
        <v>#N/A</v>
      </c>
      <c r="BZ85" s="22" t="e">
        <f>VLOOKUP($C85,'S50'!$C:$BQ,63,0)</f>
        <v>#N/A</v>
      </c>
      <c r="CA85" s="22" t="e">
        <f>VLOOKUP($C85,'S50'!$C:$BQ,45,0)</f>
        <v>#N/A</v>
      </c>
      <c r="CB85" s="29" t="e">
        <f>VLOOKUP($C85,'S50'!$C:$BQ,52,0)</f>
        <v>#N/A</v>
      </c>
      <c r="CC85" s="29" t="e">
        <f>VLOOKUP($C85,'S50'!$C:$BQ,53,0)</f>
        <v>#N/A</v>
      </c>
      <c r="CD85" s="29" t="e">
        <f>VLOOKUP($C85,'S50'!$C:$BQ,15,0)</f>
        <v>#N/A</v>
      </c>
      <c r="CE85" s="29" t="e">
        <f>VLOOKUP($C85,'S50'!$C:$BQ,22,0)</f>
        <v>#N/A</v>
      </c>
      <c r="CF85" s="29" t="e">
        <f>VLOOKUP($C85,'S50'!$C:$BQ,23,0)</f>
        <v>#N/A</v>
      </c>
      <c r="CG85" s="29" t="e">
        <f>VLOOKUP($C85,'S50'!$C:$BQ,35,0)</f>
        <v>#N/A</v>
      </c>
      <c r="CH85" s="29" t="e">
        <f>VLOOKUP($C85,'S50'!$C:$BQ,42,0)</f>
        <v>#N/A</v>
      </c>
      <c r="CI85" s="29" t="e">
        <f>VLOOKUP($C85,'S50'!$C:$BQ,43,0)</f>
        <v>#N/A</v>
      </c>
    </row>
    <row r="86" spans="1:87" x14ac:dyDescent="0.2">
      <c r="A86" s="31" t="e">
        <v>#N/A</v>
      </c>
      <c r="B86" s="31" t="e">
        <v>#N/A</v>
      </c>
      <c r="C86" s="21" t="s">
        <v>121</v>
      </c>
      <c r="D86" s="22" t="e">
        <f>VLOOKUP($C86,'S0 remplacer avec S44'!$C:$BQ,55,0)</f>
        <v>#N/A</v>
      </c>
      <c r="E86" s="22" t="e">
        <f>VLOOKUP($C86,'S0 remplacer avec S44'!$C:$BQ,62,0)</f>
        <v>#N/A</v>
      </c>
      <c r="F86" s="22" t="e">
        <f>VLOOKUP($C86,'S0 remplacer avec S44'!$C:$BQ,63,0)</f>
        <v>#N/A</v>
      </c>
      <c r="G86" s="22" t="e">
        <f>VLOOKUP($C86,'S0 remplacer avec S44'!$C:$BQ,45,0)</f>
        <v>#N/A</v>
      </c>
      <c r="H86" s="29" t="e">
        <f>VLOOKUP($C86,'S0 remplacer avec S44'!$C:$BQ,52,0)</f>
        <v>#N/A</v>
      </c>
      <c r="I86" s="29" t="e">
        <f>VLOOKUP($C86,'S0 remplacer avec S44'!$C:$BQ,53,0)</f>
        <v>#N/A</v>
      </c>
      <c r="J86" s="29" t="e">
        <f>VLOOKUP($C86,'S0 remplacer avec S44'!$C:$BQ,15,0)</f>
        <v>#N/A</v>
      </c>
      <c r="K86" s="29" t="e">
        <f>VLOOKUP($C86,'S0 remplacer avec S44'!$C:$BQ,22,0)</f>
        <v>#N/A</v>
      </c>
      <c r="L86" s="29" t="e">
        <f>VLOOKUP($C86,'S0 remplacer avec S44'!$C:$BQ,23,0)</f>
        <v>#N/A</v>
      </c>
      <c r="M86" s="29" t="e">
        <f>VLOOKUP($C86,'S0 remplacer avec S44'!$C:$BQ,35,0)</f>
        <v>#N/A</v>
      </c>
      <c r="N86" s="29" t="e">
        <f>VLOOKUP($C86,'S0 remplacer avec S44'!$C:$BQ,42,0)</f>
        <v>#N/A</v>
      </c>
      <c r="O86" s="29" t="e">
        <f>VLOOKUP($C86,'S0 remplacer avec S44'!$C:$BQ,43,0)</f>
        <v>#N/A</v>
      </c>
      <c r="P86" s="22" t="e">
        <f>VLOOKUP($C86,'S45'!$C:$BQ,55,0)</f>
        <v>#N/A</v>
      </c>
      <c r="Q86" s="22" t="e">
        <f>VLOOKUP($C86,'S45'!$C:$BQ,62,0)</f>
        <v>#N/A</v>
      </c>
      <c r="R86" s="22" t="e">
        <f>VLOOKUP($C86,'S45'!$C:$BQ,63,0)</f>
        <v>#N/A</v>
      </c>
      <c r="S86" s="22" t="e">
        <f>VLOOKUP($C86,'S45'!$C:$BQ,45,0)</f>
        <v>#N/A</v>
      </c>
      <c r="T86" s="29" t="e">
        <f>VLOOKUP($C86,'S45'!$C:$BQ,52,0)</f>
        <v>#N/A</v>
      </c>
      <c r="U86" s="29" t="e">
        <f>VLOOKUP($C86,'S45'!$C:$BQ,53,0)</f>
        <v>#N/A</v>
      </c>
      <c r="V86" s="29" t="e">
        <f>VLOOKUP($C86,'S45'!$C:$BQ,15,0)</f>
        <v>#N/A</v>
      </c>
      <c r="W86" s="29" t="e">
        <f>VLOOKUP($C86,'S45'!$C:$BQ,22,0)</f>
        <v>#N/A</v>
      </c>
      <c r="X86" s="29" t="e">
        <f>VLOOKUP($C86,'S45'!$C:$BQ,23,0)</f>
        <v>#N/A</v>
      </c>
      <c r="Y86" s="29" t="e">
        <f>VLOOKUP($C86,'S45'!$C:$BQ,35,0)</f>
        <v>#N/A</v>
      </c>
      <c r="Z86" s="29" t="e">
        <f>VLOOKUP($C86,'S45'!$C:$BQ,42,0)</f>
        <v>#N/A</v>
      </c>
      <c r="AA86" s="29" t="e">
        <f>VLOOKUP($C86,'S45'!$C:$BQ,43,0)</f>
        <v>#N/A</v>
      </c>
      <c r="AB86" s="22" t="e">
        <f>VLOOKUP($C86,'S46'!$C:$BQ,55,0)</f>
        <v>#N/A</v>
      </c>
      <c r="AC86" s="22" t="e">
        <f>VLOOKUP($C86,'S46'!$C:$BQ,62,0)</f>
        <v>#N/A</v>
      </c>
      <c r="AD86" s="22" t="e">
        <f>VLOOKUP($C86,'S46'!$C:$BQ,63,0)</f>
        <v>#N/A</v>
      </c>
      <c r="AE86" s="22" t="e">
        <f>VLOOKUP($C86,'S46'!$C:$BQ,45,0)</f>
        <v>#N/A</v>
      </c>
      <c r="AF86" s="29" t="e">
        <f>VLOOKUP($C86,'S46'!$C:$BQ,52,0)</f>
        <v>#N/A</v>
      </c>
      <c r="AG86" s="29" t="e">
        <f>VLOOKUP($C86,'S46'!$C:$BQ,53,0)</f>
        <v>#N/A</v>
      </c>
      <c r="AH86" s="29" t="e">
        <f>VLOOKUP($C86,'S46'!$C:$BQ,15,0)</f>
        <v>#N/A</v>
      </c>
      <c r="AI86" s="29" t="e">
        <f>VLOOKUP($C86,'S46'!$C:$BQ,22,0)</f>
        <v>#N/A</v>
      </c>
      <c r="AJ86" s="29" t="e">
        <f>VLOOKUP($C86,'S46'!$C:$BQ,23,0)</f>
        <v>#N/A</v>
      </c>
      <c r="AK86" s="29" t="e">
        <f>VLOOKUP($C86,'S46'!$C:$BQ,35,0)</f>
        <v>#N/A</v>
      </c>
      <c r="AL86" s="29" t="e">
        <f>VLOOKUP($C86,'S46'!$C:$BQ,42,0)</f>
        <v>#N/A</v>
      </c>
      <c r="AM86" s="29" t="e">
        <f>VLOOKUP($C86,'S46'!$C:$BQ,43,0)</f>
        <v>#N/A</v>
      </c>
      <c r="AN86" s="22" t="e">
        <f>VLOOKUP($C86,'S47'!$C:$BQ,55,0)</f>
        <v>#N/A</v>
      </c>
      <c r="AO86" s="22" t="e">
        <f>VLOOKUP($C86,'S47'!$C:$BQ,62,0)</f>
        <v>#N/A</v>
      </c>
      <c r="AP86" s="22" t="e">
        <f>VLOOKUP($C86,'S47'!$C:$BQ,63,0)</f>
        <v>#N/A</v>
      </c>
      <c r="AQ86" s="22" t="e">
        <f>VLOOKUP($C86,'S47'!$C:$BQ,45,0)</f>
        <v>#N/A</v>
      </c>
      <c r="AR86" s="29" t="e">
        <f>VLOOKUP($C86,'S47'!$C:$BQ,52,0)</f>
        <v>#N/A</v>
      </c>
      <c r="AS86" s="29" t="e">
        <f>VLOOKUP($C86,'S47'!$C:$BQ,53,0)</f>
        <v>#N/A</v>
      </c>
      <c r="AT86" s="29" t="e">
        <f>VLOOKUP($C86,'S47'!$C:$BQ,15,0)</f>
        <v>#N/A</v>
      </c>
      <c r="AU86" s="29" t="e">
        <f>VLOOKUP($C86,'S47'!$C:$BQ,22,0)</f>
        <v>#N/A</v>
      </c>
      <c r="AV86" s="29" t="e">
        <f>VLOOKUP($C86,'S47'!$C:$BQ,23,0)</f>
        <v>#N/A</v>
      </c>
      <c r="AW86" s="29" t="e">
        <f>VLOOKUP($C86,'S47'!$C:$BQ,35,0)</f>
        <v>#N/A</v>
      </c>
      <c r="AX86" s="29" t="e">
        <f>VLOOKUP($C86,'S47'!$C:$BQ,42,0)</f>
        <v>#N/A</v>
      </c>
      <c r="AY86" s="29" t="e">
        <f>VLOOKUP($C86,'S47'!$C:$BQ,43,0)</f>
        <v>#N/A</v>
      </c>
      <c r="AZ86" s="22" t="e">
        <f>VLOOKUP($C86,'S48'!$C:$BQ,55,0)</f>
        <v>#N/A</v>
      </c>
      <c r="BA86" s="22" t="e">
        <f>VLOOKUP($C86,'S48'!$C:$BQ,62,0)</f>
        <v>#N/A</v>
      </c>
      <c r="BB86" s="22" t="e">
        <f>VLOOKUP($C86,'S48'!$C:$BQ,63,0)</f>
        <v>#N/A</v>
      </c>
      <c r="BC86" s="22" t="e">
        <f>VLOOKUP($C86,'S48'!$C:$BQ,45,0)</f>
        <v>#N/A</v>
      </c>
      <c r="BD86" s="29" t="e">
        <f>VLOOKUP($C86,'S48'!$C:$BQ,52,0)</f>
        <v>#N/A</v>
      </c>
      <c r="BE86" s="29" t="e">
        <f>VLOOKUP($C86,'S48'!$C:$BQ,53,0)</f>
        <v>#N/A</v>
      </c>
      <c r="BF86" s="29" t="e">
        <f>VLOOKUP($C86,'S48'!$C:$BQ,15,0)</f>
        <v>#N/A</v>
      </c>
      <c r="BG86" s="29" t="e">
        <f>VLOOKUP($C86,'S48'!$C:$BQ,22,0)</f>
        <v>#N/A</v>
      </c>
      <c r="BH86" s="29" t="e">
        <f>VLOOKUP($C86,'S48'!$C:$BQ,23,0)</f>
        <v>#N/A</v>
      </c>
      <c r="BI86" s="29" t="e">
        <f>VLOOKUP($C86,'S48'!$C:$BQ,35,0)</f>
        <v>#N/A</v>
      </c>
      <c r="BJ86" s="29" t="e">
        <f>VLOOKUP($C86,'S48'!$C:$BQ,42,0)</f>
        <v>#N/A</v>
      </c>
      <c r="BK86" s="29" t="e">
        <f>VLOOKUP($C86,'S48'!$C:$BQ,43,0)</f>
        <v>#N/A</v>
      </c>
      <c r="BL86" s="22" t="e">
        <f>VLOOKUP($C86,'S49'!$C:$BQ,55,0)</f>
        <v>#N/A</v>
      </c>
      <c r="BM86" s="22" t="e">
        <f>VLOOKUP($C86,'S49'!$C:$BQ,62,0)</f>
        <v>#N/A</v>
      </c>
      <c r="BN86" s="22" t="e">
        <f>VLOOKUP($C86,'S49'!$C:$BQ,63,0)</f>
        <v>#N/A</v>
      </c>
      <c r="BO86" s="22" t="e">
        <f>VLOOKUP($C86,'S49'!$C:$BQ,45,0)</f>
        <v>#N/A</v>
      </c>
      <c r="BP86" s="29" t="e">
        <f>VLOOKUP($C86,'S49'!$C:$BQ,52,0)</f>
        <v>#N/A</v>
      </c>
      <c r="BQ86" s="29" t="e">
        <f>VLOOKUP($C86,'S49'!$C:$BQ,53,0)</f>
        <v>#N/A</v>
      </c>
      <c r="BR86" s="29" t="e">
        <f>VLOOKUP($C86,'S49'!$C:$BQ,15,0)</f>
        <v>#N/A</v>
      </c>
      <c r="BS86" s="29" t="e">
        <f>VLOOKUP($C86,'S49'!$C:$BQ,22,0)</f>
        <v>#N/A</v>
      </c>
      <c r="BT86" s="29" t="e">
        <f>VLOOKUP($C86,'S49'!$C:$BQ,23,0)</f>
        <v>#N/A</v>
      </c>
      <c r="BU86" s="29" t="e">
        <f>VLOOKUP($C86,'S49'!$C:$BQ,35,0)</f>
        <v>#N/A</v>
      </c>
      <c r="BV86" s="29" t="e">
        <f>VLOOKUP($C86,'S49'!$C:$BQ,42,0)</f>
        <v>#N/A</v>
      </c>
      <c r="BW86" s="29" t="e">
        <f>VLOOKUP($C86,'S49'!$C:$BQ,43,0)</f>
        <v>#N/A</v>
      </c>
      <c r="BX86" s="22" t="e">
        <f>VLOOKUP($C86,'S50'!$C:$BQ,55,0)</f>
        <v>#N/A</v>
      </c>
      <c r="BY86" s="22" t="e">
        <f>VLOOKUP($C86,'S50'!$C:$BQ,62,0)</f>
        <v>#N/A</v>
      </c>
      <c r="BZ86" s="22" t="e">
        <f>VLOOKUP($C86,'S50'!$C:$BQ,63,0)</f>
        <v>#N/A</v>
      </c>
      <c r="CA86" s="22" t="e">
        <f>VLOOKUP($C86,'S50'!$C:$BQ,45,0)</f>
        <v>#N/A</v>
      </c>
      <c r="CB86" s="29" t="e">
        <f>VLOOKUP($C86,'S50'!$C:$BQ,52,0)</f>
        <v>#N/A</v>
      </c>
      <c r="CC86" s="29" t="e">
        <f>VLOOKUP($C86,'S50'!$C:$BQ,53,0)</f>
        <v>#N/A</v>
      </c>
      <c r="CD86" s="29" t="e">
        <f>VLOOKUP($C86,'S50'!$C:$BQ,15,0)</f>
        <v>#N/A</v>
      </c>
      <c r="CE86" s="29" t="e">
        <f>VLOOKUP($C86,'S50'!$C:$BQ,22,0)</f>
        <v>#N/A</v>
      </c>
      <c r="CF86" s="29" t="e">
        <f>VLOOKUP($C86,'S50'!$C:$BQ,23,0)</f>
        <v>#N/A</v>
      </c>
      <c r="CG86" s="29" t="e">
        <f>VLOOKUP($C86,'S50'!$C:$BQ,35,0)</f>
        <v>#N/A</v>
      </c>
      <c r="CH86" s="29" t="e">
        <f>VLOOKUP($C86,'S50'!$C:$BQ,42,0)</f>
        <v>#N/A</v>
      </c>
      <c r="CI86" s="29" t="e">
        <f>VLOOKUP($C86,'S50'!$C:$BQ,43,0)</f>
        <v>#N/A</v>
      </c>
    </row>
    <row r="87" spans="1:87" x14ac:dyDescent="0.2">
      <c r="A87" s="31" t="s">
        <v>383</v>
      </c>
      <c r="B87" s="31" t="s">
        <v>116</v>
      </c>
      <c r="C87" s="21" t="s">
        <v>122</v>
      </c>
      <c r="D87" s="22">
        <f>VLOOKUP($C87,'S0 remplacer avec S44'!$C:$BQ,55,0)</f>
        <v>148.19999999999999</v>
      </c>
      <c r="E87" s="22">
        <f>VLOOKUP($C87,'S0 remplacer avec S44'!$C:$BQ,62,0)</f>
        <v>45</v>
      </c>
      <c r="F87" s="22">
        <f>VLOOKUP($C87,'S0 remplacer avec S44'!$C:$BQ,63,0)</f>
        <v>83</v>
      </c>
      <c r="G87" s="22">
        <f>VLOOKUP($C87,'S0 remplacer avec S44'!$C:$BQ,45,0)</f>
        <v>1343.9348199999999</v>
      </c>
      <c r="H87" s="29">
        <f>VLOOKUP($C87,'S0 remplacer avec S44'!$C:$BQ,52,0)</f>
        <v>352</v>
      </c>
      <c r="I87" s="29">
        <f>VLOOKUP($C87,'S0 remplacer avec S44'!$C:$BQ,53,0)</f>
        <v>691</v>
      </c>
      <c r="J87" s="29">
        <f>VLOOKUP($C87,'S0 remplacer avec S44'!$C:$BQ,15,0)</f>
        <v>129</v>
      </c>
      <c r="K87" s="29">
        <f>VLOOKUP($C87,'S0 remplacer avec S44'!$C:$BQ,22,0)</f>
        <v>0</v>
      </c>
      <c r="L87" s="29">
        <f>VLOOKUP($C87,'S0 remplacer avec S44'!$C:$BQ,23,0)</f>
        <v>0</v>
      </c>
      <c r="M87" s="29">
        <f>VLOOKUP($C87,'S0 remplacer avec S44'!$C:$BQ,35,0)</f>
        <v>1564.1155200000001</v>
      </c>
      <c r="N87" s="29">
        <f>VLOOKUP($C87,'S0 remplacer avec S44'!$C:$BQ,42,0)</f>
        <v>724</v>
      </c>
      <c r="O87" s="29">
        <f>VLOOKUP($C87,'S0 remplacer avec S44'!$C:$BQ,43,0)</f>
        <v>1182</v>
      </c>
      <c r="P87" s="22">
        <f>VLOOKUP($C87,'S45'!$C:$BQ,55,0)</f>
        <v>149.5</v>
      </c>
      <c r="Q87" s="22">
        <f>VLOOKUP($C87,'S45'!$C:$BQ,62,0)</f>
        <v>43</v>
      </c>
      <c r="R87" s="22">
        <f>VLOOKUP($C87,'S45'!$C:$BQ,63,0)</f>
        <v>82</v>
      </c>
      <c r="S87" s="22">
        <f>VLOOKUP($C87,'S45'!$C:$BQ,45,0)</f>
        <v>1437.6388400000001</v>
      </c>
      <c r="T87" s="29">
        <f>VLOOKUP($C87,'S45'!$C:$BQ,52,0)</f>
        <v>258</v>
      </c>
      <c r="U87" s="29">
        <f>VLOOKUP($C87,'S45'!$C:$BQ,53,0)</f>
        <v>597</v>
      </c>
      <c r="V87" s="29">
        <f>VLOOKUP($C87,'S45'!$C:$BQ,15,0)</f>
        <v>131</v>
      </c>
      <c r="W87" s="29">
        <f>VLOOKUP($C87,'S45'!$C:$BQ,22,0)</f>
        <v>0</v>
      </c>
      <c r="X87" s="29">
        <f>VLOOKUP($C87,'S45'!$C:$BQ,23,0)</f>
        <v>0</v>
      </c>
      <c r="Y87" s="29">
        <f>VLOOKUP($C87,'S45'!$C:$BQ,35,0)</f>
        <v>1565.9166700000001</v>
      </c>
      <c r="Z87" s="29">
        <f>VLOOKUP($C87,'S45'!$C:$BQ,42,0)</f>
        <v>722</v>
      </c>
      <c r="AA87" s="29">
        <f>VLOOKUP($C87,'S45'!$C:$BQ,43,0)</f>
        <v>1180</v>
      </c>
      <c r="AB87" s="22" t="e">
        <f>VLOOKUP($C87,'S46'!$C:$BQ,55,0)</f>
        <v>#N/A</v>
      </c>
      <c r="AC87" s="22" t="e">
        <f>VLOOKUP($C87,'S46'!$C:$BQ,62,0)</f>
        <v>#N/A</v>
      </c>
      <c r="AD87" s="22" t="e">
        <f>VLOOKUP($C87,'S46'!$C:$BQ,63,0)</f>
        <v>#N/A</v>
      </c>
      <c r="AE87" s="22" t="e">
        <f>VLOOKUP($C87,'S46'!$C:$BQ,45,0)</f>
        <v>#N/A</v>
      </c>
      <c r="AF87" s="29" t="e">
        <f>VLOOKUP($C87,'S46'!$C:$BQ,52,0)</f>
        <v>#N/A</v>
      </c>
      <c r="AG87" s="29" t="e">
        <f>VLOOKUP($C87,'S46'!$C:$BQ,53,0)</f>
        <v>#N/A</v>
      </c>
      <c r="AH87" s="29" t="e">
        <f>VLOOKUP($C87,'S46'!$C:$BQ,15,0)</f>
        <v>#N/A</v>
      </c>
      <c r="AI87" s="29" t="e">
        <f>VLOOKUP($C87,'S46'!$C:$BQ,22,0)</f>
        <v>#N/A</v>
      </c>
      <c r="AJ87" s="29" t="e">
        <f>VLOOKUP($C87,'S46'!$C:$BQ,23,0)</f>
        <v>#N/A</v>
      </c>
      <c r="AK87" s="29" t="e">
        <f>VLOOKUP($C87,'S46'!$C:$BQ,35,0)</f>
        <v>#N/A</v>
      </c>
      <c r="AL87" s="29" t="e">
        <f>VLOOKUP($C87,'S46'!$C:$BQ,42,0)</f>
        <v>#N/A</v>
      </c>
      <c r="AM87" s="29" t="e">
        <f>VLOOKUP($C87,'S46'!$C:$BQ,43,0)</f>
        <v>#N/A</v>
      </c>
      <c r="AN87" s="22" t="e">
        <f>VLOOKUP($C87,'S47'!$C:$BQ,55,0)</f>
        <v>#N/A</v>
      </c>
      <c r="AO87" s="22" t="e">
        <f>VLOOKUP($C87,'S47'!$C:$BQ,62,0)</f>
        <v>#N/A</v>
      </c>
      <c r="AP87" s="22" t="e">
        <f>VLOOKUP($C87,'S47'!$C:$BQ,63,0)</f>
        <v>#N/A</v>
      </c>
      <c r="AQ87" s="22" t="e">
        <f>VLOOKUP($C87,'S47'!$C:$BQ,45,0)</f>
        <v>#N/A</v>
      </c>
      <c r="AR87" s="29" t="e">
        <f>VLOOKUP($C87,'S47'!$C:$BQ,52,0)</f>
        <v>#N/A</v>
      </c>
      <c r="AS87" s="29" t="e">
        <f>VLOOKUP($C87,'S47'!$C:$BQ,53,0)</f>
        <v>#N/A</v>
      </c>
      <c r="AT87" s="29" t="e">
        <f>VLOOKUP($C87,'S47'!$C:$BQ,15,0)</f>
        <v>#N/A</v>
      </c>
      <c r="AU87" s="29" t="e">
        <f>VLOOKUP($C87,'S47'!$C:$BQ,22,0)</f>
        <v>#N/A</v>
      </c>
      <c r="AV87" s="29" t="e">
        <f>VLOOKUP($C87,'S47'!$C:$BQ,23,0)</f>
        <v>#N/A</v>
      </c>
      <c r="AW87" s="29" t="e">
        <f>VLOOKUP($C87,'S47'!$C:$BQ,35,0)</f>
        <v>#N/A</v>
      </c>
      <c r="AX87" s="29" t="e">
        <f>VLOOKUP($C87,'S47'!$C:$BQ,42,0)</f>
        <v>#N/A</v>
      </c>
      <c r="AY87" s="29" t="e">
        <f>VLOOKUP($C87,'S47'!$C:$BQ,43,0)</f>
        <v>#N/A</v>
      </c>
      <c r="AZ87" s="22" t="e">
        <f>VLOOKUP($C87,'S48'!$C:$BQ,55,0)</f>
        <v>#N/A</v>
      </c>
      <c r="BA87" s="22" t="e">
        <f>VLOOKUP($C87,'S48'!$C:$BQ,62,0)</f>
        <v>#N/A</v>
      </c>
      <c r="BB87" s="22" t="e">
        <f>VLOOKUP($C87,'S48'!$C:$BQ,63,0)</f>
        <v>#N/A</v>
      </c>
      <c r="BC87" s="22" t="e">
        <f>VLOOKUP($C87,'S48'!$C:$BQ,45,0)</f>
        <v>#N/A</v>
      </c>
      <c r="BD87" s="29" t="e">
        <f>VLOOKUP($C87,'S48'!$C:$BQ,52,0)</f>
        <v>#N/A</v>
      </c>
      <c r="BE87" s="29" t="e">
        <f>VLOOKUP($C87,'S48'!$C:$BQ,53,0)</f>
        <v>#N/A</v>
      </c>
      <c r="BF87" s="29" t="e">
        <f>VLOOKUP($C87,'S48'!$C:$BQ,15,0)</f>
        <v>#N/A</v>
      </c>
      <c r="BG87" s="29" t="e">
        <f>VLOOKUP($C87,'S48'!$C:$BQ,22,0)</f>
        <v>#N/A</v>
      </c>
      <c r="BH87" s="29" t="e">
        <f>VLOOKUP($C87,'S48'!$C:$BQ,23,0)</f>
        <v>#N/A</v>
      </c>
      <c r="BI87" s="29" t="e">
        <f>VLOOKUP($C87,'S48'!$C:$BQ,35,0)</f>
        <v>#N/A</v>
      </c>
      <c r="BJ87" s="29" t="e">
        <f>VLOOKUP($C87,'S48'!$C:$BQ,42,0)</f>
        <v>#N/A</v>
      </c>
      <c r="BK87" s="29" t="e">
        <f>VLOOKUP($C87,'S48'!$C:$BQ,43,0)</f>
        <v>#N/A</v>
      </c>
      <c r="BL87" s="22" t="e">
        <f>VLOOKUP($C87,'S49'!$C:$BQ,55,0)</f>
        <v>#N/A</v>
      </c>
      <c r="BM87" s="22" t="e">
        <f>VLOOKUP($C87,'S49'!$C:$BQ,62,0)</f>
        <v>#N/A</v>
      </c>
      <c r="BN87" s="22" t="e">
        <f>VLOOKUP($C87,'S49'!$C:$BQ,63,0)</f>
        <v>#N/A</v>
      </c>
      <c r="BO87" s="22" t="e">
        <f>VLOOKUP($C87,'S49'!$C:$BQ,45,0)</f>
        <v>#N/A</v>
      </c>
      <c r="BP87" s="29" t="e">
        <f>VLOOKUP($C87,'S49'!$C:$BQ,52,0)</f>
        <v>#N/A</v>
      </c>
      <c r="BQ87" s="29" t="e">
        <f>VLOOKUP($C87,'S49'!$C:$BQ,53,0)</f>
        <v>#N/A</v>
      </c>
      <c r="BR87" s="29" t="e">
        <f>VLOOKUP($C87,'S49'!$C:$BQ,15,0)</f>
        <v>#N/A</v>
      </c>
      <c r="BS87" s="29" t="e">
        <f>VLOOKUP($C87,'S49'!$C:$BQ,22,0)</f>
        <v>#N/A</v>
      </c>
      <c r="BT87" s="29" t="e">
        <f>VLOOKUP($C87,'S49'!$C:$BQ,23,0)</f>
        <v>#N/A</v>
      </c>
      <c r="BU87" s="29" t="e">
        <f>VLOOKUP($C87,'S49'!$C:$BQ,35,0)</f>
        <v>#N/A</v>
      </c>
      <c r="BV87" s="29" t="e">
        <f>VLOOKUP($C87,'S49'!$C:$BQ,42,0)</f>
        <v>#N/A</v>
      </c>
      <c r="BW87" s="29" t="e">
        <f>VLOOKUP($C87,'S49'!$C:$BQ,43,0)</f>
        <v>#N/A</v>
      </c>
      <c r="BX87" s="22" t="e">
        <f>VLOOKUP($C87,'S50'!$C:$BQ,55,0)</f>
        <v>#N/A</v>
      </c>
      <c r="BY87" s="22" t="e">
        <f>VLOOKUP($C87,'S50'!$C:$BQ,62,0)</f>
        <v>#N/A</v>
      </c>
      <c r="BZ87" s="22" t="e">
        <f>VLOOKUP($C87,'S50'!$C:$BQ,63,0)</f>
        <v>#N/A</v>
      </c>
      <c r="CA87" s="22" t="e">
        <f>VLOOKUP($C87,'S50'!$C:$BQ,45,0)</f>
        <v>#N/A</v>
      </c>
      <c r="CB87" s="29" t="e">
        <f>VLOOKUP($C87,'S50'!$C:$BQ,52,0)</f>
        <v>#N/A</v>
      </c>
      <c r="CC87" s="29" t="e">
        <f>VLOOKUP($C87,'S50'!$C:$BQ,53,0)</f>
        <v>#N/A</v>
      </c>
      <c r="CD87" s="29" t="e">
        <f>VLOOKUP($C87,'S50'!$C:$BQ,15,0)</f>
        <v>#N/A</v>
      </c>
      <c r="CE87" s="29" t="e">
        <f>VLOOKUP($C87,'S50'!$C:$BQ,22,0)</f>
        <v>#N/A</v>
      </c>
      <c r="CF87" s="29" t="e">
        <f>VLOOKUP($C87,'S50'!$C:$BQ,23,0)</f>
        <v>#N/A</v>
      </c>
      <c r="CG87" s="29" t="e">
        <f>VLOOKUP($C87,'S50'!$C:$BQ,35,0)</f>
        <v>#N/A</v>
      </c>
      <c r="CH87" s="29" t="e">
        <f>VLOOKUP($C87,'S50'!$C:$BQ,42,0)</f>
        <v>#N/A</v>
      </c>
      <c r="CI87" s="29" t="e">
        <f>VLOOKUP($C87,'S50'!$C:$BQ,43,0)</f>
        <v>#N/A</v>
      </c>
    </row>
    <row r="88" spans="1:87" x14ac:dyDescent="0.2">
      <c r="A88" s="31" t="s">
        <v>383</v>
      </c>
      <c r="B88" s="31" t="s">
        <v>116</v>
      </c>
      <c r="C88" s="21" t="s">
        <v>123</v>
      </c>
      <c r="D88" s="22">
        <f>VLOOKUP($C88,'S0 remplacer avec S44'!$C:$BQ,55,0)</f>
        <v>227.1</v>
      </c>
      <c r="E88" s="22">
        <f>VLOOKUP($C88,'S0 remplacer avec S44'!$C:$BQ,62,0)</f>
        <v>134</v>
      </c>
      <c r="F88" s="22">
        <f>VLOOKUP($C88,'S0 remplacer avec S44'!$C:$BQ,63,0)</f>
        <v>206</v>
      </c>
      <c r="G88" s="22">
        <f>VLOOKUP($C88,'S0 remplacer avec S44'!$C:$BQ,45,0)</f>
        <v>2795.2168700000002</v>
      </c>
      <c r="H88" s="29">
        <f>VLOOKUP($C88,'S0 remplacer avec S44'!$C:$BQ,52,0)</f>
        <v>380</v>
      </c>
      <c r="I88" s="29">
        <f>VLOOKUP($C88,'S0 remplacer avec S44'!$C:$BQ,53,0)</f>
        <v>1015</v>
      </c>
      <c r="J88" s="29">
        <f>VLOOKUP($C88,'S0 remplacer avec S44'!$C:$BQ,15,0)</f>
        <v>257</v>
      </c>
      <c r="K88" s="29">
        <f>VLOOKUP($C88,'S0 remplacer avec S44'!$C:$BQ,22,0)</f>
        <v>0</v>
      </c>
      <c r="L88" s="29">
        <f>VLOOKUP($C88,'S0 remplacer avec S44'!$C:$BQ,23,0)</f>
        <v>0</v>
      </c>
      <c r="M88" s="29">
        <f>VLOOKUP($C88,'S0 remplacer avec S44'!$C:$BQ,35,0)</f>
        <v>3404.06059</v>
      </c>
      <c r="N88" s="29">
        <f>VLOOKUP($C88,'S0 remplacer avec S44'!$C:$BQ,42,0)</f>
        <v>1085</v>
      </c>
      <c r="O88" s="29">
        <f>VLOOKUP($C88,'S0 remplacer avec S44'!$C:$BQ,43,0)</f>
        <v>1983</v>
      </c>
      <c r="P88" s="22">
        <f>VLOOKUP($C88,'S45'!$C:$BQ,55,0)</f>
        <v>228.9</v>
      </c>
      <c r="Q88" s="22">
        <f>VLOOKUP($C88,'S45'!$C:$BQ,62,0)</f>
        <v>132</v>
      </c>
      <c r="R88" s="22">
        <f>VLOOKUP($C88,'S45'!$C:$BQ,63,0)</f>
        <v>204</v>
      </c>
      <c r="S88" s="22">
        <f>VLOOKUP($C88,'S45'!$C:$BQ,45,0)</f>
        <v>2858.2941000000001</v>
      </c>
      <c r="T88" s="29">
        <f>VLOOKUP($C88,'S45'!$C:$BQ,52,0)</f>
        <v>317</v>
      </c>
      <c r="U88" s="29">
        <f>VLOOKUP($C88,'S45'!$C:$BQ,53,0)</f>
        <v>952</v>
      </c>
      <c r="V88" s="29">
        <f>VLOOKUP($C88,'S45'!$C:$BQ,15,0)</f>
        <v>257</v>
      </c>
      <c r="W88" s="29">
        <f>VLOOKUP($C88,'S45'!$C:$BQ,22,0)</f>
        <v>0</v>
      </c>
      <c r="X88" s="29">
        <f>VLOOKUP($C88,'S45'!$C:$BQ,23,0)</f>
        <v>0</v>
      </c>
      <c r="Y88" s="29">
        <f>VLOOKUP($C88,'S45'!$C:$BQ,35,0)</f>
        <v>3498.2386200000001</v>
      </c>
      <c r="Z88" s="29">
        <f>VLOOKUP($C88,'S45'!$C:$BQ,42,0)</f>
        <v>991</v>
      </c>
      <c r="AA88" s="29">
        <f>VLOOKUP($C88,'S45'!$C:$BQ,43,0)</f>
        <v>1888</v>
      </c>
      <c r="AB88" s="22" t="e">
        <f>VLOOKUP($C88,'S46'!$C:$BQ,55,0)</f>
        <v>#N/A</v>
      </c>
      <c r="AC88" s="22" t="e">
        <f>VLOOKUP($C88,'S46'!$C:$BQ,62,0)</f>
        <v>#N/A</v>
      </c>
      <c r="AD88" s="22" t="e">
        <f>VLOOKUP($C88,'S46'!$C:$BQ,63,0)</f>
        <v>#N/A</v>
      </c>
      <c r="AE88" s="22" t="e">
        <f>VLOOKUP($C88,'S46'!$C:$BQ,45,0)</f>
        <v>#N/A</v>
      </c>
      <c r="AF88" s="29" t="e">
        <f>VLOOKUP($C88,'S46'!$C:$BQ,52,0)</f>
        <v>#N/A</v>
      </c>
      <c r="AG88" s="29" t="e">
        <f>VLOOKUP($C88,'S46'!$C:$BQ,53,0)</f>
        <v>#N/A</v>
      </c>
      <c r="AH88" s="29" t="e">
        <f>VLOOKUP($C88,'S46'!$C:$BQ,15,0)</f>
        <v>#N/A</v>
      </c>
      <c r="AI88" s="29" t="e">
        <f>VLOOKUP($C88,'S46'!$C:$BQ,22,0)</f>
        <v>#N/A</v>
      </c>
      <c r="AJ88" s="29" t="e">
        <f>VLOOKUP($C88,'S46'!$C:$BQ,23,0)</f>
        <v>#N/A</v>
      </c>
      <c r="AK88" s="29" t="e">
        <f>VLOOKUP($C88,'S46'!$C:$BQ,35,0)</f>
        <v>#N/A</v>
      </c>
      <c r="AL88" s="29" t="e">
        <f>VLOOKUP($C88,'S46'!$C:$BQ,42,0)</f>
        <v>#N/A</v>
      </c>
      <c r="AM88" s="29" t="e">
        <f>VLOOKUP($C88,'S46'!$C:$BQ,43,0)</f>
        <v>#N/A</v>
      </c>
      <c r="AN88" s="22" t="e">
        <f>VLOOKUP($C88,'S47'!$C:$BQ,55,0)</f>
        <v>#N/A</v>
      </c>
      <c r="AO88" s="22" t="e">
        <f>VLOOKUP($C88,'S47'!$C:$BQ,62,0)</f>
        <v>#N/A</v>
      </c>
      <c r="AP88" s="22" t="e">
        <f>VLOOKUP($C88,'S47'!$C:$BQ,63,0)</f>
        <v>#N/A</v>
      </c>
      <c r="AQ88" s="22" t="e">
        <f>VLOOKUP($C88,'S47'!$C:$BQ,45,0)</f>
        <v>#N/A</v>
      </c>
      <c r="AR88" s="29" t="e">
        <f>VLOOKUP($C88,'S47'!$C:$BQ,52,0)</f>
        <v>#N/A</v>
      </c>
      <c r="AS88" s="29" t="e">
        <f>VLOOKUP($C88,'S47'!$C:$BQ,53,0)</f>
        <v>#N/A</v>
      </c>
      <c r="AT88" s="29" t="e">
        <f>VLOOKUP($C88,'S47'!$C:$BQ,15,0)</f>
        <v>#N/A</v>
      </c>
      <c r="AU88" s="29" t="e">
        <f>VLOOKUP($C88,'S47'!$C:$BQ,22,0)</f>
        <v>#N/A</v>
      </c>
      <c r="AV88" s="29" t="e">
        <f>VLOOKUP($C88,'S47'!$C:$BQ,23,0)</f>
        <v>#N/A</v>
      </c>
      <c r="AW88" s="29" t="e">
        <f>VLOOKUP($C88,'S47'!$C:$BQ,35,0)</f>
        <v>#N/A</v>
      </c>
      <c r="AX88" s="29" t="e">
        <f>VLOOKUP($C88,'S47'!$C:$BQ,42,0)</f>
        <v>#N/A</v>
      </c>
      <c r="AY88" s="29" t="e">
        <f>VLOOKUP($C88,'S47'!$C:$BQ,43,0)</f>
        <v>#N/A</v>
      </c>
      <c r="AZ88" s="22" t="e">
        <f>VLOOKUP($C88,'S48'!$C:$BQ,55,0)</f>
        <v>#N/A</v>
      </c>
      <c r="BA88" s="22" t="e">
        <f>VLOOKUP($C88,'S48'!$C:$BQ,62,0)</f>
        <v>#N/A</v>
      </c>
      <c r="BB88" s="22" t="e">
        <f>VLOOKUP($C88,'S48'!$C:$BQ,63,0)</f>
        <v>#N/A</v>
      </c>
      <c r="BC88" s="22" t="e">
        <f>VLOOKUP($C88,'S48'!$C:$BQ,45,0)</f>
        <v>#N/A</v>
      </c>
      <c r="BD88" s="29" t="e">
        <f>VLOOKUP($C88,'S48'!$C:$BQ,52,0)</f>
        <v>#N/A</v>
      </c>
      <c r="BE88" s="29" t="e">
        <f>VLOOKUP($C88,'S48'!$C:$BQ,53,0)</f>
        <v>#N/A</v>
      </c>
      <c r="BF88" s="29" t="e">
        <f>VLOOKUP($C88,'S48'!$C:$BQ,15,0)</f>
        <v>#N/A</v>
      </c>
      <c r="BG88" s="29" t="e">
        <f>VLOOKUP($C88,'S48'!$C:$BQ,22,0)</f>
        <v>#N/A</v>
      </c>
      <c r="BH88" s="29" t="e">
        <f>VLOOKUP($C88,'S48'!$C:$BQ,23,0)</f>
        <v>#N/A</v>
      </c>
      <c r="BI88" s="29" t="e">
        <f>VLOOKUP($C88,'S48'!$C:$BQ,35,0)</f>
        <v>#N/A</v>
      </c>
      <c r="BJ88" s="29" t="e">
        <f>VLOOKUP($C88,'S48'!$C:$BQ,42,0)</f>
        <v>#N/A</v>
      </c>
      <c r="BK88" s="29" t="e">
        <f>VLOOKUP($C88,'S48'!$C:$BQ,43,0)</f>
        <v>#N/A</v>
      </c>
      <c r="BL88" s="22" t="e">
        <f>VLOOKUP($C88,'S49'!$C:$BQ,55,0)</f>
        <v>#N/A</v>
      </c>
      <c r="BM88" s="22" t="e">
        <f>VLOOKUP($C88,'S49'!$C:$BQ,62,0)</f>
        <v>#N/A</v>
      </c>
      <c r="BN88" s="22" t="e">
        <f>VLOOKUP($C88,'S49'!$C:$BQ,63,0)</f>
        <v>#N/A</v>
      </c>
      <c r="BO88" s="22" t="e">
        <f>VLOOKUP($C88,'S49'!$C:$BQ,45,0)</f>
        <v>#N/A</v>
      </c>
      <c r="BP88" s="29" t="e">
        <f>VLOOKUP($C88,'S49'!$C:$BQ,52,0)</f>
        <v>#N/A</v>
      </c>
      <c r="BQ88" s="29" t="e">
        <f>VLOOKUP($C88,'S49'!$C:$BQ,53,0)</f>
        <v>#N/A</v>
      </c>
      <c r="BR88" s="29" t="e">
        <f>VLOOKUP($C88,'S49'!$C:$BQ,15,0)</f>
        <v>#N/A</v>
      </c>
      <c r="BS88" s="29" t="e">
        <f>VLOOKUP($C88,'S49'!$C:$BQ,22,0)</f>
        <v>#N/A</v>
      </c>
      <c r="BT88" s="29" t="e">
        <f>VLOOKUP($C88,'S49'!$C:$BQ,23,0)</f>
        <v>#N/A</v>
      </c>
      <c r="BU88" s="29" t="e">
        <f>VLOOKUP($C88,'S49'!$C:$BQ,35,0)</f>
        <v>#N/A</v>
      </c>
      <c r="BV88" s="29" t="e">
        <f>VLOOKUP($C88,'S49'!$C:$BQ,42,0)</f>
        <v>#N/A</v>
      </c>
      <c r="BW88" s="29" t="e">
        <f>VLOOKUP($C88,'S49'!$C:$BQ,43,0)</f>
        <v>#N/A</v>
      </c>
      <c r="BX88" s="22" t="e">
        <f>VLOOKUP($C88,'S50'!$C:$BQ,55,0)</f>
        <v>#N/A</v>
      </c>
      <c r="BY88" s="22" t="e">
        <f>VLOOKUP($C88,'S50'!$C:$BQ,62,0)</f>
        <v>#N/A</v>
      </c>
      <c r="BZ88" s="22" t="e">
        <f>VLOOKUP($C88,'S50'!$C:$BQ,63,0)</f>
        <v>#N/A</v>
      </c>
      <c r="CA88" s="22" t="e">
        <f>VLOOKUP($C88,'S50'!$C:$BQ,45,0)</f>
        <v>#N/A</v>
      </c>
      <c r="CB88" s="29" t="e">
        <f>VLOOKUP($C88,'S50'!$C:$BQ,52,0)</f>
        <v>#N/A</v>
      </c>
      <c r="CC88" s="29" t="e">
        <f>VLOOKUP($C88,'S50'!$C:$BQ,53,0)</f>
        <v>#N/A</v>
      </c>
      <c r="CD88" s="29" t="e">
        <f>VLOOKUP($C88,'S50'!$C:$BQ,15,0)</f>
        <v>#N/A</v>
      </c>
      <c r="CE88" s="29" t="e">
        <f>VLOOKUP($C88,'S50'!$C:$BQ,22,0)</f>
        <v>#N/A</v>
      </c>
      <c r="CF88" s="29" t="e">
        <f>VLOOKUP($C88,'S50'!$C:$BQ,23,0)</f>
        <v>#N/A</v>
      </c>
      <c r="CG88" s="29" t="e">
        <f>VLOOKUP($C88,'S50'!$C:$BQ,35,0)</f>
        <v>#N/A</v>
      </c>
      <c r="CH88" s="29" t="e">
        <f>VLOOKUP($C88,'S50'!$C:$BQ,42,0)</f>
        <v>#N/A</v>
      </c>
      <c r="CI88" s="29" t="e">
        <f>VLOOKUP($C88,'S50'!$C:$BQ,43,0)</f>
        <v>#N/A</v>
      </c>
    </row>
    <row r="89" spans="1:87" x14ac:dyDescent="0.2">
      <c r="A89" s="31" t="s">
        <v>383</v>
      </c>
      <c r="B89" s="31" t="s">
        <v>116</v>
      </c>
      <c r="C89" s="21" t="s">
        <v>124</v>
      </c>
      <c r="D89" s="22">
        <f>VLOOKUP($C89,'S0 remplacer avec S44'!$C:$BQ,55,0)</f>
        <v>304.8</v>
      </c>
      <c r="E89" s="22">
        <f>VLOOKUP($C89,'S0 remplacer avec S44'!$C:$BQ,62,0)</f>
        <v>77</v>
      </c>
      <c r="F89" s="22">
        <f>VLOOKUP($C89,'S0 remplacer avec S44'!$C:$BQ,63,0)</f>
        <v>153</v>
      </c>
      <c r="G89" s="22">
        <f>VLOOKUP($C89,'S0 remplacer avec S44'!$C:$BQ,45,0)</f>
        <v>3079.6007199999999</v>
      </c>
      <c r="H89" s="29">
        <f>VLOOKUP($C89,'S0 remplacer avec S44'!$C:$BQ,52,0)</f>
        <v>278</v>
      </c>
      <c r="I89" s="29">
        <f>VLOOKUP($C89,'S0 remplacer avec S44'!$C:$BQ,53,0)</f>
        <v>950</v>
      </c>
      <c r="J89" s="29">
        <f>VLOOKUP($C89,'S0 remplacer avec S44'!$C:$BQ,15,0)</f>
        <v>226</v>
      </c>
      <c r="K89" s="29">
        <f>VLOOKUP($C89,'S0 remplacer avec S44'!$C:$BQ,22,0)</f>
        <v>0</v>
      </c>
      <c r="L89" s="29">
        <f>VLOOKUP($C89,'S0 remplacer avec S44'!$C:$BQ,23,0)</f>
        <v>28</v>
      </c>
      <c r="M89" s="29">
        <f>VLOOKUP($C89,'S0 remplacer avec S44'!$C:$BQ,35,0)</f>
        <v>3808.3327800000002</v>
      </c>
      <c r="N89" s="29">
        <f>VLOOKUP($C89,'S0 remplacer avec S44'!$C:$BQ,42,0)</f>
        <v>575</v>
      </c>
      <c r="O89" s="29">
        <f>VLOOKUP($C89,'S0 remplacer avec S44'!$C:$BQ,43,0)</f>
        <v>1452</v>
      </c>
      <c r="P89" s="22">
        <f>VLOOKUP($C89,'S45'!$C:$BQ,55,0)</f>
        <v>303.2</v>
      </c>
      <c r="Q89" s="22">
        <f>VLOOKUP($C89,'S45'!$C:$BQ,62,0)</f>
        <v>78</v>
      </c>
      <c r="R89" s="22">
        <f>VLOOKUP($C89,'S45'!$C:$BQ,63,0)</f>
        <v>154</v>
      </c>
      <c r="S89" s="22">
        <f>VLOOKUP($C89,'S45'!$C:$BQ,45,0)</f>
        <v>3120.4528599999999</v>
      </c>
      <c r="T89" s="29">
        <f>VLOOKUP($C89,'S45'!$C:$BQ,52,0)</f>
        <v>237</v>
      </c>
      <c r="U89" s="29">
        <f>VLOOKUP($C89,'S45'!$C:$BQ,53,0)</f>
        <v>909</v>
      </c>
      <c r="V89" s="29">
        <f>VLOOKUP($C89,'S45'!$C:$BQ,15,0)</f>
        <v>226</v>
      </c>
      <c r="W89" s="29">
        <f>VLOOKUP($C89,'S45'!$C:$BQ,22,0)</f>
        <v>0</v>
      </c>
      <c r="X89" s="29">
        <f>VLOOKUP($C89,'S45'!$C:$BQ,23,0)</f>
        <v>28</v>
      </c>
      <c r="Y89" s="29">
        <f>VLOOKUP($C89,'S45'!$C:$BQ,35,0)</f>
        <v>3825.4266299999999</v>
      </c>
      <c r="Z89" s="29">
        <f>VLOOKUP($C89,'S45'!$C:$BQ,42,0)</f>
        <v>558</v>
      </c>
      <c r="AA89" s="29">
        <f>VLOOKUP($C89,'S45'!$C:$BQ,43,0)</f>
        <v>1435</v>
      </c>
      <c r="AB89" s="22" t="e">
        <f>VLOOKUP($C89,'S46'!$C:$BQ,55,0)</f>
        <v>#N/A</v>
      </c>
      <c r="AC89" s="22" t="e">
        <f>VLOOKUP($C89,'S46'!$C:$BQ,62,0)</f>
        <v>#N/A</v>
      </c>
      <c r="AD89" s="22" t="e">
        <f>VLOOKUP($C89,'S46'!$C:$BQ,63,0)</f>
        <v>#N/A</v>
      </c>
      <c r="AE89" s="22" t="e">
        <f>VLOOKUP($C89,'S46'!$C:$BQ,45,0)</f>
        <v>#N/A</v>
      </c>
      <c r="AF89" s="29" t="e">
        <f>VLOOKUP($C89,'S46'!$C:$BQ,52,0)</f>
        <v>#N/A</v>
      </c>
      <c r="AG89" s="29" t="e">
        <f>VLOOKUP($C89,'S46'!$C:$BQ,53,0)</f>
        <v>#N/A</v>
      </c>
      <c r="AH89" s="29" t="e">
        <f>VLOOKUP($C89,'S46'!$C:$BQ,15,0)</f>
        <v>#N/A</v>
      </c>
      <c r="AI89" s="29" t="e">
        <f>VLOOKUP($C89,'S46'!$C:$BQ,22,0)</f>
        <v>#N/A</v>
      </c>
      <c r="AJ89" s="29" t="e">
        <f>VLOOKUP($C89,'S46'!$C:$BQ,23,0)</f>
        <v>#N/A</v>
      </c>
      <c r="AK89" s="29" t="e">
        <f>VLOOKUP($C89,'S46'!$C:$BQ,35,0)</f>
        <v>#N/A</v>
      </c>
      <c r="AL89" s="29" t="e">
        <f>VLOOKUP($C89,'S46'!$C:$BQ,42,0)</f>
        <v>#N/A</v>
      </c>
      <c r="AM89" s="29" t="e">
        <f>VLOOKUP($C89,'S46'!$C:$BQ,43,0)</f>
        <v>#N/A</v>
      </c>
      <c r="AN89" s="22" t="e">
        <f>VLOOKUP($C89,'S47'!$C:$BQ,55,0)</f>
        <v>#N/A</v>
      </c>
      <c r="AO89" s="22" t="e">
        <f>VLOOKUP($C89,'S47'!$C:$BQ,62,0)</f>
        <v>#N/A</v>
      </c>
      <c r="AP89" s="22" t="e">
        <f>VLOOKUP($C89,'S47'!$C:$BQ,63,0)</f>
        <v>#N/A</v>
      </c>
      <c r="AQ89" s="22" t="e">
        <f>VLOOKUP($C89,'S47'!$C:$BQ,45,0)</f>
        <v>#N/A</v>
      </c>
      <c r="AR89" s="29" t="e">
        <f>VLOOKUP($C89,'S47'!$C:$BQ,52,0)</f>
        <v>#N/A</v>
      </c>
      <c r="AS89" s="29" t="e">
        <f>VLOOKUP($C89,'S47'!$C:$BQ,53,0)</f>
        <v>#N/A</v>
      </c>
      <c r="AT89" s="29" t="e">
        <f>VLOOKUP($C89,'S47'!$C:$BQ,15,0)</f>
        <v>#N/A</v>
      </c>
      <c r="AU89" s="29" t="e">
        <f>VLOOKUP($C89,'S47'!$C:$BQ,22,0)</f>
        <v>#N/A</v>
      </c>
      <c r="AV89" s="29" t="e">
        <f>VLOOKUP($C89,'S47'!$C:$BQ,23,0)</f>
        <v>#N/A</v>
      </c>
      <c r="AW89" s="29" t="e">
        <f>VLOOKUP($C89,'S47'!$C:$BQ,35,0)</f>
        <v>#N/A</v>
      </c>
      <c r="AX89" s="29" t="e">
        <f>VLOOKUP($C89,'S47'!$C:$BQ,42,0)</f>
        <v>#N/A</v>
      </c>
      <c r="AY89" s="29" t="e">
        <f>VLOOKUP($C89,'S47'!$C:$BQ,43,0)</f>
        <v>#N/A</v>
      </c>
      <c r="AZ89" s="22" t="e">
        <f>VLOOKUP($C89,'S48'!$C:$BQ,55,0)</f>
        <v>#N/A</v>
      </c>
      <c r="BA89" s="22" t="e">
        <f>VLOOKUP($C89,'S48'!$C:$BQ,62,0)</f>
        <v>#N/A</v>
      </c>
      <c r="BB89" s="22" t="e">
        <f>VLOOKUP($C89,'S48'!$C:$BQ,63,0)</f>
        <v>#N/A</v>
      </c>
      <c r="BC89" s="22" t="e">
        <f>VLOOKUP($C89,'S48'!$C:$BQ,45,0)</f>
        <v>#N/A</v>
      </c>
      <c r="BD89" s="29" t="e">
        <f>VLOOKUP($C89,'S48'!$C:$BQ,52,0)</f>
        <v>#N/A</v>
      </c>
      <c r="BE89" s="29" t="e">
        <f>VLOOKUP($C89,'S48'!$C:$BQ,53,0)</f>
        <v>#N/A</v>
      </c>
      <c r="BF89" s="29" t="e">
        <f>VLOOKUP($C89,'S48'!$C:$BQ,15,0)</f>
        <v>#N/A</v>
      </c>
      <c r="BG89" s="29" t="e">
        <f>VLOOKUP($C89,'S48'!$C:$BQ,22,0)</f>
        <v>#N/A</v>
      </c>
      <c r="BH89" s="29" t="e">
        <f>VLOOKUP($C89,'S48'!$C:$BQ,23,0)</f>
        <v>#N/A</v>
      </c>
      <c r="BI89" s="29" t="e">
        <f>VLOOKUP($C89,'S48'!$C:$BQ,35,0)</f>
        <v>#N/A</v>
      </c>
      <c r="BJ89" s="29" t="e">
        <f>VLOOKUP($C89,'S48'!$C:$BQ,42,0)</f>
        <v>#N/A</v>
      </c>
      <c r="BK89" s="29" t="e">
        <f>VLOOKUP($C89,'S48'!$C:$BQ,43,0)</f>
        <v>#N/A</v>
      </c>
      <c r="BL89" s="22" t="e">
        <f>VLOOKUP($C89,'S49'!$C:$BQ,55,0)</f>
        <v>#N/A</v>
      </c>
      <c r="BM89" s="22" t="e">
        <f>VLOOKUP($C89,'S49'!$C:$BQ,62,0)</f>
        <v>#N/A</v>
      </c>
      <c r="BN89" s="22" t="e">
        <f>VLOOKUP($C89,'S49'!$C:$BQ,63,0)</f>
        <v>#N/A</v>
      </c>
      <c r="BO89" s="22" t="e">
        <f>VLOOKUP($C89,'S49'!$C:$BQ,45,0)</f>
        <v>#N/A</v>
      </c>
      <c r="BP89" s="29" t="e">
        <f>VLOOKUP($C89,'S49'!$C:$BQ,52,0)</f>
        <v>#N/A</v>
      </c>
      <c r="BQ89" s="29" t="e">
        <f>VLOOKUP($C89,'S49'!$C:$BQ,53,0)</f>
        <v>#N/A</v>
      </c>
      <c r="BR89" s="29" t="e">
        <f>VLOOKUP($C89,'S49'!$C:$BQ,15,0)</f>
        <v>#N/A</v>
      </c>
      <c r="BS89" s="29" t="e">
        <f>VLOOKUP($C89,'S49'!$C:$BQ,22,0)</f>
        <v>#N/A</v>
      </c>
      <c r="BT89" s="29" t="e">
        <f>VLOOKUP($C89,'S49'!$C:$BQ,23,0)</f>
        <v>#N/A</v>
      </c>
      <c r="BU89" s="29" t="e">
        <f>VLOOKUP($C89,'S49'!$C:$BQ,35,0)</f>
        <v>#N/A</v>
      </c>
      <c r="BV89" s="29" t="e">
        <f>VLOOKUP($C89,'S49'!$C:$BQ,42,0)</f>
        <v>#N/A</v>
      </c>
      <c r="BW89" s="29" t="e">
        <f>VLOOKUP($C89,'S49'!$C:$BQ,43,0)</f>
        <v>#N/A</v>
      </c>
      <c r="BX89" s="22" t="e">
        <f>VLOOKUP($C89,'S50'!$C:$BQ,55,0)</f>
        <v>#N/A</v>
      </c>
      <c r="BY89" s="22" t="e">
        <f>VLOOKUP($C89,'S50'!$C:$BQ,62,0)</f>
        <v>#N/A</v>
      </c>
      <c r="BZ89" s="22" t="e">
        <f>VLOOKUP($C89,'S50'!$C:$BQ,63,0)</f>
        <v>#N/A</v>
      </c>
      <c r="CA89" s="22" t="e">
        <f>VLOOKUP($C89,'S50'!$C:$BQ,45,0)</f>
        <v>#N/A</v>
      </c>
      <c r="CB89" s="29" t="e">
        <f>VLOOKUP($C89,'S50'!$C:$BQ,52,0)</f>
        <v>#N/A</v>
      </c>
      <c r="CC89" s="29" t="e">
        <f>VLOOKUP($C89,'S50'!$C:$BQ,53,0)</f>
        <v>#N/A</v>
      </c>
      <c r="CD89" s="29" t="e">
        <f>VLOOKUP($C89,'S50'!$C:$BQ,15,0)</f>
        <v>#N/A</v>
      </c>
      <c r="CE89" s="29" t="e">
        <f>VLOOKUP($C89,'S50'!$C:$BQ,22,0)</f>
        <v>#N/A</v>
      </c>
      <c r="CF89" s="29" t="e">
        <f>VLOOKUP($C89,'S50'!$C:$BQ,23,0)</f>
        <v>#N/A</v>
      </c>
      <c r="CG89" s="29" t="e">
        <f>VLOOKUP($C89,'S50'!$C:$BQ,35,0)</f>
        <v>#N/A</v>
      </c>
      <c r="CH89" s="29" t="e">
        <f>VLOOKUP($C89,'S50'!$C:$BQ,42,0)</f>
        <v>#N/A</v>
      </c>
      <c r="CI89" s="29" t="e">
        <f>VLOOKUP($C89,'S50'!$C:$BQ,43,0)</f>
        <v>#N/A</v>
      </c>
    </row>
    <row r="90" spans="1:87" x14ac:dyDescent="0.2">
      <c r="A90" s="31" t="s">
        <v>383</v>
      </c>
      <c r="B90" s="31" t="s">
        <v>116</v>
      </c>
      <c r="C90" s="21" t="s">
        <v>125</v>
      </c>
      <c r="D90" s="22">
        <f>VLOOKUP($C90,'S0 remplacer avec S44'!$C:$BQ,55,0)</f>
        <v>259.5</v>
      </c>
      <c r="E90" s="22">
        <f>VLOOKUP($C90,'S0 remplacer avec S44'!$C:$BQ,62,0)</f>
        <v>102</v>
      </c>
      <c r="F90" s="22">
        <f>VLOOKUP($C90,'S0 remplacer avec S44'!$C:$BQ,63,0)</f>
        <v>174</v>
      </c>
      <c r="G90" s="22">
        <f>VLOOKUP($C90,'S0 remplacer avec S44'!$C:$BQ,45,0)</f>
        <v>2061.0889699999998</v>
      </c>
      <c r="H90" s="29">
        <f>VLOOKUP($C90,'S0 remplacer avec S44'!$C:$BQ,52,0)</f>
        <v>1122</v>
      </c>
      <c r="I90" s="29">
        <f>VLOOKUP($C90,'S0 remplacer avec S44'!$C:$BQ,53,0)</f>
        <v>1758</v>
      </c>
      <c r="J90" s="29">
        <f>VLOOKUP($C90,'S0 remplacer avec S44'!$C:$BQ,15,0)</f>
        <v>183</v>
      </c>
      <c r="K90" s="29">
        <f>VLOOKUP($C90,'S0 remplacer avec S44'!$C:$BQ,22,0)</f>
        <v>17</v>
      </c>
      <c r="L90" s="29">
        <f>VLOOKUP($C90,'S0 remplacer avec S44'!$C:$BQ,23,0)</f>
        <v>57</v>
      </c>
      <c r="M90" s="29">
        <f>VLOOKUP($C90,'S0 remplacer avec S44'!$C:$BQ,35,0)</f>
        <v>4247.8316999999997</v>
      </c>
      <c r="N90" s="29">
        <f>VLOOKUP($C90,'S0 remplacer avec S44'!$C:$BQ,42,0)</f>
        <v>351</v>
      </c>
      <c r="O90" s="29">
        <f>VLOOKUP($C90,'S0 remplacer avec S44'!$C:$BQ,43,0)</f>
        <v>1271</v>
      </c>
      <c r="P90" s="22">
        <f>VLOOKUP($C90,'S45'!$C:$BQ,55,0)</f>
        <v>262.5</v>
      </c>
      <c r="Q90" s="22">
        <f>VLOOKUP($C90,'S45'!$C:$BQ,62,0)</f>
        <v>99</v>
      </c>
      <c r="R90" s="22">
        <f>VLOOKUP($C90,'S45'!$C:$BQ,63,0)</f>
        <v>171</v>
      </c>
      <c r="S90" s="22">
        <f>VLOOKUP($C90,'S45'!$C:$BQ,45,0)</f>
        <v>2088.1154499999998</v>
      </c>
      <c r="T90" s="29">
        <f>VLOOKUP($C90,'S45'!$C:$BQ,52,0)</f>
        <v>1095</v>
      </c>
      <c r="U90" s="29">
        <f>VLOOKUP($C90,'S45'!$C:$BQ,53,0)</f>
        <v>1731</v>
      </c>
      <c r="V90" s="29">
        <f>VLOOKUP($C90,'S45'!$C:$BQ,15,0)</f>
        <v>183</v>
      </c>
      <c r="W90" s="29">
        <f>VLOOKUP($C90,'S45'!$C:$BQ,22,0)</f>
        <v>17</v>
      </c>
      <c r="X90" s="29">
        <f>VLOOKUP($C90,'S45'!$C:$BQ,23,0)</f>
        <v>57</v>
      </c>
      <c r="Y90" s="29">
        <f>VLOOKUP($C90,'S45'!$C:$BQ,35,0)</f>
        <v>4371.8195100000003</v>
      </c>
      <c r="Z90" s="29">
        <f>VLOOKUP($C90,'S45'!$C:$BQ,42,0)</f>
        <v>227</v>
      </c>
      <c r="AA90" s="29">
        <f>VLOOKUP($C90,'S45'!$C:$BQ,43,0)</f>
        <v>1147</v>
      </c>
      <c r="AB90" s="22" t="e">
        <f>VLOOKUP($C90,'S46'!$C:$BQ,55,0)</f>
        <v>#N/A</v>
      </c>
      <c r="AC90" s="22" t="e">
        <f>VLOOKUP($C90,'S46'!$C:$BQ,62,0)</f>
        <v>#N/A</v>
      </c>
      <c r="AD90" s="22" t="e">
        <f>VLOOKUP($C90,'S46'!$C:$BQ,63,0)</f>
        <v>#N/A</v>
      </c>
      <c r="AE90" s="22" t="e">
        <f>VLOOKUP($C90,'S46'!$C:$BQ,45,0)</f>
        <v>#N/A</v>
      </c>
      <c r="AF90" s="29" t="e">
        <f>VLOOKUP($C90,'S46'!$C:$BQ,52,0)</f>
        <v>#N/A</v>
      </c>
      <c r="AG90" s="29" t="e">
        <f>VLOOKUP($C90,'S46'!$C:$BQ,53,0)</f>
        <v>#N/A</v>
      </c>
      <c r="AH90" s="29" t="e">
        <f>VLOOKUP($C90,'S46'!$C:$BQ,15,0)</f>
        <v>#N/A</v>
      </c>
      <c r="AI90" s="29" t="e">
        <f>VLOOKUP($C90,'S46'!$C:$BQ,22,0)</f>
        <v>#N/A</v>
      </c>
      <c r="AJ90" s="29" t="e">
        <f>VLOOKUP($C90,'S46'!$C:$BQ,23,0)</f>
        <v>#N/A</v>
      </c>
      <c r="AK90" s="29" t="e">
        <f>VLOOKUP($C90,'S46'!$C:$BQ,35,0)</f>
        <v>#N/A</v>
      </c>
      <c r="AL90" s="29" t="e">
        <f>VLOOKUP($C90,'S46'!$C:$BQ,42,0)</f>
        <v>#N/A</v>
      </c>
      <c r="AM90" s="29" t="e">
        <f>VLOOKUP($C90,'S46'!$C:$BQ,43,0)</f>
        <v>#N/A</v>
      </c>
      <c r="AN90" s="22" t="e">
        <f>VLOOKUP($C90,'S47'!$C:$BQ,55,0)</f>
        <v>#N/A</v>
      </c>
      <c r="AO90" s="22" t="e">
        <f>VLOOKUP($C90,'S47'!$C:$BQ,62,0)</f>
        <v>#N/A</v>
      </c>
      <c r="AP90" s="22" t="e">
        <f>VLOOKUP($C90,'S47'!$C:$BQ,63,0)</f>
        <v>#N/A</v>
      </c>
      <c r="AQ90" s="22" t="e">
        <f>VLOOKUP($C90,'S47'!$C:$BQ,45,0)</f>
        <v>#N/A</v>
      </c>
      <c r="AR90" s="29" t="e">
        <f>VLOOKUP($C90,'S47'!$C:$BQ,52,0)</f>
        <v>#N/A</v>
      </c>
      <c r="AS90" s="29" t="e">
        <f>VLOOKUP($C90,'S47'!$C:$BQ,53,0)</f>
        <v>#N/A</v>
      </c>
      <c r="AT90" s="29" t="e">
        <f>VLOOKUP($C90,'S47'!$C:$BQ,15,0)</f>
        <v>#N/A</v>
      </c>
      <c r="AU90" s="29" t="e">
        <f>VLOOKUP($C90,'S47'!$C:$BQ,22,0)</f>
        <v>#N/A</v>
      </c>
      <c r="AV90" s="29" t="e">
        <f>VLOOKUP($C90,'S47'!$C:$BQ,23,0)</f>
        <v>#N/A</v>
      </c>
      <c r="AW90" s="29" t="e">
        <f>VLOOKUP($C90,'S47'!$C:$BQ,35,0)</f>
        <v>#N/A</v>
      </c>
      <c r="AX90" s="29" t="e">
        <f>VLOOKUP($C90,'S47'!$C:$BQ,42,0)</f>
        <v>#N/A</v>
      </c>
      <c r="AY90" s="29" t="e">
        <f>VLOOKUP($C90,'S47'!$C:$BQ,43,0)</f>
        <v>#N/A</v>
      </c>
      <c r="AZ90" s="22" t="e">
        <f>VLOOKUP($C90,'S48'!$C:$BQ,55,0)</f>
        <v>#N/A</v>
      </c>
      <c r="BA90" s="22" t="e">
        <f>VLOOKUP($C90,'S48'!$C:$BQ,62,0)</f>
        <v>#N/A</v>
      </c>
      <c r="BB90" s="22" t="e">
        <f>VLOOKUP($C90,'S48'!$C:$BQ,63,0)</f>
        <v>#N/A</v>
      </c>
      <c r="BC90" s="22" t="e">
        <f>VLOOKUP($C90,'S48'!$C:$BQ,45,0)</f>
        <v>#N/A</v>
      </c>
      <c r="BD90" s="29" t="e">
        <f>VLOOKUP($C90,'S48'!$C:$BQ,52,0)</f>
        <v>#N/A</v>
      </c>
      <c r="BE90" s="29" t="e">
        <f>VLOOKUP($C90,'S48'!$C:$BQ,53,0)</f>
        <v>#N/A</v>
      </c>
      <c r="BF90" s="29" t="e">
        <f>VLOOKUP($C90,'S48'!$C:$BQ,15,0)</f>
        <v>#N/A</v>
      </c>
      <c r="BG90" s="29" t="e">
        <f>VLOOKUP($C90,'S48'!$C:$BQ,22,0)</f>
        <v>#N/A</v>
      </c>
      <c r="BH90" s="29" t="e">
        <f>VLOOKUP($C90,'S48'!$C:$BQ,23,0)</f>
        <v>#N/A</v>
      </c>
      <c r="BI90" s="29" t="e">
        <f>VLOOKUP($C90,'S48'!$C:$BQ,35,0)</f>
        <v>#N/A</v>
      </c>
      <c r="BJ90" s="29" t="e">
        <f>VLOOKUP($C90,'S48'!$C:$BQ,42,0)</f>
        <v>#N/A</v>
      </c>
      <c r="BK90" s="29" t="e">
        <f>VLOOKUP($C90,'S48'!$C:$BQ,43,0)</f>
        <v>#N/A</v>
      </c>
      <c r="BL90" s="22" t="e">
        <f>VLOOKUP($C90,'S49'!$C:$BQ,55,0)</f>
        <v>#N/A</v>
      </c>
      <c r="BM90" s="22" t="e">
        <f>VLOOKUP($C90,'S49'!$C:$BQ,62,0)</f>
        <v>#N/A</v>
      </c>
      <c r="BN90" s="22" t="e">
        <f>VLOOKUP($C90,'S49'!$C:$BQ,63,0)</f>
        <v>#N/A</v>
      </c>
      <c r="BO90" s="22" t="e">
        <f>VLOOKUP($C90,'S49'!$C:$BQ,45,0)</f>
        <v>#N/A</v>
      </c>
      <c r="BP90" s="29" t="e">
        <f>VLOOKUP($C90,'S49'!$C:$BQ,52,0)</f>
        <v>#N/A</v>
      </c>
      <c r="BQ90" s="29" t="e">
        <f>VLOOKUP($C90,'S49'!$C:$BQ,53,0)</f>
        <v>#N/A</v>
      </c>
      <c r="BR90" s="29" t="e">
        <f>VLOOKUP($C90,'S49'!$C:$BQ,15,0)</f>
        <v>#N/A</v>
      </c>
      <c r="BS90" s="29" t="e">
        <f>VLOOKUP($C90,'S49'!$C:$BQ,22,0)</f>
        <v>#N/A</v>
      </c>
      <c r="BT90" s="29" t="e">
        <f>VLOOKUP($C90,'S49'!$C:$BQ,23,0)</f>
        <v>#N/A</v>
      </c>
      <c r="BU90" s="29" t="e">
        <f>VLOOKUP($C90,'S49'!$C:$BQ,35,0)</f>
        <v>#N/A</v>
      </c>
      <c r="BV90" s="29" t="e">
        <f>VLOOKUP($C90,'S49'!$C:$BQ,42,0)</f>
        <v>#N/A</v>
      </c>
      <c r="BW90" s="29" t="e">
        <f>VLOOKUP($C90,'S49'!$C:$BQ,43,0)</f>
        <v>#N/A</v>
      </c>
      <c r="BX90" s="22" t="e">
        <f>VLOOKUP($C90,'S50'!$C:$BQ,55,0)</f>
        <v>#N/A</v>
      </c>
      <c r="BY90" s="22" t="e">
        <f>VLOOKUP($C90,'S50'!$C:$BQ,62,0)</f>
        <v>#N/A</v>
      </c>
      <c r="BZ90" s="22" t="e">
        <f>VLOOKUP($C90,'S50'!$C:$BQ,63,0)</f>
        <v>#N/A</v>
      </c>
      <c r="CA90" s="22" t="e">
        <f>VLOOKUP($C90,'S50'!$C:$BQ,45,0)</f>
        <v>#N/A</v>
      </c>
      <c r="CB90" s="29" t="e">
        <f>VLOOKUP($C90,'S50'!$C:$BQ,52,0)</f>
        <v>#N/A</v>
      </c>
      <c r="CC90" s="29" t="e">
        <f>VLOOKUP($C90,'S50'!$C:$BQ,53,0)</f>
        <v>#N/A</v>
      </c>
      <c r="CD90" s="29" t="e">
        <f>VLOOKUP($C90,'S50'!$C:$BQ,15,0)</f>
        <v>#N/A</v>
      </c>
      <c r="CE90" s="29" t="e">
        <f>VLOOKUP($C90,'S50'!$C:$BQ,22,0)</f>
        <v>#N/A</v>
      </c>
      <c r="CF90" s="29" t="e">
        <f>VLOOKUP($C90,'S50'!$C:$BQ,23,0)</f>
        <v>#N/A</v>
      </c>
      <c r="CG90" s="29" t="e">
        <f>VLOOKUP($C90,'S50'!$C:$BQ,35,0)</f>
        <v>#N/A</v>
      </c>
      <c r="CH90" s="29" t="e">
        <f>VLOOKUP($C90,'S50'!$C:$BQ,42,0)</f>
        <v>#N/A</v>
      </c>
      <c r="CI90" s="29" t="e">
        <f>VLOOKUP($C90,'S50'!$C:$BQ,43,0)</f>
        <v>#N/A</v>
      </c>
    </row>
    <row r="91" spans="1:87" x14ac:dyDescent="0.2">
      <c r="A91" s="31" t="s">
        <v>383</v>
      </c>
      <c r="B91" s="31" t="s">
        <v>116</v>
      </c>
      <c r="C91" s="21" t="s">
        <v>126</v>
      </c>
      <c r="D91" s="22">
        <f>VLOOKUP($C91,'S0 remplacer avec S44'!$C:$BQ,55,0)</f>
        <v>240.1</v>
      </c>
      <c r="E91" s="22">
        <f>VLOOKUP($C91,'S0 remplacer avec S44'!$C:$BQ,62,0)</f>
        <v>78</v>
      </c>
      <c r="F91" s="22">
        <f>VLOOKUP($C91,'S0 remplacer avec S44'!$C:$BQ,63,0)</f>
        <v>141</v>
      </c>
      <c r="G91" s="22">
        <f>VLOOKUP($C91,'S0 remplacer avec S44'!$C:$BQ,45,0)</f>
        <v>2999.8613599999999</v>
      </c>
      <c r="H91" s="29">
        <f>VLOOKUP($C91,'S0 remplacer avec S44'!$C:$BQ,52,0)</f>
        <v>0</v>
      </c>
      <c r="I91" s="29">
        <f>VLOOKUP($C91,'S0 remplacer avec S44'!$C:$BQ,53,0)</f>
        <v>355</v>
      </c>
      <c r="J91" s="29">
        <f>VLOOKUP($C91,'S0 remplacer avec S44'!$C:$BQ,15,0)</f>
        <v>210</v>
      </c>
      <c r="K91" s="29">
        <f>VLOOKUP($C91,'S0 remplacer avec S44'!$C:$BQ,22,0)</f>
        <v>0</v>
      </c>
      <c r="L91" s="29">
        <f>VLOOKUP($C91,'S0 remplacer avec S44'!$C:$BQ,23,0)</f>
        <v>1</v>
      </c>
      <c r="M91" s="29">
        <f>VLOOKUP($C91,'S0 remplacer avec S44'!$C:$BQ,35,0)</f>
        <v>4509.0077099999999</v>
      </c>
      <c r="N91" s="29">
        <f>VLOOKUP($C91,'S0 remplacer avec S44'!$C:$BQ,42,0)</f>
        <v>0</v>
      </c>
      <c r="O91" s="29">
        <f>VLOOKUP($C91,'S0 remplacer avec S44'!$C:$BQ,43,0)</f>
        <v>332</v>
      </c>
      <c r="P91" s="22">
        <f>VLOOKUP($C91,'S45'!$C:$BQ,55,0)</f>
        <v>247.3</v>
      </c>
      <c r="Q91" s="22">
        <f>VLOOKUP($C91,'S45'!$C:$BQ,62,0)</f>
        <v>70</v>
      </c>
      <c r="R91" s="22">
        <f>VLOOKUP($C91,'S45'!$C:$BQ,63,0)</f>
        <v>134</v>
      </c>
      <c r="S91" s="22">
        <f>VLOOKUP($C91,'S45'!$C:$BQ,45,0)</f>
        <v>3046.7617100000002</v>
      </c>
      <c r="T91" s="29">
        <f>VLOOKUP($C91,'S45'!$C:$BQ,52,0)</f>
        <v>0</v>
      </c>
      <c r="U91" s="29">
        <f>VLOOKUP($C91,'S45'!$C:$BQ,53,0)</f>
        <v>308</v>
      </c>
      <c r="V91" s="29">
        <f>VLOOKUP($C91,'S45'!$C:$BQ,15,0)</f>
        <v>210</v>
      </c>
      <c r="W91" s="29">
        <f>VLOOKUP($C91,'S45'!$C:$BQ,22,0)</f>
        <v>0</v>
      </c>
      <c r="X91" s="29">
        <f>VLOOKUP($C91,'S45'!$C:$BQ,23,0)</f>
        <v>1</v>
      </c>
      <c r="Y91" s="29">
        <f>VLOOKUP($C91,'S45'!$C:$BQ,35,0)</f>
        <v>4534.4822100000001</v>
      </c>
      <c r="Z91" s="29">
        <f>VLOOKUP($C91,'S45'!$C:$BQ,42,0)</f>
        <v>0</v>
      </c>
      <c r="AA91" s="29">
        <f>VLOOKUP($C91,'S45'!$C:$BQ,43,0)</f>
        <v>307</v>
      </c>
      <c r="AB91" s="22" t="e">
        <f>VLOOKUP($C91,'S46'!$C:$BQ,55,0)</f>
        <v>#N/A</v>
      </c>
      <c r="AC91" s="22" t="e">
        <f>VLOOKUP($C91,'S46'!$C:$BQ,62,0)</f>
        <v>#N/A</v>
      </c>
      <c r="AD91" s="22" t="e">
        <f>VLOOKUP($C91,'S46'!$C:$BQ,63,0)</f>
        <v>#N/A</v>
      </c>
      <c r="AE91" s="22" t="e">
        <f>VLOOKUP($C91,'S46'!$C:$BQ,45,0)</f>
        <v>#N/A</v>
      </c>
      <c r="AF91" s="29" t="e">
        <f>VLOOKUP($C91,'S46'!$C:$BQ,52,0)</f>
        <v>#N/A</v>
      </c>
      <c r="AG91" s="29" t="e">
        <f>VLOOKUP($C91,'S46'!$C:$BQ,53,0)</f>
        <v>#N/A</v>
      </c>
      <c r="AH91" s="29" t="e">
        <f>VLOOKUP($C91,'S46'!$C:$BQ,15,0)</f>
        <v>#N/A</v>
      </c>
      <c r="AI91" s="29" t="e">
        <f>VLOOKUP($C91,'S46'!$C:$BQ,22,0)</f>
        <v>#N/A</v>
      </c>
      <c r="AJ91" s="29" t="e">
        <f>VLOOKUP($C91,'S46'!$C:$BQ,23,0)</f>
        <v>#N/A</v>
      </c>
      <c r="AK91" s="29" t="e">
        <f>VLOOKUP($C91,'S46'!$C:$BQ,35,0)</f>
        <v>#N/A</v>
      </c>
      <c r="AL91" s="29" t="e">
        <f>VLOOKUP($C91,'S46'!$C:$BQ,42,0)</f>
        <v>#N/A</v>
      </c>
      <c r="AM91" s="29" t="e">
        <f>VLOOKUP($C91,'S46'!$C:$BQ,43,0)</f>
        <v>#N/A</v>
      </c>
      <c r="AN91" s="22" t="e">
        <f>VLOOKUP($C91,'S47'!$C:$BQ,55,0)</f>
        <v>#N/A</v>
      </c>
      <c r="AO91" s="22" t="e">
        <f>VLOOKUP($C91,'S47'!$C:$BQ,62,0)</f>
        <v>#N/A</v>
      </c>
      <c r="AP91" s="22" t="e">
        <f>VLOOKUP($C91,'S47'!$C:$BQ,63,0)</f>
        <v>#N/A</v>
      </c>
      <c r="AQ91" s="22" t="e">
        <f>VLOOKUP($C91,'S47'!$C:$BQ,45,0)</f>
        <v>#N/A</v>
      </c>
      <c r="AR91" s="29" t="e">
        <f>VLOOKUP($C91,'S47'!$C:$BQ,52,0)</f>
        <v>#N/A</v>
      </c>
      <c r="AS91" s="29" t="e">
        <f>VLOOKUP($C91,'S47'!$C:$BQ,53,0)</f>
        <v>#N/A</v>
      </c>
      <c r="AT91" s="29" t="e">
        <f>VLOOKUP($C91,'S47'!$C:$BQ,15,0)</f>
        <v>#N/A</v>
      </c>
      <c r="AU91" s="29" t="e">
        <f>VLOOKUP($C91,'S47'!$C:$BQ,22,0)</f>
        <v>#N/A</v>
      </c>
      <c r="AV91" s="29" t="e">
        <f>VLOOKUP($C91,'S47'!$C:$BQ,23,0)</f>
        <v>#N/A</v>
      </c>
      <c r="AW91" s="29" t="e">
        <f>VLOOKUP($C91,'S47'!$C:$BQ,35,0)</f>
        <v>#N/A</v>
      </c>
      <c r="AX91" s="29" t="e">
        <f>VLOOKUP($C91,'S47'!$C:$BQ,42,0)</f>
        <v>#N/A</v>
      </c>
      <c r="AY91" s="29" t="e">
        <f>VLOOKUP($C91,'S47'!$C:$BQ,43,0)</f>
        <v>#N/A</v>
      </c>
      <c r="AZ91" s="22" t="e">
        <f>VLOOKUP($C91,'S48'!$C:$BQ,55,0)</f>
        <v>#N/A</v>
      </c>
      <c r="BA91" s="22" t="e">
        <f>VLOOKUP($C91,'S48'!$C:$BQ,62,0)</f>
        <v>#N/A</v>
      </c>
      <c r="BB91" s="22" t="e">
        <f>VLOOKUP($C91,'S48'!$C:$BQ,63,0)</f>
        <v>#N/A</v>
      </c>
      <c r="BC91" s="22" t="e">
        <f>VLOOKUP($C91,'S48'!$C:$BQ,45,0)</f>
        <v>#N/A</v>
      </c>
      <c r="BD91" s="29" t="e">
        <f>VLOOKUP($C91,'S48'!$C:$BQ,52,0)</f>
        <v>#N/A</v>
      </c>
      <c r="BE91" s="29" t="e">
        <f>VLOOKUP($C91,'S48'!$C:$BQ,53,0)</f>
        <v>#N/A</v>
      </c>
      <c r="BF91" s="29" t="e">
        <f>VLOOKUP($C91,'S48'!$C:$BQ,15,0)</f>
        <v>#N/A</v>
      </c>
      <c r="BG91" s="29" t="e">
        <f>VLOOKUP($C91,'S48'!$C:$BQ,22,0)</f>
        <v>#N/A</v>
      </c>
      <c r="BH91" s="29" t="e">
        <f>VLOOKUP($C91,'S48'!$C:$BQ,23,0)</f>
        <v>#N/A</v>
      </c>
      <c r="BI91" s="29" t="e">
        <f>VLOOKUP($C91,'S48'!$C:$BQ,35,0)</f>
        <v>#N/A</v>
      </c>
      <c r="BJ91" s="29" t="e">
        <f>VLOOKUP($C91,'S48'!$C:$BQ,42,0)</f>
        <v>#N/A</v>
      </c>
      <c r="BK91" s="29" t="e">
        <f>VLOOKUP($C91,'S48'!$C:$BQ,43,0)</f>
        <v>#N/A</v>
      </c>
      <c r="BL91" s="22" t="e">
        <f>VLOOKUP($C91,'S49'!$C:$BQ,55,0)</f>
        <v>#N/A</v>
      </c>
      <c r="BM91" s="22" t="e">
        <f>VLOOKUP($C91,'S49'!$C:$BQ,62,0)</f>
        <v>#N/A</v>
      </c>
      <c r="BN91" s="22" t="e">
        <f>VLOOKUP($C91,'S49'!$C:$BQ,63,0)</f>
        <v>#N/A</v>
      </c>
      <c r="BO91" s="22" t="e">
        <f>VLOOKUP($C91,'S49'!$C:$BQ,45,0)</f>
        <v>#N/A</v>
      </c>
      <c r="BP91" s="29" t="e">
        <f>VLOOKUP($C91,'S49'!$C:$BQ,52,0)</f>
        <v>#N/A</v>
      </c>
      <c r="BQ91" s="29" t="e">
        <f>VLOOKUP($C91,'S49'!$C:$BQ,53,0)</f>
        <v>#N/A</v>
      </c>
      <c r="BR91" s="29" t="e">
        <f>VLOOKUP($C91,'S49'!$C:$BQ,15,0)</f>
        <v>#N/A</v>
      </c>
      <c r="BS91" s="29" t="e">
        <f>VLOOKUP($C91,'S49'!$C:$BQ,22,0)</f>
        <v>#N/A</v>
      </c>
      <c r="BT91" s="29" t="e">
        <f>VLOOKUP($C91,'S49'!$C:$BQ,23,0)</f>
        <v>#N/A</v>
      </c>
      <c r="BU91" s="29" t="e">
        <f>VLOOKUP($C91,'S49'!$C:$BQ,35,0)</f>
        <v>#N/A</v>
      </c>
      <c r="BV91" s="29" t="e">
        <f>VLOOKUP($C91,'S49'!$C:$BQ,42,0)</f>
        <v>#N/A</v>
      </c>
      <c r="BW91" s="29" t="e">
        <f>VLOOKUP($C91,'S49'!$C:$BQ,43,0)</f>
        <v>#N/A</v>
      </c>
      <c r="BX91" s="22" t="e">
        <f>VLOOKUP($C91,'S50'!$C:$BQ,55,0)</f>
        <v>#N/A</v>
      </c>
      <c r="BY91" s="22" t="e">
        <f>VLOOKUP($C91,'S50'!$C:$BQ,62,0)</f>
        <v>#N/A</v>
      </c>
      <c r="BZ91" s="22" t="e">
        <f>VLOOKUP($C91,'S50'!$C:$BQ,63,0)</f>
        <v>#N/A</v>
      </c>
      <c r="CA91" s="22" t="e">
        <f>VLOOKUP($C91,'S50'!$C:$BQ,45,0)</f>
        <v>#N/A</v>
      </c>
      <c r="CB91" s="29" t="e">
        <f>VLOOKUP($C91,'S50'!$C:$BQ,52,0)</f>
        <v>#N/A</v>
      </c>
      <c r="CC91" s="29" t="e">
        <f>VLOOKUP($C91,'S50'!$C:$BQ,53,0)</f>
        <v>#N/A</v>
      </c>
      <c r="CD91" s="29" t="e">
        <f>VLOOKUP($C91,'S50'!$C:$BQ,15,0)</f>
        <v>#N/A</v>
      </c>
      <c r="CE91" s="29" t="e">
        <f>VLOOKUP($C91,'S50'!$C:$BQ,22,0)</f>
        <v>#N/A</v>
      </c>
      <c r="CF91" s="29" t="e">
        <f>VLOOKUP($C91,'S50'!$C:$BQ,23,0)</f>
        <v>#N/A</v>
      </c>
      <c r="CG91" s="29" t="e">
        <f>VLOOKUP($C91,'S50'!$C:$BQ,35,0)</f>
        <v>#N/A</v>
      </c>
      <c r="CH91" s="29" t="e">
        <f>VLOOKUP($C91,'S50'!$C:$BQ,42,0)</f>
        <v>#N/A</v>
      </c>
      <c r="CI91" s="29" t="e">
        <f>VLOOKUP($C91,'S50'!$C:$BQ,43,0)</f>
        <v>#N/A</v>
      </c>
    </row>
    <row r="92" spans="1:87" x14ac:dyDescent="0.2">
      <c r="A92" s="31" t="e">
        <v>#N/A</v>
      </c>
      <c r="B92" s="31" t="e">
        <v>#N/A</v>
      </c>
      <c r="C92" s="21" t="s">
        <v>127</v>
      </c>
      <c r="D92" s="22" t="e">
        <f>VLOOKUP($C92,'S0 remplacer avec S44'!$C:$BQ,55,0)</f>
        <v>#N/A</v>
      </c>
      <c r="E92" s="22" t="e">
        <f>VLOOKUP($C92,'S0 remplacer avec S44'!$C:$BQ,62,0)</f>
        <v>#N/A</v>
      </c>
      <c r="F92" s="22" t="e">
        <f>VLOOKUP($C92,'S0 remplacer avec S44'!$C:$BQ,63,0)</f>
        <v>#N/A</v>
      </c>
      <c r="G92" s="22" t="e">
        <f>VLOOKUP($C92,'S0 remplacer avec S44'!$C:$BQ,45,0)</f>
        <v>#N/A</v>
      </c>
      <c r="H92" s="29" t="e">
        <f>VLOOKUP($C92,'S0 remplacer avec S44'!$C:$BQ,52,0)</f>
        <v>#N/A</v>
      </c>
      <c r="I92" s="29" t="e">
        <f>VLOOKUP($C92,'S0 remplacer avec S44'!$C:$BQ,53,0)</f>
        <v>#N/A</v>
      </c>
      <c r="J92" s="29" t="e">
        <f>VLOOKUP($C92,'S0 remplacer avec S44'!$C:$BQ,15,0)</f>
        <v>#N/A</v>
      </c>
      <c r="K92" s="29" t="e">
        <f>VLOOKUP($C92,'S0 remplacer avec S44'!$C:$BQ,22,0)</f>
        <v>#N/A</v>
      </c>
      <c r="L92" s="29" t="e">
        <f>VLOOKUP($C92,'S0 remplacer avec S44'!$C:$BQ,23,0)</f>
        <v>#N/A</v>
      </c>
      <c r="M92" s="29" t="e">
        <f>VLOOKUP($C92,'S0 remplacer avec S44'!$C:$BQ,35,0)</f>
        <v>#N/A</v>
      </c>
      <c r="N92" s="29" t="e">
        <f>VLOOKUP($C92,'S0 remplacer avec S44'!$C:$BQ,42,0)</f>
        <v>#N/A</v>
      </c>
      <c r="O92" s="29" t="e">
        <f>VLOOKUP($C92,'S0 remplacer avec S44'!$C:$BQ,43,0)</f>
        <v>#N/A</v>
      </c>
      <c r="P92" s="22" t="e">
        <f>VLOOKUP($C92,'S45'!$C:$BQ,55,0)</f>
        <v>#N/A</v>
      </c>
      <c r="Q92" s="22" t="e">
        <f>VLOOKUP($C92,'S45'!$C:$BQ,62,0)</f>
        <v>#N/A</v>
      </c>
      <c r="R92" s="22" t="e">
        <f>VLOOKUP($C92,'S45'!$C:$BQ,63,0)</f>
        <v>#N/A</v>
      </c>
      <c r="S92" s="22" t="e">
        <f>VLOOKUP($C92,'S45'!$C:$BQ,45,0)</f>
        <v>#N/A</v>
      </c>
      <c r="T92" s="29" t="e">
        <f>VLOOKUP($C92,'S45'!$C:$BQ,52,0)</f>
        <v>#N/A</v>
      </c>
      <c r="U92" s="29" t="e">
        <f>VLOOKUP($C92,'S45'!$C:$BQ,53,0)</f>
        <v>#N/A</v>
      </c>
      <c r="V92" s="29" t="e">
        <f>VLOOKUP($C92,'S45'!$C:$BQ,15,0)</f>
        <v>#N/A</v>
      </c>
      <c r="W92" s="29" t="e">
        <f>VLOOKUP($C92,'S45'!$C:$BQ,22,0)</f>
        <v>#N/A</v>
      </c>
      <c r="X92" s="29" t="e">
        <f>VLOOKUP($C92,'S45'!$C:$BQ,23,0)</f>
        <v>#N/A</v>
      </c>
      <c r="Y92" s="29" t="e">
        <f>VLOOKUP($C92,'S45'!$C:$BQ,35,0)</f>
        <v>#N/A</v>
      </c>
      <c r="Z92" s="29" t="e">
        <f>VLOOKUP($C92,'S45'!$C:$BQ,42,0)</f>
        <v>#N/A</v>
      </c>
      <c r="AA92" s="29" t="e">
        <f>VLOOKUP($C92,'S45'!$C:$BQ,43,0)</f>
        <v>#N/A</v>
      </c>
      <c r="AB92" s="22" t="e">
        <f>VLOOKUP($C92,'S46'!$C:$BQ,55,0)</f>
        <v>#N/A</v>
      </c>
      <c r="AC92" s="22" t="e">
        <f>VLOOKUP($C92,'S46'!$C:$BQ,62,0)</f>
        <v>#N/A</v>
      </c>
      <c r="AD92" s="22" t="e">
        <f>VLOOKUP($C92,'S46'!$C:$BQ,63,0)</f>
        <v>#N/A</v>
      </c>
      <c r="AE92" s="22" t="e">
        <f>VLOOKUP($C92,'S46'!$C:$BQ,45,0)</f>
        <v>#N/A</v>
      </c>
      <c r="AF92" s="29" t="e">
        <f>VLOOKUP($C92,'S46'!$C:$BQ,52,0)</f>
        <v>#N/A</v>
      </c>
      <c r="AG92" s="29" t="e">
        <f>VLOOKUP($C92,'S46'!$C:$BQ,53,0)</f>
        <v>#N/A</v>
      </c>
      <c r="AH92" s="29" t="e">
        <f>VLOOKUP($C92,'S46'!$C:$BQ,15,0)</f>
        <v>#N/A</v>
      </c>
      <c r="AI92" s="29" t="e">
        <f>VLOOKUP($C92,'S46'!$C:$BQ,22,0)</f>
        <v>#N/A</v>
      </c>
      <c r="AJ92" s="29" t="e">
        <f>VLOOKUP($C92,'S46'!$C:$BQ,23,0)</f>
        <v>#N/A</v>
      </c>
      <c r="AK92" s="29" t="e">
        <f>VLOOKUP($C92,'S46'!$C:$BQ,35,0)</f>
        <v>#N/A</v>
      </c>
      <c r="AL92" s="29" t="e">
        <f>VLOOKUP($C92,'S46'!$C:$BQ,42,0)</f>
        <v>#N/A</v>
      </c>
      <c r="AM92" s="29" t="e">
        <f>VLOOKUP($C92,'S46'!$C:$BQ,43,0)</f>
        <v>#N/A</v>
      </c>
      <c r="AN92" s="22" t="e">
        <f>VLOOKUP($C92,'S47'!$C:$BQ,55,0)</f>
        <v>#N/A</v>
      </c>
      <c r="AO92" s="22" t="e">
        <f>VLOOKUP($C92,'S47'!$C:$BQ,62,0)</f>
        <v>#N/A</v>
      </c>
      <c r="AP92" s="22" t="e">
        <f>VLOOKUP($C92,'S47'!$C:$BQ,63,0)</f>
        <v>#N/A</v>
      </c>
      <c r="AQ92" s="22" t="e">
        <f>VLOOKUP($C92,'S47'!$C:$BQ,45,0)</f>
        <v>#N/A</v>
      </c>
      <c r="AR92" s="29" t="e">
        <f>VLOOKUP($C92,'S47'!$C:$BQ,52,0)</f>
        <v>#N/A</v>
      </c>
      <c r="AS92" s="29" t="e">
        <f>VLOOKUP($C92,'S47'!$C:$BQ,53,0)</f>
        <v>#N/A</v>
      </c>
      <c r="AT92" s="29" t="e">
        <f>VLOOKUP($C92,'S47'!$C:$BQ,15,0)</f>
        <v>#N/A</v>
      </c>
      <c r="AU92" s="29" t="e">
        <f>VLOOKUP($C92,'S47'!$C:$BQ,22,0)</f>
        <v>#N/A</v>
      </c>
      <c r="AV92" s="29" t="e">
        <f>VLOOKUP($C92,'S47'!$C:$BQ,23,0)</f>
        <v>#N/A</v>
      </c>
      <c r="AW92" s="29" t="e">
        <f>VLOOKUP($C92,'S47'!$C:$BQ,35,0)</f>
        <v>#N/A</v>
      </c>
      <c r="AX92" s="29" t="e">
        <f>VLOOKUP($C92,'S47'!$C:$BQ,42,0)</f>
        <v>#N/A</v>
      </c>
      <c r="AY92" s="29" t="e">
        <f>VLOOKUP($C92,'S47'!$C:$BQ,43,0)</f>
        <v>#N/A</v>
      </c>
      <c r="AZ92" s="22" t="e">
        <f>VLOOKUP($C92,'S48'!$C:$BQ,55,0)</f>
        <v>#N/A</v>
      </c>
      <c r="BA92" s="22" t="e">
        <f>VLOOKUP($C92,'S48'!$C:$BQ,62,0)</f>
        <v>#N/A</v>
      </c>
      <c r="BB92" s="22" t="e">
        <f>VLOOKUP($C92,'S48'!$C:$BQ,63,0)</f>
        <v>#N/A</v>
      </c>
      <c r="BC92" s="22" t="e">
        <f>VLOOKUP($C92,'S48'!$C:$BQ,45,0)</f>
        <v>#N/A</v>
      </c>
      <c r="BD92" s="29" t="e">
        <f>VLOOKUP($C92,'S48'!$C:$BQ,52,0)</f>
        <v>#N/A</v>
      </c>
      <c r="BE92" s="29" t="e">
        <f>VLOOKUP($C92,'S48'!$C:$BQ,53,0)</f>
        <v>#N/A</v>
      </c>
      <c r="BF92" s="29" t="e">
        <f>VLOOKUP($C92,'S48'!$C:$BQ,15,0)</f>
        <v>#N/A</v>
      </c>
      <c r="BG92" s="29" t="e">
        <f>VLOOKUP($C92,'S48'!$C:$BQ,22,0)</f>
        <v>#N/A</v>
      </c>
      <c r="BH92" s="29" t="e">
        <f>VLOOKUP($C92,'S48'!$C:$BQ,23,0)</f>
        <v>#N/A</v>
      </c>
      <c r="BI92" s="29" t="e">
        <f>VLOOKUP($C92,'S48'!$C:$BQ,35,0)</f>
        <v>#N/A</v>
      </c>
      <c r="BJ92" s="29" t="e">
        <f>VLOOKUP($C92,'S48'!$C:$BQ,42,0)</f>
        <v>#N/A</v>
      </c>
      <c r="BK92" s="29" t="e">
        <f>VLOOKUP($C92,'S48'!$C:$BQ,43,0)</f>
        <v>#N/A</v>
      </c>
      <c r="BL92" s="22" t="e">
        <f>VLOOKUP($C92,'S49'!$C:$BQ,55,0)</f>
        <v>#N/A</v>
      </c>
      <c r="BM92" s="22" t="e">
        <f>VLOOKUP($C92,'S49'!$C:$BQ,62,0)</f>
        <v>#N/A</v>
      </c>
      <c r="BN92" s="22" t="e">
        <f>VLOOKUP($C92,'S49'!$C:$BQ,63,0)</f>
        <v>#N/A</v>
      </c>
      <c r="BO92" s="22" t="e">
        <f>VLOOKUP($C92,'S49'!$C:$BQ,45,0)</f>
        <v>#N/A</v>
      </c>
      <c r="BP92" s="29" t="e">
        <f>VLOOKUP($C92,'S49'!$C:$BQ,52,0)</f>
        <v>#N/A</v>
      </c>
      <c r="BQ92" s="29" t="e">
        <f>VLOOKUP($C92,'S49'!$C:$BQ,53,0)</f>
        <v>#N/A</v>
      </c>
      <c r="BR92" s="29" t="e">
        <f>VLOOKUP($C92,'S49'!$C:$BQ,15,0)</f>
        <v>#N/A</v>
      </c>
      <c r="BS92" s="29" t="e">
        <f>VLOOKUP($C92,'S49'!$C:$BQ,22,0)</f>
        <v>#N/A</v>
      </c>
      <c r="BT92" s="29" t="e">
        <f>VLOOKUP($C92,'S49'!$C:$BQ,23,0)</f>
        <v>#N/A</v>
      </c>
      <c r="BU92" s="29" t="e">
        <f>VLOOKUP($C92,'S49'!$C:$BQ,35,0)</f>
        <v>#N/A</v>
      </c>
      <c r="BV92" s="29" t="e">
        <f>VLOOKUP($C92,'S49'!$C:$BQ,42,0)</f>
        <v>#N/A</v>
      </c>
      <c r="BW92" s="29" t="e">
        <f>VLOOKUP($C92,'S49'!$C:$BQ,43,0)</f>
        <v>#N/A</v>
      </c>
      <c r="BX92" s="22" t="e">
        <f>VLOOKUP($C92,'S50'!$C:$BQ,55,0)</f>
        <v>#N/A</v>
      </c>
      <c r="BY92" s="22" t="e">
        <f>VLOOKUP($C92,'S50'!$C:$BQ,62,0)</f>
        <v>#N/A</v>
      </c>
      <c r="BZ92" s="22" t="e">
        <f>VLOOKUP($C92,'S50'!$C:$BQ,63,0)</f>
        <v>#N/A</v>
      </c>
      <c r="CA92" s="22" t="e">
        <f>VLOOKUP($C92,'S50'!$C:$BQ,45,0)</f>
        <v>#N/A</v>
      </c>
      <c r="CB92" s="29" t="e">
        <f>VLOOKUP($C92,'S50'!$C:$BQ,52,0)</f>
        <v>#N/A</v>
      </c>
      <c r="CC92" s="29" t="e">
        <f>VLOOKUP($C92,'S50'!$C:$BQ,53,0)</f>
        <v>#N/A</v>
      </c>
      <c r="CD92" s="29" t="e">
        <f>VLOOKUP($C92,'S50'!$C:$BQ,15,0)</f>
        <v>#N/A</v>
      </c>
      <c r="CE92" s="29" t="e">
        <f>VLOOKUP($C92,'S50'!$C:$BQ,22,0)</f>
        <v>#N/A</v>
      </c>
      <c r="CF92" s="29" t="e">
        <f>VLOOKUP($C92,'S50'!$C:$BQ,23,0)</f>
        <v>#N/A</v>
      </c>
      <c r="CG92" s="29" t="e">
        <f>VLOOKUP($C92,'S50'!$C:$BQ,35,0)</f>
        <v>#N/A</v>
      </c>
      <c r="CH92" s="29" t="e">
        <f>VLOOKUP($C92,'S50'!$C:$BQ,42,0)</f>
        <v>#N/A</v>
      </c>
      <c r="CI92" s="29" t="e">
        <f>VLOOKUP($C92,'S50'!$C:$BQ,43,0)</f>
        <v>#N/A</v>
      </c>
    </row>
    <row r="93" spans="1:87" x14ac:dyDescent="0.2">
      <c r="A93" s="31" t="s">
        <v>383</v>
      </c>
      <c r="B93" s="31" t="s">
        <v>116</v>
      </c>
      <c r="C93" s="21" t="s">
        <v>128</v>
      </c>
      <c r="D93" s="22">
        <f>VLOOKUP($C93,'S0 remplacer avec S44'!$C:$BQ,55,0)</f>
        <v>229.1</v>
      </c>
      <c r="E93" s="22">
        <f>VLOOKUP($C93,'S0 remplacer avec S44'!$C:$BQ,62,0)</f>
        <v>5</v>
      </c>
      <c r="F93" s="22">
        <f>VLOOKUP($C93,'S0 remplacer avec S44'!$C:$BQ,63,0)</f>
        <v>51</v>
      </c>
      <c r="G93" s="22">
        <f>VLOOKUP($C93,'S0 remplacer avec S44'!$C:$BQ,45,0)</f>
        <v>2150.0856699999999</v>
      </c>
      <c r="H93" s="29">
        <f>VLOOKUP($C93,'S0 remplacer avec S44'!$C:$BQ,52,0)</f>
        <v>0</v>
      </c>
      <c r="I93" s="29">
        <f>VLOOKUP($C93,'S0 remplacer avec S44'!$C:$BQ,53,0)</f>
        <v>318</v>
      </c>
      <c r="J93" s="29">
        <f>VLOOKUP($C93,'S0 remplacer avec S44'!$C:$BQ,15,0)</f>
        <v>141</v>
      </c>
      <c r="K93" s="29">
        <f>VLOOKUP($C93,'S0 remplacer avec S44'!$C:$BQ,22,0)</f>
        <v>0</v>
      </c>
      <c r="L93" s="29">
        <f>VLOOKUP($C93,'S0 remplacer avec S44'!$C:$BQ,23,0)</f>
        <v>15</v>
      </c>
      <c r="M93" s="29">
        <f>VLOOKUP($C93,'S0 remplacer avec S44'!$C:$BQ,35,0)</f>
        <v>1746.4666500000001</v>
      </c>
      <c r="N93" s="29">
        <f>VLOOKUP($C93,'S0 remplacer avec S44'!$C:$BQ,42,0)</f>
        <v>946</v>
      </c>
      <c r="O93" s="29">
        <f>VLOOKUP($C93,'S0 remplacer avec S44'!$C:$BQ,43,0)</f>
        <v>1485</v>
      </c>
      <c r="P93" s="22">
        <f>VLOOKUP($C93,'S45'!$C:$BQ,55,0)</f>
        <v>237.7</v>
      </c>
      <c r="Q93" s="22">
        <f>VLOOKUP($C93,'S45'!$C:$BQ,62,0)</f>
        <v>0</v>
      </c>
      <c r="R93" s="22">
        <f>VLOOKUP($C93,'S45'!$C:$BQ,63,0)</f>
        <v>43</v>
      </c>
      <c r="S93" s="22">
        <f>VLOOKUP($C93,'S45'!$C:$BQ,45,0)</f>
        <v>2207.0068700000002</v>
      </c>
      <c r="T93" s="29">
        <f>VLOOKUP($C93,'S45'!$C:$BQ,52,0)</f>
        <v>0</v>
      </c>
      <c r="U93" s="29">
        <f>VLOOKUP($C93,'S45'!$C:$BQ,53,0)</f>
        <v>261</v>
      </c>
      <c r="V93" s="29">
        <f>VLOOKUP($C93,'S45'!$C:$BQ,15,0)</f>
        <v>143</v>
      </c>
      <c r="W93" s="29">
        <f>VLOOKUP($C93,'S45'!$C:$BQ,22,0)</f>
        <v>0</v>
      </c>
      <c r="X93" s="29">
        <f>VLOOKUP($C93,'S45'!$C:$BQ,23,0)</f>
        <v>13</v>
      </c>
      <c r="Y93" s="29">
        <f>VLOOKUP($C93,'S45'!$C:$BQ,35,0)</f>
        <v>1864.6527599999999</v>
      </c>
      <c r="Z93" s="29">
        <f>VLOOKUP($C93,'S45'!$C:$BQ,42,0)</f>
        <v>828</v>
      </c>
      <c r="AA93" s="29">
        <f>VLOOKUP($C93,'S45'!$C:$BQ,43,0)</f>
        <v>1366</v>
      </c>
      <c r="AB93" s="22" t="e">
        <f>VLOOKUP($C93,'S46'!$C:$BQ,55,0)</f>
        <v>#N/A</v>
      </c>
      <c r="AC93" s="22" t="e">
        <f>VLOOKUP($C93,'S46'!$C:$BQ,62,0)</f>
        <v>#N/A</v>
      </c>
      <c r="AD93" s="22" t="e">
        <f>VLOOKUP($C93,'S46'!$C:$BQ,63,0)</f>
        <v>#N/A</v>
      </c>
      <c r="AE93" s="22" t="e">
        <f>VLOOKUP($C93,'S46'!$C:$BQ,45,0)</f>
        <v>#N/A</v>
      </c>
      <c r="AF93" s="29" t="e">
        <f>VLOOKUP($C93,'S46'!$C:$BQ,52,0)</f>
        <v>#N/A</v>
      </c>
      <c r="AG93" s="29" t="e">
        <f>VLOOKUP($C93,'S46'!$C:$BQ,53,0)</f>
        <v>#N/A</v>
      </c>
      <c r="AH93" s="29" t="e">
        <f>VLOOKUP($C93,'S46'!$C:$BQ,15,0)</f>
        <v>#N/A</v>
      </c>
      <c r="AI93" s="29" t="e">
        <f>VLOOKUP($C93,'S46'!$C:$BQ,22,0)</f>
        <v>#N/A</v>
      </c>
      <c r="AJ93" s="29" t="e">
        <f>VLOOKUP($C93,'S46'!$C:$BQ,23,0)</f>
        <v>#N/A</v>
      </c>
      <c r="AK93" s="29" t="e">
        <f>VLOOKUP($C93,'S46'!$C:$BQ,35,0)</f>
        <v>#N/A</v>
      </c>
      <c r="AL93" s="29" t="e">
        <f>VLOOKUP($C93,'S46'!$C:$BQ,42,0)</f>
        <v>#N/A</v>
      </c>
      <c r="AM93" s="29" t="e">
        <f>VLOOKUP($C93,'S46'!$C:$BQ,43,0)</f>
        <v>#N/A</v>
      </c>
      <c r="AN93" s="22" t="e">
        <f>VLOOKUP($C93,'S47'!$C:$BQ,55,0)</f>
        <v>#N/A</v>
      </c>
      <c r="AO93" s="22" t="e">
        <f>VLOOKUP($C93,'S47'!$C:$BQ,62,0)</f>
        <v>#N/A</v>
      </c>
      <c r="AP93" s="22" t="e">
        <f>VLOOKUP($C93,'S47'!$C:$BQ,63,0)</f>
        <v>#N/A</v>
      </c>
      <c r="AQ93" s="22" t="e">
        <f>VLOOKUP($C93,'S47'!$C:$BQ,45,0)</f>
        <v>#N/A</v>
      </c>
      <c r="AR93" s="29" t="e">
        <f>VLOOKUP($C93,'S47'!$C:$BQ,52,0)</f>
        <v>#N/A</v>
      </c>
      <c r="AS93" s="29" t="e">
        <f>VLOOKUP($C93,'S47'!$C:$BQ,53,0)</f>
        <v>#N/A</v>
      </c>
      <c r="AT93" s="29" t="e">
        <f>VLOOKUP($C93,'S47'!$C:$BQ,15,0)</f>
        <v>#N/A</v>
      </c>
      <c r="AU93" s="29" t="e">
        <f>VLOOKUP($C93,'S47'!$C:$BQ,22,0)</f>
        <v>#N/A</v>
      </c>
      <c r="AV93" s="29" t="e">
        <f>VLOOKUP($C93,'S47'!$C:$BQ,23,0)</f>
        <v>#N/A</v>
      </c>
      <c r="AW93" s="29" t="e">
        <f>VLOOKUP($C93,'S47'!$C:$BQ,35,0)</f>
        <v>#N/A</v>
      </c>
      <c r="AX93" s="29" t="e">
        <f>VLOOKUP($C93,'S47'!$C:$BQ,42,0)</f>
        <v>#N/A</v>
      </c>
      <c r="AY93" s="29" t="e">
        <f>VLOOKUP($C93,'S47'!$C:$BQ,43,0)</f>
        <v>#N/A</v>
      </c>
      <c r="AZ93" s="22" t="e">
        <f>VLOOKUP($C93,'S48'!$C:$BQ,55,0)</f>
        <v>#N/A</v>
      </c>
      <c r="BA93" s="22" t="e">
        <f>VLOOKUP($C93,'S48'!$C:$BQ,62,0)</f>
        <v>#N/A</v>
      </c>
      <c r="BB93" s="22" t="e">
        <f>VLOOKUP($C93,'S48'!$C:$BQ,63,0)</f>
        <v>#N/A</v>
      </c>
      <c r="BC93" s="22" t="e">
        <f>VLOOKUP($C93,'S48'!$C:$BQ,45,0)</f>
        <v>#N/A</v>
      </c>
      <c r="BD93" s="29" t="e">
        <f>VLOOKUP($C93,'S48'!$C:$BQ,52,0)</f>
        <v>#N/A</v>
      </c>
      <c r="BE93" s="29" t="e">
        <f>VLOOKUP($C93,'S48'!$C:$BQ,53,0)</f>
        <v>#N/A</v>
      </c>
      <c r="BF93" s="29" t="e">
        <f>VLOOKUP($C93,'S48'!$C:$BQ,15,0)</f>
        <v>#N/A</v>
      </c>
      <c r="BG93" s="29" t="e">
        <f>VLOOKUP($C93,'S48'!$C:$BQ,22,0)</f>
        <v>#N/A</v>
      </c>
      <c r="BH93" s="29" t="e">
        <f>VLOOKUP($C93,'S48'!$C:$BQ,23,0)</f>
        <v>#N/A</v>
      </c>
      <c r="BI93" s="29" t="e">
        <f>VLOOKUP($C93,'S48'!$C:$BQ,35,0)</f>
        <v>#N/A</v>
      </c>
      <c r="BJ93" s="29" t="e">
        <f>VLOOKUP($C93,'S48'!$C:$BQ,42,0)</f>
        <v>#N/A</v>
      </c>
      <c r="BK93" s="29" t="e">
        <f>VLOOKUP($C93,'S48'!$C:$BQ,43,0)</f>
        <v>#N/A</v>
      </c>
      <c r="BL93" s="22" t="e">
        <f>VLOOKUP($C93,'S49'!$C:$BQ,55,0)</f>
        <v>#N/A</v>
      </c>
      <c r="BM93" s="22" t="e">
        <f>VLOOKUP($C93,'S49'!$C:$BQ,62,0)</f>
        <v>#N/A</v>
      </c>
      <c r="BN93" s="22" t="e">
        <f>VLOOKUP($C93,'S49'!$C:$BQ,63,0)</f>
        <v>#N/A</v>
      </c>
      <c r="BO93" s="22" t="e">
        <f>VLOOKUP($C93,'S49'!$C:$BQ,45,0)</f>
        <v>#N/A</v>
      </c>
      <c r="BP93" s="29" t="e">
        <f>VLOOKUP($C93,'S49'!$C:$BQ,52,0)</f>
        <v>#N/A</v>
      </c>
      <c r="BQ93" s="29" t="e">
        <f>VLOOKUP($C93,'S49'!$C:$BQ,53,0)</f>
        <v>#N/A</v>
      </c>
      <c r="BR93" s="29" t="e">
        <f>VLOOKUP($C93,'S49'!$C:$BQ,15,0)</f>
        <v>#N/A</v>
      </c>
      <c r="BS93" s="29" t="e">
        <f>VLOOKUP($C93,'S49'!$C:$BQ,22,0)</f>
        <v>#N/A</v>
      </c>
      <c r="BT93" s="29" t="e">
        <f>VLOOKUP($C93,'S49'!$C:$BQ,23,0)</f>
        <v>#N/A</v>
      </c>
      <c r="BU93" s="29" t="e">
        <f>VLOOKUP($C93,'S49'!$C:$BQ,35,0)</f>
        <v>#N/A</v>
      </c>
      <c r="BV93" s="29" t="e">
        <f>VLOOKUP($C93,'S49'!$C:$BQ,42,0)</f>
        <v>#N/A</v>
      </c>
      <c r="BW93" s="29" t="e">
        <f>VLOOKUP($C93,'S49'!$C:$BQ,43,0)</f>
        <v>#N/A</v>
      </c>
      <c r="BX93" s="22" t="e">
        <f>VLOOKUP($C93,'S50'!$C:$BQ,55,0)</f>
        <v>#N/A</v>
      </c>
      <c r="BY93" s="22" t="e">
        <f>VLOOKUP($C93,'S50'!$C:$BQ,62,0)</f>
        <v>#N/A</v>
      </c>
      <c r="BZ93" s="22" t="e">
        <f>VLOOKUP($C93,'S50'!$C:$BQ,63,0)</f>
        <v>#N/A</v>
      </c>
      <c r="CA93" s="22" t="e">
        <f>VLOOKUP($C93,'S50'!$C:$BQ,45,0)</f>
        <v>#N/A</v>
      </c>
      <c r="CB93" s="29" t="e">
        <f>VLOOKUP($C93,'S50'!$C:$BQ,52,0)</f>
        <v>#N/A</v>
      </c>
      <c r="CC93" s="29" t="e">
        <f>VLOOKUP($C93,'S50'!$C:$BQ,53,0)</f>
        <v>#N/A</v>
      </c>
      <c r="CD93" s="29" t="e">
        <f>VLOOKUP($C93,'S50'!$C:$BQ,15,0)</f>
        <v>#N/A</v>
      </c>
      <c r="CE93" s="29" t="e">
        <f>VLOOKUP($C93,'S50'!$C:$BQ,22,0)</f>
        <v>#N/A</v>
      </c>
      <c r="CF93" s="29" t="e">
        <f>VLOOKUP($C93,'S50'!$C:$BQ,23,0)</f>
        <v>#N/A</v>
      </c>
      <c r="CG93" s="29" t="e">
        <f>VLOOKUP($C93,'S50'!$C:$BQ,35,0)</f>
        <v>#N/A</v>
      </c>
      <c r="CH93" s="29" t="e">
        <f>VLOOKUP($C93,'S50'!$C:$BQ,42,0)</f>
        <v>#N/A</v>
      </c>
      <c r="CI93" s="29" t="e">
        <f>VLOOKUP($C93,'S50'!$C:$BQ,43,0)</f>
        <v>#N/A</v>
      </c>
    </row>
    <row r="94" spans="1:87" x14ac:dyDescent="0.2">
      <c r="A94" s="31" t="s">
        <v>383</v>
      </c>
      <c r="B94" s="31" t="s">
        <v>116</v>
      </c>
      <c r="C94" s="21" t="s">
        <v>129</v>
      </c>
      <c r="D94" s="22">
        <f>VLOOKUP($C94,'S0 remplacer avec S44'!$C:$BQ,55,0)</f>
        <v>174.5</v>
      </c>
      <c r="E94" s="22">
        <f>VLOOKUP($C94,'S0 remplacer avec S44'!$C:$BQ,62,0)</f>
        <v>152</v>
      </c>
      <c r="F94" s="22">
        <f>VLOOKUP($C94,'S0 remplacer avec S44'!$C:$BQ,63,0)</f>
        <v>217</v>
      </c>
      <c r="G94" s="22">
        <f>VLOOKUP($C94,'S0 remplacer avec S44'!$C:$BQ,45,0)</f>
        <v>1834.9947999999999</v>
      </c>
      <c r="H94" s="29">
        <f>VLOOKUP($C94,'S0 remplacer avec S44'!$C:$BQ,52,0)</f>
        <v>1040</v>
      </c>
      <c r="I94" s="29">
        <f>VLOOKUP($C94,'S0 remplacer avec S44'!$C:$BQ,53,0)</f>
        <v>1615</v>
      </c>
      <c r="J94" s="29">
        <f>VLOOKUP($C94,'S0 remplacer avec S44'!$C:$BQ,15,0)</f>
        <v>147</v>
      </c>
      <c r="K94" s="29">
        <f>VLOOKUP($C94,'S0 remplacer avec S44'!$C:$BQ,22,0)</f>
        <v>34</v>
      </c>
      <c r="L94" s="29">
        <f>VLOOKUP($C94,'S0 remplacer avec S44'!$C:$BQ,23,0)</f>
        <v>70</v>
      </c>
      <c r="M94" s="29">
        <f>VLOOKUP($C94,'S0 remplacer avec S44'!$C:$BQ,35,0)</f>
        <v>4416.7689700000001</v>
      </c>
      <c r="N94" s="29">
        <f>VLOOKUP($C94,'S0 remplacer avec S44'!$C:$BQ,42,0)</f>
        <v>0</v>
      </c>
      <c r="O94" s="29">
        <f>VLOOKUP($C94,'S0 remplacer avec S44'!$C:$BQ,43,0)</f>
        <v>568</v>
      </c>
      <c r="P94" s="22">
        <f>VLOOKUP($C94,'S45'!$C:$BQ,55,0)</f>
        <v>176.3</v>
      </c>
      <c r="Q94" s="22">
        <f>VLOOKUP($C94,'S45'!$C:$BQ,62,0)</f>
        <v>150</v>
      </c>
      <c r="R94" s="22">
        <f>VLOOKUP($C94,'S45'!$C:$BQ,63,0)</f>
        <v>215</v>
      </c>
      <c r="S94" s="22">
        <f>VLOOKUP($C94,'S45'!$C:$BQ,45,0)</f>
        <v>1878.5053600000001</v>
      </c>
      <c r="T94" s="29">
        <f>VLOOKUP($C94,'S45'!$C:$BQ,52,0)</f>
        <v>996</v>
      </c>
      <c r="U94" s="29">
        <f>VLOOKUP($C94,'S45'!$C:$BQ,53,0)</f>
        <v>1571</v>
      </c>
      <c r="V94" s="29">
        <f>VLOOKUP($C94,'S45'!$C:$BQ,15,0)</f>
        <v>147</v>
      </c>
      <c r="W94" s="29">
        <f>VLOOKUP($C94,'S45'!$C:$BQ,22,0)</f>
        <v>34</v>
      </c>
      <c r="X94" s="29">
        <f>VLOOKUP($C94,'S45'!$C:$BQ,23,0)</f>
        <v>70</v>
      </c>
      <c r="Y94" s="29">
        <f>VLOOKUP($C94,'S45'!$C:$BQ,35,0)</f>
        <v>4455.1743399999996</v>
      </c>
      <c r="Z94" s="29">
        <f>VLOOKUP($C94,'S45'!$C:$BQ,42,0)</f>
        <v>0</v>
      </c>
      <c r="AA94" s="29">
        <f>VLOOKUP($C94,'S45'!$C:$BQ,43,0)</f>
        <v>530</v>
      </c>
      <c r="AB94" s="22" t="e">
        <f>VLOOKUP($C94,'S46'!$C:$BQ,55,0)</f>
        <v>#N/A</v>
      </c>
      <c r="AC94" s="22" t="e">
        <f>VLOOKUP($C94,'S46'!$C:$BQ,62,0)</f>
        <v>#N/A</v>
      </c>
      <c r="AD94" s="22" t="e">
        <f>VLOOKUP($C94,'S46'!$C:$BQ,63,0)</f>
        <v>#N/A</v>
      </c>
      <c r="AE94" s="22" t="e">
        <f>VLOOKUP($C94,'S46'!$C:$BQ,45,0)</f>
        <v>#N/A</v>
      </c>
      <c r="AF94" s="29" t="e">
        <f>VLOOKUP($C94,'S46'!$C:$BQ,52,0)</f>
        <v>#N/A</v>
      </c>
      <c r="AG94" s="29" t="e">
        <f>VLOOKUP($C94,'S46'!$C:$BQ,53,0)</f>
        <v>#N/A</v>
      </c>
      <c r="AH94" s="29" t="e">
        <f>VLOOKUP($C94,'S46'!$C:$BQ,15,0)</f>
        <v>#N/A</v>
      </c>
      <c r="AI94" s="29" t="e">
        <f>VLOOKUP($C94,'S46'!$C:$BQ,22,0)</f>
        <v>#N/A</v>
      </c>
      <c r="AJ94" s="29" t="e">
        <f>VLOOKUP($C94,'S46'!$C:$BQ,23,0)</f>
        <v>#N/A</v>
      </c>
      <c r="AK94" s="29" t="e">
        <f>VLOOKUP($C94,'S46'!$C:$BQ,35,0)</f>
        <v>#N/A</v>
      </c>
      <c r="AL94" s="29" t="e">
        <f>VLOOKUP($C94,'S46'!$C:$BQ,42,0)</f>
        <v>#N/A</v>
      </c>
      <c r="AM94" s="29" t="e">
        <f>VLOOKUP($C94,'S46'!$C:$BQ,43,0)</f>
        <v>#N/A</v>
      </c>
      <c r="AN94" s="22" t="e">
        <f>VLOOKUP($C94,'S47'!$C:$BQ,55,0)</f>
        <v>#N/A</v>
      </c>
      <c r="AO94" s="22" t="e">
        <f>VLOOKUP($C94,'S47'!$C:$BQ,62,0)</f>
        <v>#N/A</v>
      </c>
      <c r="AP94" s="22" t="e">
        <f>VLOOKUP($C94,'S47'!$C:$BQ,63,0)</f>
        <v>#N/A</v>
      </c>
      <c r="AQ94" s="22" t="e">
        <f>VLOOKUP($C94,'S47'!$C:$BQ,45,0)</f>
        <v>#N/A</v>
      </c>
      <c r="AR94" s="29" t="e">
        <f>VLOOKUP($C94,'S47'!$C:$BQ,52,0)</f>
        <v>#N/A</v>
      </c>
      <c r="AS94" s="29" t="e">
        <f>VLOOKUP($C94,'S47'!$C:$BQ,53,0)</f>
        <v>#N/A</v>
      </c>
      <c r="AT94" s="29" t="e">
        <f>VLOOKUP($C94,'S47'!$C:$BQ,15,0)</f>
        <v>#N/A</v>
      </c>
      <c r="AU94" s="29" t="e">
        <f>VLOOKUP($C94,'S47'!$C:$BQ,22,0)</f>
        <v>#N/A</v>
      </c>
      <c r="AV94" s="29" t="e">
        <f>VLOOKUP($C94,'S47'!$C:$BQ,23,0)</f>
        <v>#N/A</v>
      </c>
      <c r="AW94" s="29" t="e">
        <f>VLOOKUP($C94,'S47'!$C:$BQ,35,0)</f>
        <v>#N/A</v>
      </c>
      <c r="AX94" s="29" t="e">
        <f>VLOOKUP($C94,'S47'!$C:$BQ,42,0)</f>
        <v>#N/A</v>
      </c>
      <c r="AY94" s="29" t="e">
        <f>VLOOKUP($C94,'S47'!$C:$BQ,43,0)</f>
        <v>#N/A</v>
      </c>
      <c r="AZ94" s="22" t="e">
        <f>VLOOKUP($C94,'S48'!$C:$BQ,55,0)</f>
        <v>#N/A</v>
      </c>
      <c r="BA94" s="22" t="e">
        <f>VLOOKUP($C94,'S48'!$C:$BQ,62,0)</f>
        <v>#N/A</v>
      </c>
      <c r="BB94" s="22" t="e">
        <f>VLOOKUP($C94,'S48'!$C:$BQ,63,0)</f>
        <v>#N/A</v>
      </c>
      <c r="BC94" s="22" t="e">
        <f>VLOOKUP($C94,'S48'!$C:$BQ,45,0)</f>
        <v>#N/A</v>
      </c>
      <c r="BD94" s="29" t="e">
        <f>VLOOKUP($C94,'S48'!$C:$BQ,52,0)</f>
        <v>#N/A</v>
      </c>
      <c r="BE94" s="29" t="e">
        <f>VLOOKUP($C94,'S48'!$C:$BQ,53,0)</f>
        <v>#N/A</v>
      </c>
      <c r="BF94" s="29" t="e">
        <f>VLOOKUP($C94,'S48'!$C:$BQ,15,0)</f>
        <v>#N/A</v>
      </c>
      <c r="BG94" s="29" t="e">
        <f>VLOOKUP($C94,'S48'!$C:$BQ,22,0)</f>
        <v>#N/A</v>
      </c>
      <c r="BH94" s="29" t="e">
        <f>VLOOKUP($C94,'S48'!$C:$BQ,23,0)</f>
        <v>#N/A</v>
      </c>
      <c r="BI94" s="29" t="e">
        <f>VLOOKUP($C94,'S48'!$C:$BQ,35,0)</f>
        <v>#N/A</v>
      </c>
      <c r="BJ94" s="29" t="e">
        <f>VLOOKUP($C94,'S48'!$C:$BQ,42,0)</f>
        <v>#N/A</v>
      </c>
      <c r="BK94" s="29" t="e">
        <f>VLOOKUP($C94,'S48'!$C:$BQ,43,0)</f>
        <v>#N/A</v>
      </c>
      <c r="BL94" s="22" t="e">
        <f>VLOOKUP($C94,'S49'!$C:$BQ,55,0)</f>
        <v>#N/A</v>
      </c>
      <c r="BM94" s="22" t="e">
        <f>VLOOKUP($C94,'S49'!$C:$BQ,62,0)</f>
        <v>#N/A</v>
      </c>
      <c r="BN94" s="22" t="e">
        <f>VLOOKUP($C94,'S49'!$C:$BQ,63,0)</f>
        <v>#N/A</v>
      </c>
      <c r="BO94" s="22" t="e">
        <f>VLOOKUP($C94,'S49'!$C:$BQ,45,0)</f>
        <v>#N/A</v>
      </c>
      <c r="BP94" s="29" t="e">
        <f>VLOOKUP($C94,'S49'!$C:$BQ,52,0)</f>
        <v>#N/A</v>
      </c>
      <c r="BQ94" s="29" t="e">
        <f>VLOOKUP($C94,'S49'!$C:$BQ,53,0)</f>
        <v>#N/A</v>
      </c>
      <c r="BR94" s="29" t="e">
        <f>VLOOKUP($C94,'S49'!$C:$BQ,15,0)</f>
        <v>#N/A</v>
      </c>
      <c r="BS94" s="29" t="e">
        <f>VLOOKUP($C94,'S49'!$C:$BQ,22,0)</f>
        <v>#N/A</v>
      </c>
      <c r="BT94" s="29" t="e">
        <f>VLOOKUP($C94,'S49'!$C:$BQ,23,0)</f>
        <v>#N/A</v>
      </c>
      <c r="BU94" s="29" t="e">
        <f>VLOOKUP($C94,'S49'!$C:$BQ,35,0)</f>
        <v>#N/A</v>
      </c>
      <c r="BV94" s="29" t="e">
        <f>VLOOKUP($C94,'S49'!$C:$BQ,42,0)</f>
        <v>#N/A</v>
      </c>
      <c r="BW94" s="29" t="e">
        <f>VLOOKUP($C94,'S49'!$C:$BQ,43,0)</f>
        <v>#N/A</v>
      </c>
      <c r="BX94" s="22" t="e">
        <f>VLOOKUP($C94,'S50'!$C:$BQ,55,0)</f>
        <v>#N/A</v>
      </c>
      <c r="BY94" s="22" t="e">
        <f>VLOOKUP($C94,'S50'!$C:$BQ,62,0)</f>
        <v>#N/A</v>
      </c>
      <c r="BZ94" s="22" t="e">
        <f>VLOOKUP($C94,'S50'!$C:$BQ,63,0)</f>
        <v>#N/A</v>
      </c>
      <c r="CA94" s="22" t="e">
        <f>VLOOKUP($C94,'S50'!$C:$BQ,45,0)</f>
        <v>#N/A</v>
      </c>
      <c r="CB94" s="29" t="e">
        <f>VLOOKUP($C94,'S50'!$C:$BQ,52,0)</f>
        <v>#N/A</v>
      </c>
      <c r="CC94" s="29" t="e">
        <f>VLOOKUP($C94,'S50'!$C:$BQ,53,0)</f>
        <v>#N/A</v>
      </c>
      <c r="CD94" s="29" t="e">
        <f>VLOOKUP($C94,'S50'!$C:$BQ,15,0)</f>
        <v>#N/A</v>
      </c>
      <c r="CE94" s="29" t="e">
        <f>VLOOKUP($C94,'S50'!$C:$BQ,22,0)</f>
        <v>#N/A</v>
      </c>
      <c r="CF94" s="29" t="e">
        <f>VLOOKUP($C94,'S50'!$C:$BQ,23,0)</f>
        <v>#N/A</v>
      </c>
      <c r="CG94" s="29" t="e">
        <f>VLOOKUP($C94,'S50'!$C:$BQ,35,0)</f>
        <v>#N/A</v>
      </c>
      <c r="CH94" s="29" t="e">
        <f>VLOOKUP($C94,'S50'!$C:$BQ,42,0)</f>
        <v>#N/A</v>
      </c>
      <c r="CI94" s="29" t="e">
        <f>VLOOKUP($C94,'S50'!$C:$BQ,43,0)</f>
        <v>#N/A</v>
      </c>
    </row>
    <row r="95" spans="1:87" x14ac:dyDescent="0.2">
      <c r="A95" s="31" t="s">
        <v>383</v>
      </c>
      <c r="B95" s="31" t="s">
        <v>116</v>
      </c>
      <c r="C95" s="21" t="s">
        <v>130</v>
      </c>
      <c r="D95" s="22">
        <f>VLOOKUP($C95,'S0 remplacer avec S44'!$C:$BQ,55,0)</f>
        <v>270.3</v>
      </c>
      <c r="E95" s="22">
        <f>VLOOKUP($C95,'S0 remplacer avec S44'!$C:$BQ,62,0)</f>
        <v>50</v>
      </c>
      <c r="F95" s="22">
        <f>VLOOKUP($C95,'S0 remplacer avec S44'!$C:$BQ,63,0)</f>
        <v>114</v>
      </c>
      <c r="G95" s="22">
        <f>VLOOKUP($C95,'S0 remplacer avec S44'!$C:$BQ,45,0)</f>
        <v>2282.2360399999998</v>
      </c>
      <c r="H95" s="29">
        <f>VLOOKUP($C95,'S0 remplacer avec S44'!$C:$BQ,52,0)</f>
        <v>540</v>
      </c>
      <c r="I95" s="29">
        <f>VLOOKUP($C95,'S0 remplacer avec S44'!$C:$BQ,53,0)</f>
        <v>1105</v>
      </c>
      <c r="J95" s="29">
        <f>VLOOKUP($C95,'S0 remplacer avec S44'!$C:$BQ,15,0)</f>
        <v>195</v>
      </c>
      <c r="K95" s="29">
        <f>VLOOKUP($C95,'S0 remplacer avec S44'!$C:$BQ,22,0)</f>
        <v>0</v>
      </c>
      <c r="L95" s="29">
        <f>VLOOKUP($C95,'S0 remplacer avec S44'!$C:$BQ,23,0)</f>
        <v>18</v>
      </c>
      <c r="M95" s="29">
        <f>VLOOKUP($C95,'S0 remplacer avec S44'!$C:$BQ,35,0)</f>
        <v>3487.1602800000001</v>
      </c>
      <c r="N95" s="29">
        <f>VLOOKUP($C95,'S0 remplacer avec S44'!$C:$BQ,42,0)</f>
        <v>591</v>
      </c>
      <c r="O95" s="29">
        <f>VLOOKUP($C95,'S0 remplacer avec S44'!$C:$BQ,43,0)</f>
        <v>1407</v>
      </c>
      <c r="P95" s="22">
        <f>VLOOKUP($C95,'S45'!$C:$BQ,55,0)</f>
        <v>279.3</v>
      </c>
      <c r="Q95" s="22">
        <f>VLOOKUP($C95,'S45'!$C:$BQ,62,0)</f>
        <v>41</v>
      </c>
      <c r="R95" s="22">
        <f>VLOOKUP($C95,'S45'!$C:$BQ,63,0)</f>
        <v>105</v>
      </c>
      <c r="S95" s="22">
        <f>VLOOKUP($C95,'S45'!$C:$BQ,45,0)</f>
        <v>2306.9183400000002</v>
      </c>
      <c r="T95" s="29">
        <f>VLOOKUP($C95,'S45'!$C:$BQ,52,0)</f>
        <v>516</v>
      </c>
      <c r="U95" s="29">
        <f>VLOOKUP($C95,'S45'!$C:$BQ,53,0)</f>
        <v>1080</v>
      </c>
      <c r="V95" s="29">
        <f>VLOOKUP($C95,'S45'!$C:$BQ,15,0)</f>
        <v>196</v>
      </c>
      <c r="W95" s="29">
        <f>VLOOKUP($C95,'S45'!$C:$BQ,22,0)</f>
        <v>0</v>
      </c>
      <c r="X95" s="29">
        <f>VLOOKUP($C95,'S45'!$C:$BQ,23,0)</f>
        <v>17</v>
      </c>
      <c r="Y95" s="29">
        <f>VLOOKUP($C95,'S45'!$C:$BQ,35,0)</f>
        <v>3538.4042399999998</v>
      </c>
      <c r="Z95" s="29">
        <f>VLOOKUP($C95,'S45'!$C:$BQ,42,0)</f>
        <v>540</v>
      </c>
      <c r="AA95" s="29">
        <f>VLOOKUP($C95,'S45'!$C:$BQ,43,0)</f>
        <v>1356</v>
      </c>
      <c r="AB95" s="22" t="e">
        <f>VLOOKUP($C95,'S46'!$C:$BQ,55,0)</f>
        <v>#N/A</v>
      </c>
      <c r="AC95" s="22" t="e">
        <f>VLOOKUP($C95,'S46'!$C:$BQ,62,0)</f>
        <v>#N/A</v>
      </c>
      <c r="AD95" s="22" t="e">
        <f>VLOOKUP($C95,'S46'!$C:$BQ,63,0)</f>
        <v>#N/A</v>
      </c>
      <c r="AE95" s="22" t="e">
        <f>VLOOKUP($C95,'S46'!$C:$BQ,45,0)</f>
        <v>#N/A</v>
      </c>
      <c r="AF95" s="29" t="e">
        <f>VLOOKUP($C95,'S46'!$C:$BQ,52,0)</f>
        <v>#N/A</v>
      </c>
      <c r="AG95" s="29" t="e">
        <f>VLOOKUP($C95,'S46'!$C:$BQ,53,0)</f>
        <v>#N/A</v>
      </c>
      <c r="AH95" s="29" t="e">
        <f>VLOOKUP($C95,'S46'!$C:$BQ,15,0)</f>
        <v>#N/A</v>
      </c>
      <c r="AI95" s="29" t="e">
        <f>VLOOKUP($C95,'S46'!$C:$BQ,22,0)</f>
        <v>#N/A</v>
      </c>
      <c r="AJ95" s="29" t="e">
        <f>VLOOKUP($C95,'S46'!$C:$BQ,23,0)</f>
        <v>#N/A</v>
      </c>
      <c r="AK95" s="29" t="e">
        <f>VLOOKUP($C95,'S46'!$C:$BQ,35,0)</f>
        <v>#N/A</v>
      </c>
      <c r="AL95" s="29" t="e">
        <f>VLOOKUP($C95,'S46'!$C:$BQ,42,0)</f>
        <v>#N/A</v>
      </c>
      <c r="AM95" s="29" t="e">
        <f>VLOOKUP($C95,'S46'!$C:$BQ,43,0)</f>
        <v>#N/A</v>
      </c>
      <c r="AN95" s="22" t="e">
        <f>VLOOKUP($C95,'S47'!$C:$BQ,55,0)</f>
        <v>#N/A</v>
      </c>
      <c r="AO95" s="22" t="e">
        <f>VLOOKUP($C95,'S47'!$C:$BQ,62,0)</f>
        <v>#N/A</v>
      </c>
      <c r="AP95" s="22" t="e">
        <f>VLOOKUP($C95,'S47'!$C:$BQ,63,0)</f>
        <v>#N/A</v>
      </c>
      <c r="AQ95" s="22" t="e">
        <f>VLOOKUP($C95,'S47'!$C:$BQ,45,0)</f>
        <v>#N/A</v>
      </c>
      <c r="AR95" s="29" t="e">
        <f>VLOOKUP($C95,'S47'!$C:$BQ,52,0)</f>
        <v>#N/A</v>
      </c>
      <c r="AS95" s="29" t="e">
        <f>VLOOKUP($C95,'S47'!$C:$BQ,53,0)</f>
        <v>#N/A</v>
      </c>
      <c r="AT95" s="29" t="e">
        <f>VLOOKUP($C95,'S47'!$C:$BQ,15,0)</f>
        <v>#N/A</v>
      </c>
      <c r="AU95" s="29" t="e">
        <f>VLOOKUP($C95,'S47'!$C:$BQ,22,0)</f>
        <v>#N/A</v>
      </c>
      <c r="AV95" s="29" t="e">
        <f>VLOOKUP($C95,'S47'!$C:$BQ,23,0)</f>
        <v>#N/A</v>
      </c>
      <c r="AW95" s="29" t="e">
        <f>VLOOKUP($C95,'S47'!$C:$BQ,35,0)</f>
        <v>#N/A</v>
      </c>
      <c r="AX95" s="29" t="e">
        <f>VLOOKUP($C95,'S47'!$C:$BQ,42,0)</f>
        <v>#N/A</v>
      </c>
      <c r="AY95" s="29" t="e">
        <f>VLOOKUP($C95,'S47'!$C:$BQ,43,0)</f>
        <v>#N/A</v>
      </c>
      <c r="AZ95" s="22" t="e">
        <f>VLOOKUP($C95,'S48'!$C:$BQ,55,0)</f>
        <v>#N/A</v>
      </c>
      <c r="BA95" s="22" t="e">
        <f>VLOOKUP($C95,'S48'!$C:$BQ,62,0)</f>
        <v>#N/A</v>
      </c>
      <c r="BB95" s="22" t="e">
        <f>VLOOKUP($C95,'S48'!$C:$BQ,63,0)</f>
        <v>#N/A</v>
      </c>
      <c r="BC95" s="22" t="e">
        <f>VLOOKUP($C95,'S48'!$C:$BQ,45,0)</f>
        <v>#N/A</v>
      </c>
      <c r="BD95" s="29" t="e">
        <f>VLOOKUP($C95,'S48'!$C:$BQ,52,0)</f>
        <v>#N/A</v>
      </c>
      <c r="BE95" s="29" t="e">
        <f>VLOOKUP($C95,'S48'!$C:$BQ,53,0)</f>
        <v>#N/A</v>
      </c>
      <c r="BF95" s="29" t="e">
        <f>VLOOKUP($C95,'S48'!$C:$BQ,15,0)</f>
        <v>#N/A</v>
      </c>
      <c r="BG95" s="29" t="e">
        <f>VLOOKUP($C95,'S48'!$C:$BQ,22,0)</f>
        <v>#N/A</v>
      </c>
      <c r="BH95" s="29" t="e">
        <f>VLOOKUP($C95,'S48'!$C:$BQ,23,0)</f>
        <v>#N/A</v>
      </c>
      <c r="BI95" s="29" t="e">
        <f>VLOOKUP($C95,'S48'!$C:$BQ,35,0)</f>
        <v>#N/A</v>
      </c>
      <c r="BJ95" s="29" t="e">
        <f>VLOOKUP($C95,'S48'!$C:$BQ,42,0)</f>
        <v>#N/A</v>
      </c>
      <c r="BK95" s="29" t="e">
        <f>VLOOKUP($C95,'S48'!$C:$BQ,43,0)</f>
        <v>#N/A</v>
      </c>
      <c r="BL95" s="22" t="e">
        <f>VLOOKUP($C95,'S49'!$C:$BQ,55,0)</f>
        <v>#N/A</v>
      </c>
      <c r="BM95" s="22" t="e">
        <f>VLOOKUP($C95,'S49'!$C:$BQ,62,0)</f>
        <v>#N/A</v>
      </c>
      <c r="BN95" s="22" t="e">
        <f>VLOOKUP($C95,'S49'!$C:$BQ,63,0)</f>
        <v>#N/A</v>
      </c>
      <c r="BO95" s="22" t="e">
        <f>VLOOKUP($C95,'S49'!$C:$BQ,45,0)</f>
        <v>#N/A</v>
      </c>
      <c r="BP95" s="29" t="e">
        <f>VLOOKUP($C95,'S49'!$C:$BQ,52,0)</f>
        <v>#N/A</v>
      </c>
      <c r="BQ95" s="29" t="e">
        <f>VLOOKUP($C95,'S49'!$C:$BQ,53,0)</f>
        <v>#N/A</v>
      </c>
      <c r="BR95" s="29" t="e">
        <f>VLOOKUP($C95,'S49'!$C:$BQ,15,0)</f>
        <v>#N/A</v>
      </c>
      <c r="BS95" s="29" t="e">
        <f>VLOOKUP($C95,'S49'!$C:$BQ,22,0)</f>
        <v>#N/A</v>
      </c>
      <c r="BT95" s="29" t="e">
        <f>VLOOKUP($C95,'S49'!$C:$BQ,23,0)</f>
        <v>#N/A</v>
      </c>
      <c r="BU95" s="29" t="e">
        <f>VLOOKUP($C95,'S49'!$C:$BQ,35,0)</f>
        <v>#N/A</v>
      </c>
      <c r="BV95" s="29" t="e">
        <f>VLOOKUP($C95,'S49'!$C:$BQ,42,0)</f>
        <v>#N/A</v>
      </c>
      <c r="BW95" s="29" t="e">
        <f>VLOOKUP($C95,'S49'!$C:$BQ,43,0)</f>
        <v>#N/A</v>
      </c>
      <c r="BX95" s="22" t="e">
        <f>VLOOKUP($C95,'S50'!$C:$BQ,55,0)</f>
        <v>#N/A</v>
      </c>
      <c r="BY95" s="22" t="e">
        <f>VLOOKUP($C95,'S50'!$C:$BQ,62,0)</f>
        <v>#N/A</v>
      </c>
      <c r="BZ95" s="22" t="e">
        <f>VLOOKUP($C95,'S50'!$C:$BQ,63,0)</f>
        <v>#N/A</v>
      </c>
      <c r="CA95" s="22" t="e">
        <f>VLOOKUP($C95,'S50'!$C:$BQ,45,0)</f>
        <v>#N/A</v>
      </c>
      <c r="CB95" s="29" t="e">
        <f>VLOOKUP($C95,'S50'!$C:$BQ,52,0)</f>
        <v>#N/A</v>
      </c>
      <c r="CC95" s="29" t="e">
        <f>VLOOKUP($C95,'S50'!$C:$BQ,53,0)</f>
        <v>#N/A</v>
      </c>
      <c r="CD95" s="29" t="e">
        <f>VLOOKUP($C95,'S50'!$C:$BQ,15,0)</f>
        <v>#N/A</v>
      </c>
      <c r="CE95" s="29" t="e">
        <f>VLOOKUP($C95,'S50'!$C:$BQ,22,0)</f>
        <v>#N/A</v>
      </c>
      <c r="CF95" s="29" t="e">
        <f>VLOOKUP($C95,'S50'!$C:$BQ,23,0)</f>
        <v>#N/A</v>
      </c>
      <c r="CG95" s="29" t="e">
        <f>VLOOKUP($C95,'S50'!$C:$BQ,35,0)</f>
        <v>#N/A</v>
      </c>
      <c r="CH95" s="29" t="e">
        <f>VLOOKUP($C95,'S50'!$C:$BQ,42,0)</f>
        <v>#N/A</v>
      </c>
      <c r="CI95" s="29" t="e">
        <f>VLOOKUP($C95,'S50'!$C:$BQ,43,0)</f>
        <v>#N/A</v>
      </c>
    </row>
    <row r="96" spans="1:87" x14ac:dyDescent="0.2">
      <c r="A96" s="31" t="s">
        <v>383</v>
      </c>
      <c r="B96" s="31" t="s">
        <v>116</v>
      </c>
      <c r="C96" s="21" t="s">
        <v>131</v>
      </c>
      <c r="D96" s="22">
        <f>VLOOKUP($C96,'S0 remplacer avec S44'!$C:$BQ,55,0)</f>
        <v>261.2</v>
      </c>
      <c r="E96" s="22">
        <f>VLOOKUP($C96,'S0 remplacer avec S44'!$C:$BQ,62,0)</f>
        <v>0</v>
      </c>
      <c r="F96" s="22">
        <f>VLOOKUP($C96,'S0 remplacer avec S44'!$C:$BQ,63,0)</f>
        <v>27</v>
      </c>
      <c r="G96" s="22">
        <f>VLOOKUP($C96,'S0 remplacer avec S44'!$C:$BQ,45,0)</f>
        <v>2457.4814000000001</v>
      </c>
      <c r="H96" s="29">
        <f>VLOOKUP($C96,'S0 remplacer avec S44'!$C:$BQ,52,0)</f>
        <v>0</v>
      </c>
      <c r="I96" s="29">
        <f>VLOOKUP($C96,'S0 remplacer avec S44'!$C:$BQ,53,0)</f>
        <v>82</v>
      </c>
      <c r="J96" s="29">
        <f>VLOOKUP($C96,'S0 remplacer avec S44'!$C:$BQ,15,0)</f>
        <v>133</v>
      </c>
      <c r="K96" s="29">
        <f>VLOOKUP($C96,'S0 remplacer avec S44'!$C:$BQ,22,0)</f>
        <v>0</v>
      </c>
      <c r="L96" s="29">
        <f>VLOOKUP($C96,'S0 remplacer avec S44'!$C:$BQ,23,0)</f>
        <v>27</v>
      </c>
      <c r="M96" s="29">
        <f>VLOOKUP($C96,'S0 remplacer avec S44'!$C:$BQ,35,0)</f>
        <v>1889.40689</v>
      </c>
      <c r="N96" s="29">
        <f>VLOOKUP($C96,'S0 remplacer avec S44'!$C:$BQ,42,0)</f>
        <v>1050</v>
      </c>
      <c r="O96" s="29">
        <f>VLOOKUP($C96,'S0 remplacer avec S44'!$C:$BQ,43,0)</f>
        <v>1638</v>
      </c>
      <c r="P96" s="22">
        <f>VLOOKUP($C96,'S45'!$C:$BQ,55,0)</f>
        <v>265.2</v>
      </c>
      <c r="Q96" s="22">
        <f>VLOOKUP($C96,'S45'!$C:$BQ,62,0)</f>
        <v>0</v>
      </c>
      <c r="R96" s="22">
        <f>VLOOKUP($C96,'S45'!$C:$BQ,63,0)</f>
        <v>23</v>
      </c>
      <c r="S96" s="22">
        <f>VLOOKUP($C96,'S45'!$C:$BQ,45,0)</f>
        <v>2476.9206899999999</v>
      </c>
      <c r="T96" s="29">
        <f>VLOOKUP($C96,'S45'!$C:$BQ,52,0)</f>
        <v>0</v>
      </c>
      <c r="U96" s="29">
        <f>VLOOKUP($C96,'S45'!$C:$BQ,53,0)</f>
        <v>63</v>
      </c>
      <c r="V96" s="29">
        <f>VLOOKUP($C96,'S45'!$C:$BQ,15,0)</f>
        <v>137</v>
      </c>
      <c r="W96" s="29">
        <f>VLOOKUP($C96,'S45'!$C:$BQ,22,0)</f>
        <v>0</v>
      </c>
      <c r="X96" s="29">
        <f>VLOOKUP($C96,'S45'!$C:$BQ,23,0)</f>
        <v>23</v>
      </c>
      <c r="Y96" s="29">
        <f>VLOOKUP($C96,'S45'!$C:$BQ,35,0)</f>
        <v>1905.8895600000001</v>
      </c>
      <c r="Z96" s="29">
        <f>VLOOKUP($C96,'S45'!$C:$BQ,42,0)</f>
        <v>1033</v>
      </c>
      <c r="AA96" s="29">
        <f>VLOOKUP($C96,'S45'!$C:$BQ,43,0)</f>
        <v>1621</v>
      </c>
      <c r="AB96" s="22" t="e">
        <f>VLOOKUP($C96,'S46'!$C:$BQ,55,0)</f>
        <v>#N/A</v>
      </c>
      <c r="AC96" s="22" t="e">
        <f>VLOOKUP($C96,'S46'!$C:$BQ,62,0)</f>
        <v>#N/A</v>
      </c>
      <c r="AD96" s="22" t="e">
        <f>VLOOKUP($C96,'S46'!$C:$BQ,63,0)</f>
        <v>#N/A</v>
      </c>
      <c r="AE96" s="22" t="e">
        <f>VLOOKUP($C96,'S46'!$C:$BQ,45,0)</f>
        <v>#N/A</v>
      </c>
      <c r="AF96" s="29" t="e">
        <f>VLOOKUP($C96,'S46'!$C:$BQ,52,0)</f>
        <v>#N/A</v>
      </c>
      <c r="AG96" s="29" t="e">
        <f>VLOOKUP($C96,'S46'!$C:$BQ,53,0)</f>
        <v>#N/A</v>
      </c>
      <c r="AH96" s="29" t="e">
        <f>VLOOKUP($C96,'S46'!$C:$BQ,15,0)</f>
        <v>#N/A</v>
      </c>
      <c r="AI96" s="29" t="e">
        <f>VLOOKUP($C96,'S46'!$C:$BQ,22,0)</f>
        <v>#N/A</v>
      </c>
      <c r="AJ96" s="29" t="e">
        <f>VLOOKUP($C96,'S46'!$C:$BQ,23,0)</f>
        <v>#N/A</v>
      </c>
      <c r="AK96" s="29" t="e">
        <f>VLOOKUP($C96,'S46'!$C:$BQ,35,0)</f>
        <v>#N/A</v>
      </c>
      <c r="AL96" s="29" t="e">
        <f>VLOOKUP($C96,'S46'!$C:$BQ,42,0)</f>
        <v>#N/A</v>
      </c>
      <c r="AM96" s="29" t="e">
        <f>VLOOKUP($C96,'S46'!$C:$BQ,43,0)</f>
        <v>#N/A</v>
      </c>
      <c r="AN96" s="22" t="e">
        <f>VLOOKUP($C96,'S47'!$C:$BQ,55,0)</f>
        <v>#N/A</v>
      </c>
      <c r="AO96" s="22" t="e">
        <f>VLOOKUP($C96,'S47'!$C:$BQ,62,0)</f>
        <v>#N/A</v>
      </c>
      <c r="AP96" s="22" t="e">
        <f>VLOOKUP($C96,'S47'!$C:$BQ,63,0)</f>
        <v>#N/A</v>
      </c>
      <c r="AQ96" s="22" t="e">
        <f>VLOOKUP($C96,'S47'!$C:$BQ,45,0)</f>
        <v>#N/A</v>
      </c>
      <c r="AR96" s="29" t="e">
        <f>VLOOKUP($C96,'S47'!$C:$BQ,52,0)</f>
        <v>#N/A</v>
      </c>
      <c r="AS96" s="29" t="e">
        <f>VLOOKUP($C96,'S47'!$C:$BQ,53,0)</f>
        <v>#N/A</v>
      </c>
      <c r="AT96" s="29" t="e">
        <f>VLOOKUP($C96,'S47'!$C:$BQ,15,0)</f>
        <v>#N/A</v>
      </c>
      <c r="AU96" s="29" t="e">
        <f>VLOOKUP($C96,'S47'!$C:$BQ,22,0)</f>
        <v>#N/A</v>
      </c>
      <c r="AV96" s="29" t="e">
        <f>VLOOKUP($C96,'S47'!$C:$BQ,23,0)</f>
        <v>#N/A</v>
      </c>
      <c r="AW96" s="29" t="e">
        <f>VLOOKUP($C96,'S47'!$C:$BQ,35,0)</f>
        <v>#N/A</v>
      </c>
      <c r="AX96" s="29" t="e">
        <f>VLOOKUP($C96,'S47'!$C:$BQ,42,0)</f>
        <v>#N/A</v>
      </c>
      <c r="AY96" s="29" t="e">
        <f>VLOOKUP($C96,'S47'!$C:$BQ,43,0)</f>
        <v>#N/A</v>
      </c>
      <c r="AZ96" s="22" t="e">
        <f>VLOOKUP($C96,'S48'!$C:$BQ,55,0)</f>
        <v>#N/A</v>
      </c>
      <c r="BA96" s="22" t="e">
        <f>VLOOKUP($C96,'S48'!$C:$BQ,62,0)</f>
        <v>#N/A</v>
      </c>
      <c r="BB96" s="22" t="e">
        <f>VLOOKUP($C96,'S48'!$C:$BQ,63,0)</f>
        <v>#N/A</v>
      </c>
      <c r="BC96" s="22" t="e">
        <f>VLOOKUP($C96,'S48'!$C:$BQ,45,0)</f>
        <v>#N/A</v>
      </c>
      <c r="BD96" s="29" t="e">
        <f>VLOOKUP($C96,'S48'!$C:$BQ,52,0)</f>
        <v>#N/A</v>
      </c>
      <c r="BE96" s="29" t="e">
        <f>VLOOKUP($C96,'S48'!$C:$BQ,53,0)</f>
        <v>#N/A</v>
      </c>
      <c r="BF96" s="29" t="e">
        <f>VLOOKUP($C96,'S48'!$C:$BQ,15,0)</f>
        <v>#N/A</v>
      </c>
      <c r="BG96" s="29" t="e">
        <f>VLOOKUP($C96,'S48'!$C:$BQ,22,0)</f>
        <v>#N/A</v>
      </c>
      <c r="BH96" s="29" t="e">
        <f>VLOOKUP($C96,'S48'!$C:$BQ,23,0)</f>
        <v>#N/A</v>
      </c>
      <c r="BI96" s="29" t="e">
        <f>VLOOKUP($C96,'S48'!$C:$BQ,35,0)</f>
        <v>#N/A</v>
      </c>
      <c r="BJ96" s="29" t="e">
        <f>VLOOKUP($C96,'S48'!$C:$BQ,42,0)</f>
        <v>#N/A</v>
      </c>
      <c r="BK96" s="29" t="e">
        <f>VLOOKUP($C96,'S48'!$C:$BQ,43,0)</f>
        <v>#N/A</v>
      </c>
      <c r="BL96" s="22" t="e">
        <f>VLOOKUP($C96,'S49'!$C:$BQ,55,0)</f>
        <v>#N/A</v>
      </c>
      <c r="BM96" s="22" t="e">
        <f>VLOOKUP($C96,'S49'!$C:$BQ,62,0)</f>
        <v>#N/A</v>
      </c>
      <c r="BN96" s="22" t="e">
        <f>VLOOKUP($C96,'S49'!$C:$BQ,63,0)</f>
        <v>#N/A</v>
      </c>
      <c r="BO96" s="22" t="e">
        <f>VLOOKUP($C96,'S49'!$C:$BQ,45,0)</f>
        <v>#N/A</v>
      </c>
      <c r="BP96" s="29" t="e">
        <f>VLOOKUP($C96,'S49'!$C:$BQ,52,0)</f>
        <v>#N/A</v>
      </c>
      <c r="BQ96" s="29" t="e">
        <f>VLOOKUP($C96,'S49'!$C:$BQ,53,0)</f>
        <v>#N/A</v>
      </c>
      <c r="BR96" s="29" t="e">
        <f>VLOOKUP($C96,'S49'!$C:$BQ,15,0)</f>
        <v>#N/A</v>
      </c>
      <c r="BS96" s="29" t="e">
        <f>VLOOKUP($C96,'S49'!$C:$BQ,22,0)</f>
        <v>#N/A</v>
      </c>
      <c r="BT96" s="29" t="e">
        <f>VLOOKUP($C96,'S49'!$C:$BQ,23,0)</f>
        <v>#N/A</v>
      </c>
      <c r="BU96" s="29" t="e">
        <f>VLOOKUP($C96,'S49'!$C:$BQ,35,0)</f>
        <v>#N/A</v>
      </c>
      <c r="BV96" s="29" t="e">
        <f>VLOOKUP($C96,'S49'!$C:$BQ,42,0)</f>
        <v>#N/A</v>
      </c>
      <c r="BW96" s="29" t="e">
        <f>VLOOKUP($C96,'S49'!$C:$BQ,43,0)</f>
        <v>#N/A</v>
      </c>
      <c r="BX96" s="22" t="e">
        <f>VLOOKUP($C96,'S50'!$C:$BQ,55,0)</f>
        <v>#N/A</v>
      </c>
      <c r="BY96" s="22" t="e">
        <f>VLOOKUP($C96,'S50'!$C:$BQ,62,0)</f>
        <v>#N/A</v>
      </c>
      <c r="BZ96" s="22" t="e">
        <f>VLOOKUP($C96,'S50'!$C:$BQ,63,0)</f>
        <v>#N/A</v>
      </c>
      <c r="CA96" s="22" t="e">
        <f>VLOOKUP($C96,'S50'!$C:$BQ,45,0)</f>
        <v>#N/A</v>
      </c>
      <c r="CB96" s="29" t="e">
        <f>VLOOKUP($C96,'S50'!$C:$BQ,52,0)</f>
        <v>#N/A</v>
      </c>
      <c r="CC96" s="29" t="e">
        <f>VLOOKUP($C96,'S50'!$C:$BQ,53,0)</f>
        <v>#N/A</v>
      </c>
      <c r="CD96" s="29" t="e">
        <f>VLOOKUP($C96,'S50'!$C:$BQ,15,0)</f>
        <v>#N/A</v>
      </c>
      <c r="CE96" s="29" t="e">
        <f>VLOOKUP($C96,'S50'!$C:$BQ,22,0)</f>
        <v>#N/A</v>
      </c>
      <c r="CF96" s="29" t="e">
        <f>VLOOKUP($C96,'S50'!$C:$BQ,23,0)</f>
        <v>#N/A</v>
      </c>
      <c r="CG96" s="29" t="e">
        <f>VLOOKUP($C96,'S50'!$C:$BQ,35,0)</f>
        <v>#N/A</v>
      </c>
      <c r="CH96" s="29" t="e">
        <f>VLOOKUP($C96,'S50'!$C:$BQ,42,0)</f>
        <v>#N/A</v>
      </c>
      <c r="CI96" s="29" t="e">
        <f>VLOOKUP($C96,'S50'!$C:$BQ,43,0)</f>
        <v>#N/A</v>
      </c>
    </row>
    <row r="97" spans="1:87" x14ac:dyDescent="0.2">
      <c r="A97" s="31" t="e">
        <v>#N/A</v>
      </c>
      <c r="B97" s="31" t="e">
        <v>#N/A</v>
      </c>
      <c r="C97" s="21" t="s">
        <v>132</v>
      </c>
      <c r="D97" s="22" t="e">
        <f>VLOOKUP($C97,'S0 remplacer avec S44'!$C:$BQ,55,0)</f>
        <v>#N/A</v>
      </c>
      <c r="E97" s="22" t="e">
        <f>VLOOKUP($C97,'S0 remplacer avec S44'!$C:$BQ,62,0)</f>
        <v>#N/A</v>
      </c>
      <c r="F97" s="22" t="e">
        <f>VLOOKUP($C97,'S0 remplacer avec S44'!$C:$BQ,63,0)</f>
        <v>#N/A</v>
      </c>
      <c r="G97" s="22" t="e">
        <f>VLOOKUP($C97,'S0 remplacer avec S44'!$C:$BQ,45,0)</f>
        <v>#N/A</v>
      </c>
      <c r="H97" s="29" t="e">
        <f>VLOOKUP($C97,'S0 remplacer avec S44'!$C:$BQ,52,0)</f>
        <v>#N/A</v>
      </c>
      <c r="I97" s="29" t="e">
        <f>VLOOKUP($C97,'S0 remplacer avec S44'!$C:$BQ,53,0)</f>
        <v>#N/A</v>
      </c>
      <c r="J97" s="29" t="e">
        <f>VLOOKUP($C97,'S0 remplacer avec S44'!$C:$BQ,15,0)</f>
        <v>#N/A</v>
      </c>
      <c r="K97" s="29" t="e">
        <f>VLOOKUP($C97,'S0 remplacer avec S44'!$C:$BQ,22,0)</f>
        <v>#N/A</v>
      </c>
      <c r="L97" s="29" t="e">
        <f>VLOOKUP($C97,'S0 remplacer avec S44'!$C:$BQ,23,0)</f>
        <v>#N/A</v>
      </c>
      <c r="M97" s="29" t="e">
        <f>VLOOKUP($C97,'S0 remplacer avec S44'!$C:$BQ,35,0)</f>
        <v>#N/A</v>
      </c>
      <c r="N97" s="29" t="e">
        <f>VLOOKUP($C97,'S0 remplacer avec S44'!$C:$BQ,42,0)</f>
        <v>#N/A</v>
      </c>
      <c r="O97" s="29" t="e">
        <f>VLOOKUP($C97,'S0 remplacer avec S44'!$C:$BQ,43,0)</f>
        <v>#N/A</v>
      </c>
      <c r="P97" s="22" t="e">
        <f>VLOOKUP($C97,'S45'!$C:$BQ,55,0)</f>
        <v>#N/A</v>
      </c>
      <c r="Q97" s="22" t="e">
        <f>VLOOKUP($C97,'S45'!$C:$BQ,62,0)</f>
        <v>#N/A</v>
      </c>
      <c r="R97" s="22" t="e">
        <f>VLOOKUP($C97,'S45'!$C:$BQ,63,0)</f>
        <v>#N/A</v>
      </c>
      <c r="S97" s="22" t="e">
        <f>VLOOKUP($C97,'S45'!$C:$BQ,45,0)</f>
        <v>#N/A</v>
      </c>
      <c r="T97" s="29" t="e">
        <f>VLOOKUP($C97,'S45'!$C:$BQ,52,0)</f>
        <v>#N/A</v>
      </c>
      <c r="U97" s="29" t="e">
        <f>VLOOKUP($C97,'S45'!$C:$BQ,53,0)</f>
        <v>#N/A</v>
      </c>
      <c r="V97" s="29" t="e">
        <f>VLOOKUP($C97,'S45'!$C:$BQ,15,0)</f>
        <v>#N/A</v>
      </c>
      <c r="W97" s="29" t="e">
        <f>VLOOKUP($C97,'S45'!$C:$BQ,22,0)</f>
        <v>#N/A</v>
      </c>
      <c r="X97" s="29" t="e">
        <f>VLOOKUP($C97,'S45'!$C:$BQ,23,0)</f>
        <v>#N/A</v>
      </c>
      <c r="Y97" s="29" t="e">
        <f>VLOOKUP($C97,'S45'!$C:$BQ,35,0)</f>
        <v>#N/A</v>
      </c>
      <c r="Z97" s="29" t="e">
        <f>VLOOKUP($C97,'S45'!$C:$BQ,42,0)</f>
        <v>#N/A</v>
      </c>
      <c r="AA97" s="29" t="e">
        <f>VLOOKUP($C97,'S45'!$C:$BQ,43,0)</f>
        <v>#N/A</v>
      </c>
      <c r="AB97" s="22" t="e">
        <f>VLOOKUP($C97,'S46'!$C:$BQ,55,0)</f>
        <v>#N/A</v>
      </c>
      <c r="AC97" s="22" t="e">
        <f>VLOOKUP($C97,'S46'!$C:$BQ,62,0)</f>
        <v>#N/A</v>
      </c>
      <c r="AD97" s="22" t="e">
        <f>VLOOKUP($C97,'S46'!$C:$BQ,63,0)</f>
        <v>#N/A</v>
      </c>
      <c r="AE97" s="22" t="e">
        <f>VLOOKUP($C97,'S46'!$C:$BQ,45,0)</f>
        <v>#N/A</v>
      </c>
      <c r="AF97" s="29" t="e">
        <f>VLOOKUP($C97,'S46'!$C:$BQ,52,0)</f>
        <v>#N/A</v>
      </c>
      <c r="AG97" s="29" t="e">
        <f>VLOOKUP($C97,'S46'!$C:$BQ,53,0)</f>
        <v>#N/A</v>
      </c>
      <c r="AH97" s="29" t="e">
        <f>VLOOKUP($C97,'S46'!$C:$BQ,15,0)</f>
        <v>#N/A</v>
      </c>
      <c r="AI97" s="29" t="e">
        <f>VLOOKUP($C97,'S46'!$C:$BQ,22,0)</f>
        <v>#N/A</v>
      </c>
      <c r="AJ97" s="29" t="e">
        <f>VLOOKUP($C97,'S46'!$C:$BQ,23,0)</f>
        <v>#N/A</v>
      </c>
      <c r="AK97" s="29" t="e">
        <f>VLOOKUP($C97,'S46'!$C:$BQ,35,0)</f>
        <v>#N/A</v>
      </c>
      <c r="AL97" s="29" t="e">
        <f>VLOOKUP($C97,'S46'!$C:$BQ,42,0)</f>
        <v>#N/A</v>
      </c>
      <c r="AM97" s="29" t="e">
        <f>VLOOKUP($C97,'S46'!$C:$BQ,43,0)</f>
        <v>#N/A</v>
      </c>
      <c r="AN97" s="22" t="e">
        <f>VLOOKUP($C97,'S47'!$C:$BQ,55,0)</f>
        <v>#N/A</v>
      </c>
      <c r="AO97" s="22" t="e">
        <f>VLOOKUP($C97,'S47'!$C:$BQ,62,0)</f>
        <v>#N/A</v>
      </c>
      <c r="AP97" s="22" t="e">
        <f>VLOOKUP($C97,'S47'!$C:$BQ,63,0)</f>
        <v>#N/A</v>
      </c>
      <c r="AQ97" s="22" t="e">
        <f>VLOOKUP($C97,'S47'!$C:$BQ,45,0)</f>
        <v>#N/A</v>
      </c>
      <c r="AR97" s="29" t="e">
        <f>VLOOKUP($C97,'S47'!$C:$BQ,52,0)</f>
        <v>#N/A</v>
      </c>
      <c r="AS97" s="29" t="e">
        <f>VLOOKUP($C97,'S47'!$C:$BQ,53,0)</f>
        <v>#N/A</v>
      </c>
      <c r="AT97" s="29" t="e">
        <f>VLOOKUP($C97,'S47'!$C:$BQ,15,0)</f>
        <v>#N/A</v>
      </c>
      <c r="AU97" s="29" t="e">
        <f>VLOOKUP($C97,'S47'!$C:$BQ,22,0)</f>
        <v>#N/A</v>
      </c>
      <c r="AV97" s="29" t="e">
        <f>VLOOKUP($C97,'S47'!$C:$BQ,23,0)</f>
        <v>#N/A</v>
      </c>
      <c r="AW97" s="29" t="e">
        <f>VLOOKUP($C97,'S47'!$C:$BQ,35,0)</f>
        <v>#N/A</v>
      </c>
      <c r="AX97" s="29" t="e">
        <f>VLOOKUP($C97,'S47'!$C:$BQ,42,0)</f>
        <v>#N/A</v>
      </c>
      <c r="AY97" s="29" t="e">
        <f>VLOOKUP($C97,'S47'!$C:$BQ,43,0)</f>
        <v>#N/A</v>
      </c>
      <c r="AZ97" s="22" t="e">
        <f>VLOOKUP($C97,'S48'!$C:$BQ,55,0)</f>
        <v>#N/A</v>
      </c>
      <c r="BA97" s="22" t="e">
        <f>VLOOKUP($C97,'S48'!$C:$BQ,62,0)</f>
        <v>#N/A</v>
      </c>
      <c r="BB97" s="22" t="e">
        <f>VLOOKUP($C97,'S48'!$C:$BQ,63,0)</f>
        <v>#N/A</v>
      </c>
      <c r="BC97" s="22" t="e">
        <f>VLOOKUP($C97,'S48'!$C:$BQ,45,0)</f>
        <v>#N/A</v>
      </c>
      <c r="BD97" s="29" t="e">
        <f>VLOOKUP($C97,'S48'!$C:$BQ,52,0)</f>
        <v>#N/A</v>
      </c>
      <c r="BE97" s="29" t="e">
        <f>VLOOKUP($C97,'S48'!$C:$BQ,53,0)</f>
        <v>#N/A</v>
      </c>
      <c r="BF97" s="29" t="e">
        <f>VLOOKUP($C97,'S48'!$C:$BQ,15,0)</f>
        <v>#N/A</v>
      </c>
      <c r="BG97" s="29" t="e">
        <f>VLOOKUP($C97,'S48'!$C:$BQ,22,0)</f>
        <v>#N/A</v>
      </c>
      <c r="BH97" s="29" t="e">
        <f>VLOOKUP($C97,'S48'!$C:$BQ,23,0)</f>
        <v>#N/A</v>
      </c>
      <c r="BI97" s="29" t="e">
        <f>VLOOKUP($C97,'S48'!$C:$BQ,35,0)</f>
        <v>#N/A</v>
      </c>
      <c r="BJ97" s="29" t="e">
        <f>VLOOKUP($C97,'S48'!$C:$BQ,42,0)</f>
        <v>#N/A</v>
      </c>
      <c r="BK97" s="29" t="e">
        <f>VLOOKUP($C97,'S48'!$C:$BQ,43,0)</f>
        <v>#N/A</v>
      </c>
      <c r="BL97" s="22" t="e">
        <f>VLOOKUP($C97,'S49'!$C:$BQ,55,0)</f>
        <v>#N/A</v>
      </c>
      <c r="BM97" s="22" t="e">
        <f>VLOOKUP($C97,'S49'!$C:$BQ,62,0)</f>
        <v>#N/A</v>
      </c>
      <c r="BN97" s="22" t="e">
        <f>VLOOKUP($C97,'S49'!$C:$BQ,63,0)</f>
        <v>#N/A</v>
      </c>
      <c r="BO97" s="22" t="e">
        <f>VLOOKUP($C97,'S49'!$C:$BQ,45,0)</f>
        <v>#N/A</v>
      </c>
      <c r="BP97" s="29" t="e">
        <f>VLOOKUP($C97,'S49'!$C:$BQ,52,0)</f>
        <v>#N/A</v>
      </c>
      <c r="BQ97" s="29" t="e">
        <f>VLOOKUP($C97,'S49'!$C:$BQ,53,0)</f>
        <v>#N/A</v>
      </c>
      <c r="BR97" s="29" t="e">
        <f>VLOOKUP($C97,'S49'!$C:$BQ,15,0)</f>
        <v>#N/A</v>
      </c>
      <c r="BS97" s="29" t="e">
        <f>VLOOKUP($C97,'S49'!$C:$BQ,22,0)</f>
        <v>#N/A</v>
      </c>
      <c r="BT97" s="29" t="e">
        <f>VLOOKUP($C97,'S49'!$C:$BQ,23,0)</f>
        <v>#N/A</v>
      </c>
      <c r="BU97" s="29" t="e">
        <f>VLOOKUP($C97,'S49'!$C:$BQ,35,0)</f>
        <v>#N/A</v>
      </c>
      <c r="BV97" s="29" t="e">
        <f>VLOOKUP($C97,'S49'!$C:$BQ,42,0)</f>
        <v>#N/A</v>
      </c>
      <c r="BW97" s="29" t="e">
        <f>VLOOKUP($C97,'S49'!$C:$BQ,43,0)</f>
        <v>#N/A</v>
      </c>
      <c r="BX97" s="22" t="e">
        <f>VLOOKUP($C97,'S50'!$C:$BQ,55,0)</f>
        <v>#N/A</v>
      </c>
      <c r="BY97" s="22" t="e">
        <f>VLOOKUP($C97,'S50'!$C:$BQ,62,0)</f>
        <v>#N/A</v>
      </c>
      <c r="BZ97" s="22" t="e">
        <f>VLOOKUP($C97,'S50'!$C:$BQ,63,0)</f>
        <v>#N/A</v>
      </c>
      <c r="CA97" s="22" t="e">
        <f>VLOOKUP($C97,'S50'!$C:$BQ,45,0)</f>
        <v>#N/A</v>
      </c>
      <c r="CB97" s="29" t="e">
        <f>VLOOKUP($C97,'S50'!$C:$BQ,52,0)</f>
        <v>#N/A</v>
      </c>
      <c r="CC97" s="29" t="e">
        <f>VLOOKUP($C97,'S50'!$C:$BQ,53,0)</f>
        <v>#N/A</v>
      </c>
      <c r="CD97" s="29" t="e">
        <f>VLOOKUP($C97,'S50'!$C:$BQ,15,0)</f>
        <v>#N/A</v>
      </c>
      <c r="CE97" s="29" t="e">
        <f>VLOOKUP($C97,'S50'!$C:$BQ,22,0)</f>
        <v>#N/A</v>
      </c>
      <c r="CF97" s="29" t="e">
        <f>VLOOKUP($C97,'S50'!$C:$BQ,23,0)</f>
        <v>#N/A</v>
      </c>
      <c r="CG97" s="29" t="e">
        <f>VLOOKUP($C97,'S50'!$C:$BQ,35,0)</f>
        <v>#N/A</v>
      </c>
      <c r="CH97" s="29" t="e">
        <f>VLOOKUP($C97,'S50'!$C:$BQ,42,0)</f>
        <v>#N/A</v>
      </c>
      <c r="CI97" s="29" t="e">
        <f>VLOOKUP($C97,'S50'!$C:$BQ,43,0)</f>
        <v>#N/A</v>
      </c>
    </row>
    <row r="98" spans="1:87" x14ac:dyDescent="0.2">
      <c r="A98" s="31" t="e">
        <v>#N/A</v>
      </c>
      <c r="B98" s="31" t="e">
        <v>#N/A</v>
      </c>
      <c r="C98" s="21" t="s">
        <v>133</v>
      </c>
      <c r="D98" s="22" t="e">
        <f>VLOOKUP($C98,'S0 remplacer avec S44'!$C:$BQ,55,0)</f>
        <v>#N/A</v>
      </c>
      <c r="E98" s="22" t="e">
        <f>VLOOKUP($C98,'S0 remplacer avec S44'!$C:$BQ,62,0)</f>
        <v>#N/A</v>
      </c>
      <c r="F98" s="22" t="e">
        <f>VLOOKUP($C98,'S0 remplacer avec S44'!$C:$BQ,63,0)</f>
        <v>#N/A</v>
      </c>
      <c r="G98" s="22" t="e">
        <f>VLOOKUP($C98,'S0 remplacer avec S44'!$C:$BQ,45,0)</f>
        <v>#N/A</v>
      </c>
      <c r="H98" s="29" t="e">
        <f>VLOOKUP($C98,'S0 remplacer avec S44'!$C:$BQ,52,0)</f>
        <v>#N/A</v>
      </c>
      <c r="I98" s="29" t="e">
        <f>VLOOKUP($C98,'S0 remplacer avec S44'!$C:$BQ,53,0)</f>
        <v>#N/A</v>
      </c>
      <c r="J98" s="29" t="e">
        <f>VLOOKUP($C98,'S0 remplacer avec S44'!$C:$BQ,15,0)</f>
        <v>#N/A</v>
      </c>
      <c r="K98" s="29" t="e">
        <f>VLOOKUP($C98,'S0 remplacer avec S44'!$C:$BQ,22,0)</f>
        <v>#N/A</v>
      </c>
      <c r="L98" s="29" t="e">
        <f>VLOOKUP($C98,'S0 remplacer avec S44'!$C:$BQ,23,0)</f>
        <v>#N/A</v>
      </c>
      <c r="M98" s="29" t="e">
        <f>VLOOKUP($C98,'S0 remplacer avec S44'!$C:$BQ,35,0)</f>
        <v>#N/A</v>
      </c>
      <c r="N98" s="29" t="e">
        <f>VLOOKUP($C98,'S0 remplacer avec S44'!$C:$BQ,42,0)</f>
        <v>#N/A</v>
      </c>
      <c r="O98" s="29" t="e">
        <f>VLOOKUP($C98,'S0 remplacer avec S44'!$C:$BQ,43,0)</f>
        <v>#N/A</v>
      </c>
      <c r="P98" s="22" t="e">
        <f>VLOOKUP($C98,'S45'!$C:$BQ,55,0)</f>
        <v>#N/A</v>
      </c>
      <c r="Q98" s="22" t="e">
        <f>VLOOKUP($C98,'S45'!$C:$BQ,62,0)</f>
        <v>#N/A</v>
      </c>
      <c r="R98" s="22" t="e">
        <f>VLOOKUP($C98,'S45'!$C:$BQ,63,0)</f>
        <v>#N/A</v>
      </c>
      <c r="S98" s="22" t="e">
        <f>VLOOKUP($C98,'S45'!$C:$BQ,45,0)</f>
        <v>#N/A</v>
      </c>
      <c r="T98" s="29" t="e">
        <f>VLOOKUP($C98,'S45'!$C:$BQ,52,0)</f>
        <v>#N/A</v>
      </c>
      <c r="U98" s="29" t="e">
        <f>VLOOKUP($C98,'S45'!$C:$BQ,53,0)</f>
        <v>#N/A</v>
      </c>
      <c r="V98" s="29" t="e">
        <f>VLOOKUP($C98,'S45'!$C:$BQ,15,0)</f>
        <v>#N/A</v>
      </c>
      <c r="W98" s="29" t="e">
        <f>VLOOKUP($C98,'S45'!$C:$BQ,22,0)</f>
        <v>#N/A</v>
      </c>
      <c r="X98" s="29" t="e">
        <f>VLOOKUP($C98,'S45'!$C:$BQ,23,0)</f>
        <v>#N/A</v>
      </c>
      <c r="Y98" s="29" t="e">
        <f>VLOOKUP($C98,'S45'!$C:$BQ,35,0)</f>
        <v>#N/A</v>
      </c>
      <c r="Z98" s="29" t="e">
        <f>VLOOKUP($C98,'S45'!$C:$BQ,42,0)</f>
        <v>#N/A</v>
      </c>
      <c r="AA98" s="29" t="e">
        <f>VLOOKUP($C98,'S45'!$C:$BQ,43,0)</f>
        <v>#N/A</v>
      </c>
      <c r="AB98" s="22" t="e">
        <f>VLOOKUP($C98,'S46'!$C:$BQ,55,0)</f>
        <v>#N/A</v>
      </c>
      <c r="AC98" s="22" t="e">
        <f>VLOOKUP($C98,'S46'!$C:$BQ,62,0)</f>
        <v>#N/A</v>
      </c>
      <c r="AD98" s="22" t="e">
        <f>VLOOKUP($C98,'S46'!$C:$BQ,63,0)</f>
        <v>#N/A</v>
      </c>
      <c r="AE98" s="22" t="e">
        <f>VLOOKUP($C98,'S46'!$C:$BQ,45,0)</f>
        <v>#N/A</v>
      </c>
      <c r="AF98" s="29" t="e">
        <f>VLOOKUP($C98,'S46'!$C:$BQ,52,0)</f>
        <v>#N/A</v>
      </c>
      <c r="AG98" s="29" t="e">
        <f>VLOOKUP($C98,'S46'!$C:$BQ,53,0)</f>
        <v>#N/A</v>
      </c>
      <c r="AH98" s="29" t="e">
        <f>VLOOKUP($C98,'S46'!$C:$BQ,15,0)</f>
        <v>#N/A</v>
      </c>
      <c r="AI98" s="29" t="e">
        <f>VLOOKUP($C98,'S46'!$C:$BQ,22,0)</f>
        <v>#N/A</v>
      </c>
      <c r="AJ98" s="29" t="e">
        <f>VLOOKUP($C98,'S46'!$C:$BQ,23,0)</f>
        <v>#N/A</v>
      </c>
      <c r="AK98" s="29" t="e">
        <f>VLOOKUP($C98,'S46'!$C:$BQ,35,0)</f>
        <v>#N/A</v>
      </c>
      <c r="AL98" s="29" t="e">
        <f>VLOOKUP($C98,'S46'!$C:$BQ,42,0)</f>
        <v>#N/A</v>
      </c>
      <c r="AM98" s="29" t="e">
        <f>VLOOKUP($C98,'S46'!$C:$BQ,43,0)</f>
        <v>#N/A</v>
      </c>
      <c r="AN98" s="22" t="e">
        <f>VLOOKUP($C98,'S47'!$C:$BQ,55,0)</f>
        <v>#N/A</v>
      </c>
      <c r="AO98" s="22" t="e">
        <f>VLOOKUP($C98,'S47'!$C:$BQ,62,0)</f>
        <v>#N/A</v>
      </c>
      <c r="AP98" s="22" t="e">
        <f>VLOOKUP($C98,'S47'!$C:$BQ,63,0)</f>
        <v>#N/A</v>
      </c>
      <c r="AQ98" s="22" t="e">
        <f>VLOOKUP($C98,'S47'!$C:$BQ,45,0)</f>
        <v>#N/A</v>
      </c>
      <c r="AR98" s="29" t="e">
        <f>VLOOKUP($C98,'S47'!$C:$BQ,52,0)</f>
        <v>#N/A</v>
      </c>
      <c r="AS98" s="29" t="e">
        <f>VLOOKUP($C98,'S47'!$C:$BQ,53,0)</f>
        <v>#N/A</v>
      </c>
      <c r="AT98" s="29" t="e">
        <f>VLOOKUP($C98,'S47'!$C:$BQ,15,0)</f>
        <v>#N/A</v>
      </c>
      <c r="AU98" s="29" t="e">
        <f>VLOOKUP($C98,'S47'!$C:$BQ,22,0)</f>
        <v>#N/A</v>
      </c>
      <c r="AV98" s="29" t="e">
        <f>VLOOKUP($C98,'S47'!$C:$BQ,23,0)</f>
        <v>#N/A</v>
      </c>
      <c r="AW98" s="29" t="e">
        <f>VLOOKUP($C98,'S47'!$C:$BQ,35,0)</f>
        <v>#N/A</v>
      </c>
      <c r="AX98" s="29" t="e">
        <f>VLOOKUP($C98,'S47'!$C:$BQ,42,0)</f>
        <v>#N/A</v>
      </c>
      <c r="AY98" s="29" t="e">
        <f>VLOOKUP($C98,'S47'!$C:$BQ,43,0)</f>
        <v>#N/A</v>
      </c>
      <c r="AZ98" s="22" t="e">
        <f>VLOOKUP($C98,'S48'!$C:$BQ,55,0)</f>
        <v>#N/A</v>
      </c>
      <c r="BA98" s="22" t="e">
        <f>VLOOKUP($C98,'S48'!$C:$BQ,62,0)</f>
        <v>#N/A</v>
      </c>
      <c r="BB98" s="22" t="e">
        <f>VLOOKUP($C98,'S48'!$C:$BQ,63,0)</f>
        <v>#N/A</v>
      </c>
      <c r="BC98" s="22" t="e">
        <f>VLOOKUP($C98,'S48'!$C:$BQ,45,0)</f>
        <v>#N/A</v>
      </c>
      <c r="BD98" s="29" t="e">
        <f>VLOOKUP($C98,'S48'!$C:$BQ,52,0)</f>
        <v>#N/A</v>
      </c>
      <c r="BE98" s="29" t="e">
        <f>VLOOKUP($C98,'S48'!$C:$BQ,53,0)</f>
        <v>#N/A</v>
      </c>
      <c r="BF98" s="29" t="e">
        <f>VLOOKUP($C98,'S48'!$C:$BQ,15,0)</f>
        <v>#N/A</v>
      </c>
      <c r="BG98" s="29" t="e">
        <f>VLOOKUP($C98,'S48'!$C:$BQ,22,0)</f>
        <v>#N/A</v>
      </c>
      <c r="BH98" s="29" t="e">
        <f>VLOOKUP($C98,'S48'!$C:$BQ,23,0)</f>
        <v>#N/A</v>
      </c>
      <c r="BI98" s="29" t="e">
        <f>VLOOKUP($C98,'S48'!$C:$BQ,35,0)</f>
        <v>#N/A</v>
      </c>
      <c r="BJ98" s="29" t="e">
        <f>VLOOKUP($C98,'S48'!$C:$BQ,42,0)</f>
        <v>#N/A</v>
      </c>
      <c r="BK98" s="29" t="e">
        <f>VLOOKUP($C98,'S48'!$C:$BQ,43,0)</f>
        <v>#N/A</v>
      </c>
      <c r="BL98" s="22" t="e">
        <f>VLOOKUP($C98,'S49'!$C:$BQ,55,0)</f>
        <v>#N/A</v>
      </c>
      <c r="BM98" s="22" t="e">
        <f>VLOOKUP($C98,'S49'!$C:$BQ,62,0)</f>
        <v>#N/A</v>
      </c>
      <c r="BN98" s="22" t="e">
        <f>VLOOKUP($C98,'S49'!$C:$BQ,63,0)</f>
        <v>#N/A</v>
      </c>
      <c r="BO98" s="22" t="e">
        <f>VLOOKUP($C98,'S49'!$C:$BQ,45,0)</f>
        <v>#N/A</v>
      </c>
      <c r="BP98" s="29" t="e">
        <f>VLOOKUP($C98,'S49'!$C:$BQ,52,0)</f>
        <v>#N/A</v>
      </c>
      <c r="BQ98" s="29" t="e">
        <f>VLOOKUP($C98,'S49'!$C:$BQ,53,0)</f>
        <v>#N/A</v>
      </c>
      <c r="BR98" s="29" t="e">
        <f>VLOOKUP($C98,'S49'!$C:$BQ,15,0)</f>
        <v>#N/A</v>
      </c>
      <c r="BS98" s="29" t="e">
        <f>VLOOKUP($C98,'S49'!$C:$BQ,22,0)</f>
        <v>#N/A</v>
      </c>
      <c r="BT98" s="29" t="e">
        <f>VLOOKUP($C98,'S49'!$C:$BQ,23,0)</f>
        <v>#N/A</v>
      </c>
      <c r="BU98" s="29" t="e">
        <f>VLOOKUP($C98,'S49'!$C:$BQ,35,0)</f>
        <v>#N/A</v>
      </c>
      <c r="BV98" s="29" t="e">
        <f>VLOOKUP($C98,'S49'!$C:$BQ,42,0)</f>
        <v>#N/A</v>
      </c>
      <c r="BW98" s="29" t="e">
        <f>VLOOKUP($C98,'S49'!$C:$BQ,43,0)</f>
        <v>#N/A</v>
      </c>
      <c r="BX98" s="22" t="e">
        <f>VLOOKUP($C98,'S50'!$C:$BQ,55,0)</f>
        <v>#N/A</v>
      </c>
      <c r="BY98" s="22" t="e">
        <f>VLOOKUP($C98,'S50'!$C:$BQ,62,0)</f>
        <v>#N/A</v>
      </c>
      <c r="BZ98" s="22" t="e">
        <f>VLOOKUP($C98,'S50'!$C:$BQ,63,0)</f>
        <v>#N/A</v>
      </c>
      <c r="CA98" s="22" t="e">
        <f>VLOOKUP($C98,'S50'!$C:$BQ,45,0)</f>
        <v>#N/A</v>
      </c>
      <c r="CB98" s="29" t="e">
        <f>VLOOKUP($C98,'S50'!$C:$BQ,52,0)</f>
        <v>#N/A</v>
      </c>
      <c r="CC98" s="29" t="e">
        <f>VLOOKUP($C98,'S50'!$C:$BQ,53,0)</f>
        <v>#N/A</v>
      </c>
      <c r="CD98" s="29" t="e">
        <f>VLOOKUP($C98,'S50'!$C:$BQ,15,0)</f>
        <v>#N/A</v>
      </c>
      <c r="CE98" s="29" t="e">
        <f>VLOOKUP($C98,'S50'!$C:$BQ,22,0)</f>
        <v>#N/A</v>
      </c>
      <c r="CF98" s="29" t="e">
        <f>VLOOKUP($C98,'S50'!$C:$BQ,23,0)</f>
        <v>#N/A</v>
      </c>
      <c r="CG98" s="29" t="e">
        <f>VLOOKUP($C98,'S50'!$C:$BQ,35,0)</f>
        <v>#N/A</v>
      </c>
      <c r="CH98" s="29" t="e">
        <f>VLOOKUP($C98,'S50'!$C:$BQ,42,0)</f>
        <v>#N/A</v>
      </c>
      <c r="CI98" s="29" t="e">
        <f>VLOOKUP($C98,'S50'!$C:$BQ,43,0)</f>
        <v>#N/A</v>
      </c>
    </row>
    <row r="99" spans="1:87" x14ac:dyDescent="0.2">
      <c r="A99" s="31" t="s">
        <v>383</v>
      </c>
      <c r="B99" s="31" t="s">
        <v>134</v>
      </c>
      <c r="C99" s="21" t="s">
        <v>135</v>
      </c>
      <c r="D99" s="22">
        <f>VLOOKUP($C99,'S0 remplacer avec S44'!$C:$BQ,55,0)</f>
        <v>268.5</v>
      </c>
      <c r="E99" s="22">
        <f>VLOOKUP($C99,'S0 remplacer avec S44'!$C:$BQ,62,0)</f>
        <v>237</v>
      </c>
      <c r="F99" s="22">
        <f>VLOOKUP($C99,'S0 remplacer avec S44'!$C:$BQ,63,0)</f>
        <v>339</v>
      </c>
      <c r="G99" s="22">
        <f>VLOOKUP($C99,'S0 remplacer avec S44'!$C:$BQ,45,0)</f>
        <v>4687.6830300000001</v>
      </c>
      <c r="H99" s="29">
        <f>VLOOKUP($C99,'S0 remplacer avec S44'!$C:$BQ,52,0)</f>
        <v>0</v>
      </c>
      <c r="I99" s="29">
        <f>VLOOKUP($C99,'S0 remplacer avec S44'!$C:$BQ,53,0)</f>
        <v>660</v>
      </c>
      <c r="J99" s="29">
        <f>VLOOKUP($C99,'S0 remplacer avec S44'!$C:$BQ,15,0)</f>
        <v>191</v>
      </c>
      <c r="K99" s="29">
        <f>VLOOKUP($C99,'S0 remplacer avec S44'!$C:$BQ,22,0)</f>
        <v>89</v>
      </c>
      <c r="L99" s="29">
        <f>VLOOKUP($C99,'S0 remplacer avec S44'!$C:$BQ,23,0)</f>
        <v>145</v>
      </c>
      <c r="M99" s="29">
        <f>VLOOKUP($C99,'S0 remplacer avec S44'!$C:$BQ,35,0)</f>
        <v>4448.8164999999999</v>
      </c>
      <c r="N99" s="29">
        <f>VLOOKUP($C99,'S0 remplacer avec S44'!$C:$BQ,42,0)</f>
        <v>1938</v>
      </c>
      <c r="O99" s="29">
        <f>VLOOKUP($C99,'S0 remplacer avec S44'!$C:$BQ,43,0)</f>
        <v>3216</v>
      </c>
      <c r="P99" s="22">
        <f>VLOOKUP($C99,'S45'!$C:$BQ,55,0)</f>
        <v>271.5</v>
      </c>
      <c r="Q99" s="22">
        <f>VLOOKUP($C99,'S45'!$C:$BQ,62,0)</f>
        <v>234</v>
      </c>
      <c r="R99" s="22">
        <f>VLOOKUP($C99,'S45'!$C:$BQ,63,0)</f>
        <v>336</v>
      </c>
      <c r="S99" s="22">
        <f>VLOOKUP($C99,'S45'!$C:$BQ,45,0)</f>
        <v>4746.3916600000002</v>
      </c>
      <c r="T99" s="29">
        <f>VLOOKUP($C99,'S45'!$C:$BQ,52,0)</f>
        <v>0</v>
      </c>
      <c r="U99" s="29">
        <f>VLOOKUP($C99,'S45'!$C:$BQ,53,0)</f>
        <v>601</v>
      </c>
      <c r="V99" s="29">
        <f>VLOOKUP($C99,'S45'!$C:$BQ,15,0)</f>
        <v>192</v>
      </c>
      <c r="W99" s="29">
        <f>VLOOKUP($C99,'S45'!$C:$BQ,22,0)</f>
        <v>88</v>
      </c>
      <c r="X99" s="29">
        <f>VLOOKUP($C99,'S45'!$C:$BQ,23,0)</f>
        <v>144</v>
      </c>
      <c r="Y99" s="29">
        <f>VLOOKUP($C99,'S45'!$C:$BQ,35,0)</f>
        <v>4725.4018800000003</v>
      </c>
      <c r="Z99" s="29">
        <f>VLOOKUP($C99,'S45'!$C:$BQ,42,0)</f>
        <v>1662</v>
      </c>
      <c r="AA99" s="29">
        <f>VLOOKUP($C99,'S45'!$C:$BQ,43,0)</f>
        <v>2939</v>
      </c>
      <c r="AB99" s="22" t="e">
        <f>VLOOKUP($C99,'S46'!$C:$BQ,55,0)</f>
        <v>#N/A</v>
      </c>
      <c r="AC99" s="22" t="e">
        <f>VLOOKUP($C99,'S46'!$C:$BQ,62,0)</f>
        <v>#N/A</v>
      </c>
      <c r="AD99" s="22" t="e">
        <f>VLOOKUP($C99,'S46'!$C:$BQ,63,0)</f>
        <v>#N/A</v>
      </c>
      <c r="AE99" s="22" t="e">
        <f>VLOOKUP($C99,'S46'!$C:$BQ,45,0)</f>
        <v>#N/A</v>
      </c>
      <c r="AF99" s="29" t="e">
        <f>VLOOKUP($C99,'S46'!$C:$BQ,52,0)</f>
        <v>#N/A</v>
      </c>
      <c r="AG99" s="29" t="e">
        <f>VLOOKUP($C99,'S46'!$C:$BQ,53,0)</f>
        <v>#N/A</v>
      </c>
      <c r="AH99" s="29" t="e">
        <f>VLOOKUP($C99,'S46'!$C:$BQ,15,0)</f>
        <v>#N/A</v>
      </c>
      <c r="AI99" s="29" t="e">
        <f>VLOOKUP($C99,'S46'!$C:$BQ,22,0)</f>
        <v>#N/A</v>
      </c>
      <c r="AJ99" s="29" t="e">
        <f>VLOOKUP($C99,'S46'!$C:$BQ,23,0)</f>
        <v>#N/A</v>
      </c>
      <c r="AK99" s="29" t="e">
        <f>VLOOKUP($C99,'S46'!$C:$BQ,35,0)</f>
        <v>#N/A</v>
      </c>
      <c r="AL99" s="29" t="e">
        <f>VLOOKUP($C99,'S46'!$C:$BQ,42,0)</f>
        <v>#N/A</v>
      </c>
      <c r="AM99" s="29" t="e">
        <f>VLOOKUP($C99,'S46'!$C:$BQ,43,0)</f>
        <v>#N/A</v>
      </c>
      <c r="AN99" s="22" t="e">
        <f>VLOOKUP($C99,'S47'!$C:$BQ,55,0)</f>
        <v>#N/A</v>
      </c>
      <c r="AO99" s="22" t="e">
        <f>VLOOKUP($C99,'S47'!$C:$BQ,62,0)</f>
        <v>#N/A</v>
      </c>
      <c r="AP99" s="22" t="e">
        <f>VLOOKUP($C99,'S47'!$C:$BQ,63,0)</f>
        <v>#N/A</v>
      </c>
      <c r="AQ99" s="22" t="e">
        <f>VLOOKUP($C99,'S47'!$C:$BQ,45,0)</f>
        <v>#N/A</v>
      </c>
      <c r="AR99" s="29" t="e">
        <f>VLOOKUP($C99,'S47'!$C:$BQ,52,0)</f>
        <v>#N/A</v>
      </c>
      <c r="AS99" s="29" t="e">
        <f>VLOOKUP($C99,'S47'!$C:$BQ,53,0)</f>
        <v>#N/A</v>
      </c>
      <c r="AT99" s="29" t="e">
        <f>VLOOKUP($C99,'S47'!$C:$BQ,15,0)</f>
        <v>#N/A</v>
      </c>
      <c r="AU99" s="29" t="e">
        <f>VLOOKUP($C99,'S47'!$C:$BQ,22,0)</f>
        <v>#N/A</v>
      </c>
      <c r="AV99" s="29" t="e">
        <f>VLOOKUP($C99,'S47'!$C:$BQ,23,0)</f>
        <v>#N/A</v>
      </c>
      <c r="AW99" s="29" t="e">
        <f>VLOOKUP($C99,'S47'!$C:$BQ,35,0)</f>
        <v>#N/A</v>
      </c>
      <c r="AX99" s="29" t="e">
        <f>VLOOKUP($C99,'S47'!$C:$BQ,42,0)</f>
        <v>#N/A</v>
      </c>
      <c r="AY99" s="29" t="e">
        <f>VLOOKUP($C99,'S47'!$C:$BQ,43,0)</f>
        <v>#N/A</v>
      </c>
      <c r="AZ99" s="22" t="e">
        <f>VLOOKUP($C99,'S48'!$C:$BQ,55,0)</f>
        <v>#N/A</v>
      </c>
      <c r="BA99" s="22" t="e">
        <f>VLOOKUP($C99,'S48'!$C:$BQ,62,0)</f>
        <v>#N/A</v>
      </c>
      <c r="BB99" s="22" t="e">
        <f>VLOOKUP($C99,'S48'!$C:$BQ,63,0)</f>
        <v>#N/A</v>
      </c>
      <c r="BC99" s="22" t="e">
        <f>VLOOKUP($C99,'S48'!$C:$BQ,45,0)</f>
        <v>#N/A</v>
      </c>
      <c r="BD99" s="29" t="e">
        <f>VLOOKUP($C99,'S48'!$C:$BQ,52,0)</f>
        <v>#N/A</v>
      </c>
      <c r="BE99" s="29" t="e">
        <f>VLOOKUP($C99,'S48'!$C:$BQ,53,0)</f>
        <v>#N/A</v>
      </c>
      <c r="BF99" s="29" t="e">
        <f>VLOOKUP($C99,'S48'!$C:$BQ,15,0)</f>
        <v>#N/A</v>
      </c>
      <c r="BG99" s="29" t="e">
        <f>VLOOKUP($C99,'S48'!$C:$BQ,22,0)</f>
        <v>#N/A</v>
      </c>
      <c r="BH99" s="29" t="e">
        <f>VLOOKUP($C99,'S48'!$C:$BQ,23,0)</f>
        <v>#N/A</v>
      </c>
      <c r="BI99" s="29" t="e">
        <f>VLOOKUP($C99,'S48'!$C:$BQ,35,0)</f>
        <v>#N/A</v>
      </c>
      <c r="BJ99" s="29" t="e">
        <f>VLOOKUP($C99,'S48'!$C:$BQ,42,0)</f>
        <v>#N/A</v>
      </c>
      <c r="BK99" s="29" t="e">
        <f>VLOOKUP($C99,'S48'!$C:$BQ,43,0)</f>
        <v>#N/A</v>
      </c>
      <c r="BL99" s="22" t="e">
        <f>VLOOKUP($C99,'S49'!$C:$BQ,55,0)</f>
        <v>#N/A</v>
      </c>
      <c r="BM99" s="22" t="e">
        <f>VLOOKUP($C99,'S49'!$C:$BQ,62,0)</f>
        <v>#N/A</v>
      </c>
      <c r="BN99" s="22" t="e">
        <f>VLOOKUP($C99,'S49'!$C:$BQ,63,0)</f>
        <v>#N/A</v>
      </c>
      <c r="BO99" s="22" t="e">
        <f>VLOOKUP($C99,'S49'!$C:$BQ,45,0)</f>
        <v>#N/A</v>
      </c>
      <c r="BP99" s="29" t="e">
        <f>VLOOKUP($C99,'S49'!$C:$BQ,52,0)</f>
        <v>#N/A</v>
      </c>
      <c r="BQ99" s="29" t="e">
        <f>VLOOKUP($C99,'S49'!$C:$BQ,53,0)</f>
        <v>#N/A</v>
      </c>
      <c r="BR99" s="29" t="e">
        <f>VLOOKUP($C99,'S49'!$C:$BQ,15,0)</f>
        <v>#N/A</v>
      </c>
      <c r="BS99" s="29" t="e">
        <f>VLOOKUP($C99,'S49'!$C:$BQ,22,0)</f>
        <v>#N/A</v>
      </c>
      <c r="BT99" s="29" t="e">
        <f>VLOOKUP($C99,'S49'!$C:$BQ,23,0)</f>
        <v>#N/A</v>
      </c>
      <c r="BU99" s="29" t="e">
        <f>VLOOKUP($C99,'S49'!$C:$BQ,35,0)</f>
        <v>#N/A</v>
      </c>
      <c r="BV99" s="29" t="e">
        <f>VLOOKUP($C99,'S49'!$C:$BQ,42,0)</f>
        <v>#N/A</v>
      </c>
      <c r="BW99" s="29" t="e">
        <f>VLOOKUP($C99,'S49'!$C:$BQ,43,0)</f>
        <v>#N/A</v>
      </c>
      <c r="BX99" s="22" t="e">
        <f>VLOOKUP($C99,'S50'!$C:$BQ,55,0)</f>
        <v>#N/A</v>
      </c>
      <c r="BY99" s="22" t="e">
        <f>VLOOKUP($C99,'S50'!$C:$BQ,62,0)</f>
        <v>#N/A</v>
      </c>
      <c r="BZ99" s="22" t="e">
        <f>VLOOKUP($C99,'S50'!$C:$BQ,63,0)</f>
        <v>#N/A</v>
      </c>
      <c r="CA99" s="22" t="e">
        <f>VLOOKUP($C99,'S50'!$C:$BQ,45,0)</f>
        <v>#N/A</v>
      </c>
      <c r="CB99" s="29" t="e">
        <f>VLOOKUP($C99,'S50'!$C:$BQ,52,0)</f>
        <v>#N/A</v>
      </c>
      <c r="CC99" s="29" t="e">
        <f>VLOOKUP($C99,'S50'!$C:$BQ,53,0)</f>
        <v>#N/A</v>
      </c>
      <c r="CD99" s="29" t="e">
        <f>VLOOKUP($C99,'S50'!$C:$BQ,15,0)</f>
        <v>#N/A</v>
      </c>
      <c r="CE99" s="29" t="e">
        <f>VLOOKUP($C99,'S50'!$C:$BQ,22,0)</f>
        <v>#N/A</v>
      </c>
      <c r="CF99" s="29" t="e">
        <f>VLOOKUP($C99,'S50'!$C:$BQ,23,0)</f>
        <v>#N/A</v>
      </c>
      <c r="CG99" s="29" t="e">
        <f>VLOOKUP($C99,'S50'!$C:$BQ,35,0)</f>
        <v>#N/A</v>
      </c>
      <c r="CH99" s="29" t="e">
        <f>VLOOKUP($C99,'S50'!$C:$BQ,42,0)</f>
        <v>#N/A</v>
      </c>
      <c r="CI99" s="29" t="e">
        <f>VLOOKUP($C99,'S50'!$C:$BQ,43,0)</f>
        <v>#N/A</v>
      </c>
    </row>
    <row r="100" spans="1:87" x14ac:dyDescent="0.2">
      <c r="A100" s="31" t="e">
        <v>#N/A</v>
      </c>
      <c r="B100" s="31" t="e">
        <v>#N/A</v>
      </c>
      <c r="C100" s="21" t="s">
        <v>136</v>
      </c>
      <c r="D100" s="22" t="e">
        <f>VLOOKUP($C100,'S0 remplacer avec S44'!$C:$BQ,55,0)</f>
        <v>#N/A</v>
      </c>
      <c r="E100" s="22" t="e">
        <f>VLOOKUP($C100,'S0 remplacer avec S44'!$C:$BQ,62,0)</f>
        <v>#N/A</v>
      </c>
      <c r="F100" s="22" t="e">
        <f>VLOOKUP($C100,'S0 remplacer avec S44'!$C:$BQ,63,0)</f>
        <v>#N/A</v>
      </c>
      <c r="G100" s="22" t="e">
        <f>VLOOKUP($C100,'S0 remplacer avec S44'!$C:$BQ,45,0)</f>
        <v>#N/A</v>
      </c>
      <c r="H100" s="29" t="e">
        <f>VLOOKUP($C100,'S0 remplacer avec S44'!$C:$BQ,52,0)</f>
        <v>#N/A</v>
      </c>
      <c r="I100" s="29" t="e">
        <f>VLOOKUP($C100,'S0 remplacer avec S44'!$C:$BQ,53,0)</f>
        <v>#N/A</v>
      </c>
      <c r="J100" s="29" t="e">
        <f>VLOOKUP($C100,'S0 remplacer avec S44'!$C:$BQ,15,0)</f>
        <v>#N/A</v>
      </c>
      <c r="K100" s="29" t="e">
        <f>VLOOKUP($C100,'S0 remplacer avec S44'!$C:$BQ,22,0)</f>
        <v>#N/A</v>
      </c>
      <c r="L100" s="29" t="e">
        <f>VLOOKUP($C100,'S0 remplacer avec S44'!$C:$BQ,23,0)</f>
        <v>#N/A</v>
      </c>
      <c r="M100" s="29" t="e">
        <f>VLOOKUP($C100,'S0 remplacer avec S44'!$C:$BQ,35,0)</f>
        <v>#N/A</v>
      </c>
      <c r="N100" s="29" t="e">
        <f>VLOOKUP($C100,'S0 remplacer avec S44'!$C:$BQ,42,0)</f>
        <v>#N/A</v>
      </c>
      <c r="O100" s="29" t="e">
        <f>VLOOKUP($C100,'S0 remplacer avec S44'!$C:$BQ,43,0)</f>
        <v>#N/A</v>
      </c>
      <c r="P100" s="22" t="e">
        <f>VLOOKUP($C100,'S45'!$C:$BQ,55,0)</f>
        <v>#N/A</v>
      </c>
      <c r="Q100" s="22" t="e">
        <f>VLOOKUP($C100,'S45'!$C:$BQ,62,0)</f>
        <v>#N/A</v>
      </c>
      <c r="R100" s="22" t="e">
        <f>VLOOKUP($C100,'S45'!$C:$BQ,63,0)</f>
        <v>#N/A</v>
      </c>
      <c r="S100" s="22" t="e">
        <f>VLOOKUP($C100,'S45'!$C:$BQ,45,0)</f>
        <v>#N/A</v>
      </c>
      <c r="T100" s="29" t="e">
        <f>VLOOKUP($C100,'S45'!$C:$BQ,52,0)</f>
        <v>#N/A</v>
      </c>
      <c r="U100" s="29" t="e">
        <f>VLOOKUP($C100,'S45'!$C:$BQ,53,0)</f>
        <v>#N/A</v>
      </c>
      <c r="V100" s="29" t="e">
        <f>VLOOKUP($C100,'S45'!$C:$BQ,15,0)</f>
        <v>#N/A</v>
      </c>
      <c r="W100" s="29" t="e">
        <f>VLOOKUP($C100,'S45'!$C:$BQ,22,0)</f>
        <v>#N/A</v>
      </c>
      <c r="X100" s="29" t="e">
        <f>VLOOKUP($C100,'S45'!$C:$BQ,23,0)</f>
        <v>#N/A</v>
      </c>
      <c r="Y100" s="29" t="e">
        <f>VLOOKUP($C100,'S45'!$C:$BQ,35,0)</f>
        <v>#N/A</v>
      </c>
      <c r="Z100" s="29" t="e">
        <f>VLOOKUP($C100,'S45'!$C:$BQ,42,0)</f>
        <v>#N/A</v>
      </c>
      <c r="AA100" s="29" t="e">
        <f>VLOOKUP($C100,'S45'!$C:$BQ,43,0)</f>
        <v>#N/A</v>
      </c>
      <c r="AB100" s="22" t="e">
        <f>VLOOKUP($C100,'S46'!$C:$BQ,55,0)</f>
        <v>#N/A</v>
      </c>
      <c r="AC100" s="22" t="e">
        <f>VLOOKUP($C100,'S46'!$C:$BQ,62,0)</f>
        <v>#N/A</v>
      </c>
      <c r="AD100" s="22" t="e">
        <f>VLOOKUP($C100,'S46'!$C:$BQ,63,0)</f>
        <v>#N/A</v>
      </c>
      <c r="AE100" s="22" t="e">
        <f>VLOOKUP($C100,'S46'!$C:$BQ,45,0)</f>
        <v>#N/A</v>
      </c>
      <c r="AF100" s="29" t="e">
        <f>VLOOKUP($C100,'S46'!$C:$BQ,52,0)</f>
        <v>#N/A</v>
      </c>
      <c r="AG100" s="29" t="e">
        <f>VLOOKUP($C100,'S46'!$C:$BQ,53,0)</f>
        <v>#N/A</v>
      </c>
      <c r="AH100" s="29" t="e">
        <f>VLOOKUP($C100,'S46'!$C:$BQ,15,0)</f>
        <v>#N/A</v>
      </c>
      <c r="AI100" s="29" t="e">
        <f>VLOOKUP($C100,'S46'!$C:$BQ,22,0)</f>
        <v>#N/A</v>
      </c>
      <c r="AJ100" s="29" t="e">
        <f>VLOOKUP($C100,'S46'!$C:$BQ,23,0)</f>
        <v>#N/A</v>
      </c>
      <c r="AK100" s="29" t="e">
        <f>VLOOKUP($C100,'S46'!$C:$BQ,35,0)</f>
        <v>#N/A</v>
      </c>
      <c r="AL100" s="29" t="e">
        <f>VLOOKUP($C100,'S46'!$C:$BQ,42,0)</f>
        <v>#N/A</v>
      </c>
      <c r="AM100" s="29" t="e">
        <f>VLOOKUP($C100,'S46'!$C:$BQ,43,0)</f>
        <v>#N/A</v>
      </c>
      <c r="AN100" s="22" t="e">
        <f>VLOOKUP($C100,'S47'!$C:$BQ,55,0)</f>
        <v>#N/A</v>
      </c>
      <c r="AO100" s="22" t="e">
        <f>VLOOKUP($C100,'S47'!$C:$BQ,62,0)</f>
        <v>#N/A</v>
      </c>
      <c r="AP100" s="22" t="e">
        <f>VLOOKUP($C100,'S47'!$C:$BQ,63,0)</f>
        <v>#N/A</v>
      </c>
      <c r="AQ100" s="22" t="e">
        <f>VLOOKUP($C100,'S47'!$C:$BQ,45,0)</f>
        <v>#N/A</v>
      </c>
      <c r="AR100" s="29" t="e">
        <f>VLOOKUP($C100,'S47'!$C:$BQ,52,0)</f>
        <v>#N/A</v>
      </c>
      <c r="AS100" s="29" t="e">
        <f>VLOOKUP($C100,'S47'!$C:$BQ,53,0)</f>
        <v>#N/A</v>
      </c>
      <c r="AT100" s="29" t="e">
        <f>VLOOKUP($C100,'S47'!$C:$BQ,15,0)</f>
        <v>#N/A</v>
      </c>
      <c r="AU100" s="29" t="e">
        <f>VLOOKUP($C100,'S47'!$C:$BQ,22,0)</f>
        <v>#N/A</v>
      </c>
      <c r="AV100" s="29" t="e">
        <f>VLOOKUP($C100,'S47'!$C:$BQ,23,0)</f>
        <v>#N/A</v>
      </c>
      <c r="AW100" s="29" t="e">
        <f>VLOOKUP($C100,'S47'!$C:$BQ,35,0)</f>
        <v>#N/A</v>
      </c>
      <c r="AX100" s="29" t="e">
        <f>VLOOKUP($C100,'S47'!$C:$BQ,42,0)</f>
        <v>#N/A</v>
      </c>
      <c r="AY100" s="29" t="e">
        <f>VLOOKUP($C100,'S47'!$C:$BQ,43,0)</f>
        <v>#N/A</v>
      </c>
      <c r="AZ100" s="22" t="e">
        <f>VLOOKUP($C100,'S48'!$C:$BQ,55,0)</f>
        <v>#N/A</v>
      </c>
      <c r="BA100" s="22" t="e">
        <f>VLOOKUP($C100,'S48'!$C:$BQ,62,0)</f>
        <v>#N/A</v>
      </c>
      <c r="BB100" s="22" t="e">
        <f>VLOOKUP($C100,'S48'!$C:$BQ,63,0)</f>
        <v>#N/A</v>
      </c>
      <c r="BC100" s="22" t="e">
        <f>VLOOKUP($C100,'S48'!$C:$BQ,45,0)</f>
        <v>#N/A</v>
      </c>
      <c r="BD100" s="29" t="e">
        <f>VLOOKUP($C100,'S48'!$C:$BQ,52,0)</f>
        <v>#N/A</v>
      </c>
      <c r="BE100" s="29" t="e">
        <f>VLOOKUP($C100,'S48'!$C:$BQ,53,0)</f>
        <v>#N/A</v>
      </c>
      <c r="BF100" s="29" t="e">
        <f>VLOOKUP($C100,'S48'!$C:$BQ,15,0)</f>
        <v>#N/A</v>
      </c>
      <c r="BG100" s="29" t="e">
        <f>VLOOKUP($C100,'S48'!$C:$BQ,22,0)</f>
        <v>#N/A</v>
      </c>
      <c r="BH100" s="29" t="e">
        <f>VLOOKUP($C100,'S48'!$C:$BQ,23,0)</f>
        <v>#N/A</v>
      </c>
      <c r="BI100" s="29" t="e">
        <f>VLOOKUP($C100,'S48'!$C:$BQ,35,0)</f>
        <v>#N/A</v>
      </c>
      <c r="BJ100" s="29" t="e">
        <f>VLOOKUP($C100,'S48'!$C:$BQ,42,0)</f>
        <v>#N/A</v>
      </c>
      <c r="BK100" s="29" t="e">
        <f>VLOOKUP($C100,'S48'!$C:$BQ,43,0)</f>
        <v>#N/A</v>
      </c>
      <c r="BL100" s="22" t="e">
        <f>VLOOKUP($C100,'S49'!$C:$BQ,55,0)</f>
        <v>#N/A</v>
      </c>
      <c r="BM100" s="22" t="e">
        <f>VLOOKUP($C100,'S49'!$C:$BQ,62,0)</f>
        <v>#N/A</v>
      </c>
      <c r="BN100" s="22" t="e">
        <f>VLOOKUP($C100,'S49'!$C:$BQ,63,0)</f>
        <v>#N/A</v>
      </c>
      <c r="BO100" s="22" t="e">
        <f>VLOOKUP($C100,'S49'!$C:$BQ,45,0)</f>
        <v>#N/A</v>
      </c>
      <c r="BP100" s="29" t="e">
        <f>VLOOKUP($C100,'S49'!$C:$BQ,52,0)</f>
        <v>#N/A</v>
      </c>
      <c r="BQ100" s="29" t="e">
        <f>VLOOKUP($C100,'S49'!$C:$BQ,53,0)</f>
        <v>#N/A</v>
      </c>
      <c r="BR100" s="29" t="e">
        <f>VLOOKUP($C100,'S49'!$C:$BQ,15,0)</f>
        <v>#N/A</v>
      </c>
      <c r="BS100" s="29" t="e">
        <f>VLOOKUP($C100,'S49'!$C:$BQ,22,0)</f>
        <v>#N/A</v>
      </c>
      <c r="BT100" s="29" t="e">
        <f>VLOOKUP($C100,'S49'!$C:$BQ,23,0)</f>
        <v>#N/A</v>
      </c>
      <c r="BU100" s="29" t="e">
        <f>VLOOKUP($C100,'S49'!$C:$BQ,35,0)</f>
        <v>#N/A</v>
      </c>
      <c r="BV100" s="29" t="e">
        <f>VLOOKUP($C100,'S49'!$C:$BQ,42,0)</f>
        <v>#N/A</v>
      </c>
      <c r="BW100" s="29" t="e">
        <f>VLOOKUP($C100,'S49'!$C:$BQ,43,0)</f>
        <v>#N/A</v>
      </c>
      <c r="BX100" s="22" t="e">
        <f>VLOOKUP($C100,'S50'!$C:$BQ,55,0)</f>
        <v>#N/A</v>
      </c>
      <c r="BY100" s="22" t="e">
        <f>VLOOKUP($C100,'S50'!$C:$BQ,62,0)</f>
        <v>#N/A</v>
      </c>
      <c r="BZ100" s="22" t="e">
        <f>VLOOKUP($C100,'S50'!$C:$BQ,63,0)</f>
        <v>#N/A</v>
      </c>
      <c r="CA100" s="22" t="e">
        <f>VLOOKUP($C100,'S50'!$C:$BQ,45,0)</f>
        <v>#N/A</v>
      </c>
      <c r="CB100" s="29" t="e">
        <f>VLOOKUP($C100,'S50'!$C:$BQ,52,0)</f>
        <v>#N/A</v>
      </c>
      <c r="CC100" s="29" t="e">
        <f>VLOOKUP($C100,'S50'!$C:$BQ,53,0)</f>
        <v>#N/A</v>
      </c>
      <c r="CD100" s="29" t="e">
        <f>VLOOKUP($C100,'S50'!$C:$BQ,15,0)</f>
        <v>#N/A</v>
      </c>
      <c r="CE100" s="29" t="e">
        <f>VLOOKUP($C100,'S50'!$C:$BQ,22,0)</f>
        <v>#N/A</v>
      </c>
      <c r="CF100" s="29" t="e">
        <f>VLOOKUP($C100,'S50'!$C:$BQ,23,0)</f>
        <v>#N/A</v>
      </c>
      <c r="CG100" s="29" t="e">
        <f>VLOOKUP($C100,'S50'!$C:$BQ,35,0)</f>
        <v>#N/A</v>
      </c>
      <c r="CH100" s="29" t="e">
        <f>VLOOKUP($C100,'S50'!$C:$BQ,42,0)</f>
        <v>#N/A</v>
      </c>
      <c r="CI100" s="29" t="e">
        <f>VLOOKUP($C100,'S50'!$C:$BQ,43,0)</f>
        <v>#N/A</v>
      </c>
    </row>
    <row r="101" spans="1:87" x14ac:dyDescent="0.2">
      <c r="A101" s="31" t="e">
        <v>#N/A</v>
      </c>
      <c r="B101" s="31" t="e">
        <v>#N/A</v>
      </c>
      <c r="C101" s="21" t="s">
        <v>137</v>
      </c>
      <c r="D101" s="22" t="e">
        <f>VLOOKUP($C101,'S0 remplacer avec S44'!$C:$BQ,55,0)</f>
        <v>#N/A</v>
      </c>
      <c r="E101" s="22" t="e">
        <f>VLOOKUP($C101,'S0 remplacer avec S44'!$C:$BQ,62,0)</f>
        <v>#N/A</v>
      </c>
      <c r="F101" s="22" t="e">
        <f>VLOOKUP($C101,'S0 remplacer avec S44'!$C:$BQ,63,0)</f>
        <v>#N/A</v>
      </c>
      <c r="G101" s="22" t="e">
        <f>VLOOKUP($C101,'S0 remplacer avec S44'!$C:$BQ,45,0)</f>
        <v>#N/A</v>
      </c>
      <c r="H101" s="29" t="e">
        <f>VLOOKUP($C101,'S0 remplacer avec S44'!$C:$BQ,52,0)</f>
        <v>#N/A</v>
      </c>
      <c r="I101" s="29" t="e">
        <f>VLOOKUP($C101,'S0 remplacer avec S44'!$C:$BQ,53,0)</f>
        <v>#N/A</v>
      </c>
      <c r="J101" s="29" t="e">
        <f>VLOOKUP($C101,'S0 remplacer avec S44'!$C:$BQ,15,0)</f>
        <v>#N/A</v>
      </c>
      <c r="K101" s="29" t="e">
        <f>VLOOKUP($C101,'S0 remplacer avec S44'!$C:$BQ,22,0)</f>
        <v>#N/A</v>
      </c>
      <c r="L101" s="29" t="e">
        <f>VLOOKUP($C101,'S0 remplacer avec S44'!$C:$BQ,23,0)</f>
        <v>#N/A</v>
      </c>
      <c r="M101" s="29" t="e">
        <f>VLOOKUP($C101,'S0 remplacer avec S44'!$C:$BQ,35,0)</f>
        <v>#N/A</v>
      </c>
      <c r="N101" s="29" t="e">
        <f>VLOOKUP($C101,'S0 remplacer avec S44'!$C:$BQ,42,0)</f>
        <v>#N/A</v>
      </c>
      <c r="O101" s="29" t="e">
        <f>VLOOKUP($C101,'S0 remplacer avec S44'!$C:$BQ,43,0)</f>
        <v>#N/A</v>
      </c>
      <c r="P101" s="22" t="e">
        <f>VLOOKUP($C101,'S45'!$C:$BQ,55,0)</f>
        <v>#N/A</v>
      </c>
      <c r="Q101" s="22" t="e">
        <f>VLOOKUP($C101,'S45'!$C:$BQ,62,0)</f>
        <v>#N/A</v>
      </c>
      <c r="R101" s="22" t="e">
        <f>VLOOKUP($C101,'S45'!$C:$BQ,63,0)</f>
        <v>#N/A</v>
      </c>
      <c r="S101" s="22" t="e">
        <f>VLOOKUP($C101,'S45'!$C:$BQ,45,0)</f>
        <v>#N/A</v>
      </c>
      <c r="T101" s="29" t="e">
        <f>VLOOKUP($C101,'S45'!$C:$BQ,52,0)</f>
        <v>#N/A</v>
      </c>
      <c r="U101" s="29" t="e">
        <f>VLOOKUP($C101,'S45'!$C:$BQ,53,0)</f>
        <v>#N/A</v>
      </c>
      <c r="V101" s="29" t="e">
        <f>VLOOKUP($C101,'S45'!$C:$BQ,15,0)</f>
        <v>#N/A</v>
      </c>
      <c r="W101" s="29" t="e">
        <f>VLOOKUP($C101,'S45'!$C:$BQ,22,0)</f>
        <v>#N/A</v>
      </c>
      <c r="X101" s="29" t="e">
        <f>VLOOKUP($C101,'S45'!$C:$BQ,23,0)</f>
        <v>#N/A</v>
      </c>
      <c r="Y101" s="29" t="e">
        <f>VLOOKUP($C101,'S45'!$C:$BQ,35,0)</f>
        <v>#N/A</v>
      </c>
      <c r="Z101" s="29" t="e">
        <f>VLOOKUP($C101,'S45'!$C:$BQ,42,0)</f>
        <v>#N/A</v>
      </c>
      <c r="AA101" s="29" t="e">
        <f>VLOOKUP($C101,'S45'!$C:$BQ,43,0)</f>
        <v>#N/A</v>
      </c>
      <c r="AB101" s="22" t="e">
        <f>VLOOKUP($C101,'S46'!$C:$BQ,55,0)</f>
        <v>#N/A</v>
      </c>
      <c r="AC101" s="22" t="e">
        <f>VLOOKUP($C101,'S46'!$C:$BQ,62,0)</f>
        <v>#N/A</v>
      </c>
      <c r="AD101" s="22" t="e">
        <f>VLOOKUP($C101,'S46'!$C:$BQ,63,0)</f>
        <v>#N/A</v>
      </c>
      <c r="AE101" s="22" t="e">
        <f>VLOOKUP($C101,'S46'!$C:$BQ,45,0)</f>
        <v>#N/A</v>
      </c>
      <c r="AF101" s="29" t="e">
        <f>VLOOKUP($C101,'S46'!$C:$BQ,52,0)</f>
        <v>#N/A</v>
      </c>
      <c r="AG101" s="29" t="e">
        <f>VLOOKUP($C101,'S46'!$C:$BQ,53,0)</f>
        <v>#N/A</v>
      </c>
      <c r="AH101" s="29" t="e">
        <f>VLOOKUP($C101,'S46'!$C:$BQ,15,0)</f>
        <v>#N/A</v>
      </c>
      <c r="AI101" s="29" t="e">
        <f>VLOOKUP($C101,'S46'!$C:$BQ,22,0)</f>
        <v>#N/A</v>
      </c>
      <c r="AJ101" s="29" t="e">
        <f>VLOOKUP($C101,'S46'!$C:$BQ,23,0)</f>
        <v>#N/A</v>
      </c>
      <c r="AK101" s="29" t="e">
        <f>VLOOKUP($C101,'S46'!$C:$BQ,35,0)</f>
        <v>#N/A</v>
      </c>
      <c r="AL101" s="29" t="e">
        <f>VLOOKUP($C101,'S46'!$C:$BQ,42,0)</f>
        <v>#N/A</v>
      </c>
      <c r="AM101" s="29" t="e">
        <f>VLOOKUP($C101,'S46'!$C:$BQ,43,0)</f>
        <v>#N/A</v>
      </c>
      <c r="AN101" s="22" t="e">
        <f>VLOOKUP($C101,'S47'!$C:$BQ,55,0)</f>
        <v>#N/A</v>
      </c>
      <c r="AO101" s="22" t="e">
        <f>VLOOKUP($C101,'S47'!$C:$BQ,62,0)</f>
        <v>#N/A</v>
      </c>
      <c r="AP101" s="22" t="e">
        <f>VLOOKUP($C101,'S47'!$C:$BQ,63,0)</f>
        <v>#N/A</v>
      </c>
      <c r="AQ101" s="22" t="e">
        <f>VLOOKUP($C101,'S47'!$C:$BQ,45,0)</f>
        <v>#N/A</v>
      </c>
      <c r="AR101" s="29" t="e">
        <f>VLOOKUP($C101,'S47'!$C:$BQ,52,0)</f>
        <v>#N/A</v>
      </c>
      <c r="AS101" s="29" t="e">
        <f>VLOOKUP($C101,'S47'!$C:$BQ,53,0)</f>
        <v>#N/A</v>
      </c>
      <c r="AT101" s="29" t="e">
        <f>VLOOKUP($C101,'S47'!$C:$BQ,15,0)</f>
        <v>#N/A</v>
      </c>
      <c r="AU101" s="29" t="e">
        <f>VLOOKUP($C101,'S47'!$C:$BQ,22,0)</f>
        <v>#N/A</v>
      </c>
      <c r="AV101" s="29" t="e">
        <f>VLOOKUP($C101,'S47'!$C:$BQ,23,0)</f>
        <v>#N/A</v>
      </c>
      <c r="AW101" s="29" t="e">
        <f>VLOOKUP($C101,'S47'!$C:$BQ,35,0)</f>
        <v>#N/A</v>
      </c>
      <c r="AX101" s="29" t="e">
        <f>VLOOKUP($C101,'S47'!$C:$BQ,42,0)</f>
        <v>#N/A</v>
      </c>
      <c r="AY101" s="29" t="e">
        <f>VLOOKUP($C101,'S47'!$C:$BQ,43,0)</f>
        <v>#N/A</v>
      </c>
      <c r="AZ101" s="22" t="e">
        <f>VLOOKUP($C101,'S48'!$C:$BQ,55,0)</f>
        <v>#N/A</v>
      </c>
      <c r="BA101" s="22" t="e">
        <f>VLOOKUP($C101,'S48'!$C:$BQ,62,0)</f>
        <v>#N/A</v>
      </c>
      <c r="BB101" s="22" t="e">
        <f>VLOOKUP($C101,'S48'!$C:$BQ,63,0)</f>
        <v>#N/A</v>
      </c>
      <c r="BC101" s="22" t="e">
        <f>VLOOKUP($C101,'S48'!$C:$BQ,45,0)</f>
        <v>#N/A</v>
      </c>
      <c r="BD101" s="29" t="e">
        <f>VLOOKUP($C101,'S48'!$C:$BQ,52,0)</f>
        <v>#N/A</v>
      </c>
      <c r="BE101" s="29" t="e">
        <f>VLOOKUP($C101,'S48'!$C:$BQ,53,0)</f>
        <v>#N/A</v>
      </c>
      <c r="BF101" s="29" t="e">
        <f>VLOOKUP($C101,'S48'!$C:$BQ,15,0)</f>
        <v>#N/A</v>
      </c>
      <c r="BG101" s="29" t="e">
        <f>VLOOKUP($C101,'S48'!$C:$BQ,22,0)</f>
        <v>#N/A</v>
      </c>
      <c r="BH101" s="29" t="e">
        <f>VLOOKUP($C101,'S48'!$C:$BQ,23,0)</f>
        <v>#N/A</v>
      </c>
      <c r="BI101" s="29" t="e">
        <f>VLOOKUP($C101,'S48'!$C:$BQ,35,0)</f>
        <v>#N/A</v>
      </c>
      <c r="BJ101" s="29" t="e">
        <f>VLOOKUP($C101,'S48'!$C:$BQ,42,0)</f>
        <v>#N/A</v>
      </c>
      <c r="BK101" s="29" t="e">
        <f>VLOOKUP($C101,'S48'!$C:$BQ,43,0)</f>
        <v>#N/A</v>
      </c>
      <c r="BL101" s="22" t="e">
        <f>VLOOKUP($C101,'S49'!$C:$BQ,55,0)</f>
        <v>#N/A</v>
      </c>
      <c r="BM101" s="22" t="e">
        <f>VLOOKUP($C101,'S49'!$C:$BQ,62,0)</f>
        <v>#N/A</v>
      </c>
      <c r="BN101" s="22" t="e">
        <f>VLOOKUP($C101,'S49'!$C:$BQ,63,0)</f>
        <v>#N/A</v>
      </c>
      <c r="BO101" s="22" t="e">
        <f>VLOOKUP($C101,'S49'!$C:$BQ,45,0)</f>
        <v>#N/A</v>
      </c>
      <c r="BP101" s="29" t="e">
        <f>VLOOKUP($C101,'S49'!$C:$BQ,52,0)</f>
        <v>#N/A</v>
      </c>
      <c r="BQ101" s="29" t="e">
        <f>VLOOKUP($C101,'S49'!$C:$BQ,53,0)</f>
        <v>#N/A</v>
      </c>
      <c r="BR101" s="29" t="e">
        <f>VLOOKUP($C101,'S49'!$C:$BQ,15,0)</f>
        <v>#N/A</v>
      </c>
      <c r="BS101" s="29" t="e">
        <f>VLOOKUP($C101,'S49'!$C:$BQ,22,0)</f>
        <v>#N/A</v>
      </c>
      <c r="BT101" s="29" t="e">
        <f>VLOOKUP($C101,'S49'!$C:$BQ,23,0)</f>
        <v>#N/A</v>
      </c>
      <c r="BU101" s="29" t="e">
        <f>VLOOKUP($C101,'S49'!$C:$BQ,35,0)</f>
        <v>#N/A</v>
      </c>
      <c r="BV101" s="29" t="e">
        <f>VLOOKUP($C101,'S49'!$C:$BQ,42,0)</f>
        <v>#N/A</v>
      </c>
      <c r="BW101" s="29" t="e">
        <f>VLOOKUP($C101,'S49'!$C:$BQ,43,0)</f>
        <v>#N/A</v>
      </c>
      <c r="BX101" s="22" t="e">
        <f>VLOOKUP($C101,'S50'!$C:$BQ,55,0)</f>
        <v>#N/A</v>
      </c>
      <c r="BY101" s="22" t="e">
        <f>VLOOKUP($C101,'S50'!$C:$BQ,62,0)</f>
        <v>#N/A</v>
      </c>
      <c r="BZ101" s="22" t="e">
        <f>VLOOKUP($C101,'S50'!$C:$BQ,63,0)</f>
        <v>#N/A</v>
      </c>
      <c r="CA101" s="22" t="e">
        <f>VLOOKUP($C101,'S50'!$C:$BQ,45,0)</f>
        <v>#N/A</v>
      </c>
      <c r="CB101" s="29" t="e">
        <f>VLOOKUP($C101,'S50'!$C:$BQ,52,0)</f>
        <v>#N/A</v>
      </c>
      <c r="CC101" s="29" t="e">
        <f>VLOOKUP($C101,'S50'!$C:$BQ,53,0)</f>
        <v>#N/A</v>
      </c>
      <c r="CD101" s="29" t="e">
        <f>VLOOKUP($C101,'S50'!$C:$BQ,15,0)</f>
        <v>#N/A</v>
      </c>
      <c r="CE101" s="29" t="e">
        <f>VLOOKUP($C101,'S50'!$C:$BQ,22,0)</f>
        <v>#N/A</v>
      </c>
      <c r="CF101" s="29" t="e">
        <f>VLOOKUP($C101,'S50'!$C:$BQ,23,0)</f>
        <v>#N/A</v>
      </c>
      <c r="CG101" s="29" t="e">
        <f>VLOOKUP($C101,'S50'!$C:$BQ,35,0)</f>
        <v>#N/A</v>
      </c>
      <c r="CH101" s="29" t="e">
        <f>VLOOKUP($C101,'S50'!$C:$BQ,42,0)</f>
        <v>#N/A</v>
      </c>
      <c r="CI101" s="29" t="e">
        <f>VLOOKUP($C101,'S50'!$C:$BQ,43,0)</f>
        <v>#N/A</v>
      </c>
    </row>
    <row r="102" spans="1:87" x14ac:dyDescent="0.2">
      <c r="A102" s="31" t="e">
        <v>#N/A</v>
      </c>
      <c r="B102" s="31" t="e">
        <v>#N/A</v>
      </c>
      <c r="C102" s="21" t="s">
        <v>138</v>
      </c>
      <c r="D102" s="22" t="e">
        <f>VLOOKUP($C102,'S0 remplacer avec S44'!$C:$BQ,55,0)</f>
        <v>#N/A</v>
      </c>
      <c r="E102" s="22" t="e">
        <f>VLOOKUP($C102,'S0 remplacer avec S44'!$C:$BQ,62,0)</f>
        <v>#N/A</v>
      </c>
      <c r="F102" s="22" t="e">
        <f>VLOOKUP($C102,'S0 remplacer avec S44'!$C:$BQ,63,0)</f>
        <v>#N/A</v>
      </c>
      <c r="G102" s="22" t="e">
        <f>VLOOKUP($C102,'S0 remplacer avec S44'!$C:$BQ,45,0)</f>
        <v>#N/A</v>
      </c>
      <c r="H102" s="29" t="e">
        <f>VLOOKUP($C102,'S0 remplacer avec S44'!$C:$BQ,52,0)</f>
        <v>#N/A</v>
      </c>
      <c r="I102" s="29" t="e">
        <f>VLOOKUP($C102,'S0 remplacer avec S44'!$C:$BQ,53,0)</f>
        <v>#N/A</v>
      </c>
      <c r="J102" s="29" t="e">
        <f>VLOOKUP($C102,'S0 remplacer avec S44'!$C:$BQ,15,0)</f>
        <v>#N/A</v>
      </c>
      <c r="K102" s="29" t="e">
        <f>VLOOKUP($C102,'S0 remplacer avec S44'!$C:$BQ,22,0)</f>
        <v>#N/A</v>
      </c>
      <c r="L102" s="29" t="e">
        <f>VLOOKUP($C102,'S0 remplacer avec S44'!$C:$BQ,23,0)</f>
        <v>#N/A</v>
      </c>
      <c r="M102" s="29" t="e">
        <f>VLOOKUP($C102,'S0 remplacer avec S44'!$C:$BQ,35,0)</f>
        <v>#N/A</v>
      </c>
      <c r="N102" s="29" t="e">
        <f>VLOOKUP($C102,'S0 remplacer avec S44'!$C:$BQ,42,0)</f>
        <v>#N/A</v>
      </c>
      <c r="O102" s="29" t="e">
        <f>VLOOKUP($C102,'S0 remplacer avec S44'!$C:$BQ,43,0)</f>
        <v>#N/A</v>
      </c>
      <c r="P102" s="22" t="e">
        <f>VLOOKUP($C102,'S45'!$C:$BQ,55,0)</f>
        <v>#N/A</v>
      </c>
      <c r="Q102" s="22" t="e">
        <f>VLOOKUP($C102,'S45'!$C:$BQ,62,0)</f>
        <v>#N/A</v>
      </c>
      <c r="R102" s="22" t="e">
        <f>VLOOKUP($C102,'S45'!$C:$BQ,63,0)</f>
        <v>#N/A</v>
      </c>
      <c r="S102" s="22" t="e">
        <f>VLOOKUP($C102,'S45'!$C:$BQ,45,0)</f>
        <v>#N/A</v>
      </c>
      <c r="T102" s="29" t="e">
        <f>VLOOKUP($C102,'S45'!$C:$BQ,52,0)</f>
        <v>#N/A</v>
      </c>
      <c r="U102" s="29" t="e">
        <f>VLOOKUP($C102,'S45'!$C:$BQ,53,0)</f>
        <v>#N/A</v>
      </c>
      <c r="V102" s="29" t="e">
        <f>VLOOKUP($C102,'S45'!$C:$BQ,15,0)</f>
        <v>#N/A</v>
      </c>
      <c r="W102" s="29" t="e">
        <f>VLOOKUP($C102,'S45'!$C:$BQ,22,0)</f>
        <v>#N/A</v>
      </c>
      <c r="X102" s="29" t="e">
        <f>VLOOKUP($C102,'S45'!$C:$BQ,23,0)</f>
        <v>#N/A</v>
      </c>
      <c r="Y102" s="29" t="e">
        <f>VLOOKUP($C102,'S45'!$C:$BQ,35,0)</f>
        <v>#N/A</v>
      </c>
      <c r="Z102" s="29" t="e">
        <f>VLOOKUP($C102,'S45'!$C:$BQ,42,0)</f>
        <v>#N/A</v>
      </c>
      <c r="AA102" s="29" t="e">
        <f>VLOOKUP($C102,'S45'!$C:$BQ,43,0)</f>
        <v>#N/A</v>
      </c>
      <c r="AB102" s="22" t="e">
        <f>VLOOKUP($C102,'S46'!$C:$BQ,55,0)</f>
        <v>#N/A</v>
      </c>
      <c r="AC102" s="22" t="e">
        <f>VLOOKUP($C102,'S46'!$C:$BQ,62,0)</f>
        <v>#N/A</v>
      </c>
      <c r="AD102" s="22" t="e">
        <f>VLOOKUP($C102,'S46'!$C:$BQ,63,0)</f>
        <v>#N/A</v>
      </c>
      <c r="AE102" s="22" t="e">
        <f>VLOOKUP($C102,'S46'!$C:$BQ,45,0)</f>
        <v>#N/A</v>
      </c>
      <c r="AF102" s="29" t="e">
        <f>VLOOKUP($C102,'S46'!$C:$BQ,52,0)</f>
        <v>#N/A</v>
      </c>
      <c r="AG102" s="29" t="e">
        <f>VLOOKUP($C102,'S46'!$C:$BQ,53,0)</f>
        <v>#N/A</v>
      </c>
      <c r="AH102" s="29" t="e">
        <f>VLOOKUP($C102,'S46'!$C:$BQ,15,0)</f>
        <v>#N/A</v>
      </c>
      <c r="AI102" s="29" t="e">
        <f>VLOOKUP($C102,'S46'!$C:$BQ,22,0)</f>
        <v>#N/A</v>
      </c>
      <c r="AJ102" s="29" t="e">
        <f>VLOOKUP($C102,'S46'!$C:$BQ,23,0)</f>
        <v>#N/A</v>
      </c>
      <c r="AK102" s="29" t="e">
        <f>VLOOKUP($C102,'S46'!$C:$BQ,35,0)</f>
        <v>#N/A</v>
      </c>
      <c r="AL102" s="29" t="e">
        <f>VLOOKUP($C102,'S46'!$C:$BQ,42,0)</f>
        <v>#N/A</v>
      </c>
      <c r="AM102" s="29" t="e">
        <f>VLOOKUP($C102,'S46'!$C:$BQ,43,0)</f>
        <v>#N/A</v>
      </c>
      <c r="AN102" s="22" t="e">
        <f>VLOOKUP($C102,'S47'!$C:$BQ,55,0)</f>
        <v>#N/A</v>
      </c>
      <c r="AO102" s="22" t="e">
        <f>VLOOKUP($C102,'S47'!$C:$BQ,62,0)</f>
        <v>#N/A</v>
      </c>
      <c r="AP102" s="22" t="e">
        <f>VLOOKUP($C102,'S47'!$C:$BQ,63,0)</f>
        <v>#N/A</v>
      </c>
      <c r="AQ102" s="22" t="e">
        <f>VLOOKUP($C102,'S47'!$C:$BQ,45,0)</f>
        <v>#N/A</v>
      </c>
      <c r="AR102" s="29" t="e">
        <f>VLOOKUP($C102,'S47'!$C:$BQ,52,0)</f>
        <v>#N/A</v>
      </c>
      <c r="AS102" s="29" t="e">
        <f>VLOOKUP($C102,'S47'!$C:$BQ,53,0)</f>
        <v>#N/A</v>
      </c>
      <c r="AT102" s="29" t="e">
        <f>VLOOKUP($C102,'S47'!$C:$BQ,15,0)</f>
        <v>#N/A</v>
      </c>
      <c r="AU102" s="29" t="e">
        <f>VLOOKUP($C102,'S47'!$C:$BQ,22,0)</f>
        <v>#N/A</v>
      </c>
      <c r="AV102" s="29" t="e">
        <f>VLOOKUP($C102,'S47'!$C:$BQ,23,0)</f>
        <v>#N/A</v>
      </c>
      <c r="AW102" s="29" t="e">
        <f>VLOOKUP($C102,'S47'!$C:$BQ,35,0)</f>
        <v>#N/A</v>
      </c>
      <c r="AX102" s="29" t="e">
        <f>VLOOKUP($C102,'S47'!$C:$BQ,42,0)</f>
        <v>#N/A</v>
      </c>
      <c r="AY102" s="29" t="e">
        <f>VLOOKUP($C102,'S47'!$C:$BQ,43,0)</f>
        <v>#N/A</v>
      </c>
      <c r="AZ102" s="22" t="e">
        <f>VLOOKUP($C102,'S48'!$C:$BQ,55,0)</f>
        <v>#N/A</v>
      </c>
      <c r="BA102" s="22" t="e">
        <f>VLOOKUP($C102,'S48'!$C:$BQ,62,0)</f>
        <v>#N/A</v>
      </c>
      <c r="BB102" s="22" t="e">
        <f>VLOOKUP($C102,'S48'!$C:$BQ,63,0)</f>
        <v>#N/A</v>
      </c>
      <c r="BC102" s="22" t="e">
        <f>VLOOKUP($C102,'S48'!$C:$BQ,45,0)</f>
        <v>#N/A</v>
      </c>
      <c r="BD102" s="29" t="e">
        <f>VLOOKUP($C102,'S48'!$C:$BQ,52,0)</f>
        <v>#N/A</v>
      </c>
      <c r="BE102" s="29" t="e">
        <f>VLOOKUP($C102,'S48'!$C:$BQ,53,0)</f>
        <v>#N/A</v>
      </c>
      <c r="BF102" s="29" t="e">
        <f>VLOOKUP($C102,'S48'!$C:$BQ,15,0)</f>
        <v>#N/A</v>
      </c>
      <c r="BG102" s="29" t="e">
        <f>VLOOKUP($C102,'S48'!$C:$BQ,22,0)</f>
        <v>#N/A</v>
      </c>
      <c r="BH102" s="29" t="e">
        <f>VLOOKUP($C102,'S48'!$C:$BQ,23,0)</f>
        <v>#N/A</v>
      </c>
      <c r="BI102" s="29" t="e">
        <f>VLOOKUP($C102,'S48'!$C:$BQ,35,0)</f>
        <v>#N/A</v>
      </c>
      <c r="BJ102" s="29" t="e">
        <f>VLOOKUP($C102,'S48'!$C:$BQ,42,0)</f>
        <v>#N/A</v>
      </c>
      <c r="BK102" s="29" t="e">
        <f>VLOOKUP($C102,'S48'!$C:$BQ,43,0)</f>
        <v>#N/A</v>
      </c>
      <c r="BL102" s="22" t="e">
        <f>VLOOKUP($C102,'S49'!$C:$BQ,55,0)</f>
        <v>#N/A</v>
      </c>
      <c r="BM102" s="22" t="e">
        <f>VLOOKUP($C102,'S49'!$C:$BQ,62,0)</f>
        <v>#N/A</v>
      </c>
      <c r="BN102" s="22" t="e">
        <f>VLOOKUP($C102,'S49'!$C:$BQ,63,0)</f>
        <v>#N/A</v>
      </c>
      <c r="BO102" s="22" t="e">
        <f>VLOOKUP($C102,'S49'!$C:$BQ,45,0)</f>
        <v>#N/A</v>
      </c>
      <c r="BP102" s="29" t="e">
        <f>VLOOKUP($C102,'S49'!$C:$BQ,52,0)</f>
        <v>#N/A</v>
      </c>
      <c r="BQ102" s="29" t="e">
        <f>VLOOKUP($C102,'S49'!$C:$BQ,53,0)</f>
        <v>#N/A</v>
      </c>
      <c r="BR102" s="29" t="e">
        <f>VLOOKUP($C102,'S49'!$C:$BQ,15,0)</f>
        <v>#N/A</v>
      </c>
      <c r="BS102" s="29" t="e">
        <f>VLOOKUP($C102,'S49'!$C:$BQ,22,0)</f>
        <v>#N/A</v>
      </c>
      <c r="BT102" s="29" t="e">
        <f>VLOOKUP($C102,'S49'!$C:$BQ,23,0)</f>
        <v>#N/A</v>
      </c>
      <c r="BU102" s="29" t="e">
        <f>VLOOKUP($C102,'S49'!$C:$BQ,35,0)</f>
        <v>#N/A</v>
      </c>
      <c r="BV102" s="29" t="e">
        <f>VLOOKUP($C102,'S49'!$C:$BQ,42,0)</f>
        <v>#N/A</v>
      </c>
      <c r="BW102" s="29" t="e">
        <f>VLOOKUP($C102,'S49'!$C:$BQ,43,0)</f>
        <v>#N/A</v>
      </c>
      <c r="BX102" s="22" t="e">
        <f>VLOOKUP($C102,'S50'!$C:$BQ,55,0)</f>
        <v>#N/A</v>
      </c>
      <c r="BY102" s="22" t="e">
        <f>VLOOKUP($C102,'S50'!$C:$BQ,62,0)</f>
        <v>#N/A</v>
      </c>
      <c r="BZ102" s="22" t="e">
        <f>VLOOKUP($C102,'S50'!$C:$BQ,63,0)</f>
        <v>#N/A</v>
      </c>
      <c r="CA102" s="22" t="e">
        <f>VLOOKUP($C102,'S50'!$C:$BQ,45,0)</f>
        <v>#N/A</v>
      </c>
      <c r="CB102" s="29" t="e">
        <f>VLOOKUP($C102,'S50'!$C:$BQ,52,0)</f>
        <v>#N/A</v>
      </c>
      <c r="CC102" s="29" t="e">
        <f>VLOOKUP($C102,'S50'!$C:$BQ,53,0)</f>
        <v>#N/A</v>
      </c>
      <c r="CD102" s="29" t="e">
        <f>VLOOKUP($C102,'S50'!$C:$BQ,15,0)</f>
        <v>#N/A</v>
      </c>
      <c r="CE102" s="29" t="e">
        <f>VLOOKUP($C102,'S50'!$C:$BQ,22,0)</f>
        <v>#N/A</v>
      </c>
      <c r="CF102" s="29" t="e">
        <f>VLOOKUP($C102,'S50'!$C:$BQ,23,0)</f>
        <v>#N/A</v>
      </c>
      <c r="CG102" s="29" t="e">
        <f>VLOOKUP($C102,'S50'!$C:$BQ,35,0)</f>
        <v>#N/A</v>
      </c>
      <c r="CH102" s="29" t="e">
        <f>VLOOKUP($C102,'S50'!$C:$BQ,42,0)</f>
        <v>#N/A</v>
      </c>
      <c r="CI102" s="29" t="e">
        <f>VLOOKUP($C102,'S50'!$C:$BQ,43,0)</f>
        <v>#N/A</v>
      </c>
    </row>
    <row r="103" spans="1:87" x14ac:dyDescent="0.2">
      <c r="A103" s="31" t="e">
        <v>#N/A</v>
      </c>
      <c r="B103" s="31" t="e">
        <v>#N/A</v>
      </c>
      <c r="C103" s="21" t="s">
        <v>139</v>
      </c>
      <c r="D103" s="22" t="e">
        <f>VLOOKUP($C103,'S0 remplacer avec S44'!$C:$BQ,55,0)</f>
        <v>#N/A</v>
      </c>
      <c r="E103" s="22" t="e">
        <f>VLOOKUP($C103,'S0 remplacer avec S44'!$C:$BQ,62,0)</f>
        <v>#N/A</v>
      </c>
      <c r="F103" s="22" t="e">
        <f>VLOOKUP($C103,'S0 remplacer avec S44'!$C:$BQ,63,0)</f>
        <v>#N/A</v>
      </c>
      <c r="G103" s="22" t="e">
        <f>VLOOKUP($C103,'S0 remplacer avec S44'!$C:$BQ,45,0)</f>
        <v>#N/A</v>
      </c>
      <c r="H103" s="29" t="e">
        <f>VLOOKUP($C103,'S0 remplacer avec S44'!$C:$BQ,52,0)</f>
        <v>#N/A</v>
      </c>
      <c r="I103" s="29" t="e">
        <f>VLOOKUP($C103,'S0 remplacer avec S44'!$C:$BQ,53,0)</f>
        <v>#N/A</v>
      </c>
      <c r="J103" s="29" t="e">
        <f>VLOOKUP($C103,'S0 remplacer avec S44'!$C:$BQ,15,0)</f>
        <v>#N/A</v>
      </c>
      <c r="K103" s="29" t="e">
        <f>VLOOKUP($C103,'S0 remplacer avec S44'!$C:$BQ,22,0)</f>
        <v>#N/A</v>
      </c>
      <c r="L103" s="29" t="e">
        <f>VLOOKUP($C103,'S0 remplacer avec S44'!$C:$BQ,23,0)</f>
        <v>#N/A</v>
      </c>
      <c r="M103" s="29" t="e">
        <f>VLOOKUP($C103,'S0 remplacer avec S44'!$C:$BQ,35,0)</f>
        <v>#N/A</v>
      </c>
      <c r="N103" s="29" t="e">
        <f>VLOOKUP($C103,'S0 remplacer avec S44'!$C:$BQ,42,0)</f>
        <v>#N/A</v>
      </c>
      <c r="O103" s="29" t="e">
        <f>VLOOKUP($C103,'S0 remplacer avec S44'!$C:$BQ,43,0)</f>
        <v>#N/A</v>
      </c>
      <c r="P103" s="22" t="e">
        <f>VLOOKUP($C103,'S45'!$C:$BQ,55,0)</f>
        <v>#N/A</v>
      </c>
      <c r="Q103" s="22" t="e">
        <f>VLOOKUP($C103,'S45'!$C:$BQ,62,0)</f>
        <v>#N/A</v>
      </c>
      <c r="R103" s="22" t="e">
        <f>VLOOKUP($C103,'S45'!$C:$BQ,63,0)</f>
        <v>#N/A</v>
      </c>
      <c r="S103" s="22" t="e">
        <f>VLOOKUP($C103,'S45'!$C:$BQ,45,0)</f>
        <v>#N/A</v>
      </c>
      <c r="T103" s="29" t="e">
        <f>VLOOKUP($C103,'S45'!$C:$BQ,52,0)</f>
        <v>#N/A</v>
      </c>
      <c r="U103" s="29" t="e">
        <f>VLOOKUP($C103,'S45'!$C:$BQ,53,0)</f>
        <v>#N/A</v>
      </c>
      <c r="V103" s="29" t="e">
        <f>VLOOKUP($C103,'S45'!$C:$BQ,15,0)</f>
        <v>#N/A</v>
      </c>
      <c r="W103" s="29" t="e">
        <f>VLOOKUP($C103,'S45'!$C:$BQ,22,0)</f>
        <v>#N/A</v>
      </c>
      <c r="X103" s="29" t="e">
        <f>VLOOKUP($C103,'S45'!$C:$BQ,23,0)</f>
        <v>#N/A</v>
      </c>
      <c r="Y103" s="29" t="e">
        <f>VLOOKUP($C103,'S45'!$C:$BQ,35,0)</f>
        <v>#N/A</v>
      </c>
      <c r="Z103" s="29" t="e">
        <f>VLOOKUP($C103,'S45'!$C:$BQ,42,0)</f>
        <v>#N/A</v>
      </c>
      <c r="AA103" s="29" t="e">
        <f>VLOOKUP($C103,'S45'!$C:$BQ,43,0)</f>
        <v>#N/A</v>
      </c>
      <c r="AB103" s="22" t="e">
        <f>VLOOKUP($C103,'S46'!$C:$BQ,55,0)</f>
        <v>#N/A</v>
      </c>
      <c r="AC103" s="22" t="e">
        <f>VLOOKUP($C103,'S46'!$C:$BQ,62,0)</f>
        <v>#N/A</v>
      </c>
      <c r="AD103" s="22" t="e">
        <f>VLOOKUP($C103,'S46'!$C:$BQ,63,0)</f>
        <v>#N/A</v>
      </c>
      <c r="AE103" s="22" t="e">
        <f>VLOOKUP($C103,'S46'!$C:$BQ,45,0)</f>
        <v>#N/A</v>
      </c>
      <c r="AF103" s="29" t="e">
        <f>VLOOKUP($C103,'S46'!$C:$BQ,52,0)</f>
        <v>#N/A</v>
      </c>
      <c r="AG103" s="29" t="e">
        <f>VLOOKUP($C103,'S46'!$C:$BQ,53,0)</f>
        <v>#N/A</v>
      </c>
      <c r="AH103" s="29" t="e">
        <f>VLOOKUP($C103,'S46'!$C:$BQ,15,0)</f>
        <v>#N/A</v>
      </c>
      <c r="AI103" s="29" t="e">
        <f>VLOOKUP($C103,'S46'!$C:$BQ,22,0)</f>
        <v>#N/A</v>
      </c>
      <c r="AJ103" s="29" t="e">
        <f>VLOOKUP($C103,'S46'!$C:$BQ,23,0)</f>
        <v>#N/A</v>
      </c>
      <c r="AK103" s="29" t="e">
        <f>VLOOKUP($C103,'S46'!$C:$BQ,35,0)</f>
        <v>#N/A</v>
      </c>
      <c r="AL103" s="29" t="e">
        <f>VLOOKUP($C103,'S46'!$C:$BQ,42,0)</f>
        <v>#N/A</v>
      </c>
      <c r="AM103" s="29" t="e">
        <f>VLOOKUP($C103,'S46'!$C:$BQ,43,0)</f>
        <v>#N/A</v>
      </c>
      <c r="AN103" s="22" t="e">
        <f>VLOOKUP($C103,'S47'!$C:$BQ,55,0)</f>
        <v>#N/A</v>
      </c>
      <c r="AO103" s="22" t="e">
        <f>VLOOKUP($C103,'S47'!$C:$BQ,62,0)</f>
        <v>#N/A</v>
      </c>
      <c r="AP103" s="22" t="e">
        <f>VLOOKUP($C103,'S47'!$C:$BQ,63,0)</f>
        <v>#N/A</v>
      </c>
      <c r="AQ103" s="22" t="e">
        <f>VLOOKUP($C103,'S47'!$C:$BQ,45,0)</f>
        <v>#N/A</v>
      </c>
      <c r="AR103" s="29" t="e">
        <f>VLOOKUP($C103,'S47'!$C:$BQ,52,0)</f>
        <v>#N/A</v>
      </c>
      <c r="AS103" s="29" t="e">
        <f>VLOOKUP($C103,'S47'!$C:$BQ,53,0)</f>
        <v>#N/A</v>
      </c>
      <c r="AT103" s="29" t="e">
        <f>VLOOKUP($C103,'S47'!$C:$BQ,15,0)</f>
        <v>#N/A</v>
      </c>
      <c r="AU103" s="29" t="e">
        <f>VLOOKUP($C103,'S47'!$C:$BQ,22,0)</f>
        <v>#N/A</v>
      </c>
      <c r="AV103" s="29" t="e">
        <f>VLOOKUP($C103,'S47'!$C:$BQ,23,0)</f>
        <v>#N/A</v>
      </c>
      <c r="AW103" s="29" t="e">
        <f>VLOOKUP($C103,'S47'!$C:$BQ,35,0)</f>
        <v>#N/A</v>
      </c>
      <c r="AX103" s="29" t="e">
        <f>VLOOKUP($C103,'S47'!$C:$BQ,42,0)</f>
        <v>#N/A</v>
      </c>
      <c r="AY103" s="29" t="e">
        <f>VLOOKUP($C103,'S47'!$C:$BQ,43,0)</f>
        <v>#N/A</v>
      </c>
      <c r="AZ103" s="22" t="e">
        <f>VLOOKUP($C103,'S48'!$C:$BQ,55,0)</f>
        <v>#N/A</v>
      </c>
      <c r="BA103" s="22" t="e">
        <f>VLOOKUP($C103,'S48'!$C:$BQ,62,0)</f>
        <v>#N/A</v>
      </c>
      <c r="BB103" s="22" t="e">
        <f>VLOOKUP($C103,'S48'!$C:$BQ,63,0)</f>
        <v>#N/A</v>
      </c>
      <c r="BC103" s="22" t="e">
        <f>VLOOKUP($C103,'S48'!$C:$BQ,45,0)</f>
        <v>#N/A</v>
      </c>
      <c r="BD103" s="29" t="e">
        <f>VLOOKUP($C103,'S48'!$C:$BQ,52,0)</f>
        <v>#N/A</v>
      </c>
      <c r="BE103" s="29" t="e">
        <f>VLOOKUP($C103,'S48'!$C:$BQ,53,0)</f>
        <v>#N/A</v>
      </c>
      <c r="BF103" s="29" t="e">
        <f>VLOOKUP($C103,'S48'!$C:$BQ,15,0)</f>
        <v>#N/A</v>
      </c>
      <c r="BG103" s="29" t="e">
        <f>VLOOKUP($C103,'S48'!$C:$BQ,22,0)</f>
        <v>#N/A</v>
      </c>
      <c r="BH103" s="29" t="e">
        <f>VLOOKUP($C103,'S48'!$C:$BQ,23,0)</f>
        <v>#N/A</v>
      </c>
      <c r="BI103" s="29" t="e">
        <f>VLOOKUP($C103,'S48'!$C:$BQ,35,0)</f>
        <v>#N/A</v>
      </c>
      <c r="BJ103" s="29" t="e">
        <f>VLOOKUP($C103,'S48'!$C:$BQ,42,0)</f>
        <v>#N/A</v>
      </c>
      <c r="BK103" s="29" t="e">
        <f>VLOOKUP($C103,'S48'!$C:$BQ,43,0)</f>
        <v>#N/A</v>
      </c>
      <c r="BL103" s="22" t="e">
        <f>VLOOKUP($C103,'S49'!$C:$BQ,55,0)</f>
        <v>#N/A</v>
      </c>
      <c r="BM103" s="22" t="e">
        <f>VLOOKUP($C103,'S49'!$C:$BQ,62,0)</f>
        <v>#N/A</v>
      </c>
      <c r="BN103" s="22" t="e">
        <f>VLOOKUP($C103,'S49'!$C:$BQ,63,0)</f>
        <v>#N/A</v>
      </c>
      <c r="BO103" s="22" t="e">
        <f>VLOOKUP($C103,'S49'!$C:$BQ,45,0)</f>
        <v>#N/A</v>
      </c>
      <c r="BP103" s="29" t="e">
        <f>VLOOKUP($C103,'S49'!$C:$BQ,52,0)</f>
        <v>#N/A</v>
      </c>
      <c r="BQ103" s="29" t="e">
        <f>VLOOKUP($C103,'S49'!$C:$BQ,53,0)</f>
        <v>#N/A</v>
      </c>
      <c r="BR103" s="29" t="e">
        <f>VLOOKUP($C103,'S49'!$C:$BQ,15,0)</f>
        <v>#N/A</v>
      </c>
      <c r="BS103" s="29" t="e">
        <f>VLOOKUP($C103,'S49'!$C:$BQ,22,0)</f>
        <v>#N/A</v>
      </c>
      <c r="BT103" s="29" t="e">
        <f>VLOOKUP($C103,'S49'!$C:$BQ,23,0)</f>
        <v>#N/A</v>
      </c>
      <c r="BU103" s="29" t="e">
        <f>VLOOKUP($C103,'S49'!$C:$BQ,35,0)</f>
        <v>#N/A</v>
      </c>
      <c r="BV103" s="29" t="e">
        <f>VLOOKUP($C103,'S49'!$C:$BQ,42,0)</f>
        <v>#N/A</v>
      </c>
      <c r="BW103" s="29" t="e">
        <f>VLOOKUP($C103,'S49'!$C:$BQ,43,0)</f>
        <v>#N/A</v>
      </c>
      <c r="BX103" s="22" t="e">
        <f>VLOOKUP($C103,'S50'!$C:$BQ,55,0)</f>
        <v>#N/A</v>
      </c>
      <c r="BY103" s="22" t="e">
        <f>VLOOKUP($C103,'S50'!$C:$BQ,62,0)</f>
        <v>#N/A</v>
      </c>
      <c r="BZ103" s="22" t="e">
        <f>VLOOKUP($C103,'S50'!$C:$BQ,63,0)</f>
        <v>#N/A</v>
      </c>
      <c r="CA103" s="22" t="e">
        <f>VLOOKUP($C103,'S50'!$C:$BQ,45,0)</f>
        <v>#N/A</v>
      </c>
      <c r="CB103" s="29" t="e">
        <f>VLOOKUP($C103,'S50'!$C:$BQ,52,0)</f>
        <v>#N/A</v>
      </c>
      <c r="CC103" s="29" t="e">
        <f>VLOOKUP($C103,'S50'!$C:$BQ,53,0)</f>
        <v>#N/A</v>
      </c>
      <c r="CD103" s="29" t="e">
        <f>VLOOKUP($C103,'S50'!$C:$BQ,15,0)</f>
        <v>#N/A</v>
      </c>
      <c r="CE103" s="29" t="e">
        <f>VLOOKUP($C103,'S50'!$C:$BQ,22,0)</f>
        <v>#N/A</v>
      </c>
      <c r="CF103" s="29" t="e">
        <f>VLOOKUP($C103,'S50'!$C:$BQ,23,0)</f>
        <v>#N/A</v>
      </c>
      <c r="CG103" s="29" t="e">
        <f>VLOOKUP($C103,'S50'!$C:$BQ,35,0)</f>
        <v>#N/A</v>
      </c>
      <c r="CH103" s="29" t="e">
        <f>VLOOKUP($C103,'S50'!$C:$BQ,42,0)</f>
        <v>#N/A</v>
      </c>
      <c r="CI103" s="29" t="e">
        <f>VLOOKUP($C103,'S50'!$C:$BQ,43,0)</f>
        <v>#N/A</v>
      </c>
    </row>
    <row r="104" spans="1:87" x14ac:dyDescent="0.2">
      <c r="A104" s="31" t="s">
        <v>383</v>
      </c>
      <c r="B104" s="31" t="s">
        <v>134</v>
      </c>
      <c r="C104" s="21" t="s">
        <v>140</v>
      </c>
      <c r="D104" s="22">
        <f>VLOOKUP($C104,'S0 remplacer avec S44'!$C:$BQ,55,0)</f>
        <v>189.6</v>
      </c>
      <c r="E104" s="22">
        <f>VLOOKUP($C104,'S0 remplacer avec S44'!$C:$BQ,62,0)</f>
        <v>146</v>
      </c>
      <c r="F104" s="22">
        <f>VLOOKUP($C104,'S0 remplacer avec S44'!$C:$BQ,63,0)</f>
        <v>212</v>
      </c>
      <c r="G104" s="22">
        <f>VLOOKUP($C104,'S0 remplacer avec S44'!$C:$BQ,45,0)</f>
        <v>2432.33079</v>
      </c>
      <c r="H104" s="29">
        <f>VLOOKUP($C104,'S0 remplacer avec S44'!$C:$BQ,52,0)</f>
        <v>518</v>
      </c>
      <c r="I104" s="29">
        <f>VLOOKUP($C104,'S0 remplacer avec S44'!$C:$BQ,53,0)</f>
        <v>1108</v>
      </c>
      <c r="J104" s="29">
        <f>VLOOKUP($C104,'S0 remplacer avec S44'!$C:$BQ,15,0)</f>
        <v>235</v>
      </c>
      <c r="K104" s="29">
        <f>VLOOKUP($C104,'S0 remplacer avec S44'!$C:$BQ,22,0)</f>
        <v>0</v>
      </c>
      <c r="L104" s="29">
        <f>VLOOKUP($C104,'S0 remplacer avec S44'!$C:$BQ,23,0)</f>
        <v>0</v>
      </c>
      <c r="M104" s="29">
        <f>VLOOKUP($C104,'S0 remplacer avec S44'!$C:$BQ,35,0)</f>
        <v>2272.5681800000002</v>
      </c>
      <c r="N104" s="29">
        <f>VLOOKUP($C104,'S0 remplacer avec S44'!$C:$BQ,42,0)</f>
        <v>1823</v>
      </c>
      <c r="O104" s="29">
        <f>VLOOKUP($C104,'S0 remplacer avec S44'!$C:$BQ,43,0)</f>
        <v>2642</v>
      </c>
      <c r="P104" s="22">
        <f>VLOOKUP($C104,'S45'!$C:$BQ,55,0)</f>
        <v>192.6</v>
      </c>
      <c r="Q104" s="22">
        <f>VLOOKUP($C104,'S45'!$C:$BQ,62,0)</f>
        <v>143</v>
      </c>
      <c r="R104" s="22">
        <f>VLOOKUP($C104,'S45'!$C:$BQ,63,0)</f>
        <v>209</v>
      </c>
      <c r="S104" s="22">
        <f>VLOOKUP($C104,'S45'!$C:$BQ,45,0)</f>
        <v>2417.71281</v>
      </c>
      <c r="T104" s="29">
        <f>VLOOKUP($C104,'S45'!$C:$BQ,52,0)</f>
        <v>533</v>
      </c>
      <c r="U104" s="29">
        <f>VLOOKUP($C104,'S45'!$C:$BQ,53,0)</f>
        <v>1123</v>
      </c>
      <c r="V104" s="29">
        <f>VLOOKUP($C104,'S45'!$C:$BQ,15,0)</f>
        <v>239</v>
      </c>
      <c r="W104" s="29">
        <f>VLOOKUP($C104,'S45'!$C:$BQ,22,0)</f>
        <v>0</v>
      </c>
      <c r="X104" s="29">
        <f>VLOOKUP($C104,'S45'!$C:$BQ,23,0)</f>
        <v>0</v>
      </c>
      <c r="Y104" s="29">
        <f>VLOOKUP($C104,'S45'!$C:$BQ,35,0)</f>
        <v>2277.5623000000001</v>
      </c>
      <c r="Z104" s="29">
        <f>VLOOKUP($C104,'S45'!$C:$BQ,42,0)</f>
        <v>1818</v>
      </c>
      <c r="AA104" s="29">
        <f>VLOOKUP($C104,'S45'!$C:$BQ,43,0)</f>
        <v>2637</v>
      </c>
      <c r="AB104" s="22" t="e">
        <f>VLOOKUP($C104,'S46'!$C:$BQ,55,0)</f>
        <v>#N/A</v>
      </c>
      <c r="AC104" s="22" t="e">
        <f>VLOOKUP($C104,'S46'!$C:$BQ,62,0)</f>
        <v>#N/A</v>
      </c>
      <c r="AD104" s="22" t="e">
        <f>VLOOKUP($C104,'S46'!$C:$BQ,63,0)</f>
        <v>#N/A</v>
      </c>
      <c r="AE104" s="22" t="e">
        <f>VLOOKUP($C104,'S46'!$C:$BQ,45,0)</f>
        <v>#N/A</v>
      </c>
      <c r="AF104" s="29" t="e">
        <f>VLOOKUP($C104,'S46'!$C:$BQ,52,0)</f>
        <v>#N/A</v>
      </c>
      <c r="AG104" s="29" t="e">
        <f>VLOOKUP($C104,'S46'!$C:$BQ,53,0)</f>
        <v>#N/A</v>
      </c>
      <c r="AH104" s="29" t="e">
        <f>VLOOKUP($C104,'S46'!$C:$BQ,15,0)</f>
        <v>#N/A</v>
      </c>
      <c r="AI104" s="29" t="e">
        <f>VLOOKUP($C104,'S46'!$C:$BQ,22,0)</f>
        <v>#N/A</v>
      </c>
      <c r="AJ104" s="29" t="e">
        <f>VLOOKUP($C104,'S46'!$C:$BQ,23,0)</f>
        <v>#N/A</v>
      </c>
      <c r="AK104" s="29" t="e">
        <f>VLOOKUP($C104,'S46'!$C:$BQ,35,0)</f>
        <v>#N/A</v>
      </c>
      <c r="AL104" s="29" t="e">
        <f>VLOOKUP($C104,'S46'!$C:$BQ,42,0)</f>
        <v>#N/A</v>
      </c>
      <c r="AM104" s="29" t="e">
        <f>VLOOKUP($C104,'S46'!$C:$BQ,43,0)</f>
        <v>#N/A</v>
      </c>
      <c r="AN104" s="22" t="e">
        <f>VLOOKUP($C104,'S47'!$C:$BQ,55,0)</f>
        <v>#N/A</v>
      </c>
      <c r="AO104" s="22" t="e">
        <f>VLOOKUP($C104,'S47'!$C:$BQ,62,0)</f>
        <v>#N/A</v>
      </c>
      <c r="AP104" s="22" t="e">
        <f>VLOOKUP($C104,'S47'!$C:$BQ,63,0)</f>
        <v>#N/A</v>
      </c>
      <c r="AQ104" s="22" t="e">
        <f>VLOOKUP($C104,'S47'!$C:$BQ,45,0)</f>
        <v>#N/A</v>
      </c>
      <c r="AR104" s="29" t="e">
        <f>VLOOKUP($C104,'S47'!$C:$BQ,52,0)</f>
        <v>#N/A</v>
      </c>
      <c r="AS104" s="29" t="e">
        <f>VLOOKUP($C104,'S47'!$C:$BQ,53,0)</f>
        <v>#N/A</v>
      </c>
      <c r="AT104" s="29" t="e">
        <f>VLOOKUP($C104,'S47'!$C:$BQ,15,0)</f>
        <v>#N/A</v>
      </c>
      <c r="AU104" s="29" t="e">
        <f>VLOOKUP($C104,'S47'!$C:$BQ,22,0)</f>
        <v>#N/A</v>
      </c>
      <c r="AV104" s="29" t="e">
        <f>VLOOKUP($C104,'S47'!$C:$BQ,23,0)</f>
        <v>#N/A</v>
      </c>
      <c r="AW104" s="29" t="e">
        <f>VLOOKUP($C104,'S47'!$C:$BQ,35,0)</f>
        <v>#N/A</v>
      </c>
      <c r="AX104" s="29" t="e">
        <f>VLOOKUP($C104,'S47'!$C:$BQ,42,0)</f>
        <v>#N/A</v>
      </c>
      <c r="AY104" s="29" t="e">
        <f>VLOOKUP($C104,'S47'!$C:$BQ,43,0)</f>
        <v>#N/A</v>
      </c>
      <c r="AZ104" s="22" t="e">
        <f>VLOOKUP($C104,'S48'!$C:$BQ,55,0)</f>
        <v>#N/A</v>
      </c>
      <c r="BA104" s="22" t="e">
        <f>VLOOKUP($C104,'S48'!$C:$BQ,62,0)</f>
        <v>#N/A</v>
      </c>
      <c r="BB104" s="22" t="e">
        <f>VLOOKUP($C104,'S48'!$C:$BQ,63,0)</f>
        <v>#N/A</v>
      </c>
      <c r="BC104" s="22" t="e">
        <f>VLOOKUP($C104,'S48'!$C:$BQ,45,0)</f>
        <v>#N/A</v>
      </c>
      <c r="BD104" s="29" t="e">
        <f>VLOOKUP($C104,'S48'!$C:$BQ,52,0)</f>
        <v>#N/A</v>
      </c>
      <c r="BE104" s="29" t="e">
        <f>VLOOKUP($C104,'S48'!$C:$BQ,53,0)</f>
        <v>#N/A</v>
      </c>
      <c r="BF104" s="29" t="e">
        <f>VLOOKUP($C104,'S48'!$C:$BQ,15,0)</f>
        <v>#N/A</v>
      </c>
      <c r="BG104" s="29" t="e">
        <f>VLOOKUP($C104,'S48'!$C:$BQ,22,0)</f>
        <v>#N/A</v>
      </c>
      <c r="BH104" s="29" t="e">
        <f>VLOOKUP($C104,'S48'!$C:$BQ,23,0)</f>
        <v>#N/A</v>
      </c>
      <c r="BI104" s="29" t="e">
        <f>VLOOKUP($C104,'S48'!$C:$BQ,35,0)</f>
        <v>#N/A</v>
      </c>
      <c r="BJ104" s="29" t="e">
        <f>VLOOKUP($C104,'S48'!$C:$BQ,42,0)</f>
        <v>#N/A</v>
      </c>
      <c r="BK104" s="29" t="e">
        <f>VLOOKUP($C104,'S48'!$C:$BQ,43,0)</f>
        <v>#N/A</v>
      </c>
      <c r="BL104" s="22" t="e">
        <f>VLOOKUP($C104,'S49'!$C:$BQ,55,0)</f>
        <v>#N/A</v>
      </c>
      <c r="BM104" s="22" t="e">
        <f>VLOOKUP($C104,'S49'!$C:$BQ,62,0)</f>
        <v>#N/A</v>
      </c>
      <c r="BN104" s="22" t="e">
        <f>VLOOKUP($C104,'S49'!$C:$BQ,63,0)</f>
        <v>#N/A</v>
      </c>
      <c r="BO104" s="22" t="e">
        <f>VLOOKUP($C104,'S49'!$C:$BQ,45,0)</f>
        <v>#N/A</v>
      </c>
      <c r="BP104" s="29" t="e">
        <f>VLOOKUP($C104,'S49'!$C:$BQ,52,0)</f>
        <v>#N/A</v>
      </c>
      <c r="BQ104" s="29" t="e">
        <f>VLOOKUP($C104,'S49'!$C:$BQ,53,0)</f>
        <v>#N/A</v>
      </c>
      <c r="BR104" s="29" t="e">
        <f>VLOOKUP($C104,'S49'!$C:$BQ,15,0)</f>
        <v>#N/A</v>
      </c>
      <c r="BS104" s="29" t="e">
        <f>VLOOKUP($C104,'S49'!$C:$BQ,22,0)</f>
        <v>#N/A</v>
      </c>
      <c r="BT104" s="29" t="e">
        <f>VLOOKUP($C104,'S49'!$C:$BQ,23,0)</f>
        <v>#N/A</v>
      </c>
      <c r="BU104" s="29" t="e">
        <f>VLOOKUP($C104,'S49'!$C:$BQ,35,0)</f>
        <v>#N/A</v>
      </c>
      <c r="BV104" s="29" t="e">
        <f>VLOOKUP($C104,'S49'!$C:$BQ,42,0)</f>
        <v>#N/A</v>
      </c>
      <c r="BW104" s="29" t="e">
        <f>VLOOKUP($C104,'S49'!$C:$BQ,43,0)</f>
        <v>#N/A</v>
      </c>
      <c r="BX104" s="22" t="e">
        <f>VLOOKUP($C104,'S50'!$C:$BQ,55,0)</f>
        <v>#N/A</v>
      </c>
      <c r="BY104" s="22" t="e">
        <f>VLOOKUP($C104,'S50'!$C:$BQ,62,0)</f>
        <v>#N/A</v>
      </c>
      <c r="BZ104" s="22" t="e">
        <f>VLOOKUP($C104,'S50'!$C:$BQ,63,0)</f>
        <v>#N/A</v>
      </c>
      <c r="CA104" s="22" t="e">
        <f>VLOOKUP($C104,'S50'!$C:$BQ,45,0)</f>
        <v>#N/A</v>
      </c>
      <c r="CB104" s="29" t="e">
        <f>VLOOKUP($C104,'S50'!$C:$BQ,52,0)</f>
        <v>#N/A</v>
      </c>
      <c r="CC104" s="29" t="e">
        <f>VLOOKUP($C104,'S50'!$C:$BQ,53,0)</f>
        <v>#N/A</v>
      </c>
      <c r="CD104" s="29" t="e">
        <f>VLOOKUP($C104,'S50'!$C:$BQ,15,0)</f>
        <v>#N/A</v>
      </c>
      <c r="CE104" s="29" t="e">
        <f>VLOOKUP($C104,'S50'!$C:$BQ,22,0)</f>
        <v>#N/A</v>
      </c>
      <c r="CF104" s="29" t="e">
        <f>VLOOKUP($C104,'S50'!$C:$BQ,23,0)</f>
        <v>#N/A</v>
      </c>
      <c r="CG104" s="29" t="e">
        <f>VLOOKUP($C104,'S50'!$C:$BQ,35,0)</f>
        <v>#N/A</v>
      </c>
      <c r="CH104" s="29" t="e">
        <f>VLOOKUP($C104,'S50'!$C:$BQ,42,0)</f>
        <v>#N/A</v>
      </c>
      <c r="CI104" s="29" t="e">
        <f>VLOOKUP($C104,'S50'!$C:$BQ,43,0)</f>
        <v>#N/A</v>
      </c>
    </row>
    <row r="105" spans="1:87" x14ac:dyDescent="0.2">
      <c r="A105" s="31" t="s">
        <v>383</v>
      </c>
      <c r="B105" s="31" t="s">
        <v>134</v>
      </c>
      <c r="C105" s="21" t="s">
        <v>141</v>
      </c>
      <c r="D105" s="22">
        <f>VLOOKUP($C105,'S0 remplacer avec S44'!$C:$BQ,55,0)</f>
        <v>641</v>
      </c>
      <c r="E105" s="22">
        <f>VLOOKUP($C105,'S0 remplacer avec S44'!$C:$BQ,62,0)</f>
        <v>74</v>
      </c>
      <c r="F105" s="22">
        <f>VLOOKUP($C105,'S0 remplacer avec S44'!$C:$BQ,63,0)</f>
        <v>217</v>
      </c>
      <c r="G105" s="22">
        <f>VLOOKUP($C105,'S0 remplacer avec S44'!$C:$BQ,45,0)</f>
        <v>5490.4236199999996</v>
      </c>
      <c r="H105" s="29">
        <f>VLOOKUP($C105,'S0 remplacer avec S44'!$C:$BQ,52,0)</f>
        <v>809</v>
      </c>
      <c r="I105" s="29">
        <f>VLOOKUP($C105,'S0 remplacer avec S44'!$C:$BQ,53,0)</f>
        <v>2069</v>
      </c>
      <c r="J105" s="29">
        <f>VLOOKUP($C105,'S0 remplacer avec S44'!$C:$BQ,15,0)</f>
        <v>568</v>
      </c>
      <c r="K105" s="29">
        <f>VLOOKUP($C105,'S0 remplacer avec S44'!$C:$BQ,22,0)</f>
        <v>0</v>
      </c>
      <c r="L105" s="29">
        <f>VLOOKUP($C105,'S0 remplacer avec S44'!$C:$BQ,23,0)</f>
        <v>0</v>
      </c>
      <c r="M105" s="29">
        <f>VLOOKUP($C105,'S0 remplacer avec S44'!$C:$BQ,35,0)</f>
        <v>7772.7711099999997</v>
      </c>
      <c r="N105" s="29">
        <f>VLOOKUP($C105,'S0 remplacer avec S44'!$C:$BQ,42,0)</f>
        <v>1331</v>
      </c>
      <c r="O105" s="29">
        <f>VLOOKUP($C105,'S0 remplacer avec S44'!$C:$BQ,43,0)</f>
        <v>3151</v>
      </c>
      <c r="P105" s="22">
        <f>VLOOKUP($C105,'S45'!$C:$BQ,55,0)</f>
        <v>640.20000000000005</v>
      </c>
      <c r="Q105" s="22">
        <f>VLOOKUP($C105,'S45'!$C:$BQ,62,0)</f>
        <v>75</v>
      </c>
      <c r="R105" s="22">
        <f>VLOOKUP($C105,'S45'!$C:$BQ,63,0)</f>
        <v>218</v>
      </c>
      <c r="S105" s="22">
        <f>VLOOKUP($C105,'S45'!$C:$BQ,45,0)</f>
        <v>5589.4672499999997</v>
      </c>
      <c r="T105" s="29">
        <f>VLOOKUP($C105,'S45'!$C:$BQ,52,0)</f>
        <v>710</v>
      </c>
      <c r="U105" s="29">
        <f>VLOOKUP($C105,'S45'!$C:$BQ,53,0)</f>
        <v>1970</v>
      </c>
      <c r="V105" s="29">
        <f>VLOOKUP($C105,'S45'!$C:$BQ,15,0)</f>
        <v>571</v>
      </c>
      <c r="W105" s="29">
        <f>VLOOKUP($C105,'S45'!$C:$BQ,22,0)</f>
        <v>0</v>
      </c>
      <c r="X105" s="29">
        <f>VLOOKUP($C105,'S45'!$C:$BQ,23,0)</f>
        <v>0</v>
      </c>
      <c r="Y105" s="29">
        <f>VLOOKUP($C105,'S45'!$C:$BQ,35,0)</f>
        <v>7911.8945599999997</v>
      </c>
      <c r="Z105" s="29">
        <f>VLOOKUP($C105,'S45'!$C:$BQ,42,0)</f>
        <v>1191</v>
      </c>
      <c r="AA105" s="29">
        <f>VLOOKUP($C105,'S45'!$C:$BQ,43,0)</f>
        <v>3012</v>
      </c>
      <c r="AB105" s="22" t="e">
        <f>VLOOKUP($C105,'S46'!$C:$BQ,55,0)</f>
        <v>#N/A</v>
      </c>
      <c r="AC105" s="22" t="e">
        <f>VLOOKUP($C105,'S46'!$C:$BQ,62,0)</f>
        <v>#N/A</v>
      </c>
      <c r="AD105" s="22" t="e">
        <f>VLOOKUP($C105,'S46'!$C:$BQ,63,0)</f>
        <v>#N/A</v>
      </c>
      <c r="AE105" s="22" t="e">
        <f>VLOOKUP($C105,'S46'!$C:$BQ,45,0)</f>
        <v>#N/A</v>
      </c>
      <c r="AF105" s="29" t="e">
        <f>VLOOKUP($C105,'S46'!$C:$BQ,52,0)</f>
        <v>#N/A</v>
      </c>
      <c r="AG105" s="29" t="e">
        <f>VLOOKUP($C105,'S46'!$C:$BQ,53,0)</f>
        <v>#N/A</v>
      </c>
      <c r="AH105" s="29" t="e">
        <f>VLOOKUP($C105,'S46'!$C:$BQ,15,0)</f>
        <v>#N/A</v>
      </c>
      <c r="AI105" s="29" t="e">
        <f>VLOOKUP($C105,'S46'!$C:$BQ,22,0)</f>
        <v>#N/A</v>
      </c>
      <c r="AJ105" s="29" t="e">
        <f>VLOOKUP($C105,'S46'!$C:$BQ,23,0)</f>
        <v>#N/A</v>
      </c>
      <c r="AK105" s="29" t="e">
        <f>VLOOKUP($C105,'S46'!$C:$BQ,35,0)</f>
        <v>#N/A</v>
      </c>
      <c r="AL105" s="29" t="e">
        <f>VLOOKUP($C105,'S46'!$C:$BQ,42,0)</f>
        <v>#N/A</v>
      </c>
      <c r="AM105" s="29" t="e">
        <f>VLOOKUP($C105,'S46'!$C:$BQ,43,0)</f>
        <v>#N/A</v>
      </c>
      <c r="AN105" s="22" t="e">
        <f>VLOOKUP($C105,'S47'!$C:$BQ,55,0)</f>
        <v>#N/A</v>
      </c>
      <c r="AO105" s="22" t="e">
        <f>VLOOKUP($C105,'S47'!$C:$BQ,62,0)</f>
        <v>#N/A</v>
      </c>
      <c r="AP105" s="22" t="e">
        <f>VLOOKUP($C105,'S47'!$C:$BQ,63,0)</f>
        <v>#N/A</v>
      </c>
      <c r="AQ105" s="22" t="e">
        <f>VLOOKUP($C105,'S47'!$C:$BQ,45,0)</f>
        <v>#N/A</v>
      </c>
      <c r="AR105" s="29" t="e">
        <f>VLOOKUP($C105,'S47'!$C:$BQ,52,0)</f>
        <v>#N/A</v>
      </c>
      <c r="AS105" s="29" t="e">
        <f>VLOOKUP($C105,'S47'!$C:$BQ,53,0)</f>
        <v>#N/A</v>
      </c>
      <c r="AT105" s="29" t="e">
        <f>VLOOKUP($C105,'S47'!$C:$BQ,15,0)</f>
        <v>#N/A</v>
      </c>
      <c r="AU105" s="29" t="e">
        <f>VLOOKUP($C105,'S47'!$C:$BQ,22,0)</f>
        <v>#N/A</v>
      </c>
      <c r="AV105" s="29" t="e">
        <f>VLOOKUP($C105,'S47'!$C:$BQ,23,0)</f>
        <v>#N/A</v>
      </c>
      <c r="AW105" s="29" t="e">
        <f>VLOOKUP($C105,'S47'!$C:$BQ,35,0)</f>
        <v>#N/A</v>
      </c>
      <c r="AX105" s="29" t="e">
        <f>VLOOKUP($C105,'S47'!$C:$BQ,42,0)</f>
        <v>#N/A</v>
      </c>
      <c r="AY105" s="29" t="e">
        <f>VLOOKUP($C105,'S47'!$C:$BQ,43,0)</f>
        <v>#N/A</v>
      </c>
      <c r="AZ105" s="22" t="e">
        <f>VLOOKUP($C105,'S48'!$C:$BQ,55,0)</f>
        <v>#N/A</v>
      </c>
      <c r="BA105" s="22" t="e">
        <f>VLOOKUP($C105,'S48'!$C:$BQ,62,0)</f>
        <v>#N/A</v>
      </c>
      <c r="BB105" s="22" t="e">
        <f>VLOOKUP($C105,'S48'!$C:$BQ,63,0)</f>
        <v>#N/A</v>
      </c>
      <c r="BC105" s="22" t="e">
        <f>VLOOKUP($C105,'S48'!$C:$BQ,45,0)</f>
        <v>#N/A</v>
      </c>
      <c r="BD105" s="29" t="e">
        <f>VLOOKUP($C105,'S48'!$C:$BQ,52,0)</f>
        <v>#N/A</v>
      </c>
      <c r="BE105" s="29" t="e">
        <f>VLOOKUP($C105,'S48'!$C:$BQ,53,0)</f>
        <v>#N/A</v>
      </c>
      <c r="BF105" s="29" t="e">
        <f>VLOOKUP($C105,'S48'!$C:$BQ,15,0)</f>
        <v>#N/A</v>
      </c>
      <c r="BG105" s="29" t="e">
        <f>VLOOKUP($C105,'S48'!$C:$BQ,22,0)</f>
        <v>#N/A</v>
      </c>
      <c r="BH105" s="29" t="e">
        <f>VLOOKUP($C105,'S48'!$C:$BQ,23,0)</f>
        <v>#N/A</v>
      </c>
      <c r="BI105" s="29" t="e">
        <f>VLOOKUP($C105,'S48'!$C:$BQ,35,0)</f>
        <v>#N/A</v>
      </c>
      <c r="BJ105" s="29" t="e">
        <f>VLOOKUP($C105,'S48'!$C:$BQ,42,0)</f>
        <v>#N/A</v>
      </c>
      <c r="BK105" s="29" t="e">
        <f>VLOOKUP($C105,'S48'!$C:$BQ,43,0)</f>
        <v>#N/A</v>
      </c>
      <c r="BL105" s="22" t="e">
        <f>VLOOKUP($C105,'S49'!$C:$BQ,55,0)</f>
        <v>#N/A</v>
      </c>
      <c r="BM105" s="22" t="e">
        <f>VLOOKUP($C105,'S49'!$C:$BQ,62,0)</f>
        <v>#N/A</v>
      </c>
      <c r="BN105" s="22" t="e">
        <f>VLOOKUP($C105,'S49'!$C:$BQ,63,0)</f>
        <v>#N/A</v>
      </c>
      <c r="BO105" s="22" t="e">
        <f>VLOOKUP($C105,'S49'!$C:$BQ,45,0)</f>
        <v>#N/A</v>
      </c>
      <c r="BP105" s="29" t="e">
        <f>VLOOKUP($C105,'S49'!$C:$BQ,52,0)</f>
        <v>#N/A</v>
      </c>
      <c r="BQ105" s="29" t="e">
        <f>VLOOKUP($C105,'S49'!$C:$BQ,53,0)</f>
        <v>#N/A</v>
      </c>
      <c r="BR105" s="29" t="e">
        <f>VLOOKUP($C105,'S49'!$C:$BQ,15,0)</f>
        <v>#N/A</v>
      </c>
      <c r="BS105" s="29" t="e">
        <f>VLOOKUP($C105,'S49'!$C:$BQ,22,0)</f>
        <v>#N/A</v>
      </c>
      <c r="BT105" s="29" t="e">
        <f>VLOOKUP($C105,'S49'!$C:$BQ,23,0)</f>
        <v>#N/A</v>
      </c>
      <c r="BU105" s="29" t="e">
        <f>VLOOKUP($C105,'S49'!$C:$BQ,35,0)</f>
        <v>#N/A</v>
      </c>
      <c r="BV105" s="29" t="e">
        <f>VLOOKUP($C105,'S49'!$C:$BQ,42,0)</f>
        <v>#N/A</v>
      </c>
      <c r="BW105" s="29" t="e">
        <f>VLOOKUP($C105,'S49'!$C:$BQ,43,0)</f>
        <v>#N/A</v>
      </c>
      <c r="BX105" s="22" t="e">
        <f>VLOOKUP($C105,'S50'!$C:$BQ,55,0)</f>
        <v>#N/A</v>
      </c>
      <c r="BY105" s="22" t="e">
        <f>VLOOKUP($C105,'S50'!$C:$BQ,62,0)</f>
        <v>#N/A</v>
      </c>
      <c r="BZ105" s="22" t="e">
        <f>VLOOKUP($C105,'S50'!$C:$BQ,63,0)</f>
        <v>#N/A</v>
      </c>
      <c r="CA105" s="22" t="e">
        <f>VLOOKUP($C105,'S50'!$C:$BQ,45,0)</f>
        <v>#N/A</v>
      </c>
      <c r="CB105" s="29" t="e">
        <f>VLOOKUP($C105,'S50'!$C:$BQ,52,0)</f>
        <v>#N/A</v>
      </c>
      <c r="CC105" s="29" t="e">
        <f>VLOOKUP($C105,'S50'!$C:$BQ,53,0)</f>
        <v>#N/A</v>
      </c>
      <c r="CD105" s="29" t="e">
        <f>VLOOKUP($C105,'S50'!$C:$BQ,15,0)</f>
        <v>#N/A</v>
      </c>
      <c r="CE105" s="29" t="e">
        <f>VLOOKUP($C105,'S50'!$C:$BQ,22,0)</f>
        <v>#N/A</v>
      </c>
      <c r="CF105" s="29" t="e">
        <f>VLOOKUP($C105,'S50'!$C:$BQ,23,0)</f>
        <v>#N/A</v>
      </c>
      <c r="CG105" s="29" t="e">
        <f>VLOOKUP($C105,'S50'!$C:$BQ,35,0)</f>
        <v>#N/A</v>
      </c>
      <c r="CH105" s="29" t="e">
        <f>VLOOKUP($C105,'S50'!$C:$BQ,42,0)</f>
        <v>#N/A</v>
      </c>
      <c r="CI105" s="29" t="e">
        <f>VLOOKUP($C105,'S50'!$C:$BQ,43,0)</f>
        <v>#N/A</v>
      </c>
    </row>
    <row r="106" spans="1:87" x14ac:dyDescent="0.2">
      <c r="A106" s="31" t="e">
        <v>#N/A</v>
      </c>
      <c r="B106" s="31" t="e">
        <v>#N/A</v>
      </c>
      <c r="C106" s="21" t="s">
        <v>142</v>
      </c>
      <c r="D106" s="22" t="e">
        <f>VLOOKUP($C106,'S0 remplacer avec S44'!$C:$BQ,55,0)</f>
        <v>#N/A</v>
      </c>
      <c r="E106" s="22" t="e">
        <f>VLOOKUP($C106,'S0 remplacer avec S44'!$C:$BQ,62,0)</f>
        <v>#N/A</v>
      </c>
      <c r="F106" s="22" t="e">
        <f>VLOOKUP($C106,'S0 remplacer avec S44'!$C:$BQ,63,0)</f>
        <v>#N/A</v>
      </c>
      <c r="G106" s="22" t="e">
        <f>VLOOKUP($C106,'S0 remplacer avec S44'!$C:$BQ,45,0)</f>
        <v>#N/A</v>
      </c>
      <c r="H106" s="29" t="e">
        <f>VLOOKUP($C106,'S0 remplacer avec S44'!$C:$BQ,52,0)</f>
        <v>#N/A</v>
      </c>
      <c r="I106" s="29" t="e">
        <f>VLOOKUP($C106,'S0 remplacer avec S44'!$C:$BQ,53,0)</f>
        <v>#N/A</v>
      </c>
      <c r="J106" s="29" t="e">
        <f>VLOOKUP($C106,'S0 remplacer avec S44'!$C:$BQ,15,0)</f>
        <v>#N/A</v>
      </c>
      <c r="K106" s="29" t="e">
        <f>VLOOKUP($C106,'S0 remplacer avec S44'!$C:$BQ,22,0)</f>
        <v>#N/A</v>
      </c>
      <c r="L106" s="29" t="e">
        <f>VLOOKUP($C106,'S0 remplacer avec S44'!$C:$BQ,23,0)</f>
        <v>#N/A</v>
      </c>
      <c r="M106" s="29" t="e">
        <f>VLOOKUP($C106,'S0 remplacer avec S44'!$C:$BQ,35,0)</f>
        <v>#N/A</v>
      </c>
      <c r="N106" s="29" t="e">
        <f>VLOOKUP($C106,'S0 remplacer avec S44'!$C:$BQ,42,0)</f>
        <v>#N/A</v>
      </c>
      <c r="O106" s="29" t="e">
        <f>VLOOKUP($C106,'S0 remplacer avec S44'!$C:$BQ,43,0)</f>
        <v>#N/A</v>
      </c>
      <c r="P106" s="22" t="e">
        <f>VLOOKUP($C106,'S45'!$C:$BQ,55,0)</f>
        <v>#N/A</v>
      </c>
      <c r="Q106" s="22" t="e">
        <f>VLOOKUP($C106,'S45'!$C:$BQ,62,0)</f>
        <v>#N/A</v>
      </c>
      <c r="R106" s="22" t="e">
        <f>VLOOKUP($C106,'S45'!$C:$BQ,63,0)</f>
        <v>#N/A</v>
      </c>
      <c r="S106" s="22" t="e">
        <f>VLOOKUP($C106,'S45'!$C:$BQ,45,0)</f>
        <v>#N/A</v>
      </c>
      <c r="T106" s="29" t="e">
        <f>VLOOKUP($C106,'S45'!$C:$BQ,52,0)</f>
        <v>#N/A</v>
      </c>
      <c r="U106" s="29" t="e">
        <f>VLOOKUP($C106,'S45'!$C:$BQ,53,0)</f>
        <v>#N/A</v>
      </c>
      <c r="V106" s="29" t="e">
        <f>VLOOKUP($C106,'S45'!$C:$BQ,15,0)</f>
        <v>#N/A</v>
      </c>
      <c r="W106" s="29" t="e">
        <f>VLOOKUP($C106,'S45'!$C:$BQ,22,0)</f>
        <v>#N/A</v>
      </c>
      <c r="X106" s="29" t="e">
        <f>VLOOKUP($C106,'S45'!$C:$BQ,23,0)</f>
        <v>#N/A</v>
      </c>
      <c r="Y106" s="29" t="e">
        <f>VLOOKUP($C106,'S45'!$C:$BQ,35,0)</f>
        <v>#N/A</v>
      </c>
      <c r="Z106" s="29" t="e">
        <f>VLOOKUP($C106,'S45'!$C:$BQ,42,0)</f>
        <v>#N/A</v>
      </c>
      <c r="AA106" s="29" t="e">
        <f>VLOOKUP($C106,'S45'!$C:$BQ,43,0)</f>
        <v>#N/A</v>
      </c>
      <c r="AB106" s="22" t="e">
        <f>VLOOKUP($C106,'S46'!$C:$BQ,55,0)</f>
        <v>#N/A</v>
      </c>
      <c r="AC106" s="22" t="e">
        <f>VLOOKUP($C106,'S46'!$C:$BQ,62,0)</f>
        <v>#N/A</v>
      </c>
      <c r="AD106" s="22" t="e">
        <f>VLOOKUP($C106,'S46'!$C:$BQ,63,0)</f>
        <v>#N/A</v>
      </c>
      <c r="AE106" s="22" t="e">
        <f>VLOOKUP($C106,'S46'!$C:$BQ,45,0)</f>
        <v>#N/A</v>
      </c>
      <c r="AF106" s="29" t="e">
        <f>VLOOKUP($C106,'S46'!$C:$BQ,52,0)</f>
        <v>#N/A</v>
      </c>
      <c r="AG106" s="29" t="e">
        <f>VLOOKUP($C106,'S46'!$C:$BQ,53,0)</f>
        <v>#N/A</v>
      </c>
      <c r="AH106" s="29" t="e">
        <f>VLOOKUP($C106,'S46'!$C:$BQ,15,0)</f>
        <v>#N/A</v>
      </c>
      <c r="AI106" s="29" t="e">
        <f>VLOOKUP($C106,'S46'!$C:$BQ,22,0)</f>
        <v>#N/A</v>
      </c>
      <c r="AJ106" s="29" t="e">
        <f>VLOOKUP($C106,'S46'!$C:$BQ,23,0)</f>
        <v>#N/A</v>
      </c>
      <c r="AK106" s="29" t="e">
        <f>VLOOKUP($C106,'S46'!$C:$BQ,35,0)</f>
        <v>#N/A</v>
      </c>
      <c r="AL106" s="29" t="e">
        <f>VLOOKUP($C106,'S46'!$C:$BQ,42,0)</f>
        <v>#N/A</v>
      </c>
      <c r="AM106" s="29" t="e">
        <f>VLOOKUP($C106,'S46'!$C:$BQ,43,0)</f>
        <v>#N/A</v>
      </c>
      <c r="AN106" s="22" t="e">
        <f>VLOOKUP($C106,'S47'!$C:$BQ,55,0)</f>
        <v>#N/A</v>
      </c>
      <c r="AO106" s="22" t="e">
        <f>VLOOKUP($C106,'S47'!$C:$BQ,62,0)</f>
        <v>#N/A</v>
      </c>
      <c r="AP106" s="22" t="e">
        <f>VLOOKUP($C106,'S47'!$C:$BQ,63,0)</f>
        <v>#N/A</v>
      </c>
      <c r="AQ106" s="22" t="e">
        <f>VLOOKUP($C106,'S47'!$C:$BQ,45,0)</f>
        <v>#N/A</v>
      </c>
      <c r="AR106" s="29" t="e">
        <f>VLOOKUP($C106,'S47'!$C:$BQ,52,0)</f>
        <v>#N/A</v>
      </c>
      <c r="AS106" s="29" t="e">
        <f>VLOOKUP($C106,'S47'!$C:$BQ,53,0)</f>
        <v>#N/A</v>
      </c>
      <c r="AT106" s="29" t="e">
        <f>VLOOKUP($C106,'S47'!$C:$BQ,15,0)</f>
        <v>#N/A</v>
      </c>
      <c r="AU106" s="29" t="e">
        <f>VLOOKUP($C106,'S47'!$C:$BQ,22,0)</f>
        <v>#N/A</v>
      </c>
      <c r="AV106" s="29" t="e">
        <f>VLOOKUP($C106,'S47'!$C:$BQ,23,0)</f>
        <v>#N/A</v>
      </c>
      <c r="AW106" s="29" t="e">
        <f>VLOOKUP($C106,'S47'!$C:$BQ,35,0)</f>
        <v>#N/A</v>
      </c>
      <c r="AX106" s="29" t="e">
        <f>VLOOKUP($C106,'S47'!$C:$BQ,42,0)</f>
        <v>#N/A</v>
      </c>
      <c r="AY106" s="29" t="e">
        <f>VLOOKUP($C106,'S47'!$C:$BQ,43,0)</f>
        <v>#N/A</v>
      </c>
      <c r="AZ106" s="22" t="e">
        <f>VLOOKUP($C106,'S48'!$C:$BQ,55,0)</f>
        <v>#N/A</v>
      </c>
      <c r="BA106" s="22" t="e">
        <f>VLOOKUP($C106,'S48'!$C:$BQ,62,0)</f>
        <v>#N/A</v>
      </c>
      <c r="BB106" s="22" t="e">
        <f>VLOOKUP($C106,'S48'!$C:$BQ,63,0)</f>
        <v>#N/A</v>
      </c>
      <c r="BC106" s="22" t="e">
        <f>VLOOKUP($C106,'S48'!$C:$BQ,45,0)</f>
        <v>#N/A</v>
      </c>
      <c r="BD106" s="29" t="e">
        <f>VLOOKUP($C106,'S48'!$C:$BQ,52,0)</f>
        <v>#N/A</v>
      </c>
      <c r="BE106" s="29" t="e">
        <f>VLOOKUP($C106,'S48'!$C:$BQ,53,0)</f>
        <v>#N/A</v>
      </c>
      <c r="BF106" s="29" t="e">
        <f>VLOOKUP($C106,'S48'!$C:$BQ,15,0)</f>
        <v>#N/A</v>
      </c>
      <c r="BG106" s="29" t="e">
        <f>VLOOKUP($C106,'S48'!$C:$BQ,22,0)</f>
        <v>#N/A</v>
      </c>
      <c r="BH106" s="29" t="e">
        <f>VLOOKUP($C106,'S48'!$C:$BQ,23,0)</f>
        <v>#N/A</v>
      </c>
      <c r="BI106" s="29" t="e">
        <f>VLOOKUP($C106,'S48'!$C:$BQ,35,0)</f>
        <v>#N/A</v>
      </c>
      <c r="BJ106" s="29" t="e">
        <f>VLOOKUP($C106,'S48'!$C:$BQ,42,0)</f>
        <v>#N/A</v>
      </c>
      <c r="BK106" s="29" t="e">
        <f>VLOOKUP($C106,'S48'!$C:$BQ,43,0)</f>
        <v>#N/A</v>
      </c>
      <c r="BL106" s="22" t="e">
        <f>VLOOKUP($C106,'S49'!$C:$BQ,55,0)</f>
        <v>#N/A</v>
      </c>
      <c r="BM106" s="22" t="e">
        <f>VLOOKUP($C106,'S49'!$C:$BQ,62,0)</f>
        <v>#N/A</v>
      </c>
      <c r="BN106" s="22" t="e">
        <f>VLOOKUP($C106,'S49'!$C:$BQ,63,0)</f>
        <v>#N/A</v>
      </c>
      <c r="BO106" s="22" t="e">
        <f>VLOOKUP($C106,'S49'!$C:$BQ,45,0)</f>
        <v>#N/A</v>
      </c>
      <c r="BP106" s="29" t="e">
        <f>VLOOKUP($C106,'S49'!$C:$BQ,52,0)</f>
        <v>#N/A</v>
      </c>
      <c r="BQ106" s="29" t="e">
        <f>VLOOKUP($C106,'S49'!$C:$BQ,53,0)</f>
        <v>#N/A</v>
      </c>
      <c r="BR106" s="29" t="e">
        <f>VLOOKUP($C106,'S49'!$C:$BQ,15,0)</f>
        <v>#N/A</v>
      </c>
      <c r="BS106" s="29" t="e">
        <f>VLOOKUP($C106,'S49'!$C:$BQ,22,0)</f>
        <v>#N/A</v>
      </c>
      <c r="BT106" s="29" t="e">
        <f>VLOOKUP($C106,'S49'!$C:$BQ,23,0)</f>
        <v>#N/A</v>
      </c>
      <c r="BU106" s="29" t="e">
        <f>VLOOKUP($C106,'S49'!$C:$BQ,35,0)</f>
        <v>#N/A</v>
      </c>
      <c r="BV106" s="29" t="e">
        <f>VLOOKUP($C106,'S49'!$C:$BQ,42,0)</f>
        <v>#N/A</v>
      </c>
      <c r="BW106" s="29" t="e">
        <f>VLOOKUP($C106,'S49'!$C:$BQ,43,0)</f>
        <v>#N/A</v>
      </c>
      <c r="BX106" s="22" t="e">
        <f>VLOOKUP($C106,'S50'!$C:$BQ,55,0)</f>
        <v>#N/A</v>
      </c>
      <c r="BY106" s="22" t="e">
        <f>VLOOKUP($C106,'S50'!$C:$BQ,62,0)</f>
        <v>#N/A</v>
      </c>
      <c r="BZ106" s="22" t="e">
        <f>VLOOKUP($C106,'S50'!$C:$BQ,63,0)</f>
        <v>#N/A</v>
      </c>
      <c r="CA106" s="22" t="e">
        <f>VLOOKUP($C106,'S50'!$C:$BQ,45,0)</f>
        <v>#N/A</v>
      </c>
      <c r="CB106" s="29" t="e">
        <f>VLOOKUP($C106,'S50'!$C:$BQ,52,0)</f>
        <v>#N/A</v>
      </c>
      <c r="CC106" s="29" t="e">
        <f>VLOOKUP($C106,'S50'!$C:$BQ,53,0)</f>
        <v>#N/A</v>
      </c>
      <c r="CD106" s="29" t="e">
        <f>VLOOKUP($C106,'S50'!$C:$BQ,15,0)</f>
        <v>#N/A</v>
      </c>
      <c r="CE106" s="29" t="e">
        <f>VLOOKUP($C106,'S50'!$C:$BQ,22,0)</f>
        <v>#N/A</v>
      </c>
      <c r="CF106" s="29" t="e">
        <f>VLOOKUP($C106,'S50'!$C:$BQ,23,0)</f>
        <v>#N/A</v>
      </c>
      <c r="CG106" s="29" t="e">
        <f>VLOOKUP($C106,'S50'!$C:$BQ,35,0)</f>
        <v>#N/A</v>
      </c>
      <c r="CH106" s="29" t="e">
        <f>VLOOKUP($C106,'S50'!$C:$BQ,42,0)</f>
        <v>#N/A</v>
      </c>
      <c r="CI106" s="29" t="e">
        <f>VLOOKUP($C106,'S50'!$C:$BQ,43,0)</f>
        <v>#N/A</v>
      </c>
    </row>
    <row r="107" spans="1:87" x14ac:dyDescent="0.2">
      <c r="A107" s="31" t="s">
        <v>383</v>
      </c>
      <c r="B107" s="31" t="s">
        <v>134</v>
      </c>
      <c r="C107" s="21" t="s">
        <v>143</v>
      </c>
      <c r="D107" s="22">
        <f>VLOOKUP($C107,'S0 remplacer avec S44'!$C:$BQ,55,0)</f>
        <v>172.7</v>
      </c>
      <c r="E107" s="22">
        <f>VLOOKUP($C107,'S0 remplacer avec S44'!$C:$BQ,62,0)</f>
        <v>44</v>
      </c>
      <c r="F107" s="22">
        <f>VLOOKUP($C107,'S0 remplacer avec S44'!$C:$BQ,63,0)</f>
        <v>87</v>
      </c>
      <c r="G107" s="22">
        <f>VLOOKUP($C107,'S0 remplacer avec S44'!$C:$BQ,45,0)</f>
        <v>1465.0616500000001</v>
      </c>
      <c r="H107" s="29">
        <f>VLOOKUP($C107,'S0 remplacer avec S44'!$C:$BQ,52,0)</f>
        <v>438</v>
      </c>
      <c r="I107" s="29">
        <f>VLOOKUP($C107,'S0 remplacer avec S44'!$C:$BQ,53,0)</f>
        <v>818</v>
      </c>
      <c r="J107" s="29">
        <f>VLOOKUP($C107,'S0 remplacer avec S44'!$C:$BQ,15,0)</f>
        <v>148</v>
      </c>
      <c r="K107" s="29">
        <f>VLOOKUP($C107,'S0 remplacer avec S44'!$C:$BQ,22,0)</f>
        <v>0</v>
      </c>
      <c r="L107" s="29">
        <f>VLOOKUP($C107,'S0 remplacer avec S44'!$C:$BQ,23,0)</f>
        <v>0</v>
      </c>
      <c r="M107" s="29">
        <f>VLOOKUP($C107,'S0 remplacer avec S44'!$C:$BQ,35,0)</f>
        <v>858.47505000000001</v>
      </c>
      <c r="N107" s="29">
        <f>VLOOKUP($C107,'S0 remplacer avec S44'!$C:$BQ,42,0)</f>
        <v>1571</v>
      </c>
      <c r="O107" s="29">
        <f>VLOOKUP($C107,'S0 remplacer avec S44'!$C:$BQ,43,0)</f>
        <v>2057</v>
      </c>
      <c r="P107" s="22">
        <f>VLOOKUP($C107,'S45'!$C:$BQ,55,0)</f>
        <v>172.7</v>
      </c>
      <c r="Q107" s="22">
        <f>VLOOKUP($C107,'S45'!$C:$BQ,62,0)</f>
        <v>44</v>
      </c>
      <c r="R107" s="22">
        <f>VLOOKUP($C107,'S45'!$C:$BQ,63,0)</f>
        <v>87</v>
      </c>
      <c r="S107" s="22">
        <f>VLOOKUP($C107,'S45'!$C:$BQ,45,0)</f>
        <v>1484.8448599999999</v>
      </c>
      <c r="T107" s="29">
        <f>VLOOKUP($C107,'S45'!$C:$BQ,52,0)</f>
        <v>418</v>
      </c>
      <c r="U107" s="29">
        <f>VLOOKUP($C107,'S45'!$C:$BQ,53,0)</f>
        <v>798</v>
      </c>
      <c r="V107" s="29">
        <f>VLOOKUP($C107,'S45'!$C:$BQ,15,0)</f>
        <v>150</v>
      </c>
      <c r="W107" s="29">
        <f>VLOOKUP($C107,'S45'!$C:$BQ,22,0)</f>
        <v>0</v>
      </c>
      <c r="X107" s="29">
        <f>VLOOKUP($C107,'S45'!$C:$BQ,23,0)</f>
        <v>0</v>
      </c>
      <c r="Y107" s="29">
        <f>VLOOKUP($C107,'S45'!$C:$BQ,35,0)</f>
        <v>871.08316000000002</v>
      </c>
      <c r="Z107" s="29">
        <f>VLOOKUP($C107,'S45'!$C:$BQ,42,0)</f>
        <v>1558</v>
      </c>
      <c r="AA107" s="29">
        <f>VLOOKUP($C107,'S45'!$C:$BQ,43,0)</f>
        <v>2044</v>
      </c>
      <c r="AB107" s="22" t="e">
        <f>VLOOKUP($C107,'S46'!$C:$BQ,55,0)</f>
        <v>#N/A</v>
      </c>
      <c r="AC107" s="22" t="e">
        <f>VLOOKUP($C107,'S46'!$C:$BQ,62,0)</f>
        <v>#N/A</v>
      </c>
      <c r="AD107" s="22" t="e">
        <f>VLOOKUP($C107,'S46'!$C:$BQ,63,0)</f>
        <v>#N/A</v>
      </c>
      <c r="AE107" s="22" t="e">
        <f>VLOOKUP($C107,'S46'!$C:$BQ,45,0)</f>
        <v>#N/A</v>
      </c>
      <c r="AF107" s="29" t="e">
        <f>VLOOKUP($C107,'S46'!$C:$BQ,52,0)</f>
        <v>#N/A</v>
      </c>
      <c r="AG107" s="29" t="e">
        <f>VLOOKUP($C107,'S46'!$C:$BQ,53,0)</f>
        <v>#N/A</v>
      </c>
      <c r="AH107" s="29" t="e">
        <f>VLOOKUP($C107,'S46'!$C:$BQ,15,0)</f>
        <v>#N/A</v>
      </c>
      <c r="AI107" s="29" t="e">
        <f>VLOOKUP($C107,'S46'!$C:$BQ,22,0)</f>
        <v>#N/A</v>
      </c>
      <c r="AJ107" s="29" t="e">
        <f>VLOOKUP($C107,'S46'!$C:$BQ,23,0)</f>
        <v>#N/A</v>
      </c>
      <c r="AK107" s="29" t="e">
        <f>VLOOKUP($C107,'S46'!$C:$BQ,35,0)</f>
        <v>#N/A</v>
      </c>
      <c r="AL107" s="29" t="e">
        <f>VLOOKUP($C107,'S46'!$C:$BQ,42,0)</f>
        <v>#N/A</v>
      </c>
      <c r="AM107" s="29" t="e">
        <f>VLOOKUP($C107,'S46'!$C:$BQ,43,0)</f>
        <v>#N/A</v>
      </c>
      <c r="AN107" s="22" t="e">
        <f>VLOOKUP($C107,'S47'!$C:$BQ,55,0)</f>
        <v>#N/A</v>
      </c>
      <c r="AO107" s="22" t="e">
        <f>VLOOKUP($C107,'S47'!$C:$BQ,62,0)</f>
        <v>#N/A</v>
      </c>
      <c r="AP107" s="22" t="e">
        <f>VLOOKUP($C107,'S47'!$C:$BQ,63,0)</f>
        <v>#N/A</v>
      </c>
      <c r="AQ107" s="22" t="e">
        <f>VLOOKUP($C107,'S47'!$C:$BQ,45,0)</f>
        <v>#N/A</v>
      </c>
      <c r="AR107" s="29" t="e">
        <f>VLOOKUP($C107,'S47'!$C:$BQ,52,0)</f>
        <v>#N/A</v>
      </c>
      <c r="AS107" s="29" t="e">
        <f>VLOOKUP($C107,'S47'!$C:$BQ,53,0)</f>
        <v>#N/A</v>
      </c>
      <c r="AT107" s="29" t="e">
        <f>VLOOKUP($C107,'S47'!$C:$BQ,15,0)</f>
        <v>#N/A</v>
      </c>
      <c r="AU107" s="29" t="e">
        <f>VLOOKUP($C107,'S47'!$C:$BQ,22,0)</f>
        <v>#N/A</v>
      </c>
      <c r="AV107" s="29" t="e">
        <f>VLOOKUP($C107,'S47'!$C:$BQ,23,0)</f>
        <v>#N/A</v>
      </c>
      <c r="AW107" s="29" t="e">
        <f>VLOOKUP($C107,'S47'!$C:$BQ,35,0)</f>
        <v>#N/A</v>
      </c>
      <c r="AX107" s="29" t="e">
        <f>VLOOKUP($C107,'S47'!$C:$BQ,42,0)</f>
        <v>#N/A</v>
      </c>
      <c r="AY107" s="29" t="e">
        <f>VLOOKUP($C107,'S47'!$C:$BQ,43,0)</f>
        <v>#N/A</v>
      </c>
      <c r="AZ107" s="22" t="e">
        <f>VLOOKUP($C107,'S48'!$C:$BQ,55,0)</f>
        <v>#N/A</v>
      </c>
      <c r="BA107" s="22" t="e">
        <f>VLOOKUP($C107,'S48'!$C:$BQ,62,0)</f>
        <v>#N/A</v>
      </c>
      <c r="BB107" s="22" t="e">
        <f>VLOOKUP($C107,'S48'!$C:$BQ,63,0)</f>
        <v>#N/A</v>
      </c>
      <c r="BC107" s="22" t="e">
        <f>VLOOKUP($C107,'S48'!$C:$BQ,45,0)</f>
        <v>#N/A</v>
      </c>
      <c r="BD107" s="29" t="e">
        <f>VLOOKUP($C107,'S48'!$C:$BQ,52,0)</f>
        <v>#N/A</v>
      </c>
      <c r="BE107" s="29" t="e">
        <f>VLOOKUP($C107,'S48'!$C:$BQ,53,0)</f>
        <v>#N/A</v>
      </c>
      <c r="BF107" s="29" t="e">
        <f>VLOOKUP($C107,'S48'!$C:$BQ,15,0)</f>
        <v>#N/A</v>
      </c>
      <c r="BG107" s="29" t="e">
        <f>VLOOKUP($C107,'S48'!$C:$BQ,22,0)</f>
        <v>#N/A</v>
      </c>
      <c r="BH107" s="29" t="e">
        <f>VLOOKUP($C107,'S48'!$C:$BQ,23,0)</f>
        <v>#N/A</v>
      </c>
      <c r="BI107" s="29" t="e">
        <f>VLOOKUP($C107,'S48'!$C:$BQ,35,0)</f>
        <v>#N/A</v>
      </c>
      <c r="BJ107" s="29" t="e">
        <f>VLOOKUP($C107,'S48'!$C:$BQ,42,0)</f>
        <v>#N/A</v>
      </c>
      <c r="BK107" s="29" t="e">
        <f>VLOOKUP($C107,'S48'!$C:$BQ,43,0)</f>
        <v>#N/A</v>
      </c>
      <c r="BL107" s="22" t="e">
        <f>VLOOKUP($C107,'S49'!$C:$BQ,55,0)</f>
        <v>#N/A</v>
      </c>
      <c r="BM107" s="22" t="e">
        <f>VLOOKUP($C107,'S49'!$C:$BQ,62,0)</f>
        <v>#N/A</v>
      </c>
      <c r="BN107" s="22" t="e">
        <f>VLOOKUP($C107,'S49'!$C:$BQ,63,0)</f>
        <v>#N/A</v>
      </c>
      <c r="BO107" s="22" t="e">
        <f>VLOOKUP($C107,'S49'!$C:$BQ,45,0)</f>
        <v>#N/A</v>
      </c>
      <c r="BP107" s="29" t="e">
        <f>VLOOKUP($C107,'S49'!$C:$BQ,52,0)</f>
        <v>#N/A</v>
      </c>
      <c r="BQ107" s="29" t="e">
        <f>VLOOKUP($C107,'S49'!$C:$BQ,53,0)</f>
        <v>#N/A</v>
      </c>
      <c r="BR107" s="29" t="e">
        <f>VLOOKUP($C107,'S49'!$C:$BQ,15,0)</f>
        <v>#N/A</v>
      </c>
      <c r="BS107" s="29" t="e">
        <f>VLOOKUP($C107,'S49'!$C:$BQ,22,0)</f>
        <v>#N/A</v>
      </c>
      <c r="BT107" s="29" t="e">
        <f>VLOOKUP($C107,'S49'!$C:$BQ,23,0)</f>
        <v>#N/A</v>
      </c>
      <c r="BU107" s="29" t="e">
        <f>VLOOKUP($C107,'S49'!$C:$BQ,35,0)</f>
        <v>#N/A</v>
      </c>
      <c r="BV107" s="29" t="e">
        <f>VLOOKUP($C107,'S49'!$C:$BQ,42,0)</f>
        <v>#N/A</v>
      </c>
      <c r="BW107" s="29" t="e">
        <f>VLOOKUP($C107,'S49'!$C:$BQ,43,0)</f>
        <v>#N/A</v>
      </c>
      <c r="BX107" s="22" t="e">
        <f>VLOOKUP($C107,'S50'!$C:$BQ,55,0)</f>
        <v>#N/A</v>
      </c>
      <c r="BY107" s="22" t="e">
        <f>VLOOKUP($C107,'S50'!$C:$BQ,62,0)</f>
        <v>#N/A</v>
      </c>
      <c r="BZ107" s="22" t="e">
        <f>VLOOKUP($C107,'S50'!$C:$BQ,63,0)</f>
        <v>#N/A</v>
      </c>
      <c r="CA107" s="22" t="e">
        <f>VLOOKUP($C107,'S50'!$C:$BQ,45,0)</f>
        <v>#N/A</v>
      </c>
      <c r="CB107" s="29" t="e">
        <f>VLOOKUP($C107,'S50'!$C:$BQ,52,0)</f>
        <v>#N/A</v>
      </c>
      <c r="CC107" s="29" t="e">
        <f>VLOOKUP($C107,'S50'!$C:$BQ,53,0)</f>
        <v>#N/A</v>
      </c>
      <c r="CD107" s="29" t="e">
        <f>VLOOKUP($C107,'S50'!$C:$BQ,15,0)</f>
        <v>#N/A</v>
      </c>
      <c r="CE107" s="29" t="e">
        <f>VLOOKUP($C107,'S50'!$C:$BQ,22,0)</f>
        <v>#N/A</v>
      </c>
      <c r="CF107" s="29" t="e">
        <f>VLOOKUP($C107,'S50'!$C:$BQ,23,0)</f>
        <v>#N/A</v>
      </c>
      <c r="CG107" s="29" t="e">
        <f>VLOOKUP($C107,'S50'!$C:$BQ,35,0)</f>
        <v>#N/A</v>
      </c>
      <c r="CH107" s="29" t="e">
        <f>VLOOKUP($C107,'S50'!$C:$BQ,42,0)</f>
        <v>#N/A</v>
      </c>
      <c r="CI107" s="29" t="e">
        <f>VLOOKUP($C107,'S50'!$C:$BQ,43,0)</f>
        <v>#N/A</v>
      </c>
    </row>
    <row r="108" spans="1:87" x14ac:dyDescent="0.2">
      <c r="A108" s="31" t="s">
        <v>383</v>
      </c>
      <c r="B108" s="31" t="s">
        <v>134</v>
      </c>
      <c r="C108" s="21" t="s">
        <v>144</v>
      </c>
      <c r="D108" s="22">
        <f>VLOOKUP($C108,'S0 remplacer avec S44'!$C:$BQ,55,0)</f>
        <v>158.5</v>
      </c>
      <c r="E108" s="22">
        <f>VLOOKUP($C108,'S0 remplacer avec S44'!$C:$BQ,62,0)</f>
        <v>70</v>
      </c>
      <c r="F108" s="22">
        <f>VLOOKUP($C108,'S0 remplacer avec S44'!$C:$BQ,63,0)</f>
        <v>116</v>
      </c>
      <c r="G108" s="22">
        <f>VLOOKUP($C108,'S0 remplacer avec S44'!$C:$BQ,45,0)</f>
        <v>1384.01586</v>
      </c>
      <c r="H108" s="29">
        <f>VLOOKUP($C108,'S0 remplacer avec S44'!$C:$BQ,52,0)</f>
        <v>627</v>
      </c>
      <c r="I108" s="29">
        <f>VLOOKUP($C108,'S0 remplacer avec S44'!$C:$BQ,53,0)</f>
        <v>1029</v>
      </c>
      <c r="J108" s="29">
        <f>VLOOKUP($C108,'S0 remplacer avec S44'!$C:$BQ,15,0)</f>
        <v>110</v>
      </c>
      <c r="K108" s="29">
        <f>VLOOKUP($C108,'S0 remplacer avec S44'!$C:$BQ,22,0)</f>
        <v>17</v>
      </c>
      <c r="L108" s="29">
        <f>VLOOKUP($C108,'S0 remplacer avec S44'!$C:$BQ,23,0)</f>
        <v>42</v>
      </c>
      <c r="M108" s="29">
        <f>VLOOKUP($C108,'S0 remplacer avec S44'!$C:$BQ,35,0)</f>
        <v>3191.1277399999999</v>
      </c>
      <c r="N108" s="29">
        <f>VLOOKUP($C108,'S0 remplacer avec S44'!$C:$BQ,42,0)</f>
        <v>0</v>
      </c>
      <c r="O108" s="29">
        <f>VLOOKUP($C108,'S0 remplacer avec S44'!$C:$BQ,43,0)</f>
        <v>296</v>
      </c>
      <c r="P108" s="22">
        <f>VLOOKUP($C108,'S45'!$C:$BQ,55,0)</f>
        <v>161.69999999999999</v>
      </c>
      <c r="Q108" s="22">
        <f>VLOOKUP($C108,'S45'!$C:$BQ,62,0)</f>
        <v>67</v>
      </c>
      <c r="R108" s="22">
        <f>VLOOKUP($C108,'S45'!$C:$BQ,63,0)</f>
        <v>112</v>
      </c>
      <c r="S108" s="22">
        <f>VLOOKUP($C108,'S45'!$C:$BQ,45,0)</f>
        <v>1407.52541</v>
      </c>
      <c r="T108" s="29">
        <f>VLOOKUP($C108,'S45'!$C:$BQ,52,0)</f>
        <v>603</v>
      </c>
      <c r="U108" s="29">
        <f>VLOOKUP($C108,'S45'!$C:$BQ,53,0)</f>
        <v>1006</v>
      </c>
      <c r="V108" s="29">
        <f>VLOOKUP($C108,'S45'!$C:$BQ,15,0)</f>
        <v>110</v>
      </c>
      <c r="W108" s="29">
        <f>VLOOKUP($C108,'S45'!$C:$BQ,22,0)</f>
        <v>17</v>
      </c>
      <c r="X108" s="29">
        <f>VLOOKUP($C108,'S45'!$C:$BQ,23,0)</f>
        <v>42</v>
      </c>
      <c r="Y108" s="29">
        <f>VLOOKUP($C108,'S45'!$C:$BQ,35,0)</f>
        <v>3193.2732799999999</v>
      </c>
      <c r="Z108" s="29">
        <f>VLOOKUP($C108,'S45'!$C:$BQ,42,0)</f>
        <v>0</v>
      </c>
      <c r="AA108" s="29">
        <f>VLOOKUP($C108,'S45'!$C:$BQ,43,0)</f>
        <v>293</v>
      </c>
      <c r="AB108" s="22" t="e">
        <f>VLOOKUP($C108,'S46'!$C:$BQ,55,0)</f>
        <v>#N/A</v>
      </c>
      <c r="AC108" s="22" t="e">
        <f>VLOOKUP($C108,'S46'!$C:$BQ,62,0)</f>
        <v>#N/A</v>
      </c>
      <c r="AD108" s="22" t="e">
        <f>VLOOKUP($C108,'S46'!$C:$BQ,63,0)</f>
        <v>#N/A</v>
      </c>
      <c r="AE108" s="22" t="e">
        <f>VLOOKUP($C108,'S46'!$C:$BQ,45,0)</f>
        <v>#N/A</v>
      </c>
      <c r="AF108" s="29" t="e">
        <f>VLOOKUP($C108,'S46'!$C:$BQ,52,0)</f>
        <v>#N/A</v>
      </c>
      <c r="AG108" s="29" t="e">
        <f>VLOOKUP($C108,'S46'!$C:$BQ,53,0)</f>
        <v>#N/A</v>
      </c>
      <c r="AH108" s="29" t="e">
        <f>VLOOKUP($C108,'S46'!$C:$BQ,15,0)</f>
        <v>#N/A</v>
      </c>
      <c r="AI108" s="29" t="e">
        <f>VLOOKUP($C108,'S46'!$C:$BQ,22,0)</f>
        <v>#N/A</v>
      </c>
      <c r="AJ108" s="29" t="e">
        <f>VLOOKUP($C108,'S46'!$C:$BQ,23,0)</f>
        <v>#N/A</v>
      </c>
      <c r="AK108" s="29" t="e">
        <f>VLOOKUP($C108,'S46'!$C:$BQ,35,0)</f>
        <v>#N/A</v>
      </c>
      <c r="AL108" s="29" t="e">
        <f>VLOOKUP($C108,'S46'!$C:$BQ,42,0)</f>
        <v>#N/A</v>
      </c>
      <c r="AM108" s="29" t="e">
        <f>VLOOKUP($C108,'S46'!$C:$BQ,43,0)</f>
        <v>#N/A</v>
      </c>
      <c r="AN108" s="22" t="e">
        <f>VLOOKUP($C108,'S47'!$C:$BQ,55,0)</f>
        <v>#N/A</v>
      </c>
      <c r="AO108" s="22" t="e">
        <f>VLOOKUP($C108,'S47'!$C:$BQ,62,0)</f>
        <v>#N/A</v>
      </c>
      <c r="AP108" s="22" t="e">
        <f>VLOOKUP($C108,'S47'!$C:$BQ,63,0)</f>
        <v>#N/A</v>
      </c>
      <c r="AQ108" s="22" t="e">
        <f>VLOOKUP($C108,'S47'!$C:$BQ,45,0)</f>
        <v>#N/A</v>
      </c>
      <c r="AR108" s="29" t="e">
        <f>VLOOKUP($C108,'S47'!$C:$BQ,52,0)</f>
        <v>#N/A</v>
      </c>
      <c r="AS108" s="29" t="e">
        <f>VLOOKUP($C108,'S47'!$C:$BQ,53,0)</f>
        <v>#N/A</v>
      </c>
      <c r="AT108" s="29" t="e">
        <f>VLOOKUP($C108,'S47'!$C:$BQ,15,0)</f>
        <v>#N/A</v>
      </c>
      <c r="AU108" s="29" t="e">
        <f>VLOOKUP($C108,'S47'!$C:$BQ,22,0)</f>
        <v>#N/A</v>
      </c>
      <c r="AV108" s="29" t="e">
        <f>VLOOKUP($C108,'S47'!$C:$BQ,23,0)</f>
        <v>#N/A</v>
      </c>
      <c r="AW108" s="29" t="e">
        <f>VLOOKUP($C108,'S47'!$C:$BQ,35,0)</f>
        <v>#N/A</v>
      </c>
      <c r="AX108" s="29" t="e">
        <f>VLOOKUP($C108,'S47'!$C:$BQ,42,0)</f>
        <v>#N/A</v>
      </c>
      <c r="AY108" s="29" t="e">
        <f>VLOOKUP($C108,'S47'!$C:$BQ,43,0)</f>
        <v>#N/A</v>
      </c>
      <c r="AZ108" s="22" t="e">
        <f>VLOOKUP($C108,'S48'!$C:$BQ,55,0)</f>
        <v>#N/A</v>
      </c>
      <c r="BA108" s="22" t="e">
        <f>VLOOKUP($C108,'S48'!$C:$BQ,62,0)</f>
        <v>#N/A</v>
      </c>
      <c r="BB108" s="22" t="e">
        <f>VLOOKUP($C108,'S48'!$C:$BQ,63,0)</f>
        <v>#N/A</v>
      </c>
      <c r="BC108" s="22" t="e">
        <f>VLOOKUP($C108,'S48'!$C:$BQ,45,0)</f>
        <v>#N/A</v>
      </c>
      <c r="BD108" s="29" t="e">
        <f>VLOOKUP($C108,'S48'!$C:$BQ,52,0)</f>
        <v>#N/A</v>
      </c>
      <c r="BE108" s="29" t="e">
        <f>VLOOKUP($C108,'S48'!$C:$BQ,53,0)</f>
        <v>#N/A</v>
      </c>
      <c r="BF108" s="29" t="e">
        <f>VLOOKUP($C108,'S48'!$C:$BQ,15,0)</f>
        <v>#N/A</v>
      </c>
      <c r="BG108" s="29" t="e">
        <f>VLOOKUP($C108,'S48'!$C:$BQ,22,0)</f>
        <v>#N/A</v>
      </c>
      <c r="BH108" s="29" t="e">
        <f>VLOOKUP($C108,'S48'!$C:$BQ,23,0)</f>
        <v>#N/A</v>
      </c>
      <c r="BI108" s="29" t="e">
        <f>VLOOKUP($C108,'S48'!$C:$BQ,35,0)</f>
        <v>#N/A</v>
      </c>
      <c r="BJ108" s="29" t="e">
        <f>VLOOKUP($C108,'S48'!$C:$BQ,42,0)</f>
        <v>#N/A</v>
      </c>
      <c r="BK108" s="29" t="e">
        <f>VLOOKUP($C108,'S48'!$C:$BQ,43,0)</f>
        <v>#N/A</v>
      </c>
      <c r="BL108" s="22" t="e">
        <f>VLOOKUP($C108,'S49'!$C:$BQ,55,0)</f>
        <v>#N/A</v>
      </c>
      <c r="BM108" s="22" t="e">
        <f>VLOOKUP($C108,'S49'!$C:$BQ,62,0)</f>
        <v>#N/A</v>
      </c>
      <c r="BN108" s="22" t="e">
        <f>VLOOKUP($C108,'S49'!$C:$BQ,63,0)</f>
        <v>#N/A</v>
      </c>
      <c r="BO108" s="22" t="e">
        <f>VLOOKUP($C108,'S49'!$C:$BQ,45,0)</f>
        <v>#N/A</v>
      </c>
      <c r="BP108" s="29" t="e">
        <f>VLOOKUP($C108,'S49'!$C:$BQ,52,0)</f>
        <v>#N/A</v>
      </c>
      <c r="BQ108" s="29" t="e">
        <f>VLOOKUP($C108,'S49'!$C:$BQ,53,0)</f>
        <v>#N/A</v>
      </c>
      <c r="BR108" s="29" t="e">
        <f>VLOOKUP($C108,'S49'!$C:$BQ,15,0)</f>
        <v>#N/A</v>
      </c>
      <c r="BS108" s="29" t="e">
        <f>VLOOKUP($C108,'S49'!$C:$BQ,22,0)</f>
        <v>#N/A</v>
      </c>
      <c r="BT108" s="29" t="e">
        <f>VLOOKUP($C108,'S49'!$C:$BQ,23,0)</f>
        <v>#N/A</v>
      </c>
      <c r="BU108" s="29" t="e">
        <f>VLOOKUP($C108,'S49'!$C:$BQ,35,0)</f>
        <v>#N/A</v>
      </c>
      <c r="BV108" s="29" t="e">
        <f>VLOOKUP($C108,'S49'!$C:$BQ,42,0)</f>
        <v>#N/A</v>
      </c>
      <c r="BW108" s="29" t="e">
        <f>VLOOKUP($C108,'S49'!$C:$BQ,43,0)</f>
        <v>#N/A</v>
      </c>
      <c r="BX108" s="22" t="e">
        <f>VLOOKUP($C108,'S50'!$C:$BQ,55,0)</f>
        <v>#N/A</v>
      </c>
      <c r="BY108" s="22" t="e">
        <f>VLOOKUP($C108,'S50'!$C:$BQ,62,0)</f>
        <v>#N/A</v>
      </c>
      <c r="BZ108" s="22" t="e">
        <f>VLOOKUP($C108,'S50'!$C:$BQ,63,0)</f>
        <v>#N/A</v>
      </c>
      <c r="CA108" s="22" t="e">
        <f>VLOOKUP($C108,'S50'!$C:$BQ,45,0)</f>
        <v>#N/A</v>
      </c>
      <c r="CB108" s="29" t="e">
        <f>VLOOKUP($C108,'S50'!$C:$BQ,52,0)</f>
        <v>#N/A</v>
      </c>
      <c r="CC108" s="29" t="e">
        <f>VLOOKUP($C108,'S50'!$C:$BQ,53,0)</f>
        <v>#N/A</v>
      </c>
      <c r="CD108" s="29" t="e">
        <f>VLOOKUP($C108,'S50'!$C:$BQ,15,0)</f>
        <v>#N/A</v>
      </c>
      <c r="CE108" s="29" t="e">
        <f>VLOOKUP($C108,'S50'!$C:$BQ,22,0)</f>
        <v>#N/A</v>
      </c>
      <c r="CF108" s="29" t="e">
        <f>VLOOKUP($C108,'S50'!$C:$BQ,23,0)</f>
        <v>#N/A</v>
      </c>
      <c r="CG108" s="29" t="e">
        <f>VLOOKUP($C108,'S50'!$C:$BQ,35,0)</f>
        <v>#N/A</v>
      </c>
      <c r="CH108" s="29" t="e">
        <f>VLOOKUP($C108,'S50'!$C:$BQ,42,0)</f>
        <v>#N/A</v>
      </c>
      <c r="CI108" s="29" t="e">
        <f>VLOOKUP($C108,'S50'!$C:$BQ,43,0)</f>
        <v>#N/A</v>
      </c>
    </row>
    <row r="109" spans="1:87" x14ac:dyDescent="0.2">
      <c r="A109" s="31" t="s">
        <v>383</v>
      </c>
      <c r="B109" s="31" t="s">
        <v>134</v>
      </c>
      <c r="C109" s="21" t="s">
        <v>145</v>
      </c>
      <c r="D109" s="22">
        <f>VLOOKUP($C109,'S0 remplacer avec S44'!$C:$BQ,55,0)</f>
        <v>90.8</v>
      </c>
      <c r="E109" s="22">
        <f>VLOOKUP($C109,'S0 remplacer avec S44'!$C:$BQ,62,0)</f>
        <v>92</v>
      </c>
      <c r="F109" s="22">
        <f>VLOOKUP($C109,'S0 remplacer avec S44'!$C:$BQ,63,0)</f>
        <v>129</v>
      </c>
      <c r="G109" s="22">
        <f>VLOOKUP($C109,'S0 remplacer avec S44'!$C:$BQ,45,0)</f>
        <v>1718.1874700000001</v>
      </c>
      <c r="H109" s="29">
        <f>VLOOKUP($C109,'S0 remplacer avec S44'!$C:$BQ,52,0)</f>
        <v>0</v>
      </c>
      <c r="I109" s="29">
        <f>VLOOKUP($C109,'S0 remplacer avec S44'!$C:$BQ,53,0)</f>
        <v>215</v>
      </c>
      <c r="J109" s="29">
        <f>VLOOKUP($C109,'S0 remplacer avec S44'!$C:$BQ,15,0)</f>
        <v>76</v>
      </c>
      <c r="K109" s="29">
        <f>VLOOKUP($C109,'S0 remplacer avec S44'!$C:$BQ,22,0)</f>
        <v>26</v>
      </c>
      <c r="L109" s="29">
        <f>VLOOKUP($C109,'S0 remplacer avec S44'!$C:$BQ,23,0)</f>
        <v>46</v>
      </c>
      <c r="M109" s="29">
        <f>VLOOKUP($C109,'S0 remplacer avec S44'!$C:$BQ,35,0)</f>
        <v>1111.2553399999999</v>
      </c>
      <c r="N109" s="29">
        <f>VLOOKUP($C109,'S0 remplacer avec S44'!$C:$BQ,42,0)</f>
        <v>1216</v>
      </c>
      <c r="O109" s="29">
        <f>VLOOKUP($C109,'S0 remplacer avec S44'!$C:$BQ,43,0)</f>
        <v>1682</v>
      </c>
      <c r="P109" s="22">
        <f>VLOOKUP($C109,'S45'!$C:$BQ,55,0)</f>
        <v>91.8</v>
      </c>
      <c r="Q109" s="22">
        <f>VLOOKUP($C109,'S45'!$C:$BQ,62,0)</f>
        <v>91</v>
      </c>
      <c r="R109" s="22">
        <f>VLOOKUP($C109,'S45'!$C:$BQ,63,0)</f>
        <v>128</v>
      </c>
      <c r="S109" s="22">
        <f>VLOOKUP($C109,'S45'!$C:$BQ,45,0)</f>
        <v>1708.2394999999999</v>
      </c>
      <c r="T109" s="29">
        <f>VLOOKUP($C109,'S45'!$C:$BQ,52,0)</f>
        <v>0</v>
      </c>
      <c r="U109" s="29">
        <f>VLOOKUP($C109,'S45'!$C:$BQ,53,0)</f>
        <v>225</v>
      </c>
      <c r="V109" s="29">
        <f>VLOOKUP($C109,'S45'!$C:$BQ,15,0)</f>
        <v>78</v>
      </c>
      <c r="W109" s="29">
        <f>VLOOKUP($C109,'S45'!$C:$BQ,22,0)</f>
        <v>24</v>
      </c>
      <c r="X109" s="29">
        <f>VLOOKUP($C109,'S45'!$C:$BQ,23,0)</f>
        <v>44</v>
      </c>
      <c r="Y109" s="29">
        <f>VLOOKUP($C109,'S45'!$C:$BQ,35,0)</f>
        <v>1112.3823500000001</v>
      </c>
      <c r="Z109" s="29">
        <f>VLOOKUP($C109,'S45'!$C:$BQ,42,0)</f>
        <v>1215</v>
      </c>
      <c r="AA109" s="29">
        <f>VLOOKUP($C109,'S45'!$C:$BQ,43,0)</f>
        <v>1681</v>
      </c>
      <c r="AB109" s="22" t="e">
        <f>VLOOKUP($C109,'S46'!$C:$BQ,55,0)</f>
        <v>#N/A</v>
      </c>
      <c r="AC109" s="22" t="e">
        <f>VLOOKUP($C109,'S46'!$C:$BQ,62,0)</f>
        <v>#N/A</v>
      </c>
      <c r="AD109" s="22" t="e">
        <f>VLOOKUP($C109,'S46'!$C:$BQ,63,0)</f>
        <v>#N/A</v>
      </c>
      <c r="AE109" s="22" t="e">
        <f>VLOOKUP($C109,'S46'!$C:$BQ,45,0)</f>
        <v>#N/A</v>
      </c>
      <c r="AF109" s="29" t="e">
        <f>VLOOKUP($C109,'S46'!$C:$BQ,52,0)</f>
        <v>#N/A</v>
      </c>
      <c r="AG109" s="29" t="e">
        <f>VLOOKUP($C109,'S46'!$C:$BQ,53,0)</f>
        <v>#N/A</v>
      </c>
      <c r="AH109" s="29" t="e">
        <f>VLOOKUP($C109,'S46'!$C:$BQ,15,0)</f>
        <v>#N/A</v>
      </c>
      <c r="AI109" s="29" t="e">
        <f>VLOOKUP($C109,'S46'!$C:$BQ,22,0)</f>
        <v>#N/A</v>
      </c>
      <c r="AJ109" s="29" t="e">
        <f>VLOOKUP($C109,'S46'!$C:$BQ,23,0)</f>
        <v>#N/A</v>
      </c>
      <c r="AK109" s="29" t="e">
        <f>VLOOKUP($C109,'S46'!$C:$BQ,35,0)</f>
        <v>#N/A</v>
      </c>
      <c r="AL109" s="29" t="e">
        <f>VLOOKUP($C109,'S46'!$C:$BQ,42,0)</f>
        <v>#N/A</v>
      </c>
      <c r="AM109" s="29" t="e">
        <f>VLOOKUP($C109,'S46'!$C:$BQ,43,0)</f>
        <v>#N/A</v>
      </c>
      <c r="AN109" s="22" t="e">
        <f>VLOOKUP($C109,'S47'!$C:$BQ,55,0)</f>
        <v>#N/A</v>
      </c>
      <c r="AO109" s="22" t="e">
        <f>VLOOKUP($C109,'S47'!$C:$BQ,62,0)</f>
        <v>#N/A</v>
      </c>
      <c r="AP109" s="22" t="e">
        <f>VLOOKUP($C109,'S47'!$C:$BQ,63,0)</f>
        <v>#N/A</v>
      </c>
      <c r="AQ109" s="22" t="e">
        <f>VLOOKUP($C109,'S47'!$C:$BQ,45,0)</f>
        <v>#N/A</v>
      </c>
      <c r="AR109" s="29" t="e">
        <f>VLOOKUP($C109,'S47'!$C:$BQ,52,0)</f>
        <v>#N/A</v>
      </c>
      <c r="AS109" s="29" t="e">
        <f>VLOOKUP($C109,'S47'!$C:$BQ,53,0)</f>
        <v>#N/A</v>
      </c>
      <c r="AT109" s="29" t="e">
        <f>VLOOKUP($C109,'S47'!$C:$BQ,15,0)</f>
        <v>#N/A</v>
      </c>
      <c r="AU109" s="29" t="e">
        <f>VLOOKUP($C109,'S47'!$C:$BQ,22,0)</f>
        <v>#N/A</v>
      </c>
      <c r="AV109" s="29" t="e">
        <f>VLOOKUP($C109,'S47'!$C:$BQ,23,0)</f>
        <v>#N/A</v>
      </c>
      <c r="AW109" s="29" t="e">
        <f>VLOOKUP($C109,'S47'!$C:$BQ,35,0)</f>
        <v>#N/A</v>
      </c>
      <c r="AX109" s="29" t="e">
        <f>VLOOKUP($C109,'S47'!$C:$BQ,42,0)</f>
        <v>#N/A</v>
      </c>
      <c r="AY109" s="29" t="e">
        <f>VLOOKUP($C109,'S47'!$C:$BQ,43,0)</f>
        <v>#N/A</v>
      </c>
      <c r="AZ109" s="22" t="e">
        <f>VLOOKUP($C109,'S48'!$C:$BQ,55,0)</f>
        <v>#N/A</v>
      </c>
      <c r="BA109" s="22" t="e">
        <f>VLOOKUP($C109,'S48'!$C:$BQ,62,0)</f>
        <v>#N/A</v>
      </c>
      <c r="BB109" s="22" t="e">
        <f>VLOOKUP($C109,'S48'!$C:$BQ,63,0)</f>
        <v>#N/A</v>
      </c>
      <c r="BC109" s="22" t="e">
        <f>VLOOKUP($C109,'S48'!$C:$BQ,45,0)</f>
        <v>#N/A</v>
      </c>
      <c r="BD109" s="29" t="e">
        <f>VLOOKUP($C109,'S48'!$C:$BQ,52,0)</f>
        <v>#N/A</v>
      </c>
      <c r="BE109" s="29" t="e">
        <f>VLOOKUP($C109,'S48'!$C:$BQ,53,0)</f>
        <v>#N/A</v>
      </c>
      <c r="BF109" s="29" t="e">
        <f>VLOOKUP($C109,'S48'!$C:$BQ,15,0)</f>
        <v>#N/A</v>
      </c>
      <c r="BG109" s="29" t="e">
        <f>VLOOKUP($C109,'S48'!$C:$BQ,22,0)</f>
        <v>#N/A</v>
      </c>
      <c r="BH109" s="29" t="e">
        <f>VLOOKUP($C109,'S48'!$C:$BQ,23,0)</f>
        <v>#N/A</v>
      </c>
      <c r="BI109" s="29" t="e">
        <f>VLOOKUP($C109,'S48'!$C:$BQ,35,0)</f>
        <v>#N/A</v>
      </c>
      <c r="BJ109" s="29" t="e">
        <f>VLOOKUP($C109,'S48'!$C:$BQ,42,0)</f>
        <v>#N/A</v>
      </c>
      <c r="BK109" s="29" t="e">
        <f>VLOOKUP($C109,'S48'!$C:$BQ,43,0)</f>
        <v>#N/A</v>
      </c>
      <c r="BL109" s="22" t="e">
        <f>VLOOKUP($C109,'S49'!$C:$BQ,55,0)</f>
        <v>#N/A</v>
      </c>
      <c r="BM109" s="22" t="e">
        <f>VLOOKUP($C109,'S49'!$C:$BQ,62,0)</f>
        <v>#N/A</v>
      </c>
      <c r="BN109" s="22" t="e">
        <f>VLOOKUP($C109,'S49'!$C:$BQ,63,0)</f>
        <v>#N/A</v>
      </c>
      <c r="BO109" s="22" t="e">
        <f>VLOOKUP($C109,'S49'!$C:$BQ,45,0)</f>
        <v>#N/A</v>
      </c>
      <c r="BP109" s="29" t="e">
        <f>VLOOKUP($C109,'S49'!$C:$BQ,52,0)</f>
        <v>#N/A</v>
      </c>
      <c r="BQ109" s="29" t="e">
        <f>VLOOKUP($C109,'S49'!$C:$BQ,53,0)</f>
        <v>#N/A</v>
      </c>
      <c r="BR109" s="29" t="e">
        <f>VLOOKUP($C109,'S49'!$C:$BQ,15,0)</f>
        <v>#N/A</v>
      </c>
      <c r="BS109" s="29" t="e">
        <f>VLOOKUP($C109,'S49'!$C:$BQ,22,0)</f>
        <v>#N/A</v>
      </c>
      <c r="BT109" s="29" t="e">
        <f>VLOOKUP($C109,'S49'!$C:$BQ,23,0)</f>
        <v>#N/A</v>
      </c>
      <c r="BU109" s="29" t="e">
        <f>VLOOKUP($C109,'S49'!$C:$BQ,35,0)</f>
        <v>#N/A</v>
      </c>
      <c r="BV109" s="29" t="e">
        <f>VLOOKUP($C109,'S49'!$C:$BQ,42,0)</f>
        <v>#N/A</v>
      </c>
      <c r="BW109" s="29" t="e">
        <f>VLOOKUP($C109,'S49'!$C:$BQ,43,0)</f>
        <v>#N/A</v>
      </c>
      <c r="BX109" s="22" t="e">
        <f>VLOOKUP($C109,'S50'!$C:$BQ,55,0)</f>
        <v>#N/A</v>
      </c>
      <c r="BY109" s="22" t="e">
        <f>VLOOKUP($C109,'S50'!$C:$BQ,62,0)</f>
        <v>#N/A</v>
      </c>
      <c r="BZ109" s="22" t="e">
        <f>VLOOKUP($C109,'S50'!$C:$BQ,63,0)</f>
        <v>#N/A</v>
      </c>
      <c r="CA109" s="22" t="e">
        <f>VLOOKUP($C109,'S50'!$C:$BQ,45,0)</f>
        <v>#N/A</v>
      </c>
      <c r="CB109" s="29" t="e">
        <f>VLOOKUP($C109,'S50'!$C:$BQ,52,0)</f>
        <v>#N/A</v>
      </c>
      <c r="CC109" s="29" t="e">
        <f>VLOOKUP($C109,'S50'!$C:$BQ,53,0)</f>
        <v>#N/A</v>
      </c>
      <c r="CD109" s="29" t="e">
        <f>VLOOKUP($C109,'S50'!$C:$BQ,15,0)</f>
        <v>#N/A</v>
      </c>
      <c r="CE109" s="29" t="e">
        <f>VLOOKUP($C109,'S50'!$C:$BQ,22,0)</f>
        <v>#N/A</v>
      </c>
      <c r="CF109" s="29" t="e">
        <f>VLOOKUP($C109,'S50'!$C:$BQ,23,0)</f>
        <v>#N/A</v>
      </c>
      <c r="CG109" s="29" t="e">
        <f>VLOOKUP($C109,'S50'!$C:$BQ,35,0)</f>
        <v>#N/A</v>
      </c>
      <c r="CH109" s="29" t="e">
        <f>VLOOKUP($C109,'S50'!$C:$BQ,42,0)</f>
        <v>#N/A</v>
      </c>
      <c r="CI109" s="29" t="e">
        <f>VLOOKUP($C109,'S50'!$C:$BQ,43,0)</f>
        <v>#N/A</v>
      </c>
    </row>
    <row r="110" spans="1:87" x14ac:dyDescent="0.2">
      <c r="A110" s="31" t="s">
        <v>383</v>
      </c>
      <c r="B110" s="31" t="s">
        <v>134</v>
      </c>
      <c r="C110" s="21" t="s">
        <v>146</v>
      </c>
      <c r="D110" s="22">
        <f>VLOOKUP($C110,'S0 remplacer avec S44'!$C:$BQ,55,0)</f>
        <v>304.89999999999998</v>
      </c>
      <c r="E110" s="22">
        <f>VLOOKUP($C110,'S0 remplacer avec S44'!$C:$BQ,62,0)</f>
        <v>178</v>
      </c>
      <c r="F110" s="22">
        <f>VLOOKUP($C110,'S0 remplacer avec S44'!$C:$BQ,63,0)</f>
        <v>275</v>
      </c>
      <c r="G110" s="22">
        <f>VLOOKUP($C110,'S0 remplacer avec S44'!$C:$BQ,45,0)</f>
        <v>3215.4309800000001</v>
      </c>
      <c r="H110" s="29">
        <f>VLOOKUP($C110,'S0 remplacer avec S44'!$C:$BQ,52,0)</f>
        <v>1039</v>
      </c>
      <c r="I110" s="29">
        <f>VLOOKUP($C110,'S0 remplacer avec S44'!$C:$BQ,53,0)</f>
        <v>1890</v>
      </c>
      <c r="J110" s="29">
        <f>VLOOKUP($C110,'S0 remplacer avec S44'!$C:$BQ,15,0)</f>
        <v>254</v>
      </c>
      <c r="K110" s="29">
        <f>VLOOKUP($C110,'S0 remplacer avec S44'!$C:$BQ,22,0)</f>
        <v>14</v>
      </c>
      <c r="L110" s="29">
        <f>VLOOKUP($C110,'S0 remplacer avec S44'!$C:$BQ,23,0)</f>
        <v>67</v>
      </c>
      <c r="M110" s="29">
        <f>VLOOKUP($C110,'S0 remplacer avec S44'!$C:$BQ,35,0)</f>
        <v>6902.2328600000001</v>
      </c>
      <c r="N110" s="29">
        <f>VLOOKUP($C110,'S0 remplacer avec S44'!$C:$BQ,42,0)</f>
        <v>0</v>
      </c>
      <c r="O110" s="29">
        <f>VLOOKUP($C110,'S0 remplacer avec S44'!$C:$BQ,43,0)</f>
        <v>475</v>
      </c>
      <c r="P110" s="22">
        <f>VLOOKUP($C110,'S45'!$C:$BQ,55,0)</f>
        <v>308.89999999999998</v>
      </c>
      <c r="Q110" s="22">
        <f>VLOOKUP($C110,'S45'!$C:$BQ,62,0)</f>
        <v>174</v>
      </c>
      <c r="R110" s="22">
        <f>VLOOKUP($C110,'S45'!$C:$BQ,63,0)</f>
        <v>271</v>
      </c>
      <c r="S110" s="22">
        <f>VLOOKUP($C110,'S45'!$C:$BQ,45,0)</f>
        <v>3315.5030700000002</v>
      </c>
      <c r="T110" s="29">
        <f>VLOOKUP($C110,'S45'!$C:$BQ,52,0)</f>
        <v>939</v>
      </c>
      <c r="U110" s="29">
        <f>VLOOKUP($C110,'S45'!$C:$BQ,53,0)</f>
        <v>1790</v>
      </c>
      <c r="V110" s="29">
        <f>VLOOKUP($C110,'S45'!$C:$BQ,15,0)</f>
        <v>260</v>
      </c>
      <c r="W110" s="29">
        <f>VLOOKUP($C110,'S45'!$C:$BQ,22,0)</f>
        <v>8</v>
      </c>
      <c r="X110" s="29">
        <f>VLOOKUP($C110,'S45'!$C:$BQ,23,0)</f>
        <v>61</v>
      </c>
      <c r="Y110" s="29">
        <f>VLOOKUP($C110,'S45'!$C:$BQ,35,0)</f>
        <v>6977.9488099999999</v>
      </c>
      <c r="Z110" s="29">
        <f>VLOOKUP($C110,'S45'!$C:$BQ,42,0)</f>
        <v>0</v>
      </c>
      <c r="AA110" s="29">
        <f>VLOOKUP($C110,'S45'!$C:$BQ,43,0)</f>
        <v>399</v>
      </c>
      <c r="AB110" s="22" t="e">
        <f>VLOOKUP($C110,'S46'!$C:$BQ,55,0)</f>
        <v>#N/A</v>
      </c>
      <c r="AC110" s="22" t="e">
        <f>VLOOKUP($C110,'S46'!$C:$BQ,62,0)</f>
        <v>#N/A</v>
      </c>
      <c r="AD110" s="22" t="e">
        <f>VLOOKUP($C110,'S46'!$C:$BQ,63,0)</f>
        <v>#N/A</v>
      </c>
      <c r="AE110" s="22" t="e">
        <f>VLOOKUP($C110,'S46'!$C:$BQ,45,0)</f>
        <v>#N/A</v>
      </c>
      <c r="AF110" s="29" t="e">
        <f>VLOOKUP($C110,'S46'!$C:$BQ,52,0)</f>
        <v>#N/A</v>
      </c>
      <c r="AG110" s="29" t="e">
        <f>VLOOKUP($C110,'S46'!$C:$BQ,53,0)</f>
        <v>#N/A</v>
      </c>
      <c r="AH110" s="29" t="e">
        <f>VLOOKUP($C110,'S46'!$C:$BQ,15,0)</f>
        <v>#N/A</v>
      </c>
      <c r="AI110" s="29" t="e">
        <f>VLOOKUP($C110,'S46'!$C:$BQ,22,0)</f>
        <v>#N/A</v>
      </c>
      <c r="AJ110" s="29" t="e">
        <f>VLOOKUP($C110,'S46'!$C:$BQ,23,0)</f>
        <v>#N/A</v>
      </c>
      <c r="AK110" s="29" t="e">
        <f>VLOOKUP($C110,'S46'!$C:$BQ,35,0)</f>
        <v>#N/A</v>
      </c>
      <c r="AL110" s="29" t="e">
        <f>VLOOKUP($C110,'S46'!$C:$BQ,42,0)</f>
        <v>#N/A</v>
      </c>
      <c r="AM110" s="29" t="e">
        <f>VLOOKUP($C110,'S46'!$C:$BQ,43,0)</f>
        <v>#N/A</v>
      </c>
      <c r="AN110" s="22" t="e">
        <f>VLOOKUP($C110,'S47'!$C:$BQ,55,0)</f>
        <v>#N/A</v>
      </c>
      <c r="AO110" s="22" t="e">
        <f>VLOOKUP($C110,'S47'!$C:$BQ,62,0)</f>
        <v>#N/A</v>
      </c>
      <c r="AP110" s="22" t="e">
        <f>VLOOKUP($C110,'S47'!$C:$BQ,63,0)</f>
        <v>#N/A</v>
      </c>
      <c r="AQ110" s="22" t="e">
        <f>VLOOKUP($C110,'S47'!$C:$BQ,45,0)</f>
        <v>#N/A</v>
      </c>
      <c r="AR110" s="29" t="e">
        <f>VLOOKUP($C110,'S47'!$C:$BQ,52,0)</f>
        <v>#N/A</v>
      </c>
      <c r="AS110" s="29" t="e">
        <f>VLOOKUP($C110,'S47'!$C:$BQ,53,0)</f>
        <v>#N/A</v>
      </c>
      <c r="AT110" s="29" t="e">
        <f>VLOOKUP($C110,'S47'!$C:$BQ,15,0)</f>
        <v>#N/A</v>
      </c>
      <c r="AU110" s="29" t="e">
        <f>VLOOKUP($C110,'S47'!$C:$BQ,22,0)</f>
        <v>#N/A</v>
      </c>
      <c r="AV110" s="29" t="e">
        <f>VLOOKUP($C110,'S47'!$C:$BQ,23,0)</f>
        <v>#N/A</v>
      </c>
      <c r="AW110" s="29" t="e">
        <f>VLOOKUP($C110,'S47'!$C:$BQ,35,0)</f>
        <v>#N/A</v>
      </c>
      <c r="AX110" s="29" t="e">
        <f>VLOOKUP($C110,'S47'!$C:$BQ,42,0)</f>
        <v>#N/A</v>
      </c>
      <c r="AY110" s="29" t="e">
        <f>VLOOKUP($C110,'S47'!$C:$BQ,43,0)</f>
        <v>#N/A</v>
      </c>
      <c r="AZ110" s="22" t="e">
        <f>VLOOKUP($C110,'S48'!$C:$BQ,55,0)</f>
        <v>#N/A</v>
      </c>
      <c r="BA110" s="22" t="e">
        <f>VLOOKUP($C110,'S48'!$C:$BQ,62,0)</f>
        <v>#N/A</v>
      </c>
      <c r="BB110" s="22" t="e">
        <f>VLOOKUP($C110,'S48'!$C:$BQ,63,0)</f>
        <v>#N/A</v>
      </c>
      <c r="BC110" s="22" t="e">
        <f>VLOOKUP($C110,'S48'!$C:$BQ,45,0)</f>
        <v>#N/A</v>
      </c>
      <c r="BD110" s="29" t="e">
        <f>VLOOKUP($C110,'S48'!$C:$BQ,52,0)</f>
        <v>#N/A</v>
      </c>
      <c r="BE110" s="29" t="e">
        <f>VLOOKUP($C110,'S48'!$C:$BQ,53,0)</f>
        <v>#N/A</v>
      </c>
      <c r="BF110" s="29" t="e">
        <f>VLOOKUP($C110,'S48'!$C:$BQ,15,0)</f>
        <v>#N/A</v>
      </c>
      <c r="BG110" s="29" t="e">
        <f>VLOOKUP($C110,'S48'!$C:$BQ,22,0)</f>
        <v>#N/A</v>
      </c>
      <c r="BH110" s="29" t="e">
        <f>VLOOKUP($C110,'S48'!$C:$BQ,23,0)</f>
        <v>#N/A</v>
      </c>
      <c r="BI110" s="29" t="e">
        <f>VLOOKUP($C110,'S48'!$C:$BQ,35,0)</f>
        <v>#N/A</v>
      </c>
      <c r="BJ110" s="29" t="e">
        <f>VLOOKUP($C110,'S48'!$C:$BQ,42,0)</f>
        <v>#N/A</v>
      </c>
      <c r="BK110" s="29" t="e">
        <f>VLOOKUP($C110,'S48'!$C:$BQ,43,0)</f>
        <v>#N/A</v>
      </c>
      <c r="BL110" s="22" t="e">
        <f>VLOOKUP($C110,'S49'!$C:$BQ,55,0)</f>
        <v>#N/A</v>
      </c>
      <c r="BM110" s="22" t="e">
        <f>VLOOKUP($C110,'S49'!$C:$BQ,62,0)</f>
        <v>#N/A</v>
      </c>
      <c r="BN110" s="22" t="e">
        <f>VLOOKUP($C110,'S49'!$C:$BQ,63,0)</f>
        <v>#N/A</v>
      </c>
      <c r="BO110" s="22" t="e">
        <f>VLOOKUP($C110,'S49'!$C:$BQ,45,0)</f>
        <v>#N/A</v>
      </c>
      <c r="BP110" s="29" t="e">
        <f>VLOOKUP($C110,'S49'!$C:$BQ,52,0)</f>
        <v>#N/A</v>
      </c>
      <c r="BQ110" s="29" t="e">
        <f>VLOOKUP($C110,'S49'!$C:$BQ,53,0)</f>
        <v>#N/A</v>
      </c>
      <c r="BR110" s="29" t="e">
        <f>VLOOKUP($C110,'S49'!$C:$BQ,15,0)</f>
        <v>#N/A</v>
      </c>
      <c r="BS110" s="29" t="e">
        <f>VLOOKUP($C110,'S49'!$C:$BQ,22,0)</f>
        <v>#N/A</v>
      </c>
      <c r="BT110" s="29" t="e">
        <f>VLOOKUP($C110,'S49'!$C:$BQ,23,0)</f>
        <v>#N/A</v>
      </c>
      <c r="BU110" s="29" t="e">
        <f>VLOOKUP($C110,'S49'!$C:$BQ,35,0)</f>
        <v>#N/A</v>
      </c>
      <c r="BV110" s="29" t="e">
        <f>VLOOKUP($C110,'S49'!$C:$BQ,42,0)</f>
        <v>#N/A</v>
      </c>
      <c r="BW110" s="29" t="e">
        <f>VLOOKUP($C110,'S49'!$C:$BQ,43,0)</f>
        <v>#N/A</v>
      </c>
      <c r="BX110" s="22" t="e">
        <f>VLOOKUP($C110,'S50'!$C:$BQ,55,0)</f>
        <v>#N/A</v>
      </c>
      <c r="BY110" s="22" t="e">
        <f>VLOOKUP($C110,'S50'!$C:$BQ,62,0)</f>
        <v>#N/A</v>
      </c>
      <c r="BZ110" s="22" t="e">
        <f>VLOOKUP($C110,'S50'!$C:$BQ,63,0)</f>
        <v>#N/A</v>
      </c>
      <c r="CA110" s="22" t="e">
        <f>VLOOKUP($C110,'S50'!$C:$BQ,45,0)</f>
        <v>#N/A</v>
      </c>
      <c r="CB110" s="29" t="e">
        <f>VLOOKUP($C110,'S50'!$C:$BQ,52,0)</f>
        <v>#N/A</v>
      </c>
      <c r="CC110" s="29" t="e">
        <f>VLOOKUP($C110,'S50'!$C:$BQ,53,0)</f>
        <v>#N/A</v>
      </c>
      <c r="CD110" s="29" t="e">
        <f>VLOOKUP($C110,'S50'!$C:$BQ,15,0)</f>
        <v>#N/A</v>
      </c>
      <c r="CE110" s="29" t="e">
        <f>VLOOKUP($C110,'S50'!$C:$BQ,22,0)</f>
        <v>#N/A</v>
      </c>
      <c r="CF110" s="29" t="e">
        <f>VLOOKUP($C110,'S50'!$C:$BQ,23,0)</f>
        <v>#N/A</v>
      </c>
      <c r="CG110" s="29" t="e">
        <f>VLOOKUP($C110,'S50'!$C:$BQ,35,0)</f>
        <v>#N/A</v>
      </c>
      <c r="CH110" s="29" t="e">
        <f>VLOOKUP($C110,'S50'!$C:$BQ,42,0)</f>
        <v>#N/A</v>
      </c>
      <c r="CI110" s="29" t="e">
        <f>VLOOKUP($C110,'S50'!$C:$BQ,43,0)</f>
        <v>#N/A</v>
      </c>
    </row>
    <row r="111" spans="1:87" x14ac:dyDescent="0.2">
      <c r="A111" s="31" t="s">
        <v>383</v>
      </c>
      <c r="B111" s="31" t="s">
        <v>134</v>
      </c>
      <c r="C111" s="21" t="s">
        <v>147</v>
      </c>
      <c r="D111" s="22">
        <f>VLOOKUP($C111,'S0 remplacer avec S44'!$C:$BQ,55,0)</f>
        <v>402</v>
      </c>
      <c r="E111" s="22">
        <f>VLOOKUP($C111,'S0 remplacer avec S44'!$C:$BQ,62,0)</f>
        <v>351</v>
      </c>
      <c r="F111" s="22">
        <f>VLOOKUP($C111,'S0 remplacer avec S44'!$C:$BQ,63,0)</f>
        <v>501</v>
      </c>
      <c r="G111" s="22">
        <f>VLOOKUP($C111,'S0 remplacer avec S44'!$C:$BQ,45,0)</f>
        <v>6620.8343699999996</v>
      </c>
      <c r="H111" s="29">
        <f>VLOOKUP($C111,'S0 remplacer avec S44'!$C:$BQ,52,0)</f>
        <v>11</v>
      </c>
      <c r="I111" s="29">
        <f>VLOOKUP($C111,'S0 remplacer avec S44'!$C:$BQ,53,0)</f>
        <v>1337</v>
      </c>
      <c r="J111" s="29">
        <f>VLOOKUP($C111,'S0 remplacer avec S44'!$C:$BQ,15,0)</f>
        <v>419</v>
      </c>
      <c r="K111" s="29">
        <f>VLOOKUP($C111,'S0 remplacer avec S44'!$C:$BQ,22,0)</f>
        <v>0</v>
      </c>
      <c r="L111" s="29">
        <f>VLOOKUP($C111,'S0 remplacer avec S44'!$C:$BQ,23,0)</f>
        <v>81</v>
      </c>
      <c r="M111" s="29">
        <f>VLOOKUP($C111,'S0 remplacer avec S44'!$C:$BQ,35,0)</f>
        <v>8491.3257300000005</v>
      </c>
      <c r="N111" s="29">
        <f>VLOOKUP($C111,'S0 remplacer avec S44'!$C:$BQ,42,0)</f>
        <v>197</v>
      </c>
      <c r="O111" s="29">
        <f>VLOOKUP($C111,'S0 remplacer avec S44'!$C:$BQ,43,0)</f>
        <v>1935</v>
      </c>
      <c r="P111" s="22">
        <f>VLOOKUP($C111,'S45'!$C:$BQ,55,0)</f>
        <v>409.8</v>
      </c>
      <c r="Q111" s="22">
        <f>VLOOKUP($C111,'S45'!$C:$BQ,62,0)</f>
        <v>343</v>
      </c>
      <c r="R111" s="22">
        <f>VLOOKUP($C111,'S45'!$C:$BQ,63,0)</f>
        <v>493</v>
      </c>
      <c r="S111" s="22">
        <f>VLOOKUP($C111,'S45'!$C:$BQ,45,0)</f>
        <v>6861.2800299999999</v>
      </c>
      <c r="T111" s="29">
        <f>VLOOKUP($C111,'S45'!$C:$BQ,52,0)</f>
        <v>0</v>
      </c>
      <c r="U111" s="29">
        <f>VLOOKUP($C111,'S45'!$C:$BQ,53,0)</f>
        <v>1097</v>
      </c>
      <c r="V111" s="29">
        <f>VLOOKUP($C111,'S45'!$C:$BQ,15,0)</f>
        <v>421</v>
      </c>
      <c r="W111" s="29">
        <f>VLOOKUP($C111,'S45'!$C:$BQ,22,0)</f>
        <v>0</v>
      </c>
      <c r="X111" s="29">
        <f>VLOOKUP($C111,'S45'!$C:$BQ,23,0)</f>
        <v>79</v>
      </c>
      <c r="Y111" s="29">
        <f>VLOOKUP($C111,'S45'!$C:$BQ,35,0)</f>
        <v>8736.8743900000009</v>
      </c>
      <c r="Z111" s="29">
        <f>VLOOKUP($C111,'S45'!$C:$BQ,42,0)</f>
        <v>0</v>
      </c>
      <c r="AA111" s="29">
        <f>VLOOKUP($C111,'S45'!$C:$BQ,43,0)</f>
        <v>1689</v>
      </c>
      <c r="AB111" s="22" t="e">
        <f>VLOOKUP($C111,'S46'!$C:$BQ,55,0)</f>
        <v>#N/A</v>
      </c>
      <c r="AC111" s="22" t="e">
        <f>VLOOKUP($C111,'S46'!$C:$BQ,62,0)</f>
        <v>#N/A</v>
      </c>
      <c r="AD111" s="22" t="e">
        <f>VLOOKUP($C111,'S46'!$C:$BQ,63,0)</f>
        <v>#N/A</v>
      </c>
      <c r="AE111" s="22" t="e">
        <f>VLOOKUP($C111,'S46'!$C:$BQ,45,0)</f>
        <v>#N/A</v>
      </c>
      <c r="AF111" s="29" t="e">
        <f>VLOOKUP($C111,'S46'!$C:$BQ,52,0)</f>
        <v>#N/A</v>
      </c>
      <c r="AG111" s="29" t="e">
        <f>VLOOKUP($C111,'S46'!$C:$BQ,53,0)</f>
        <v>#N/A</v>
      </c>
      <c r="AH111" s="29" t="e">
        <f>VLOOKUP($C111,'S46'!$C:$BQ,15,0)</f>
        <v>#N/A</v>
      </c>
      <c r="AI111" s="29" t="e">
        <f>VLOOKUP($C111,'S46'!$C:$BQ,22,0)</f>
        <v>#N/A</v>
      </c>
      <c r="AJ111" s="29" t="e">
        <f>VLOOKUP($C111,'S46'!$C:$BQ,23,0)</f>
        <v>#N/A</v>
      </c>
      <c r="AK111" s="29" t="e">
        <f>VLOOKUP($C111,'S46'!$C:$BQ,35,0)</f>
        <v>#N/A</v>
      </c>
      <c r="AL111" s="29" t="e">
        <f>VLOOKUP($C111,'S46'!$C:$BQ,42,0)</f>
        <v>#N/A</v>
      </c>
      <c r="AM111" s="29" t="e">
        <f>VLOOKUP($C111,'S46'!$C:$BQ,43,0)</f>
        <v>#N/A</v>
      </c>
      <c r="AN111" s="22" t="e">
        <f>VLOOKUP($C111,'S47'!$C:$BQ,55,0)</f>
        <v>#N/A</v>
      </c>
      <c r="AO111" s="22" t="e">
        <f>VLOOKUP($C111,'S47'!$C:$BQ,62,0)</f>
        <v>#N/A</v>
      </c>
      <c r="AP111" s="22" t="e">
        <f>VLOOKUP($C111,'S47'!$C:$BQ,63,0)</f>
        <v>#N/A</v>
      </c>
      <c r="AQ111" s="22" t="e">
        <f>VLOOKUP($C111,'S47'!$C:$BQ,45,0)</f>
        <v>#N/A</v>
      </c>
      <c r="AR111" s="29" t="e">
        <f>VLOOKUP($C111,'S47'!$C:$BQ,52,0)</f>
        <v>#N/A</v>
      </c>
      <c r="AS111" s="29" t="e">
        <f>VLOOKUP($C111,'S47'!$C:$BQ,53,0)</f>
        <v>#N/A</v>
      </c>
      <c r="AT111" s="29" t="e">
        <f>VLOOKUP($C111,'S47'!$C:$BQ,15,0)</f>
        <v>#N/A</v>
      </c>
      <c r="AU111" s="29" t="e">
        <f>VLOOKUP($C111,'S47'!$C:$BQ,22,0)</f>
        <v>#N/A</v>
      </c>
      <c r="AV111" s="29" t="e">
        <f>VLOOKUP($C111,'S47'!$C:$BQ,23,0)</f>
        <v>#N/A</v>
      </c>
      <c r="AW111" s="29" t="e">
        <f>VLOOKUP($C111,'S47'!$C:$BQ,35,0)</f>
        <v>#N/A</v>
      </c>
      <c r="AX111" s="29" t="e">
        <f>VLOOKUP($C111,'S47'!$C:$BQ,42,0)</f>
        <v>#N/A</v>
      </c>
      <c r="AY111" s="29" t="e">
        <f>VLOOKUP($C111,'S47'!$C:$BQ,43,0)</f>
        <v>#N/A</v>
      </c>
      <c r="AZ111" s="22" t="e">
        <f>VLOOKUP($C111,'S48'!$C:$BQ,55,0)</f>
        <v>#N/A</v>
      </c>
      <c r="BA111" s="22" t="e">
        <f>VLOOKUP($C111,'S48'!$C:$BQ,62,0)</f>
        <v>#N/A</v>
      </c>
      <c r="BB111" s="22" t="e">
        <f>VLOOKUP($C111,'S48'!$C:$BQ,63,0)</f>
        <v>#N/A</v>
      </c>
      <c r="BC111" s="22" t="e">
        <f>VLOOKUP($C111,'S48'!$C:$BQ,45,0)</f>
        <v>#N/A</v>
      </c>
      <c r="BD111" s="29" t="e">
        <f>VLOOKUP($C111,'S48'!$C:$BQ,52,0)</f>
        <v>#N/A</v>
      </c>
      <c r="BE111" s="29" t="e">
        <f>VLOOKUP($C111,'S48'!$C:$BQ,53,0)</f>
        <v>#N/A</v>
      </c>
      <c r="BF111" s="29" t="e">
        <f>VLOOKUP($C111,'S48'!$C:$BQ,15,0)</f>
        <v>#N/A</v>
      </c>
      <c r="BG111" s="29" t="e">
        <f>VLOOKUP($C111,'S48'!$C:$BQ,22,0)</f>
        <v>#N/A</v>
      </c>
      <c r="BH111" s="29" t="e">
        <f>VLOOKUP($C111,'S48'!$C:$BQ,23,0)</f>
        <v>#N/A</v>
      </c>
      <c r="BI111" s="29" t="e">
        <f>VLOOKUP($C111,'S48'!$C:$BQ,35,0)</f>
        <v>#N/A</v>
      </c>
      <c r="BJ111" s="29" t="e">
        <f>VLOOKUP($C111,'S48'!$C:$BQ,42,0)</f>
        <v>#N/A</v>
      </c>
      <c r="BK111" s="29" t="e">
        <f>VLOOKUP($C111,'S48'!$C:$BQ,43,0)</f>
        <v>#N/A</v>
      </c>
      <c r="BL111" s="22" t="e">
        <f>VLOOKUP($C111,'S49'!$C:$BQ,55,0)</f>
        <v>#N/A</v>
      </c>
      <c r="BM111" s="22" t="e">
        <f>VLOOKUP($C111,'S49'!$C:$BQ,62,0)</f>
        <v>#N/A</v>
      </c>
      <c r="BN111" s="22" t="e">
        <f>VLOOKUP($C111,'S49'!$C:$BQ,63,0)</f>
        <v>#N/A</v>
      </c>
      <c r="BO111" s="22" t="e">
        <f>VLOOKUP($C111,'S49'!$C:$BQ,45,0)</f>
        <v>#N/A</v>
      </c>
      <c r="BP111" s="29" t="e">
        <f>VLOOKUP($C111,'S49'!$C:$BQ,52,0)</f>
        <v>#N/A</v>
      </c>
      <c r="BQ111" s="29" t="e">
        <f>VLOOKUP($C111,'S49'!$C:$BQ,53,0)</f>
        <v>#N/A</v>
      </c>
      <c r="BR111" s="29" t="e">
        <f>VLOOKUP($C111,'S49'!$C:$BQ,15,0)</f>
        <v>#N/A</v>
      </c>
      <c r="BS111" s="29" t="e">
        <f>VLOOKUP($C111,'S49'!$C:$BQ,22,0)</f>
        <v>#N/A</v>
      </c>
      <c r="BT111" s="29" t="e">
        <f>VLOOKUP($C111,'S49'!$C:$BQ,23,0)</f>
        <v>#N/A</v>
      </c>
      <c r="BU111" s="29" t="e">
        <f>VLOOKUP($C111,'S49'!$C:$BQ,35,0)</f>
        <v>#N/A</v>
      </c>
      <c r="BV111" s="29" t="e">
        <f>VLOOKUP($C111,'S49'!$C:$BQ,42,0)</f>
        <v>#N/A</v>
      </c>
      <c r="BW111" s="29" t="e">
        <f>VLOOKUP($C111,'S49'!$C:$BQ,43,0)</f>
        <v>#N/A</v>
      </c>
      <c r="BX111" s="22" t="e">
        <f>VLOOKUP($C111,'S50'!$C:$BQ,55,0)</f>
        <v>#N/A</v>
      </c>
      <c r="BY111" s="22" t="e">
        <f>VLOOKUP($C111,'S50'!$C:$BQ,62,0)</f>
        <v>#N/A</v>
      </c>
      <c r="BZ111" s="22" t="e">
        <f>VLOOKUP($C111,'S50'!$C:$BQ,63,0)</f>
        <v>#N/A</v>
      </c>
      <c r="CA111" s="22" t="e">
        <f>VLOOKUP($C111,'S50'!$C:$BQ,45,0)</f>
        <v>#N/A</v>
      </c>
      <c r="CB111" s="29" t="e">
        <f>VLOOKUP($C111,'S50'!$C:$BQ,52,0)</f>
        <v>#N/A</v>
      </c>
      <c r="CC111" s="29" t="e">
        <f>VLOOKUP($C111,'S50'!$C:$BQ,53,0)</f>
        <v>#N/A</v>
      </c>
      <c r="CD111" s="29" t="e">
        <f>VLOOKUP($C111,'S50'!$C:$BQ,15,0)</f>
        <v>#N/A</v>
      </c>
      <c r="CE111" s="29" t="e">
        <f>VLOOKUP($C111,'S50'!$C:$BQ,22,0)</f>
        <v>#N/A</v>
      </c>
      <c r="CF111" s="29" t="e">
        <f>VLOOKUP($C111,'S50'!$C:$BQ,23,0)</f>
        <v>#N/A</v>
      </c>
      <c r="CG111" s="29" t="e">
        <f>VLOOKUP($C111,'S50'!$C:$BQ,35,0)</f>
        <v>#N/A</v>
      </c>
      <c r="CH111" s="29" t="e">
        <f>VLOOKUP($C111,'S50'!$C:$BQ,42,0)</f>
        <v>#N/A</v>
      </c>
      <c r="CI111" s="29" t="e">
        <f>VLOOKUP($C111,'S50'!$C:$BQ,43,0)</f>
        <v>#N/A</v>
      </c>
    </row>
    <row r="112" spans="1:87" x14ac:dyDescent="0.2">
      <c r="A112" s="31" t="s">
        <v>383</v>
      </c>
      <c r="B112" s="31" t="s">
        <v>134</v>
      </c>
      <c r="C112" s="21" t="s">
        <v>148</v>
      </c>
      <c r="D112" s="22">
        <f>VLOOKUP($C112,'S0 remplacer avec S44'!$C:$BQ,55,0)</f>
        <v>212.2</v>
      </c>
      <c r="E112" s="22">
        <f>VLOOKUP($C112,'S0 remplacer avec S44'!$C:$BQ,62,0)</f>
        <v>9</v>
      </c>
      <c r="F112" s="22">
        <f>VLOOKUP($C112,'S0 remplacer avec S44'!$C:$BQ,63,0)</f>
        <v>53</v>
      </c>
      <c r="G112" s="22">
        <f>VLOOKUP($C112,'S0 remplacer avec S44'!$C:$BQ,45,0)</f>
        <v>2946.6545299999998</v>
      </c>
      <c r="H112" s="29">
        <f>VLOOKUP($C112,'S0 remplacer avec S44'!$C:$BQ,52,0)</f>
        <v>0</v>
      </c>
      <c r="I112" s="29">
        <f>VLOOKUP($C112,'S0 remplacer avec S44'!$C:$BQ,53,0)</f>
        <v>0</v>
      </c>
      <c r="J112" s="29">
        <f>VLOOKUP($C112,'S0 remplacer avec S44'!$C:$BQ,15,0)</f>
        <v>131</v>
      </c>
      <c r="K112" s="29">
        <f>VLOOKUP($C112,'S0 remplacer avec S44'!$C:$BQ,22,0)</f>
        <v>0</v>
      </c>
      <c r="L112" s="29">
        <f>VLOOKUP($C112,'S0 remplacer avec S44'!$C:$BQ,23,0)</f>
        <v>16</v>
      </c>
      <c r="M112" s="29">
        <f>VLOOKUP($C112,'S0 remplacer avec S44'!$C:$BQ,35,0)</f>
        <v>885.48865999999998</v>
      </c>
      <c r="N112" s="29">
        <f>VLOOKUP($C112,'S0 remplacer avec S44'!$C:$BQ,42,0)</f>
        <v>1426</v>
      </c>
      <c r="O112" s="29">
        <f>VLOOKUP($C112,'S0 remplacer avec S44'!$C:$BQ,43,0)</f>
        <v>1889</v>
      </c>
      <c r="P112" s="22">
        <f>VLOOKUP($C112,'S45'!$C:$BQ,55,0)</f>
        <v>221</v>
      </c>
      <c r="Q112" s="22">
        <f>VLOOKUP($C112,'S45'!$C:$BQ,62,0)</f>
        <v>0</v>
      </c>
      <c r="R112" s="22">
        <f>VLOOKUP($C112,'S45'!$C:$BQ,63,0)</f>
        <v>44</v>
      </c>
      <c r="S112" s="22">
        <f>VLOOKUP($C112,'S45'!$C:$BQ,45,0)</f>
        <v>2976.2228799999998</v>
      </c>
      <c r="T112" s="29">
        <f>VLOOKUP($C112,'S45'!$C:$BQ,52,0)</f>
        <v>0</v>
      </c>
      <c r="U112" s="29">
        <f>VLOOKUP($C112,'S45'!$C:$BQ,53,0)</f>
        <v>0</v>
      </c>
      <c r="V112" s="29">
        <f>VLOOKUP($C112,'S45'!$C:$BQ,15,0)</f>
        <v>132</v>
      </c>
      <c r="W112" s="29">
        <f>VLOOKUP($C112,'S45'!$C:$BQ,22,0)</f>
        <v>0</v>
      </c>
      <c r="X112" s="29">
        <f>VLOOKUP($C112,'S45'!$C:$BQ,23,0)</f>
        <v>15</v>
      </c>
      <c r="Y112" s="29">
        <f>VLOOKUP($C112,'S45'!$C:$BQ,35,0)</f>
        <v>891.44710999999995</v>
      </c>
      <c r="Z112" s="29">
        <f>VLOOKUP($C112,'S45'!$C:$BQ,42,0)</f>
        <v>1420</v>
      </c>
      <c r="AA112" s="29">
        <f>VLOOKUP($C112,'S45'!$C:$BQ,43,0)</f>
        <v>1883</v>
      </c>
      <c r="AB112" s="22" t="e">
        <f>VLOOKUP($C112,'S46'!$C:$BQ,55,0)</f>
        <v>#N/A</v>
      </c>
      <c r="AC112" s="22" t="e">
        <f>VLOOKUP($C112,'S46'!$C:$BQ,62,0)</f>
        <v>#N/A</v>
      </c>
      <c r="AD112" s="22" t="e">
        <f>VLOOKUP($C112,'S46'!$C:$BQ,63,0)</f>
        <v>#N/A</v>
      </c>
      <c r="AE112" s="22" t="e">
        <f>VLOOKUP($C112,'S46'!$C:$BQ,45,0)</f>
        <v>#N/A</v>
      </c>
      <c r="AF112" s="29" t="e">
        <f>VLOOKUP($C112,'S46'!$C:$BQ,52,0)</f>
        <v>#N/A</v>
      </c>
      <c r="AG112" s="29" t="e">
        <f>VLOOKUP($C112,'S46'!$C:$BQ,53,0)</f>
        <v>#N/A</v>
      </c>
      <c r="AH112" s="29" t="e">
        <f>VLOOKUP($C112,'S46'!$C:$BQ,15,0)</f>
        <v>#N/A</v>
      </c>
      <c r="AI112" s="29" t="e">
        <f>VLOOKUP($C112,'S46'!$C:$BQ,22,0)</f>
        <v>#N/A</v>
      </c>
      <c r="AJ112" s="29" t="e">
        <f>VLOOKUP($C112,'S46'!$C:$BQ,23,0)</f>
        <v>#N/A</v>
      </c>
      <c r="AK112" s="29" t="e">
        <f>VLOOKUP($C112,'S46'!$C:$BQ,35,0)</f>
        <v>#N/A</v>
      </c>
      <c r="AL112" s="29" t="e">
        <f>VLOOKUP($C112,'S46'!$C:$BQ,42,0)</f>
        <v>#N/A</v>
      </c>
      <c r="AM112" s="29" t="e">
        <f>VLOOKUP($C112,'S46'!$C:$BQ,43,0)</f>
        <v>#N/A</v>
      </c>
      <c r="AN112" s="22" t="e">
        <f>VLOOKUP($C112,'S47'!$C:$BQ,55,0)</f>
        <v>#N/A</v>
      </c>
      <c r="AO112" s="22" t="e">
        <f>VLOOKUP($C112,'S47'!$C:$BQ,62,0)</f>
        <v>#N/A</v>
      </c>
      <c r="AP112" s="22" t="e">
        <f>VLOOKUP($C112,'S47'!$C:$BQ,63,0)</f>
        <v>#N/A</v>
      </c>
      <c r="AQ112" s="22" t="e">
        <f>VLOOKUP($C112,'S47'!$C:$BQ,45,0)</f>
        <v>#N/A</v>
      </c>
      <c r="AR112" s="29" t="e">
        <f>VLOOKUP($C112,'S47'!$C:$BQ,52,0)</f>
        <v>#N/A</v>
      </c>
      <c r="AS112" s="29" t="e">
        <f>VLOOKUP($C112,'S47'!$C:$BQ,53,0)</f>
        <v>#N/A</v>
      </c>
      <c r="AT112" s="29" t="e">
        <f>VLOOKUP($C112,'S47'!$C:$BQ,15,0)</f>
        <v>#N/A</v>
      </c>
      <c r="AU112" s="29" t="e">
        <f>VLOOKUP($C112,'S47'!$C:$BQ,22,0)</f>
        <v>#N/A</v>
      </c>
      <c r="AV112" s="29" t="e">
        <f>VLOOKUP($C112,'S47'!$C:$BQ,23,0)</f>
        <v>#N/A</v>
      </c>
      <c r="AW112" s="29" t="e">
        <f>VLOOKUP($C112,'S47'!$C:$BQ,35,0)</f>
        <v>#N/A</v>
      </c>
      <c r="AX112" s="29" t="e">
        <f>VLOOKUP($C112,'S47'!$C:$BQ,42,0)</f>
        <v>#N/A</v>
      </c>
      <c r="AY112" s="29" t="e">
        <f>VLOOKUP($C112,'S47'!$C:$BQ,43,0)</f>
        <v>#N/A</v>
      </c>
      <c r="AZ112" s="22" t="e">
        <f>VLOOKUP($C112,'S48'!$C:$BQ,55,0)</f>
        <v>#N/A</v>
      </c>
      <c r="BA112" s="22" t="e">
        <f>VLOOKUP($C112,'S48'!$C:$BQ,62,0)</f>
        <v>#N/A</v>
      </c>
      <c r="BB112" s="22" t="e">
        <f>VLOOKUP($C112,'S48'!$C:$BQ,63,0)</f>
        <v>#N/A</v>
      </c>
      <c r="BC112" s="22" t="e">
        <f>VLOOKUP($C112,'S48'!$C:$BQ,45,0)</f>
        <v>#N/A</v>
      </c>
      <c r="BD112" s="29" t="e">
        <f>VLOOKUP($C112,'S48'!$C:$BQ,52,0)</f>
        <v>#N/A</v>
      </c>
      <c r="BE112" s="29" t="e">
        <f>VLOOKUP($C112,'S48'!$C:$BQ,53,0)</f>
        <v>#N/A</v>
      </c>
      <c r="BF112" s="29" t="e">
        <f>VLOOKUP($C112,'S48'!$C:$BQ,15,0)</f>
        <v>#N/A</v>
      </c>
      <c r="BG112" s="29" t="e">
        <f>VLOOKUP($C112,'S48'!$C:$BQ,22,0)</f>
        <v>#N/A</v>
      </c>
      <c r="BH112" s="29" t="e">
        <f>VLOOKUP($C112,'S48'!$C:$BQ,23,0)</f>
        <v>#N/A</v>
      </c>
      <c r="BI112" s="29" t="e">
        <f>VLOOKUP($C112,'S48'!$C:$BQ,35,0)</f>
        <v>#N/A</v>
      </c>
      <c r="BJ112" s="29" t="e">
        <f>VLOOKUP($C112,'S48'!$C:$BQ,42,0)</f>
        <v>#N/A</v>
      </c>
      <c r="BK112" s="29" t="e">
        <f>VLOOKUP($C112,'S48'!$C:$BQ,43,0)</f>
        <v>#N/A</v>
      </c>
      <c r="BL112" s="22" t="e">
        <f>VLOOKUP($C112,'S49'!$C:$BQ,55,0)</f>
        <v>#N/A</v>
      </c>
      <c r="BM112" s="22" t="e">
        <f>VLOOKUP($C112,'S49'!$C:$BQ,62,0)</f>
        <v>#N/A</v>
      </c>
      <c r="BN112" s="22" t="e">
        <f>VLOOKUP($C112,'S49'!$C:$BQ,63,0)</f>
        <v>#N/A</v>
      </c>
      <c r="BO112" s="22" t="e">
        <f>VLOOKUP($C112,'S49'!$C:$BQ,45,0)</f>
        <v>#N/A</v>
      </c>
      <c r="BP112" s="29" t="e">
        <f>VLOOKUP($C112,'S49'!$C:$BQ,52,0)</f>
        <v>#N/A</v>
      </c>
      <c r="BQ112" s="29" t="e">
        <f>VLOOKUP($C112,'S49'!$C:$BQ,53,0)</f>
        <v>#N/A</v>
      </c>
      <c r="BR112" s="29" t="e">
        <f>VLOOKUP($C112,'S49'!$C:$BQ,15,0)</f>
        <v>#N/A</v>
      </c>
      <c r="BS112" s="29" t="e">
        <f>VLOOKUP($C112,'S49'!$C:$BQ,22,0)</f>
        <v>#N/A</v>
      </c>
      <c r="BT112" s="29" t="e">
        <f>VLOOKUP($C112,'S49'!$C:$BQ,23,0)</f>
        <v>#N/A</v>
      </c>
      <c r="BU112" s="29" t="e">
        <f>VLOOKUP($C112,'S49'!$C:$BQ,35,0)</f>
        <v>#N/A</v>
      </c>
      <c r="BV112" s="29" t="e">
        <f>VLOOKUP($C112,'S49'!$C:$BQ,42,0)</f>
        <v>#N/A</v>
      </c>
      <c r="BW112" s="29" t="e">
        <f>VLOOKUP($C112,'S49'!$C:$BQ,43,0)</f>
        <v>#N/A</v>
      </c>
      <c r="BX112" s="22" t="e">
        <f>VLOOKUP($C112,'S50'!$C:$BQ,55,0)</f>
        <v>#N/A</v>
      </c>
      <c r="BY112" s="22" t="e">
        <f>VLOOKUP($C112,'S50'!$C:$BQ,62,0)</f>
        <v>#N/A</v>
      </c>
      <c r="BZ112" s="22" t="e">
        <f>VLOOKUP($C112,'S50'!$C:$BQ,63,0)</f>
        <v>#N/A</v>
      </c>
      <c r="CA112" s="22" t="e">
        <f>VLOOKUP($C112,'S50'!$C:$BQ,45,0)</f>
        <v>#N/A</v>
      </c>
      <c r="CB112" s="29" t="e">
        <f>VLOOKUP($C112,'S50'!$C:$BQ,52,0)</f>
        <v>#N/A</v>
      </c>
      <c r="CC112" s="29" t="e">
        <f>VLOOKUP($C112,'S50'!$C:$BQ,53,0)</f>
        <v>#N/A</v>
      </c>
      <c r="CD112" s="29" t="e">
        <f>VLOOKUP($C112,'S50'!$C:$BQ,15,0)</f>
        <v>#N/A</v>
      </c>
      <c r="CE112" s="29" t="e">
        <f>VLOOKUP($C112,'S50'!$C:$BQ,22,0)</f>
        <v>#N/A</v>
      </c>
      <c r="CF112" s="29" t="e">
        <f>VLOOKUP($C112,'S50'!$C:$BQ,23,0)</f>
        <v>#N/A</v>
      </c>
      <c r="CG112" s="29" t="e">
        <f>VLOOKUP($C112,'S50'!$C:$BQ,35,0)</f>
        <v>#N/A</v>
      </c>
      <c r="CH112" s="29" t="e">
        <f>VLOOKUP($C112,'S50'!$C:$BQ,42,0)</f>
        <v>#N/A</v>
      </c>
      <c r="CI112" s="29" t="e">
        <f>VLOOKUP($C112,'S50'!$C:$BQ,43,0)</f>
        <v>#N/A</v>
      </c>
    </row>
    <row r="113" spans="1:87" x14ac:dyDescent="0.2">
      <c r="A113" s="31" t="s">
        <v>383</v>
      </c>
      <c r="B113" s="31" t="s">
        <v>134</v>
      </c>
      <c r="C113" s="21" t="s">
        <v>149</v>
      </c>
      <c r="D113" s="22">
        <f>VLOOKUP($C113,'S0 remplacer avec S44'!$C:$BQ,55,0)</f>
        <v>160.30000000000001</v>
      </c>
      <c r="E113" s="22">
        <f>VLOOKUP($C113,'S0 remplacer avec S44'!$C:$BQ,62,0)</f>
        <v>195</v>
      </c>
      <c r="F113" s="22">
        <f>VLOOKUP($C113,'S0 remplacer avec S44'!$C:$BQ,63,0)</f>
        <v>266</v>
      </c>
      <c r="G113" s="22">
        <f>VLOOKUP($C113,'S0 remplacer avec S44'!$C:$BQ,45,0)</f>
        <v>2154.44166</v>
      </c>
      <c r="H113" s="29">
        <f>VLOOKUP($C113,'S0 remplacer avec S44'!$C:$BQ,52,0)</f>
        <v>971</v>
      </c>
      <c r="I113" s="29">
        <f>VLOOKUP($C113,'S0 remplacer avec S44'!$C:$BQ,53,0)</f>
        <v>1596</v>
      </c>
      <c r="J113" s="29">
        <f>VLOOKUP($C113,'S0 remplacer avec S44'!$C:$BQ,15,0)</f>
        <v>106</v>
      </c>
      <c r="K113" s="29">
        <f>VLOOKUP($C113,'S0 remplacer avec S44'!$C:$BQ,22,0)</f>
        <v>91</v>
      </c>
      <c r="L113" s="29">
        <f>VLOOKUP($C113,'S0 remplacer avec S44'!$C:$BQ,23,0)</f>
        <v>130</v>
      </c>
      <c r="M113" s="29">
        <f>VLOOKUP($C113,'S0 remplacer avec S44'!$C:$BQ,35,0)</f>
        <v>1627.10753</v>
      </c>
      <c r="N113" s="29">
        <f>VLOOKUP($C113,'S0 remplacer avec S44'!$C:$BQ,42,0)</f>
        <v>2665</v>
      </c>
      <c r="O113" s="29">
        <f>VLOOKUP($C113,'S0 remplacer avec S44'!$C:$BQ,43,0)</f>
        <v>3523</v>
      </c>
      <c r="P113" s="22">
        <f>VLOOKUP($C113,'S45'!$C:$BQ,55,0)</f>
        <v>162.30000000000001</v>
      </c>
      <c r="Q113" s="22">
        <f>VLOOKUP($C113,'S45'!$C:$BQ,62,0)</f>
        <v>193</v>
      </c>
      <c r="R113" s="22">
        <f>VLOOKUP($C113,'S45'!$C:$BQ,63,0)</f>
        <v>264</v>
      </c>
      <c r="S113" s="22">
        <f>VLOOKUP($C113,'S45'!$C:$BQ,45,0)</f>
        <v>2225.33565</v>
      </c>
      <c r="T113" s="29">
        <f>VLOOKUP($C113,'S45'!$C:$BQ,52,0)</f>
        <v>900</v>
      </c>
      <c r="U113" s="29">
        <f>VLOOKUP($C113,'S45'!$C:$BQ,53,0)</f>
        <v>1525</v>
      </c>
      <c r="V113" s="29">
        <f>VLOOKUP($C113,'S45'!$C:$BQ,15,0)</f>
        <v>107</v>
      </c>
      <c r="W113" s="29">
        <f>VLOOKUP($C113,'S45'!$C:$BQ,22,0)</f>
        <v>90</v>
      </c>
      <c r="X113" s="29">
        <f>VLOOKUP($C113,'S45'!$C:$BQ,23,0)</f>
        <v>129</v>
      </c>
      <c r="Y113" s="29">
        <f>VLOOKUP($C113,'S45'!$C:$BQ,35,0)</f>
        <v>1630.09917</v>
      </c>
      <c r="Z113" s="29">
        <f>VLOOKUP($C113,'S45'!$C:$BQ,42,0)</f>
        <v>2662</v>
      </c>
      <c r="AA113" s="29">
        <f>VLOOKUP($C113,'S45'!$C:$BQ,43,0)</f>
        <v>3520</v>
      </c>
      <c r="AB113" s="22" t="e">
        <f>VLOOKUP($C113,'S46'!$C:$BQ,55,0)</f>
        <v>#N/A</v>
      </c>
      <c r="AC113" s="22" t="e">
        <f>VLOOKUP($C113,'S46'!$C:$BQ,62,0)</f>
        <v>#N/A</v>
      </c>
      <c r="AD113" s="22" t="e">
        <f>VLOOKUP($C113,'S46'!$C:$BQ,63,0)</f>
        <v>#N/A</v>
      </c>
      <c r="AE113" s="22" t="e">
        <f>VLOOKUP($C113,'S46'!$C:$BQ,45,0)</f>
        <v>#N/A</v>
      </c>
      <c r="AF113" s="29" t="e">
        <f>VLOOKUP($C113,'S46'!$C:$BQ,52,0)</f>
        <v>#N/A</v>
      </c>
      <c r="AG113" s="29" t="e">
        <f>VLOOKUP($C113,'S46'!$C:$BQ,53,0)</f>
        <v>#N/A</v>
      </c>
      <c r="AH113" s="29" t="e">
        <f>VLOOKUP($C113,'S46'!$C:$BQ,15,0)</f>
        <v>#N/A</v>
      </c>
      <c r="AI113" s="29" t="e">
        <f>VLOOKUP($C113,'S46'!$C:$BQ,22,0)</f>
        <v>#N/A</v>
      </c>
      <c r="AJ113" s="29" t="e">
        <f>VLOOKUP($C113,'S46'!$C:$BQ,23,0)</f>
        <v>#N/A</v>
      </c>
      <c r="AK113" s="29" t="e">
        <f>VLOOKUP($C113,'S46'!$C:$BQ,35,0)</f>
        <v>#N/A</v>
      </c>
      <c r="AL113" s="29" t="e">
        <f>VLOOKUP($C113,'S46'!$C:$BQ,42,0)</f>
        <v>#N/A</v>
      </c>
      <c r="AM113" s="29" t="e">
        <f>VLOOKUP($C113,'S46'!$C:$BQ,43,0)</f>
        <v>#N/A</v>
      </c>
      <c r="AN113" s="22" t="e">
        <f>VLOOKUP($C113,'S47'!$C:$BQ,55,0)</f>
        <v>#N/A</v>
      </c>
      <c r="AO113" s="22" t="e">
        <f>VLOOKUP($C113,'S47'!$C:$BQ,62,0)</f>
        <v>#N/A</v>
      </c>
      <c r="AP113" s="22" t="e">
        <f>VLOOKUP($C113,'S47'!$C:$BQ,63,0)</f>
        <v>#N/A</v>
      </c>
      <c r="AQ113" s="22" t="e">
        <f>VLOOKUP($C113,'S47'!$C:$BQ,45,0)</f>
        <v>#N/A</v>
      </c>
      <c r="AR113" s="29" t="e">
        <f>VLOOKUP($C113,'S47'!$C:$BQ,52,0)</f>
        <v>#N/A</v>
      </c>
      <c r="AS113" s="29" t="e">
        <f>VLOOKUP($C113,'S47'!$C:$BQ,53,0)</f>
        <v>#N/A</v>
      </c>
      <c r="AT113" s="29" t="e">
        <f>VLOOKUP($C113,'S47'!$C:$BQ,15,0)</f>
        <v>#N/A</v>
      </c>
      <c r="AU113" s="29" t="e">
        <f>VLOOKUP($C113,'S47'!$C:$BQ,22,0)</f>
        <v>#N/A</v>
      </c>
      <c r="AV113" s="29" t="e">
        <f>VLOOKUP($C113,'S47'!$C:$BQ,23,0)</f>
        <v>#N/A</v>
      </c>
      <c r="AW113" s="29" t="e">
        <f>VLOOKUP($C113,'S47'!$C:$BQ,35,0)</f>
        <v>#N/A</v>
      </c>
      <c r="AX113" s="29" t="e">
        <f>VLOOKUP($C113,'S47'!$C:$BQ,42,0)</f>
        <v>#N/A</v>
      </c>
      <c r="AY113" s="29" t="e">
        <f>VLOOKUP($C113,'S47'!$C:$BQ,43,0)</f>
        <v>#N/A</v>
      </c>
      <c r="AZ113" s="22" t="e">
        <f>VLOOKUP($C113,'S48'!$C:$BQ,55,0)</f>
        <v>#N/A</v>
      </c>
      <c r="BA113" s="22" t="e">
        <f>VLOOKUP($C113,'S48'!$C:$BQ,62,0)</f>
        <v>#N/A</v>
      </c>
      <c r="BB113" s="22" t="e">
        <f>VLOOKUP($C113,'S48'!$C:$BQ,63,0)</f>
        <v>#N/A</v>
      </c>
      <c r="BC113" s="22" t="e">
        <f>VLOOKUP($C113,'S48'!$C:$BQ,45,0)</f>
        <v>#N/A</v>
      </c>
      <c r="BD113" s="29" t="e">
        <f>VLOOKUP($C113,'S48'!$C:$BQ,52,0)</f>
        <v>#N/A</v>
      </c>
      <c r="BE113" s="29" t="e">
        <f>VLOOKUP($C113,'S48'!$C:$BQ,53,0)</f>
        <v>#N/A</v>
      </c>
      <c r="BF113" s="29" t="e">
        <f>VLOOKUP($C113,'S48'!$C:$BQ,15,0)</f>
        <v>#N/A</v>
      </c>
      <c r="BG113" s="29" t="e">
        <f>VLOOKUP($C113,'S48'!$C:$BQ,22,0)</f>
        <v>#N/A</v>
      </c>
      <c r="BH113" s="29" t="e">
        <f>VLOOKUP($C113,'S48'!$C:$BQ,23,0)</f>
        <v>#N/A</v>
      </c>
      <c r="BI113" s="29" t="e">
        <f>VLOOKUP($C113,'S48'!$C:$BQ,35,0)</f>
        <v>#N/A</v>
      </c>
      <c r="BJ113" s="29" t="e">
        <f>VLOOKUP($C113,'S48'!$C:$BQ,42,0)</f>
        <v>#N/A</v>
      </c>
      <c r="BK113" s="29" t="e">
        <f>VLOOKUP($C113,'S48'!$C:$BQ,43,0)</f>
        <v>#N/A</v>
      </c>
      <c r="BL113" s="22" t="e">
        <f>VLOOKUP($C113,'S49'!$C:$BQ,55,0)</f>
        <v>#N/A</v>
      </c>
      <c r="BM113" s="22" t="e">
        <f>VLOOKUP($C113,'S49'!$C:$BQ,62,0)</f>
        <v>#N/A</v>
      </c>
      <c r="BN113" s="22" t="e">
        <f>VLOOKUP($C113,'S49'!$C:$BQ,63,0)</f>
        <v>#N/A</v>
      </c>
      <c r="BO113" s="22" t="e">
        <f>VLOOKUP($C113,'S49'!$C:$BQ,45,0)</f>
        <v>#N/A</v>
      </c>
      <c r="BP113" s="29" t="e">
        <f>VLOOKUP($C113,'S49'!$C:$BQ,52,0)</f>
        <v>#N/A</v>
      </c>
      <c r="BQ113" s="29" t="e">
        <f>VLOOKUP($C113,'S49'!$C:$BQ,53,0)</f>
        <v>#N/A</v>
      </c>
      <c r="BR113" s="29" t="e">
        <f>VLOOKUP($C113,'S49'!$C:$BQ,15,0)</f>
        <v>#N/A</v>
      </c>
      <c r="BS113" s="29" t="e">
        <f>VLOOKUP($C113,'S49'!$C:$BQ,22,0)</f>
        <v>#N/A</v>
      </c>
      <c r="BT113" s="29" t="e">
        <f>VLOOKUP($C113,'S49'!$C:$BQ,23,0)</f>
        <v>#N/A</v>
      </c>
      <c r="BU113" s="29" t="e">
        <f>VLOOKUP($C113,'S49'!$C:$BQ,35,0)</f>
        <v>#N/A</v>
      </c>
      <c r="BV113" s="29" t="e">
        <f>VLOOKUP($C113,'S49'!$C:$BQ,42,0)</f>
        <v>#N/A</v>
      </c>
      <c r="BW113" s="29" t="e">
        <f>VLOOKUP($C113,'S49'!$C:$BQ,43,0)</f>
        <v>#N/A</v>
      </c>
      <c r="BX113" s="22" t="e">
        <f>VLOOKUP($C113,'S50'!$C:$BQ,55,0)</f>
        <v>#N/A</v>
      </c>
      <c r="BY113" s="22" t="e">
        <f>VLOOKUP($C113,'S50'!$C:$BQ,62,0)</f>
        <v>#N/A</v>
      </c>
      <c r="BZ113" s="22" t="e">
        <f>VLOOKUP($C113,'S50'!$C:$BQ,63,0)</f>
        <v>#N/A</v>
      </c>
      <c r="CA113" s="22" t="e">
        <f>VLOOKUP($C113,'S50'!$C:$BQ,45,0)</f>
        <v>#N/A</v>
      </c>
      <c r="CB113" s="29" t="e">
        <f>VLOOKUP($C113,'S50'!$C:$BQ,52,0)</f>
        <v>#N/A</v>
      </c>
      <c r="CC113" s="29" t="e">
        <f>VLOOKUP($C113,'S50'!$C:$BQ,53,0)</f>
        <v>#N/A</v>
      </c>
      <c r="CD113" s="29" t="e">
        <f>VLOOKUP($C113,'S50'!$C:$BQ,15,0)</f>
        <v>#N/A</v>
      </c>
      <c r="CE113" s="29" t="e">
        <f>VLOOKUP($C113,'S50'!$C:$BQ,22,0)</f>
        <v>#N/A</v>
      </c>
      <c r="CF113" s="29" t="e">
        <f>VLOOKUP($C113,'S50'!$C:$BQ,23,0)</f>
        <v>#N/A</v>
      </c>
      <c r="CG113" s="29" t="e">
        <f>VLOOKUP($C113,'S50'!$C:$BQ,35,0)</f>
        <v>#N/A</v>
      </c>
      <c r="CH113" s="29" t="e">
        <f>VLOOKUP($C113,'S50'!$C:$BQ,42,0)</f>
        <v>#N/A</v>
      </c>
      <c r="CI113" s="29" t="e">
        <f>VLOOKUP($C113,'S50'!$C:$BQ,43,0)</f>
        <v>#N/A</v>
      </c>
    </row>
    <row r="114" spans="1:87" x14ac:dyDescent="0.2">
      <c r="A114" s="31" t="s">
        <v>384</v>
      </c>
      <c r="B114" s="31" t="s">
        <v>385</v>
      </c>
      <c r="C114" s="21" t="s">
        <v>150</v>
      </c>
      <c r="D114" s="22">
        <f>VLOOKUP($C114,'S0 remplacer avec S44'!$C:$BQ,55,0)</f>
        <v>325.89999999999998</v>
      </c>
      <c r="E114" s="22">
        <f>VLOOKUP($C114,'S0 remplacer avec S44'!$C:$BQ,62,0)</f>
        <v>0</v>
      </c>
      <c r="F114" s="22">
        <f>VLOOKUP($C114,'S0 remplacer avec S44'!$C:$BQ,63,0)</f>
        <v>65</v>
      </c>
      <c r="G114" s="22">
        <f>VLOOKUP($C114,'S0 remplacer avec S44'!$C:$BQ,45,0)</f>
        <v>2724.2044599999999</v>
      </c>
      <c r="H114" s="29">
        <f>VLOOKUP($C114,'S0 remplacer avec S44'!$C:$BQ,52,0)</f>
        <v>146</v>
      </c>
      <c r="I114" s="29">
        <f>VLOOKUP($C114,'S0 remplacer avec S44'!$C:$BQ,53,0)</f>
        <v>720</v>
      </c>
      <c r="J114" s="29">
        <f>VLOOKUP($C114,'S0 remplacer avec S44'!$C:$BQ,15,0)</f>
        <v>212</v>
      </c>
      <c r="K114" s="29">
        <f>VLOOKUP($C114,'S0 remplacer avec S44'!$C:$BQ,22,0)</f>
        <v>0</v>
      </c>
      <c r="L114" s="29">
        <f>VLOOKUP($C114,'S0 remplacer avec S44'!$C:$BQ,23,0)</f>
        <v>5</v>
      </c>
      <c r="M114" s="29">
        <f>VLOOKUP($C114,'S0 remplacer avec S44'!$C:$BQ,35,0)</f>
        <v>5291.2110199999997</v>
      </c>
      <c r="N114" s="29">
        <f>VLOOKUP($C114,'S0 remplacer avec S44'!$C:$BQ,42,0)</f>
        <v>0</v>
      </c>
      <c r="O114" s="29">
        <f>VLOOKUP($C114,'S0 remplacer avec S44'!$C:$BQ,43,0)</f>
        <v>0</v>
      </c>
      <c r="P114" s="22">
        <f>VLOOKUP($C114,'S45'!$C:$BQ,55,0)</f>
        <v>326.89999999999998</v>
      </c>
      <c r="Q114" s="22">
        <f>VLOOKUP($C114,'S45'!$C:$BQ,62,0)</f>
        <v>0</v>
      </c>
      <c r="R114" s="22">
        <f>VLOOKUP($C114,'S45'!$C:$BQ,63,0)</f>
        <v>64</v>
      </c>
      <c r="S114" s="22">
        <f>VLOOKUP($C114,'S45'!$C:$BQ,45,0)</f>
        <v>2746.46884</v>
      </c>
      <c r="T114" s="29">
        <f>VLOOKUP($C114,'S45'!$C:$BQ,52,0)</f>
        <v>123</v>
      </c>
      <c r="U114" s="29">
        <f>VLOOKUP($C114,'S45'!$C:$BQ,53,0)</f>
        <v>697</v>
      </c>
      <c r="V114" s="29">
        <f>VLOOKUP($C114,'S45'!$C:$BQ,15,0)</f>
        <v>214</v>
      </c>
      <c r="W114" s="29">
        <f>VLOOKUP($C114,'S45'!$C:$BQ,22,0)</f>
        <v>0</v>
      </c>
      <c r="X114" s="29">
        <f>VLOOKUP($C114,'S45'!$C:$BQ,23,0)</f>
        <v>3</v>
      </c>
      <c r="Y114" s="29">
        <f>VLOOKUP($C114,'S45'!$C:$BQ,35,0)</f>
        <v>5294.4294099999997</v>
      </c>
      <c r="Z114" s="29">
        <f>VLOOKUP($C114,'S45'!$C:$BQ,42,0)</f>
        <v>0</v>
      </c>
      <c r="AA114" s="29">
        <f>VLOOKUP($C114,'S45'!$C:$BQ,43,0)</f>
        <v>0</v>
      </c>
      <c r="AB114" s="22" t="e">
        <f>VLOOKUP($C114,'S46'!$C:$BQ,55,0)</f>
        <v>#N/A</v>
      </c>
      <c r="AC114" s="22" t="e">
        <f>VLOOKUP($C114,'S46'!$C:$BQ,62,0)</f>
        <v>#N/A</v>
      </c>
      <c r="AD114" s="22" t="e">
        <f>VLOOKUP($C114,'S46'!$C:$BQ,63,0)</f>
        <v>#N/A</v>
      </c>
      <c r="AE114" s="22" t="e">
        <f>VLOOKUP($C114,'S46'!$C:$BQ,45,0)</f>
        <v>#N/A</v>
      </c>
      <c r="AF114" s="29" t="e">
        <f>VLOOKUP($C114,'S46'!$C:$BQ,52,0)</f>
        <v>#N/A</v>
      </c>
      <c r="AG114" s="29" t="e">
        <f>VLOOKUP($C114,'S46'!$C:$BQ,53,0)</f>
        <v>#N/A</v>
      </c>
      <c r="AH114" s="29" t="e">
        <f>VLOOKUP($C114,'S46'!$C:$BQ,15,0)</f>
        <v>#N/A</v>
      </c>
      <c r="AI114" s="29" t="e">
        <f>VLOOKUP($C114,'S46'!$C:$BQ,22,0)</f>
        <v>#N/A</v>
      </c>
      <c r="AJ114" s="29" t="e">
        <f>VLOOKUP($C114,'S46'!$C:$BQ,23,0)</f>
        <v>#N/A</v>
      </c>
      <c r="AK114" s="29" t="e">
        <f>VLOOKUP($C114,'S46'!$C:$BQ,35,0)</f>
        <v>#N/A</v>
      </c>
      <c r="AL114" s="29" t="e">
        <f>VLOOKUP($C114,'S46'!$C:$BQ,42,0)</f>
        <v>#N/A</v>
      </c>
      <c r="AM114" s="29" t="e">
        <f>VLOOKUP($C114,'S46'!$C:$BQ,43,0)</f>
        <v>#N/A</v>
      </c>
      <c r="AN114" s="22" t="e">
        <f>VLOOKUP($C114,'S47'!$C:$BQ,55,0)</f>
        <v>#N/A</v>
      </c>
      <c r="AO114" s="22" t="e">
        <f>VLOOKUP($C114,'S47'!$C:$BQ,62,0)</f>
        <v>#N/A</v>
      </c>
      <c r="AP114" s="22" t="e">
        <f>VLOOKUP($C114,'S47'!$C:$BQ,63,0)</f>
        <v>#N/A</v>
      </c>
      <c r="AQ114" s="22" t="e">
        <f>VLOOKUP($C114,'S47'!$C:$BQ,45,0)</f>
        <v>#N/A</v>
      </c>
      <c r="AR114" s="29" t="e">
        <f>VLOOKUP($C114,'S47'!$C:$BQ,52,0)</f>
        <v>#N/A</v>
      </c>
      <c r="AS114" s="29" t="e">
        <f>VLOOKUP($C114,'S47'!$C:$BQ,53,0)</f>
        <v>#N/A</v>
      </c>
      <c r="AT114" s="29" t="e">
        <f>VLOOKUP($C114,'S47'!$C:$BQ,15,0)</f>
        <v>#N/A</v>
      </c>
      <c r="AU114" s="29" t="e">
        <f>VLOOKUP($C114,'S47'!$C:$BQ,22,0)</f>
        <v>#N/A</v>
      </c>
      <c r="AV114" s="29" t="e">
        <f>VLOOKUP($C114,'S47'!$C:$BQ,23,0)</f>
        <v>#N/A</v>
      </c>
      <c r="AW114" s="29" t="e">
        <f>VLOOKUP($C114,'S47'!$C:$BQ,35,0)</f>
        <v>#N/A</v>
      </c>
      <c r="AX114" s="29" t="e">
        <f>VLOOKUP($C114,'S47'!$C:$BQ,42,0)</f>
        <v>#N/A</v>
      </c>
      <c r="AY114" s="29" t="e">
        <f>VLOOKUP($C114,'S47'!$C:$BQ,43,0)</f>
        <v>#N/A</v>
      </c>
      <c r="AZ114" s="22" t="e">
        <f>VLOOKUP($C114,'S48'!$C:$BQ,55,0)</f>
        <v>#N/A</v>
      </c>
      <c r="BA114" s="22" t="e">
        <f>VLOOKUP($C114,'S48'!$C:$BQ,62,0)</f>
        <v>#N/A</v>
      </c>
      <c r="BB114" s="22" t="e">
        <f>VLOOKUP($C114,'S48'!$C:$BQ,63,0)</f>
        <v>#N/A</v>
      </c>
      <c r="BC114" s="22" t="e">
        <f>VLOOKUP($C114,'S48'!$C:$BQ,45,0)</f>
        <v>#N/A</v>
      </c>
      <c r="BD114" s="29" t="e">
        <f>VLOOKUP($C114,'S48'!$C:$BQ,52,0)</f>
        <v>#N/A</v>
      </c>
      <c r="BE114" s="29" t="e">
        <f>VLOOKUP($C114,'S48'!$C:$BQ,53,0)</f>
        <v>#N/A</v>
      </c>
      <c r="BF114" s="29" t="e">
        <f>VLOOKUP($C114,'S48'!$C:$BQ,15,0)</f>
        <v>#N/A</v>
      </c>
      <c r="BG114" s="29" t="e">
        <f>VLOOKUP($C114,'S48'!$C:$BQ,22,0)</f>
        <v>#N/A</v>
      </c>
      <c r="BH114" s="29" t="e">
        <f>VLOOKUP($C114,'S48'!$C:$BQ,23,0)</f>
        <v>#N/A</v>
      </c>
      <c r="BI114" s="29" t="e">
        <f>VLOOKUP($C114,'S48'!$C:$BQ,35,0)</f>
        <v>#N/A</v>
      </c>
      <c r="BJ114" s="29" t="e">
        <f>VLOOKUP($C114,'S48'!$C:$BQ,42,0)</f>
        <v>#N/A</v>
      </c>
      <c r="BK114" s="29" t="e">
        <f>VLOOKUP($C114,'S48'!$C:$BQ,43,0)</f>
        <v>#N/A</v>
      </c>
      <c r="BL114" s="22" t="e">
        <f>VLOOKUP($C114,'S49'!$C:$BQ,55,0)</f>
        <v>#N/A</v>
      </c>
      <c r="BM114" s="22" t="e">
        <f>VLOOKUP($C114,'S49'!$C:$BQ,62,0)</f>
        <v>#N/A</v>
      </c>
      <c r="BN114" s="22" t="e">
        <f>VLOOKUP($C114,'S49'!$C:$BQ,63,0)</f>
        <v>#N/A</v>
      </c>
      <c r="BO114" s="22" t="e">
        <f>VLOOKUP($C114,'S49'!$C:$BQ,45,0)</f>
        <v>#N/A</v>
      </c>
      <c r="BP114" s="29" t="e">
        <f>VLOOKUP($C114,'S49'!$C:$BQ,52,0)</f>
        <v>#N/A</v>
      </c>
      <c r="BQ114" s="29" t="e">
        <f>VLOOKUP($C114,'S49'!$C:$BQ,53,0)</f>
        <v>#N/A</v>
      </c>
      <c r="BR114" s="29" t="e">
        <f>VLOOKUP($C114,'S49'!$C:$BQ,15,0)</f>
        <v>#N/A</v>
      </c>
      <c r="BS114" s="29" t="e">
        <f>VLOOKUP($C114,'S49'!$C:$BQ,22,0)</f>
        <v>#N/A</v>
      </c>
      <c r="BT114" s="29" t="e">
        <f>VLOOKUP($C114,'S49'!$C:$BQ,23,0)</f>
        <v>#N/A</v>
      </c>
      <c r="BU114" s="29" t="e">
        <f>VLOOKUP($C114,'S49'!$C:$BQ,35,0)</f>
        <v>#N/A</v>
      </c>
      <c r="BV114" s="29" t="e">
        <f>VLOOKUP($C114,'S49'!$C:$BQ,42,0)</f>
        <v>#N/A</v>
      </c>
      <c r="BW114" s="29" t="e">
        <f>VLOOKUP($C114,'S49'!$C:$BQ,43,0)</f>
        <v>#N/A</v>
      </c>
      <c r="BX114" s="22" t="e">
        <f>VLOOKUP($C114,'S50'!$C:$BQ,55,0)</f>
        <v>#N/A</v>
      </c>
      <c r="BY114" s="22" t="e">
        <f>VLOOKUP($C114,'S50'!$C:$BQ,62,0)</f>
        <v>#N/A</v>
      </c>
      <c r="BZ114" s="22" t="e">
        <f>VLOOKUP($C114,'S50'!$C:$BQ,63,0)</f>
        <v>#N/A</v>
      </c>
      <c r="CA114" s="22" t="e">
        <f>VLOOKUP($C114,'S50'!$C:$BQ,45,0)</f>
        <v>#N/A</v>
      </c>
      <c r="CB114" s="29" t="e">
        <f>VLOOKUP($C114,'S50'!$C:$BQ,52,0)</f>
        <v>#N/A</v>
      </c>
      <c r="CC114" s="29" t="e">
        <f>VLOOKUP($C114,'S50'!$C:$BQ,53,0)</f>
        <v>#N/A</v>
      </c>
      <c r="CD114" s="29" t="e">
        <f>VLOOKUP($C114,'S50'!$C:$BQ,15,0)</f>
        <v>#N/A</v>
      </c>
      <c r="CE114" s="29" t="e">
        <f>VLOOKUP($C114,'S50'!$C:$BQ,22,0)</f>
        <v>#N/A</v>
      </c>
      <c r="CF114" s="29" t="e">
        <f>VLOOKUP($C114,'S50'!$C:$BQ,23,0)</f>
        <v>#N/A</v>
      </c>
      <c r="CG114" s="29" t="e">
        <f>VLOOKUP($C114,'S50'!$C:$BQ,35,0)</f>
        <v>#N/A</v>
      </c>
      <c r="CH114" s="29" t="e">
        <f>VLOOKUP($C114,'S50'!$C:$BQ,42,0)</f>
        <v>#N/A</v>
      </c>
      <c r="CI114" s="29" t="e">
        <f>VLOOKUP($C114,'S50'!$C:$BQ,43,0)</f>
        <v>#N/A</v>
      </c>
    </row>
    <row r="115" spans="1:87" x14ac:dyDescent="0.2">
      <c r="A115" s="31" t="s">
        <v>384</v>
      </c>
      <c r="B115" s="31" t="s">
        <v>385</v>
      </c>
      <c r="C115" s="21" t="s">
        <v>151</v>
      </c>
      <c r="D115" s="22">
        <f>VLOOKUP($C115,'S0 remplacer avec S44'!$C:$BQ,55,0)</f>
        <v>546.29999999999995</v>
      </c>
      <c r="E115" s="22">
        <f>VLOOKUP($C115,'S0 remplacer avec S44'!$C:$BQ,62,0)</f>
        <v>91</v>
      </c>
      <c r="F115" s="22">
        <f>VLOOKUP($C115,'S0 remplacer avec S44'!$C:$BQ,63,0)</f>
        <v>219</v>
      </c>
      <c r="G115" s="22">
        <f>VLOOKUP($C115,'S0 remplacer avec S44'!$C:$BQ,45,0)</f>
        <v>6892.2582400000001</v>
      </c>
      <c r="H115" s="29">
        <f>VLOOKUP($C115,'S0 remplacer avec S44'!$C:$BQ,52,0)</f>
        <v>0</v>
      </c>
      <c r="I115" s="29">
        <f>VLOOKUP($C115,'S0 remplacer avec S44'!$C:$BQ,53,0)</f>
        <v>0</v>
      </c>
      <c r="J115" s="29">
        <f>VLOOKUP($C115,'S0 remplacer avec S44'!$C:$BQ,15,0)</f>
        <v>511</v>
      </c>
      <c r="K115" s="29">
        <f>VLOOKUP($C115,'S0 remplacer avec S44'!$C:$BQ,22,0)</f>
        <v>0</v>
      </c>
      <c r="L115" s="29">
        <f>VLOOKUP($C115,'S0 remplacer avec S44'!$C:$BQ,23,0)</f>
        <v>0</v>
      </c>
      <c r="M115" s="29">
        <f>VLOOKUP($C115,'S0 remplacer avec S44'!$C:$BQ,35,0)</f>
        <v>11399.33562</v>
      </c>
      <c r="N115" s="29">
        <f>VLOOKUP($C115,'S0 remplacer avec S44'!$C:$BQ,42,0)</f>
        <v>0</v>
      </c>
      <c r="O115" s="29">
        <f>VLOOKUP($C115,'S0 remplacer avec S44'!$C:$BQ,43,0)</f>
        <v>0</v>
      </c>
      <c r="P115" s="22">
        <f>VLOOKUP($C115,'S45'!$C:$BQ,55,0)</f>
        <v>559.1</v>
      </c>
      <c r="Q115" s="22">
        <f>VLOOKUP($C115,'S45'!$C:$BQ,62,0)</f>
        <v>79</v>
      </c>
      <c r="R115" s="22">
        <f>VLOOKUP($C115,'S45'!$C:$BQ,63,0)</f>
        <v>206</v>
      </c>
      <c r="S115" s="22">
        <f>VLOOKUP($C115,'S45'!$C:$BQ,45,0)</f>
        <v>6990.3059499999999</v>
      </c>
      <c r="T115" s="29">
        <f>VLOOKUP($C115,'S45'!$C:$BQ,52,0)</f>
        <v>0</v>
      </c>
      <c r="U115" s="29">
        <f>VLOOKUP($C115,'S45'!$C:$BQ,53,0)</f>
        <v>0</v>
      </c>
      <c r="V115" s="29">
        <f>VLOOKUP($C115,'S45'!$C:$BQ,15,0)</f>
        <v>517</v>
      </c>
      <c r="W115" s="29">
        <f>VLOOKUP($C115,'S45'!$C:$BQ,22,0)</f>
        <v>0</v>
      </c>
      <c r="X115" s="29">
        <f>VLOOKUP($C115,'S45'!$C:$BQ,23,0)</f>
        <v>0</v>
      </c>
      <c r="Y115" s="29">
        <f>VLOOKUP($C115,'S45'!$C:$BQ,35,0)</f>
        <v>11410.951419999999</v>
      </c>
      <c r="Z115" s="29">
        <f>VLOOKUP($C115,'S45'!$C:$BQ,42,0)</f>
        <v>0</v>
      </c>
      <c r="AA115" s="29">
        <f>VLOOKUP($C115,'S45'!$C:$BQ,43,0)</f>
        <v>0</v>
      </c>
      <c r="AB115" s="22" t="e">
        <f>VLOOKUP($C115,'S46'!$C:$BQ,55,0)</f>
        <v>#N/A</v>
      </c>
      <c r="AC115" s="22" t="e">
        <f>VLOOKUP($C115,'S46'!$C:$BQ,62,0)</f>
        <v>#N/A</v>
      </c>
      <c r="AD115" s="22" t="e">
        <f>VLOOKUP($C115,'S46'!$C:$BQ,63,0)</f>
        <v>#N/A</v>
      </c>
      <c r="AE115" s="22" t="e">
        <f>VLOOKUP($C115,'S46'!$C:$BQ,45,0)</f>
        <v>#N/A</v>
      </c>
      <c r="AF115" s="29" t="e">
        <f>VLOOKUP($C115,'S46'!$C:$BQ,52,0)</f>
        <v>#N/A</v>
      </c>
      <c r="AG115" s="29" t="e">
        <f>VLOOKUP($C115,'S46'!$C:$BQ,53,0)</f>
        <v>#N/A</v>
      </c>
      <c r="AH115" s="29" t="e">
        <f>VLOOKUP($C115,'S46'!$C:$BQ,15,0)</f>
        <v>#N/A</v>
      </c>
      <c r="AI115" s="29" t="e">
        <f>VLOOKUP($C115,'S46'!$C:$BQ,22,0)</f>
        <v>#N/A</v>
      </c>
      <c r="AJ115" s="29" t="e">
        <f>VLOOKUP($C115,'S46'!$C:$BQ,23,0)</f>
        <v>#N/A</v>
      </c>
      <c r="AK115" s="29" t="e">
        <f>VLOOKUP($C115,'S46'!$C:$BQ,35,0)</f>
        <v>#N/A</v>
      </c>
      <c r="AL115" s="29" t="e">
        <f>VLOOKUP($C115,'S46'!$C:$BQ,42,0)</f>
        <v>#N/A</v>
      </c>
      <c r="AM115" s="29" t="e">
        <f>VLOOKUP($C115,'S46'!$C:$BQ,43,0)</f>
        <v>#N/A</v>
      </c>
      <c r="AN115" s="22" t="e">
        <f>VLOOKUP($C115,'S47'!$C:$BQ,55,0)</f>
        <v>#N/A</v>
      </c>
      <c r="AO115" s="22" t="e">
        <f>VLOOKUP($C115,'S47'!$C:$BQ,62,0)</f>
        <v>#N/A</v>
      </c>
      <c r="AP115" s="22" t="e">
        <f>VLOOKUP($C115,'S47'!$C:$BQ,63,0)</f>
        <v>#N/A</v>
      </c>
      <c r="AQ115" s="22" t="e">
        <f>VLOOKUP($C115,'S47'!$C:$BQ,45,0)</f>
        <v>#N/A</v>
      </c>
      <c r="AR115" s="29" t="e">
        <f>VLOOKUP($C115,'S47'!$C:$BQ,52,0)</f>
        <v>#N/A</v>
      </c>
      <c r="AS115" s="29" t="e">
        <f>VLOOKUP($C115,'S47'!$C:$BQ,53,0)</f>
        <v>#N/A</v>
      </c>
      <c r="AT115" s="29" t="e">
        <f>VLOOKUP($C115,'S47'!$C:$BQ,15,0)</f>
        <v>#N/A</v>
      </c>
      <c r="AU115" s="29" t="e">
        <f>VLOOKUP($C115,'S47'!$C:$BQ,22,0)</f>
        <v>#N/A</v>
      </c>
      <c r="AV115" s="29" t="e">
        <f>VLOOKUP($C115,'S47'!$C:$BQ,23,0)</f>
        <v>#N/A</v>
      </c>
      <c r="AW115" s="29" t="e">
        <f>VLOOKUP($C115,'S47'!$C:$BQ,35,0)</f>
        <v>#N/A</v>
      </c>
      <c r="AX115" s="29" t="e">
        <f>VLOOKUP($C115,'S47'!$C:$BQ,42,0)</f>
        <v>#N/A</v>
      </c>
      <c r="AY115" s="29" t="e">
        <f>VLOOKUP($C115,'S47'!$C:$BQ,43,0)</f>
        <v>#N/A</v>
      </c>
      <c r="AZ115" s="22" t="e">
        <f>VLOOKUP($C115,'S48'!$C:$BQ,55,0)</f>
        <v>#N/A</v>
      </c>
      <c r="BA115" s="22" t="e">
        <f>VLOOKUP($C115,'S48'!$C:$BQ,62,0)</f>
        <v>#N/A</v>
      </c>
      <c r="BB115" s="22" t="e">
        <f>VLOOKUP($C115,'S48'!$C:$BQ,63,0)</f>
        <v>#N/A</v>
      </c>
      <c r="BC115" s="22" t="e">
        <f>VLOOKUP($C115,'S48'!$C:$BQ,45,0)</f>
        <v>#N/A</v>
      </c>
      <c r="BD115" s="29" t="e">
        <f>VLOOKUP($C115,'S48'!$C:$BQ,52,0)</f>
        <v>#N/A</v>
      </c>
      <c r="BE115" s="29" t="e">
        <f>VLOOKUP($C115,'S48'!$C:$BQ,53,0)</f>
        <v>#N/A</v>
      </c>
      <c r="BF115" s="29" t="e">
        <f>VLOOKUP($C115,'S48'!$C:$BQ,15,0)</f>
        <v>#N/A</v>
      </c>
      <c r="BG115" s="29" t="e">
        <f>VLOOKUP($C115,'S48'!$C:$BQ,22,0)</f>
        <v>#N/A</v>
      </c>
      <c r="BH115" s="29" t="e">
        <f>VLOOKUP($C115,'S48'!$C:$BQ,23,0)</f>
        <v>#N/A</v>
      </c>
      <c r="BI115" s="29" t="e">
        <f>VLOOKUP($C115,'S48'!$C:$BQ,35,0)</f>
        <v>#N/A</v>
      </c>
      <c r="BJ115" s="29" t="e">
        <f>VLOOKUP($C115,'S48'!$C:$BQ,42,0)</f>
        <v>#N/A</v>
      </c>
      <c r="BK115" s="29" t="e">
        <f>VLOOKUP($C115,'S48'!$C:$BQ,43,0)</f>
        <v>#N/A</v>
      </c>
      <c r="BL115" s="22" t="e">
        <f>VLOOKUP($C115,'S49'!$C:$BQ,55,0)</f>
        <v>#N/A</v>
      </c>
      <c r="BM115" s="22" t="e">
        <f>VLOOKUP($C115,'S49'!$C:$BQ,62,0)</f>
        <v>#N/A</v>
      </c>
      <c r="BN115" s="22" t="e">
        <f>VLOOKUP($C115,'S49'!$C:$BQ,63,0)</f>
        <v>#N/A</v>
      </c>
      <c r="BO115" s="22" t="e">
        <f>VLOOKUP($C115,'S49'!$C:$BQ,45,0)</f>
        <v>#N/A</v>
      </c>
      <c r="BP115" s="29" t="e">
        <f>VLOOKUP($C115,'S49'!$C:$BQ,52,0)</f>
        <v>#N/A</v>
      </c>
      <c r="BQ115" s="29" t="e">
        <f>VLOOKUP($C115,'S49'!$C:$BQ,53,0)</f>
        <v>#N/A</v>
      </c>
      <c r="BR115" s="29" t="e">
        <f>VLOOKUP($C115,'S49'!$C:$BQ,15,0)</f>
        <v>#N/A</v>
      </c>
      <c r="BS115" s="29" t="e">
        <f>VLOOKUP($C115,'S49'!$C:$BQ,22,0)</f>
        <v>#N/A</v>
      </c>
      <c r="BT115" s="29" t="e">
        <f>VLOOKUP($C115,'S49'!$C:$BQ,23,0)</f>
        <v>#N/A</v>
      </c>
      <c r="BU115" s="29" t="e">
        <f>VLOOKUP($C115,'S49'!$C:$BQ,35,0)</f>
        <v>#N/A</v>
      </c>
      <c r="BV115" s="29" t="e">
        <f>VLOOKUP($C115,'S49'!$C:$BQ,42,0)</f>
        <v>#N/A</v>
      </c>
      <c r="BW115" s="29" t="e">
        <f>VLOOKUP($C115,'S49'!$C:$BQ,43,0)</f>
        <v>#N/A</v>
      </c>
      <c r="BX115" s="22" t="e">
        <f>VLOOKUP($C115,'S50'!$C:$BQ,55,0)</f>
        <v>#N/A</v>
      </c>
      <c r="BY115" s="22" t="e">
        <f>VLOOKUP($C115,'S50'!$C:$BQ,62,0)</f>
        <v>#N/A</v>
      </c>
      <c r="BZ115" s="22" t="e">
        <f>VLOOKUP($C115,'S50'!$C:$BQ,63,0)</f>
        <v>#N/A</v>
      </c>
      <c r="CA115" s="22" t="e">
        <f>VLOOKUP($C115,'S50'!$C:$BQ,45,0)</f>
        <v>#N/A</v>
      </c>
      <c r="CB115" s="29" t="e">
        <f>VLOOKUP($C115,'S50'!$C:$BQ,52,0)</f>
        <v>#N/A</v>
      </c>
      <c r="CC115" s="29" t="e">
        <f>VLOOKUP($C115,'S50'!$C:$BQ,53,0)</f>
        <v>#N/A</v>
      </c>
      <c r="CD115" s="29" t="e">
        <f>VLOOKUP($C115,'S50'!$C:$BQ,15,0)</f>
        <v>#N/A</v>
      </c>
      <c r="CE115" s="29" t="e">
        <f>VLOOKUP($C115,'S50'!$C:$BQ,22,0)</f>
        <v>#N/A</v>
      </c>
      <c r="CF115" s="29" t="e">
        <f>VLOOKUP($C115,'S50'!$C:$BQ,23,0)</f>
        <v>#N/A</v>
      </c>
      <c r="CG115" s="29" t="e">
        <f>VLOOKUP($C115,'S50'!$C:$BQ,35,0)</f>
        <v>#N/A</v>
      </c>
      <c r="CH115" s="29" t="e">
        <f>VLOOKUP($C115,'S50'!$C:$BQ,42,0)</f>
        <v>#N/A</v>
      </c>
      <c r="CI115" s="29" t="e">
        <f>VLOOKUP($C115,'S50'!$C:$BQ,43,0)</f>
        <v>#N/A</v>
      </c>
    </row>
    <row r="116" spans="1:87" x14ac:dyDescent="0.2">
      <c r="A116" s="31" t="s">
        <v>384</v>
      </c>
      <c r="B116" s="31" t="s">
        <v>385</v>
      </c>
      <c r="C116" s="21" t="s">
        <v>152</v>
      </c>
      <c r="D116" s="22">
        <f>VLOOKUP($C116,'S0 remplacer avec S44'!$C:$BQ,55,0)</f>
        <v>215.6</v>
      </c>
      <c r="E116" s="22">
        <f>VLOOKUP($C116,'S0 remplacer avec S44'!$C:$BQ,62,0)</f>
        <v>0</v>
      </c>
      <c r="F116" s="22">
        <f>VLOOKUP($C116,'S0 remplacer avec S44'!$C:$BQ,63,0)</f>
        <v>30</v>
      </c>
      <c r="G116" s="22">
        <f>VLOOKUP($C116,'S0 remplacer avec S44'!$C:$BQ,45,0)</f>
        <v>2207.3302600000002</v>
      </c>
      <c r="H116" s="29">
        <f>VLOOKUP($C116,'S0 remplacer avec S44'!$C:$BQ,52,0)</f>
        <v>0</v>
      </c>
      <c r="I116" s="29">
        <f>VLOOKUP($C116,'S0 remplacer avec S44'!$C:$BQ,53,0)</f>
        <v>0</v>
      </c>
      <c r="J116" s="29">
        <f>VLOOKUP($C116,'S0 remplacer avec S44'!$C:$BQ,15,0)</f>
        <v>138</v>
      </c>
      <c r="K116" s="29">
        <f>VLOOKUP($C116,'S0 remplacer avec S44'!$C:$BQ,22,0)</f>
        <v>0</v>
      </c>
      <c r="L116" s="29">
        <f>VLOOKUP($C116,'S0 remplacer avec S44'!$C:$BQ,23,0)</f>
        <v>0</v>
      </c>
      <c r="M116" s="29">
        <f>VLOOKUP($C116,'S0 remplacer avec S44'!$C:$BQ,35,0)</f>
        <v>1711.53117</v>
      </c>
      <c r="N116" s="29">
        <f>VLOOKUP($C116,'S0 remplacer avec S44'!$C:$BQ,42,0)</f>
        <v>213</v>
      </c>
      <c r="O116" s="29">
        <f>VLOOKUP($C116,'S0 remplacer avec S44'!$C:$BQ,43,0)</f>
        <v>598</v>
      </c>
      <c r="P116" s="22">
        <f>VLOOKUP($C116,'S45'!$C:$BQ,55,0)</f>
        <v>219.8</v>
      </c>
      <c r="Q116" s="22">
        <f>VLOOKUP($C116,'S45'!$C:$BQ,62,0)</f>
        <v>0</v>
      </c>
      <c r="R116" s="22">
        <f>VLOOKUP($C116,'S45'!$C:$BQ,63,0)</f>
        <v>26</v>
      </c>
      <c r="S116" s="22">
        <f>VLOOKUP($C116,'S45'!$C:$BQ,45,0)</f>
        <v>2218.11589</v>
      </c>
      <c r="T116" s="29">
        <f>VLOOKUP($C116,'S45'!$C:$BQ,52,0)</f>
        <v>0</v>
      </c>
      <c r="U116" s="29">
        <f>VLOOKUP($C116,'S45'!$C:$BQ,53,0)</f>
        <v>0</v>
      </c>
      <c r="V116" s="29">
        <f>VLOOKUP($C116,'S45'!$C:$BQ,15,0)</f>
        <v>140</v>
      </c>
      <c r="W116" s="29">
        <f>VLOOKUP($C116,'S45'!$C:$BQ,22,0)</f>
        <v>0</v>
      </c>
      <c r="X116" s="29">
        <f>VLOOKUP($C116,'S45'!$C:$BQ,23,0)</f>
        <v>0</v>
      </c>
      <c r="Y116" s="29">
        <f>VLOOKUP($C116,'S45'!$C:$BQ,35,0)</f>
        <v>1712.3856000000001</v>
      </c>
      <c r="Z116" s="29">
        <f>VLOOKUP($C116,'S45'!$C:$BQ,42,0)</f>
        <v>212</v>
      </c>
      <c r="AA116" s="29">
        <f>VLOOKUP($C116,'S45'!$C:$BQ,43,0)</f>
        <v>597</v>
      </c>
      <c r="AB116" s="22" t="e">
        <f>VLOOKUP($C116,'S46'!$C:$BQ,55,0)</f>
        <v>#N/A</v>
      </c>
      <c r="AC116" s="22" t="e">
        <f>VLOOKUP($C116,'S46'!$C:$BQ,62,0)</f>
        <v>#N/A</v>
      </c>
      <c r="AD116" s="22" t="e">
        <f>VLOOKUP($C116,'S46'!$C:$BQ,63,0)</f>
        <v>#N/A</v>
      </c>
      <c r="AE116" s="22" t="e">
        <f>VLOOKUP($C116,'S46'!$C:$BQ,45,0)</f>
        <v>#N/A</v>
      </c>
      <c r="AF116" s="29" t="e">
        <f>VLOOKUP($C116,'S46'!$C:$BQ,52,0)</f>
        <v>#N/A</v>
      </c>
      <c r="AG116" s="29" t="e">
        <f>VLOOKUP($C116,'S46'!$C:$BQ,53,0)</f>
        <v>#N/A</v>
      </c>
      <c r="AH116" s="29" t="e">
        <f>VLOOKUP($C116,'S46'!$C:$BQ,15,0)</f>
        <v>#N/A</v>
      </c>
      <c r="AI116" s="29" t="e">
        <f>VLOOKUP($C116,'S46'!$C:$BQ,22,0)</f>
        <v>#N/A</v>
      </c>
      <c r="AJ116" s="29" t="e">
        <f>VLOOKUP($C116,'S46'!$C:$BQ,23,0)</f>
        <v>#N/A</v>
      </c>
      <c r="AK116" s="29" t="e">
        <f>VLOOKUP($C116,'S46'!$C:$BQ,35,0)</f>
        <v>#N/A</v>
      </c>
      <c r="AL116" s="29" t="e">
        <f>VLOOKUP($C116,'S46'!$C:$BQ,42,0)</f>
        <v>#N/A</v>
      </c>
      <c r="AM116" s="29" t="e">
        <f>VLOOKUP($C116,'S46'!$C:$BQ,43,0)</f>
        <v>#N/A</v>
      </c>
      <c r="AN116" s="22" t="e">
        <f>VLOOKUP($C116,'S47'!$C:$BQ,55,0)</f>
        <v>#N/A</v>
      </c>
      <c r="AO116" s="22" t="e">
        <f>VLOOKUP($C116,'S47'!$C:$BQ,62,0)</f>
        <v>#N/A</v>
      </c>
      <c r="AP116" s="22" t="e">
        <f>VLOOKUP($C116,'S47'!$C:$BQ,63,0)</f>
        <v>#N/A</v>
      </c>
      <c r="AQ116" s="22" t="e">
        <f>VLOOKUP($C116,'S47'!$C:$BQ,45,0)</f>
        <v>#N/A</v>
      </c>
      <c r="AR116" s="29" t="e">
        <f>VLOOKUP($C116,'S47'!$C:$BQ,52,0)</f>
        <v>#N/A</v>
      </c>
      <c r="AS116" s="29" t="e">
        <f>VLOOKUP($C116,'S47'!$C:$BQ,53,0)</f>
        <v>#N/A</v>
      </c>
      <c r="AT116" s="29" t="e">
        <f>VLOOKUP($C116,'S47'!$C:$BQ,15,0)</f>
        <v>#N/A</v>
      </c>
      <c r="AU116" s="29" t="e">
        <f>VLOOKUP($C116,'S47'!$C:$BQ,22,0)</f>
        <v>#N/A</v>
      </c>
      <c r="AV116" s="29" t="e">
        <f>VLOOKUP($C116,'S47'!$C:$BQ,23,0)</f>
        <v>#N/A</v>
      </c>
      <c r="AW116" s="29" t="e">
        <f>VLOOKUP($C116,'S47'!$C:$BQ,35,0)</f>
        <v>#N/A</v>
      </c>
      <c r="AX116" s="29" t="e">
        <f>VLOOKUP($C116,'S47'!$C:$BQ,42,0)</f>
        <v>#N/A</v>
      </c>
      <c r="AY116" s="29" t="e">
        <f>VLOOKUP($C116,'S47'!$C:$BQ,43,0)</f>
        <v>#N/A</v>
      </c>
      <c r="AZ116" s="22" t="e">
        <f>VLOOKUP($C116,'S48'!$C:$BQ,55,0)</f>
        <v>#N/A</v>
      </c>
      <c r="BA116" s="22" t="e">
        <f>VLOOKUP($C116,'S48'!$C:$BQ,62,0)</f>
        <v>#N/A</v>
      </c>
      <c r="BB116" s="22" t="e">
        <f>VLOOKUP($C116,'S48'!$C:$BQ,63,0)</f>
        <v>#N/A</v>
      </c>
      <c r="BC116" s="22" t="e">
        <f>VLOOKUP($C116,'S48'!$C:$BQ,45,0)</f>
        <v>#N/A</v>
      </c>
      <c r="BD116" s="29" t="e">
        <f>VLOOKUP($C116,'S48'!$C:$BQ,52,0)</f>
        <v>#N/A</v>
      </c>
      <c r="BE116" s="29" t="e">
        <f>VLOOKUP($C116,'S48'!$C:$BQ,53,0)</f>
        <v>#N/A</v>
      </c>
      <c r="BF116" s="29" t="e">
        <f>VLOOKUP($C116,'S48'!$C:$BQ,15,0)</f>
        <v>#N/A</v>
      </c>
      <c r="BG116" s="29" t="e">
        <f>VLOOKUP($C116,'S48'!$C:$BQ,22,0)</f>
        <v>#N/A</v>
      </c>
      <c r="BH116" s="29" t="e">
        <f>VLOOKUP($C116,'S48'!$C:$BQ,23,0)</f>
        <v>#N/A</v>
      </c>
      <c r="BI116" s="29" t="e">
        <f>VLOOKUP($C116,'S48'!$C:$BQ,35,0)</f>
        <v>#N/A</v>
      </c>
      <c r="BJ116" s="29" t="e">
        <f>VLOOKUP($C116,'S48'!$C:$BQ,42,0)</f>
        <v>#N/A</v>
      </c>
      <c r="BK116" s="29" t="e">
        <f>VLOOKUP($C116,'S48'!$C:$BQ,43,0)</f>
        <v>#N/A</v>
      </c>
      <c r="BL116" s="22" t="e">
        <f>VLOOKUP($C116,'S49'!$C:$BQ,55,0)</f>
        <v>#N/A</v>
      </c>
      <c r="BM116" s="22" t="e">
        <f>VLOOKUP($C116,'S49'!$C:$BQ,62,0)</f>
        <v>#N/A</v>
      </c>
      <c r="BN116" s="22" t="e">
        <f>VLOOKUP($C116,'S49'!$C:$BQ,63,0)</f>
        <v>#N/A</v>
      </c>
      <c r="BO116" s="22" t="e">
        <f>VLOOKUP($C116,'S49'!$C:$BQ,45,0)</f>
        <v>#N/A</v>
      </c>
      <c r="BP116" s="29" t="e">
        <f>VLOOKUP($C116,'S49'!$C:$BQ,52,0)</f>
        <v>#N/A</v>
      </c>
      <c r="BQ116" s="29" t="e">
        <f>VLOOKUP($C116,'S49'!$C:$BQ,53,0)</f>
        <v>#N/A</v>
      </c>
      <c r="BR116" s="29" t="e">
        <f>VLOOKUP($C116,'S49'!$C:$BQ,15,0)</f>
        <v>#N/A</v>
      </c>
      <c r="BS116" s="29" t="e">
        <f>VLOOKUP($C116,'S49'!$C:$BQ,22,0)</f>
        <v>#N/A</v>
      </c>
      <c r="BT116" s="29" t="e">
        <f>VLOOKUP($C116,'S49'!$C:$BQ,23,0)</f>
        <v>#N/A</v>
      </c>
      <c r="BU116" s="29" t="e">
        <f>VLOOKUP($C116,'S49'!$C:$BQ,35,0)</f>
        <v>#N/A</v>
      </c>
      <c r="BV116" s="29" t="e">
        <f>VLOOKUP($C116,'S49'!$C:$BQ,42,0)</f>
        <v>#N/A</v>
      </c>
      <c r="BW116" s="29" t="e">
        <f>VLOOKUP($C116,'S49'!$C:$BQ,43,0)</f>
        <v>#N/A</v>
      </c>
      <c r="BX116" s="22" t="e">
        <f>VLOOKUP($C116,'S50'!$C:$BQ,55,0)</f>
        <v>#N/A</v>
      </c>
      <c r="BY116" s="22" t="e">
        <f>VLOOKUP($C116,'S50'!$C:$BQ,62,0)</f>
        <v>#N/A</v>
      </c>
      <c r="BZ116" s="22" t="e">
        <f>VLOOKUP($C116,'S50'!$C:$BQ,63,0)</f>
        <v>#N/A</v>
      </c>
      <c r="CA116" s="22" t="e">
        <f>VLOOKUP($C116,'S50'!$C:$BQ,45,0)</f>
        <v>#N/A</v>
      </c>
      <c r="CB116" s="29" t="e">
        <f>VLOOKUP($C116,'S50'!$C:$BQ,52,0)</f>
        <v>#N/A</v>
      </c>
      <c r="CC116" s="29" t="e">
        <f>VLOOKUP($C116,'S50'!$C:$BQ,53,0)</f>
        <v>#N/A</v>
      </c>
      <c r="CD116" s="29" t="e">
        <f>VLOOKUP($C116,'S50'!$C:$BQ,15,0)</f>
        <v>#N/A</v>
      </c>
      <c r="CE116" s="29" t="e">
        <f>VLOOKUP($C116,'S50'!$C:$BQ,22,0)</f>
        <v>#N/A</v>
      </c>
      <c r="CF116" s="29" t="e">
        <f>VLOOKUP($C116,'S50'!$C:$BQ,23,0)</f>
        <v>#N/A</v>
      </c>
      <c r="CG116" s="29" t="e">
        <f>VLOOKUP($C116,'S50'!$C:$BQ,35,0)</f>
        <v>#N/A</v>
      </c>
      <c r="CH116" s="29" t="e">
        <f>VLOOKUP($C116,'S50'!$C:$BQ,42,0)</f>
        <v>#N/A</v>
      </c>
      <c r="CI116" s="29" t="e">
        <f>VLOOKUP($C116,'S50'!$C:$BQ,43,0)</f>
        <v>#N/A</v>
      </c>
    </row>
    <row r="117" spans="1:87" x14ac:dyDescent="0.2">
      <c r="A117" s="31" t="s">
        <v>384</v>
      </c>
      <c r="B117" s="31" t="s">
        <v>385</v>
      </c>
      <c r="C117" s="21" t="s">
        <v>153</v>
      </c>
      <c r="D117" s="22">
        <f>VLOOKUP($C117,'S0 remplacer avec S44'!$C:$BQ,55,0)</f>
        <v>206.6</v>
      </c>
      <c r="E117" s="22">
        <f>VLOOKUP($C117,'S0 remplacer avec S44'!$C:$BQ,62,0)</f>
        <v>0</v>
      </c>
      <c r="F117" s="22">
        <f>VLOOKUP($C117,'S0 remplacer avec S44'!$C:$BQ,63,0)</f>
        <v>22</v>
      </c>
      <c r="G117" s="22">
        <f>VLOOKUP($C117,'S0 remplacer avec S44'!$C:$BQ,45,0)</f>
        <v>2241.7720800000002</v>
      </c>
      <c r="H117" s="29">
        <f>VLOOKUP($C117,'S0 remplacer avec S44'!$C:$BQ,52,0)</f>
        <v>0</v>
      </c>
      <c r="I117" s="29">
        <f>VLOOKUP($C117,'S0 remplacer avec S44'!$C:$BQ,53,0)</f>
        <v>0</v>
      </c>
      <c r="J117" s="29">
        <f>VLOOKUP($C117,'S0 remplacer avec S44'!$C:$BQ,15,0)</f>
        <v>118</v>
      </c>
      <c r="K117" s="29">
        <f>VLOOKUP($C117,'S0 remplacer avec S44'!$C:$BQ,22,0)</f>
        <v>0</v>
      </c>
      <c r="L117" s="29">
        <f>VLOOKUP($C117,'S0 remplacer avec S44'!$C:$BQ,23,0)</f>
        <v>9</v>
      </c>
      <c r="M117" s="29">
        <f>VLOOKUP($C117,'S0 remplacer avec S44'!$C:$BQ,35,0)</f>
        <v>1748.45146</v>
      </c>
      <c r="N117" s="29">
        <f>VLOOKUP($C117,'S0 remplacer avec S44'!$C:$BQ,42,0)</f>
        <v>59</v>
      </c>
      <c r="O117" s="29">
        <f>VLOOKUP($C117,'S0 remplacer avec S44'!$C:$BQ,43,0)</f>
        <v>420</v>
      </c>
      <c r="P117" s="22">
        <f>VLOOKUP($C117,'S45'!$C:$BQ,55,0)</f>
        <v>209.8</v>
      </c>
      <c r="Q117" s="22">
        <f>VLOOKUP($C117,'S45'!$C:$BQ,62,0)</f>
        <v>0</v>
      </c>
      <c r="R117" s="22">
        <f>VLOOKUP($C117,'S45'!$C:$BQ,63,0)</f>
        <v>18</v>
      </c>
      <c r="S117" s="22">
        <f>VLOOKUP($C117,'S45'!$C:$BQ,45,0)</f>
        <v>2252.4867199999999</v>
      </c>
      <c r="T117" s="29">
        <f>VLOOKUP($C117,'S45'!$C:$BQ,52,0)</f>
        <v>0</v>
      </c>
      <c r="U117" s="29">
        <f>VLOOKUP($C117,'S45'!$C:$BQ,53,0)</f>
        <v>0</v>
      </c>
      <c r="V117" s="29">
        <f>VLOOKUP($C117,'S45'!$C:$BQ,15,0)</f>
        <v>123</v>
      </c>
      <c r="W117" s="29">
        <f>VLOOKUP($C117,'S45'!$C:$BQ,22,0)</f>
        <v>0</v>
      </c>
      <c r="X117" s="29">
        <f>VLOOKUP($C117,'S45'!$C:$BQ,23,0)</f>
        <v>4</v>
      </c>
      <c r="Y117" s="29">
        <f>VLOOKUP($C117,'S45'!$C:$BQ,35,0)</f>
        <v>2147.4652299999998</v>
      </c>
      <c r="Z117" s="29">
        <f>VLOOKUP($C117,'S45'!$C:$BQ,42,0)</f>
        <v>0</v>
      </c>
      <c r="AA117" s="29">
        <f>VLOOKUP($C117,'S45'!$C:$BQ,43,0)</f>
        <v>21</v>
      </c>
      <c r="AB117" s="22" t="e">
        <f>VLOOKUP($C117,'S46'!$C:$BQ,55,0)</f>
        <v>#N/A</v>
      </c>
      <c r="AC117" s="22" t="e">
        <f>VLOOKUP($C117,'S46'!$C:$BQ,62,0)</f>
        <v>#N/A</v>
      </c>
      <c r="AD117" s="22" t="e">
        <f>VLOOKUP($C117,'S46'!$C:$BQ,63,0)</f>
        <v>#N/A</v>
      </c>
      <c r="AE117" s="22" t="e">
        <f>VLOOKUP($C117,'S46'!$C:$BQ,45,0)</f>
        <v>#N/A</v>
      </c>
      <c r="AF117" s="29" t="e">
        <f>VLOOKUP($C117,'S46'!$C:$BQ,52,0)</f>
        <v>#N/A</v>
      </c>
      <c r="AG117" s="29" t="e">
        <f>VLOOKUP($C117,'S46'!$C:$BQ,53,0)</f>
        <v>#N/A</v>
      </c>
      <c r="AH117" s="29" t="e">
        <f>VLOOKUP($C117,'S46'!$C:$BQ,15,0)</f>
        <v>#N/A</v>
      </c>
      <c r="AI117" s="29" t="e">
        <f>VLOOKUP($C117,'S46'!$C:$BQ,22,0)</f>
        <v>#N/A</v>
      </c>
      <c r="AJ117" s="29" t="e">
        <f>VLOOKUP($C117,'S46'!$C:$BQ,23,0)</f>
        <v>#N/A</v>
      </c>
      <c r="AK117" s="29" t="e">
        <f>VLOOKUP($C117,'S46'!$C:$BQ,35,0)</f>
        <v>#N/A</v>
      </c>
      <c r="AL117" s="29" t="e">
        <f>VLOOKUP($C117,'S46'!$C:$BQ,42,0)</f>
        <v>#N/A</v>
      </c>
      <c r="AM117" s="29" t="e">
        <f>VLOOKUP($C117,'S46'!$C:$BQ,43,0)</f>
        <v>#N/A</v>
      </c>
      <c r="AN117" s="22" t="e">
        <f>VLOOKUP($C117,'S47'!$C:$BQ,55,0)</f>
        <v>#N/A</v>
      </c>
      <c r="AO117" s="22" t="e">
        <f>VLOOKUP($C117,'S47'!$C:$BQ,62,0)</f>
        <v>#N/A</v>
      </c>
      <c r="AP117" s="22" t="e">
        <f>VLOOKUP($C117,'S47'!$C:$BQ,63,0)</f>
        <v>#N/A</v>
      </c>
      <c r="AQ117" s="22" t="e">
        <f>VLOOKUP($C117,'S47'!$C:$BQ,45,0)</f>
        <v>#N/A</v>
      </c>
      <c r="AR117" s="29" t="e">
        <f>VLOOKUP($C117,'S47'!$C:$BQ,52,0)</f>
        <v>#N/A</v>
      </c>
      <c r="AS117" s="29" t="e">
        <f>VLOOKUP($C117,'S47'!$C:$BQ,53,0)</f>
        <v>#N/A</v>
      </c>
      <c r="AT117" s="29" t="e">
        <f>VLOOKUP($C117,'S47'!$C:$BQ,15,0)</f>
        <v>#N/A</v>
      </c>
      <c r="AU117" s="29" t="e">
        <f>VLOOKUP($C117,'S47'!$C:$BQ,22,0)</f>
        <v>#N/A</v>
      </c>
      <c r="AV117" s="29" t="e">
        <f>VLOOKUP($C117,'S47'!$C:$BQ,23,0)</f>
        <v>#N/A</v>
      </c>
      <c r="AW117" s="29" t="e">
        <f>VLOOKUP($C117,'S47'!$C:$BQ,35,0)</f>
        <v>#N/A</v>
      </c>
      <c r="AX117" s="29" t="e">
        <f>VLOOKUP($C117,'S47'!$C:$BQ,42,0)</f>
        <v>#N/A</v>
      </c>
      <c r="AY117" s="29" t="e">
        <f>VLOOKUP($C117,'S47'!$C:$BQ,43,0)</f>
        <v>#N/A</v>
      </c>
      <c r="AZ117" s="22" t="e">
        <f>VLOOKUP($C117,'S48'!$C:$BQ,55,0)</f>
        <v>#N/A</v>
      </c>
      <c r="BA117" s="22" t="e">
        <f>VLOOKUP($C117,'S48'!$C:$BQ,62,0)</f>
        <v>#N/A</v>
      </c>
      <c r="BB117" s="22" t="e">
        <f>VLOOKUP($C117,'S48'!$C:$BQ,63,0)</f>
        <v>#N/A</v>
      </c>
      <c r="BC117" s="22" t="e">
        <f>VLOOKUP($C117,'S48'!$C:$BQ,45,0)</f>
        <v>#N/A</v>
      </c>
      <c r="BD117" s="29" t="e">
        <f>VLOOKUP($C117,'S48'!$C:$BQ,52,0)</f>
        <v>#N/A</v>
      </c>
      <c r="BE117" s="29" t="e">
        <f>VLOOKUP($C117,'S48'!$C:$BQ,53,0)</f>
        <v>#N/A</v>
      </c>
      <c r="BF117" s="29" t="e">
        <f>VLOOKUP($C117,'S48'!$C:$BQ,15,0)</f>
        <v>#N/A</v>
      </c>
      <c r="BG117" s="29" t="e">
        <f>VLOOKUP($C117,'S48'!$C:$BQ,22,0)</f>
        <v>#N/A</v>
      </c>
      <c r="BH117" s="29" t="e">
        <f>VLOOKUP($C117,'S48'!$C:$BQ,23,0)</f>
        <v>#N/A</v>
      </c>
      <c r="BI117" s="29" t="e">
        <f>VLOOKUP($C117,'S48'!$C:$BQ,35,0)</f>
        <v>#N/A</v>
      </c>
      <c r="BJ117" s="29" t="e">
        <f>VLOOKUP($C117,'S48'!$C:$BQ,42,0)</f>
        <v>#N/A</v>
      </c>
      <c r="BK117" s="29" t="e">
        <f>VLOOKUP($C117,'S48'!$C:$BQ,43,0)</f>
        <v>#N/A</v>
      </c>
      <c r="BL117" s="22" t="e">
        <f>VLOOKUP($C117,'S49'!$C:$BQ,55,0)</f>
        <v>#N/A</v>
      </c>
      <c r="BM117" s="22" t="e">
        <f>VLOOKUP($C117,'S49'!$C:$BQ,62,0)</f>
        <v>#N/A</v>
      </c>
      <c r="BN117" s="22" t="e">
        <f>VLOOKUP($C117,'S49'!$C:$BQ,63,0)</f>
        <v>#N/A</v>
      </c>
      <c r="BO117" s="22" t="e">
        <f>VLOOKUP($C117,'S49'!$C:$BQ,45,0)</f>
        <v>#N/A</v>
      </c>
      <c r="BP117" s="29" t="e">
        <f>VLOOKUP($C117,'S49'!$C:$BQ,52,0)</f>
        <v>#N/A</v>
      </c>
      <c r="BQ117" s="29" t="e">
        <f>VLOOKUP($C117,'S49'!$C:$BQ,53,0)</f>
        <v>#N/A</v>
      </c>
      <c r="BR117" s="29" t="e">
        <f>VLOOKUP($C117,'S49'!$C:$BQ,15,0)</f>
        <v>#N/A</v>
      </c>
      <c r="BS117" s="29" t="e">
        <f>VLOOKUP($C117,'S49'!$C:$BQ,22,0)</f>
        <v>#N/A</v>
      </c>
      <c r="BT117" s="29" t="e">
        <f>VLOOKUP($C117,'S49'!$C:$BQ,23,0)</f>
        <v>#N/A</v>
      </c>
      <c r="BU117" s="29" t="e">
        <f>VLOOKUP($C117,'S49'!$C:$BQ,35,0)</f>
        <v>#N/A</v>
      </c>
      <c r="BV117" s="29" t="e">
        <f>VLOOKUP($C117,'S49'!$C:$BQ,42,0)</f>
        <v>#N/A</v>
      </c>
      <c r="BW117" s="29" t="e">
        <f>VLOOKUP($C117,'S49'!$C:$BQ,43,0)</f>
        <v>#N/A</v>
      </c>
      <c r="BX117" s="22" t="e">
        <f>VLOOKUP($C117,'S50'!$C:$BQ,55,0)</f>
        <v>#N/A</v>
      </c>
      <c r="BY117" s="22" t="e">
        <f>VLOOKUP($C117,'S50'!$C:$BQ,62,0)</f>
        <v>#N/A</v>
      </c>
      <c r="BZ117" s="22" t="e">
        <f>VLOOKUP($C117,'S50'!$C:$BQ,63,0)</f>
        <v>#N/A</v>
      </c>
      <c r="CA117" s="22" t="e">
        <f>VLOOKUP($C117,'S50'!$C:$BQ,45,0)</f>
        <v>#N/A</v>
      </c>
      <c r="CB117" s="29" t="e">
        <f>VLOOKUP($C117,'S50'!$C:$BQ,52,0)</f>
        <v>#N/A</v>
      </c>
      <c r="CC117" s="29" t="e">
        <f>VLOOKUP($C117,'S50'!$C:$BQ,53,0)</f>
        <v>#N/A</v>
      </c>
      <c r="CD117" s="29" t="e">
        <f>VLOOKUP($C117,'S50'!$C:$BQ,15,0)</f>
        <v>#N/A</v>
      </c>
      <c r="CE117" s="29" t="e">
        <f>VLOOKUP($C117,'S50'!$C:$BQ,22,0)</f>
        <v>#N/A</v>
      </c>
      <c r="CF117" s="29" t="e">
        <f>VLOOKUP($C117,'S50'!$C:$BQ,23,0)</f>
        <v>#N/A</v>
      </c>
      <c r="CG117" s="29" t="e">
        <f>VLOOKUP($C117,'S50'!$C:$BQ,35,0)</f>
        <v>#N/A</v>
      </c>
      <c r="CH117" s="29" t="e">
        <f>VLOOKUP($C117,'S50'!$C:$BQ,42,0)</f>
        <v>#N/A</v>
      </c>
      <c r="CI117" s="29" t="e">
        <f>VLOOKUP($C117,'S50'!$C:$BQ,43,0)</f>
        <v>#N/A</v>
      </c>
    </row>
    <row r="118" spans="1:87" x14ac:dyDescent="0.2">
      <c r="A118" s="31" t="s">
        <v>384</v>
      </c>
      <c r="B118" s="31" t="s">
        <v>385</v>
      </c>
      <c r="C118" s="21" t="s">
        <v>154</v>
      </c>
      <c r="D118" s="22">
        <f>VLOOKUP($C118,'S0 remplacer avec S44'!$C:$BQ,55,0)</f>
        <v>215.9</v>
      </c>
      <c r="E118" s="22">
        <f>VLOOKUP($C118,'S0 remplacer avec S44'!$C:$BQ,62,0)</f>
        <v>0</v>
      </c>
      <c r="F118" s="22">
        <f>VLOOKUP($C118,'S0 remplacer avec S44'!$C:$BQ,63,0)</f>
        <v>11</v>
      </c>
      <c r="G118" s="22">
        <f>VLOOKUP($C118,'S0 remplacer avec S44'!$C:$BQ,45,0)</f>
        <v>2389.7385100000001</v>
      </c>
      <c r="H118" s="29">
        <f>VLOOKUP($C118,'S0 remplacer avec S44'!$C:$BQ,52,0)</f>
        <v>0</v>
      </c>
      <c r="I118" s="29">
        <f>VLOOKUP($C118,'S0 remplacer avec S44'!$C:$BQ,53,0)</f>
        <v>0</v>
      </c>
      <c r="J118" s="29">
        <f>VLOOKUP($C118,'S0 remplacer avec S44'!$C:$BQ,15,0)</f>
        <v>158</v>
      </c>
      <c r="K118" s="29">
        <f>VLOOKUP($C118,'S0 remplacer avec S44'!$C:$BQ,22,0)</f>
        <v>0</v>
      </c>
      <c r="L118" s="29">
        <f>VLOOKUP($C118,'S0 remplacer avec S44'!$C:$BQ,23,0)</f>
        <v>0</v>
      </c>
      <c r="M118" s="29">
        <f>VLOOKUP($C118,'S0 remplacer avec S44'!$C:$BQ,35,0)</f>
        <v>2033.24884</v>
      </c>
      <c r="N118" s="29">
        <f>VLOOKUP($C118,'S0 remplacer avec S44'!$C:$BQ,42,0)</f>
        <v>0</v>
      </c>
      <c r="O118" s="29">
        <f>VLOOKUP($C118,'S0 remplacer avec S44'!$C:$BQ,43,0)</f>
        <v>253</v>
      </c>
      <c r="P118" s="22">
        <f>VLOOKUP($C118,'S45'!$C:$BQ,55,0)</f>
        <v>217.9</v>
      </c>
      <c r="Q118" s="22">
        <f>VLOOKUP($C118,'S45'!$C:$BQ,62,0)</f>
        <v>0</v>
      </c>
      <c r="R118" s="22">
        <f>VLOOKUP($C118,'S45'!$C:$BQ,63,0)</f>
        <v>9</v>
      </c>
      <c r="S118" s="22">
        <f>VLOOKUP($C118,'S45'!$C:$BQ,45,0)</f>
        <v>2399.9906700000001</v>
      </c>
      <c r="T118" s="29">
        <f>VLOOKUP($C118,'S45'!$C:$BQ,52,0)</f>
        <v>0</v>
      </c>
      <c r="U118" s="29">
        <f>VLOOKUP($C118,'S45'!$C:$BQ,53,0)</f>
        <v>0</v>
      </c>
      <c r="V118" s="29">
        <f>VLOOKUP($C118,'S45'!$C:$BQ,15,0)</f>
        <v>159</v>
      </c>
      <c r="W118" s="29">
        <f>VLOOKUP($C118,'S45'!$C:$BQ,22,0)</f>
        <v>0</v>
      </c>
      <c r="X118" s="29">
        <f>VLOOKUP($C118,'S45'!$C:$BQ,23,0)</f>
        <v>0</v>
      </c>
      <c r="Y118" s="29">
        <f>VLOOKUP($C118,'S45'!$C:$BQ,35,0)</f>
        <v>2035.98236</v>
      </c>
      <c r="Z118" s="29">
        <f>VLOOKUP($C118,'S45'!$C:$BQ,42,0)</f>
        <v>0</v>
      </c>
      <c r="AA118" s="29">
        <f>VLOOKUP($C118,'S45'!$C:$BQ,43,0)</f>
        <v>250</v>
      </c>
      <c r="AB118" s="22" t="e">
        <f>VLOOKUP($C118,'S46'!$C:$BQ,55,0)</f>
        <v>#N/A</v>
      </c>
      <c r="AC118" s="22" t="e">
        <f>VLOOKUP($C118,'S46'!$C:$BQ,62,0)</f>
        <v>#N/A</v>
      </c>
      <c r="AD118" s="22" t="e">
        <f>VLOOKUP($C118,'S46'!$C:$BQ,63,0)</f>
        <v>#N/A</v>
      </c>
      <c r="AE118" s="22" t="e">
        <f>VLOOKUP($C118,'S46'!$C:$BQ,45,0)</f>
        <v>#N/A</v>
      </c>
      <c r="AF118" s="29" t="e">
        <f>VLOOKUP($C118,'S46'!$C:$BQ,52,0)</f>
        <v>#N/A</v>
      </c>
      <c r="AG118" s="29" t="e">
        <f>VLOOKUP($C118,'S46'!$C:$BQ,53,0)</f>
        <v>#N/A</v>
      </c>
      <c r="AH118" s="29" t="e">
        <f>VLOOKUP($C118,'S46'!$C:$BQ,15,0)</f>
        <v>#N/A</v>
      </c>
      <c r="AI118" s="29" t="e">
        <f>VLOOKUP($C118,'S46'!$C:$BQ,22,0)</f>
        <v>#N/A</v>
      </c>
      <c r="AJ118" s="29" t="e">
        <f>VLOOKUP($C118,'S46'!$C:$BQ,23,0)</f>
        <v>#N/A</v>
      </c>
      <c r="AK118" s="29" t="e">
        <f>VLOOKUP($C118,'S46'!$C:$BQ,35,0)</f>
        <v>#N/A</v>
      </c>
      <c r="AL118" s="29" t="e">
        <f>VLOOKUP($C118,'S46'!$C:$BQ,42,0)</f>
        <v>#N/A</v>
      </c>
      <c r="AM118" s="29" t="e">
        <f>VLOOKUP($C118,'S46'!$C:$BQ,43,0)</f>
        <v>#N/A</v>
      </c>
      <c r="AN118" s="22" t="e">
        <f>VLOOKUP($C118,'S47'!$C:$BQ,55,0)</f>
        <v>#N/A</v>
      </c>
      <c r="AO118" s="22" t="e">
        <f>VLOOKUP($C118,'S47'!$C:$BQ,62,0)</f>
        <v>#N/A</v>
      </c>
      <c r="AP118" s="22" t="e">
        <f>VLOOKUP($C118,'S47'!$C:$BQ,63,0)</f>
        <v>#N/A</v>
      </c>
      <c r="AQ118" s="22" t="e">
        <f>VLOOKUP($C118,'S47'!$C:$BQ,45,0)</f>
        <v>#N/A</v>
      </c>
      <c r="AR118" s="29" t="e">
        <f>VLOOKUP($C118,'S47'!$C:$BQ,52,0)</f>
        <v>#N/A</v>
      </c>
      <c r="AS118" s="29" t="e">
        <f>VLOOKUP($C118,'S47'!$C:$BQ,53,0)</f>
        <v>#N/A</v>
      </c>
      <c r="AT118" s="29" t="e">
        <f>VLOOKUP($C118,'S47'!$C:$BQ,15,0)</f>
        <v>#N/A</v>
      </c>
      <c r="AU118" s="29" t="e">
        <f>VLOOKUP($C118,'S47'!$C:$BQ,22,0)</f>
        <v>#N/A</v>
      </c>
      <c r="AV118" s="29" t="e">
        <f>VLOOKUP($C118,'S47'!$C:$BQ,23,0)</f>
        <v>#N/A</v>
      </c>
      <c r="AW118" s="29" t="e">
        <f>VLOOKUP($C118,'S47'!$C:$BQ,35,0)</f>
        <v>#N/A</v>
      </c>
      <c r="AX118" s="29" t="e">
        <f>VLOOKUP($C118,'S47'!$C:$BQ,42,0)</f>
        <v>#N/A</v>
      </c>
      <c r="AY118" s="29" t="e">
        <f>VLOOKUP($C118,'S47'!$C:$BQ,43,0)</f>
        <v>#N/A</v>
      </c>
      <c r="AZ118" s="22" t="e">
        <f>VLOOKUP($C118,'S48'!$C:$BQ,55,0)</f>
        <v>#N/A</v>
      </c>
      <c r="BA118" s="22" t="e">
        <f>VLOOKUP($C118,'S48'!$C:$BQ,62,0)</f>
        <v>#N/A</v>
      </c>
      <c r="BB118" s="22" t="e">
        <f>VLOOKUP($C118,'S48'!$C:$BQ,63,0)</f>
        <v>#N/A</v>
      </c>
      <c r="BC118" s="22" t="e">
        <f>VLOOKUP($C118,'S48'!$C:$BQ,45,0)</f>
        <v>#N/A</v>
      </c>
      <c r="BD118" s="29" t="e">
        <f>VLOOKUP($C118,'S48'!$C:$BQ,52,0)</f>
        <v>#N/A</v>
      </c>
      <c r="BE118" s="29" t="e">
        <f>VLOOKUP($C118,'S48'!$C:$BQ,53,0)</f>
        <v>#N/A</v>
      </c>
      <c r="BF118" s="29" t="e">
        <f>VLOOKUP($C118,'S48'!$C:$BQ,15,0)</f>
        <v>#N/A</v>
      </c>
      <c r="BG118" s="29" t="e">
        <f>VLOOKUP($C118,'S48'!$C:$BQ,22,0)</f>
        <v>#N/A</v>
      </c>
      <c r="BH118" s="29" t="e">
        <f>VLOOKUP($C118,'S48'!$C:$BQ,23,0)</f>
        <v>#N/A</v>
      </c>
      <c r="BI118" s="29" t="e">
        <f>VLOOKUP($C118,'S48'!$C:$BQ,35,0)</f>
        <v>#N/A</v>
      </c>
      <c r="BJ118" s="29" t="e">
        <f>VLOOKUP($C118,'S48'!$C:$BQ,42,0)</f>
        <v>#N/A</v>
      </c>
      <c r="BK118" s="29" t="e">
        <f>VLOOKUP($C118,'S48'!$C:$BQ,43,0)</f>
        <v>#N/A</v>
      </c>
      <c r="BL118" s="22" t="e">
        <f>VLOOKUP($C118,'S49'!$C:$BQ,55,0)</f>
        <v>#N/A</v>
      </c>
      <c r="BM118" s="22" t="e">
        <f>VLOOKUP($C118,'S49'!$C:$BQ,62,0)</f>
        <v>#N/A</v>
      </c>
      <c r="BN118" s="22" t="e">
        <f>VLOOKUP($C118,'S49'!$C:$BQ,63,0)</f>
        <v>#N/A</v>
      </c>
      <c r="BO118" s="22" t="e">
        <f>VLOOKUP($C118,'S49'!$C:$BQ,45,0)</f>
        <v>#N/A</v>
      </c>
      <c r="BP118" s="29" t="e">
        <f>VLOOKUP($C118,'S49'!$C:$BQ,52,0)</f>
        <v>#N/A</v>
      </c>
      <c r="BQ118" s="29" t="e">
        <f>VLOOKUP($C118,'S49'!$C:$BQ,53,0)</f>
        <v>#N/A</v>
      </c>
      <c r="BR118" s="29" t="e">
        <f>VLOOKUP($C118,'S49'!$C:$BQ,15,0)</f>
        <v>#N/A</v>
      </c>
      <c r="BS118" s="29" t="e">
        <f>VLOOKUP($C118,'S49'!$C:$BQ,22,0)</f>
        <v>#N/A</v>
      </c>
      <c r="BT118" s="29" t="e">
        <f>VLOOKUP($C118,'S49'!$C:$BQ,23,0)</f>
        <v>#N/A</v>
      </c>
      <c r="BU118" s="29" t="e">
        <f>VLOOKUP($C118,'S49'!$C:$BQ,35,0)</f>
        <v>#N/A</v>
      </c>
      <c r="BV118" s="29" t="e">
        <f>VLOOKUP($C118,'S49'!$C:$BQ,42,0)</f>
        <v>#N/A</v>
      </c>
      <c r="BW118" s="29" t="e">
        <f>VLOOKUP($C118,'S49'!$C:$BQ,43,0)</f>
        <v>#N/A</v>
      </c>
      <c r="BX118" s="22" t="e">
        <f>VLOOKUP($C118,'S50'!$C:$BQ,55,0)</f>
        <v>#N/A</v>
      </c>
      <c r="BY118" s="22" t="e">
        <f>VLOOKUP($C118,'S50'!$C:$BQ,62,0)</f>
        <v>#N/A</v>
      </c>
      <c r="BZ118" s="22" t="e">
        <f>VLOOKUP($C118,'S50'!$C:$BQ,63,0)</f>
        <v>#N/A</v>
      </c>
      <c r="CA118" s="22" t="e">
        <f>VLOOKUP($C118,'S50'!$C:$BQ,45,0)</f>
        <v>#N/A</v>
      </c>
      <c r="CB118" s="29" t="e">
        <f>VLOOKUP($C118,'S50'!$C:$BQ,52,0)</f>
        <v>#N/A</v>
      </c>
      <c r="CC118" s="29" t="e">
        <f>VLOOKUP($C118,'S50'!$C:$BQ,53,0)</f>
        <v>#N/A</v>
      </c>
      <c r="CD118" s="29" t="e">
        <f>VLOOKUP($C118,'S50'!$C:$BQ,15,0)</f>
        <v>#N/A</v>
      </c>
      <c r="CE118" s="29" t="e">
        <f>VLOOKUP($C118,'S50'!$C:$BQ,22,0)</f>
        <v>#N/A</v>
      </c>
      <c r="CF118" s="29" t="e">
        <f>VLOOKUP($C118,'S50'!$C:$BQ,23,0)</f>
        <v>#N/A</v>
      </c>
      <c r="CG118" s="29" t="e">
        <f>VLOOKUP($C118,'S50'!$C:$BQ,35,0)</f>
        <v>#N/A</v>
      </c>
      <c r="CH118" s="29" t="e">
        <f>VLOOKUP($C118,'S50'!$C:$BQ,42,0)</f>
        <v>#N/A</v>
      </c>
      <c r="CI118" s="29" t="e">
        <f>VLOOKUP($C118,'S50'!$C:$BQ,43,0)</f>
        <v>#N/A</v>
      </c>
    </row>
    <row r="119" spans="1:87" x14ac:dyDescent="0.2">
      <c r="A119" s="31" t="s">
        <v>384</v>
      </c>
      <c r="B119" s="31" t="s">
        <v>385</v>
      </c>
      <c r="C119" s="21" t="s">
        <v>155</v>
      </c>
      <c r="D119" s="22">
        <f>VLOOKUP($C119,'S0 remplacer avec S44'!$C:$BQ,55,0)</f>
        <v>211.7</v>
      </c>
      <c r="E119" s="22">
        <f>VLOOKUP($C119,'S0 remplacer avec S44'!$C:$BQ,62,0)</f>
        <v>0</v>
      </c>
      <c r="F119" s="22">
        <f>VLOOKUP($C119,'S0 remplacer avec S44'!$C:$BQ,63,0)</f>
        <v>37</v>
      </c>
      <c r="G119" s="22">
        <f>VLOOKUP($C119,'S0 remplacer avec S44'!$C:$BQ,45,0)</f>
        <v>1850.26504</v>
      </c>
      <c r="H119" s="29">
        <f>VLOOKUP($C119,'S0 remplacer avec S44'!$C:$BQ,52,0)</f>
        <v>0</v>
      </c>
      <c r="I119" s="29">
        <f>VLOOKUP($C119,'S0 remplacer avec S44'!$C:$BQ,53,0)</f>
        <v>339</v>
      </c>
      <c r="J119" s="29">
        <f>VLOOKUP($C119,'S0 remplacer avec S44'!$C:$BQ,15,0)</f>
        <v>130</v>
      </c>
      <c r="K119" s="29">
        <f>VLOOKUP($C119,'S0 remplacer avec S44'!$C:$BQ,22,0)</f>
        <v>0</v>
      </c>
      <c r="L119" s="29">
        <f>VLOOKUP($C119,'S0 remplacer avec S44'!$C:$BQ,23,0)</f>
        <v>8</v>
      </c>
      <c r="M119" s="29">
        <f>VLOOKUP($C119,'S0 remplacer avec S44'!$C:$BQ,35,0)</f>
        <v>2522.5993100000001</v>
      </c>
      <c r="N119" s="29">
        <f>VLOOKUP($C119,'S0 remplacer avec S44'!$C:$BQ,42,0)</f>
        <v>0</v>
      </c>
      <c r="O119" s="29">
        <f>VLOOKUP($C119,'S0 remplacer avec S44'!$C:$BQ,43,0)</f>
        <v>0</v>
      </c>
      <c r="P119" s="22">
        <f>VLOOKUP($C119,'S45'!$C:$BQ,55,0)</f>
        <v>213.6</v>
      </c>
      <c r="Q119" s="22">
        <f>VLOOKUP($C119,'S45'!$C:$BQ,62,0)</f>
        <v>0</v>
      </c>
      <c r="R119" s="22">
        <f>VLOOKUP($C119,'S45'!$C:$BQ,63,0)</f>
        <v>35</v>
      </c>
      <c r="S119" s="22">
        <f>VLOOKUP($C119,'S45'!$C:$BQ,45,0)</f>
        <v>1935.47101</v>
      </c>
      <c r="T119" s="29">
        <f>VLOOKUP($C119,'S45'!$C:$BQ,52,0)</f>
        <v>0</v>
      </c>
      <c r="U119" s="29">
        <f>VLOOKUP($C119,'S45'!$C:$BQ,53,0)</f>
        <v>254</v>
      </c>
      <c r="V119" s="29">
        <f>VLOOKUP($C119,'S45'!$C:$BQ,15,0)</f>
        <v>131</v>
      </c>
      <c r="W119" s="29">
        <f>VLOOKUP($C119,'S45'!$C:$BQ,22,0)</f>
        <v>0</v>
      </c>
      <c r="X119" s="29">
        <f>VLOOKUP($C119,'S45'!$C:$BQ,23,0)</f>
        <v>7</v>
      </c>
      <c r="Y119" s="29">
        <f>VLOOKUP($C119,'S45'!$C:$BQ,35,0)</f>
        <v>2548.29412</v>
      </c>
      <c r="Z119" s="29">
        <f>VLOOKUP($C119,'S45'!$C:$BQ,42,0)</f>
        <v>0</v>
      </c>
      <c r="AA119" s="29">
        <f>VLOOKUP($C119,'S45'!$C:$BQ,43,0)</f>
        <v>0</v>
      </c>
      <c r="AB119" s="22" t="e">
        <f>VLOOKUP($C119,'S46'!$C:$BQ,55,0)</f>
        <v>#N/A</v>
      </c>
      <c r="AC119" s="22" t="e">
        <f>VLOOKUP($C119,'S46'!$C:$BQ,62,0)</f>
        <v>#N/A</v>
      </c>
      <c r="AD119" s="22" t="e">
        <f>VLOOKUP($C119,'S46'!$C:$BQ,63,0)</f>
        <v>#N/A</v>
      </c>
      <c r="AE119" s="22" t="e">
        <f>VLOOKUP($C119,'S46'!$C:$BQ,45,0)</f>
        <v>#N/A</v>
      </c>
      <c r="AF119" s="29" t="e">
        <f>VLOOKUP($C119,'S46'!$C:$BQ,52,0)</f>
        <v>#N/A</v>
      </c>
      <c r="AG119" s="29" t="e">
        <f>VLOOKUP($C119,'S46'!$C:$BQ,53,0)</f>
        <v>#N/A</v>
      </c>
      <c r="AH119" s="29" t="e">
        <f>VLOOKUP($C119,'S46'!$C:$BQ,15,0)</f>
        <v>#N/A</v>
      </c>
      <c r="AI119" s="29" t="e">
        <f>VLOOKUP($C119,'S46'!$C:$BQ,22,0)</f>
        <v>#N/A</v>
      </c>
      <c r="AJ119" s="29" t="e">
        <f>VLOOKUP($C119,'S46'!$C:$BQ,23,0)</f>
        <v>#N/A</v>
      </c>
      <c r="AK119" s="29" t="e">
        <f>VLOOKUP($C119,'S46'!$C:$BQ,35,0)</f>
        <v>#N/A</v>
      </c>
      <c r="AL119" s="29" t="e">
        <f>VLOOKUP($C119,'S46'!$C:$BQ,42,0)</f>
        <v>#N/A</v>
      </c>
      <c r="AM119" s="29" t="e">
        <f>VLOOKUP($C119,'S46'!$C:$BQ,43,0)</f>
        <v>#N/A</v>
      </c>
      <c r="AN119" s="22" t="e">
        <f>VLOOKUP($C119,'S47'!$C:$BQ,55,0)</f>
        <v>#N/A</v>
      </c>
      <c r="AO119" s="22" t="e">
        <f>VLOOKUP($C119,'S47'!$C:$BQ,62,0)</f>
        <v>#N/A</v>
      </c>
      <c r="AP119" s="22" t="e">
        <f>VLOOKUP($C119,'S47'!$C:$BQ,63,0)</f>
        <v>#N/A</v>
      </c>
      <c r="AQ119" s="22" t="e">
        <f>VLOOKUP($C119,'S47'!$C:$BQ,45,0)</f>
        <v>#N/A</v>
      </c>
      <c r="AR119" s="29" t="e">
        <f>VLOOKUP($C119,'S47'!$C:$BQ,52,0)</f>
        <v>#N/A</v>
      </c>
      <c r="AS119" s="29" t="e">
        <f>VLOOKUP($C119,'S47'!$C:$BQ,53,0)</f>
        <v>#N/A</v>
      </c>
      <c r="AT119" s="29" t="e">
        <f>VLOOKUP($C119,'S47'!$C:$BQ,15,0)</f>
        <v>#N/A</v>
      </c>
      <c r="AU119" s="29" t="e">
        <f>VLOOKUP($C119,'S47'!$C:$BQ,22,0)</f>
        <v>#N/A</v>
      </c>
      <c r="AV119" s="29" t="e">
        <f>VLOOKUP($C119,'S47'!$C:$BQ,23,0)</f>
        <v>#N/A</v>
      </c>
      <c r="AW119" s="29" t="e">
        <f>VLOOKUP($C119,'S47'!$C:$BQ,35,0)</f>
        <v>#N/A</v>
      </c>
      <c r="AX119" s="29" t="e">
        <f>VLOOKUP($C119,'S47'!$C:$BQ,42,0)</f>
        <v>#N/A</v>
      </c>
      <c r="AY119" s="29" t="e">
        <f>VLOOKUP($C119,'S47'!$C:$BQ,43,0)</f>
        <v>#N/A</v>
      </c>
      <c r="AZ119" s="22" t="e">
        <f>VLOOKUP($C119,'S48'!$C:$BQ,55,0)</f>
        <v>#N/A</v>
      </c>
      <c r="BA119" s="22" t="e">
        <f>VLOOKUP($C119,'S48'!$C:$BQ,62,0)</f>
        <v>#N/A</v>
      </c>
      <c r="BB119" s="22" t="e">
        <f>VLOOKUP($C119,'S48'!$C:$BQ,63,0)</f>
        <v>#N/A</v>
      </c>
      <c r="BC119" s="22" t="e">
        <f>VLOOKUP($C119,'S48'!$C:$BQ,45,0)</f>
        <v>#N/A</v>
      </c>
      <c r="BD119" s="29" t="e">
        <f>VLOOKUP($C119,'S48'!$C:$BQ,52,0)</f>
        <v>#N/A</v>
      </c>
      <c r="BE119" s="29" t="e">
        <f>VLOOKUP($C119,'S48'!$C:$BQ,53,0)</f>
        <v>#N/A</v>
      </c>
      <c r="BF119" s="29" t="e">
        <f>VLOOKUP($C119,'S48'!$C:$BQ,15,0)</f>
        <v>#N/A</v>
      </c>
      <c r="BG119" s="29" t="e">
        <f>VLOOKUP($C119,'S48'!$C:$BQ,22,0)</f>
        <v>#N/A</v>
      </c>
      <c r="BH119" s="29" t="e">
        <f>VLOOKUP($C119,'S48'!$C:$BQ,23,0)</f>
        <v>#N/A</v>
      </c>
      <c r="BI119" s="29" t="e">
        <f>VLOOKUP($C119,'S48'!$C:$BQ,35,0)</f>
        <v>#N/A</v>
      </c>
      <c r="BJ119" s="29" t="e">
        <f>VLOOKUP($C119,'S48'!$C:$BQ,42,0)</f>
        <v>#N/A</v>
      </c>
      <c r="BK119" s="29" t="e">
        <f>VLOOKUP($C119,'S48'!$C:$BQ,43,0)</f>
        <v>#N/A</v>
      </c>
      <c r="BL119" s="22" t="e">
        <f>VLOOKUP($C119,'S49'!$C:$BQ,55,0)</f>
        <v>#N/A</v>
      </c>
      <c r="BM119" s="22" t="e">
        <f>VLOOKUP($C119,'S49'!$C:$BQ,62,0)</f>
        <v>#N/A</v>
      </c>
      <c r="BN119" s="22" t="e">
        <f>VLOOKUP($C119,'S49'!$C:$BQ,63,0)</f>
        <v>#N/A</v>
      </c>
      <c r="BO119" s="22" t="e">
        <f>VLOOKUP($C119,'S49'!$C:$BQ,45,0)</f>
        <v>#N/A</v>
      </c>
      <c r="BP119" s="29" t="e">
        <f>VLOOKUP($C119,'S49'!$C:$BQ,52,0)</f>
        <v>#N/A</v>
      </c>
      <c r="BQ119" s="29" t="e">
        <f>VLOOKUP($C119,'S49'!$C:$BQ,53,0)</f>
        <v>#N/A</v>
      </c>
      <c r="BR119" s="29" t="e">
        <f>VLOOKUP($C119,'S49'!$C:$BQ,15,0)</f>
        <v>#N/A</v>
      </c>
      <c r="BS119" s="29" t="e">
        <f>VLOOKUP($C119,'S49'!$C:$BQ,22,0)</f>
        <v>#N/A</v>
      </c>
      <c r="BT119" s="29" t="e">
        <f>VLOOKUP($C119,'S49'!$C:$BQ,23,0)</f>
        <v>#N/A</v>
      </c>
      <c r="BU119" s="29" t="e">
        <f>VLOOKUP($C119,'S49'!$C:$BQ,35,0)</f>
        <v>#N/A</v>
      </c>
      <c r="BV119" s="29" t="e">
        <f>VLOOKUP($C119,'S49'!$C:$BQ,42,0)</f>
        <v>#N/A</v>
      </c>
      <c r="BW119" s="29" t="e">
        <f>VLOOKUP($C119,'S49'!$C:$BQ,43,0)</f>
        <v>#N/A</v>
      </c>
      <c r="BX119" s="22" t="e">
        <f>VLOOKUP($C119,'S50'!$C:$BQ,55,0)</f>
        <v>#N/A</v>
      </c>
      <c r="BY119" s="22" t="e">
        <f>VLOOKUP($C119,'S50'!$C:$BQ,62,0)</f>
        <v>#N/A</v>
      </c>
      <c r="BZ119" s="22" t="e">
        <f>VLOOKUP($C119,'S50'!$C:$BQ,63,0)</f>
        <v>#N/A</v>
      </c>
      <c r="CA119" s="22" t="e">
        <f>VLOOKUP($C119,'S50'!$C:$BQ,45,0)</f>
        <v>#N/A</v>
      </c>
      <c r="CB119" s="29" t="e">
        <f>VLOOKUP($C119,'S50'!$C:$BQ,52,0)</f>
        <v>#N/A</v>
      </c>
      <c r="CC119" s="29" t="e">
        <f>VLOOKUP($C119,'S50'!$C:$BQ,53,0)</f>
        <v>#N/A</v>
      </c>
      <c r="CD119" s="29" t="e">
        <f>VLOOKUP($C119,'S50'!$C:$BQ,15,0)</f>
        <v>#N/A</v>
      </c>
      <c r="CE119" s="29" t="e">
        <f>VLOOKUP($C119,'S50'!$C:$BQ,22,0)</f>
        <v>#N/A</v>
      </c>
      <c r="CF119" s="29" t="e">
        <f>VLOOKUP($C119,'S50'!$C:$BQ,23,0)</f>
        <v>#N/A</v>
      </c>
      <c r="CG119" s="29" t="e">
        <f>VLOOKUP($C119,'S50'!$C:$BQ,35,0)</f>
        <v>#N/A</v>
      </c>
      <c r="CH119" s="29" t="e">
        <f>VLOOKUP($C119,'S50'!$C:$BQ,42,0)</f>
        <v>#N/A</v>
      </c>
      <c r="CI119" s="29" t="e">
        <f>VLOOKUP($C119,'S50'!$C:$BQ,43,0)</f>
        <v>#N/A</v>
      </c>
    </row>
    <row r="120" spans="1:87" x14ac:dyDescent="0.2">
      <c r="A120" s="31" t="s">
        <v>384</v>
      </c>
      <c r="B120" s="31" t="s">
        <v>385</v>
      </c>
      <c r="C120" s="21" t="s">
        <v>156</v>
      </c>
      <c r="D120" s="22">
        <f>VLOOKUP($C120,'S0 remplacer avec S44'!$C:$BQ,55,0)</f>
        <v>132.1</v>
      </c>
      <c r="E120" s="22">
        <f>VLOOKUP($C120,'S0 remplacer avec S44'!$C:$BQ,62,0)</f>
        <v>31</v>
      </c>
      <c r="F120" s="22">
        <f>VLOOKUP($C120,'S0 remplacer avec S44'!$C:$BQ,63,0)</f>
        <v>63</v>
      </c>
      <c r="G120" s="22">
        <f>VLOOKUP($C120,'S0 remplacer avec S44'!$C:$BQ,45,0)</f>
        <v>1394.1025099999999</v>
      </c>
      <c r="H120" s="29">
        <f>VLOOKUP($C120,'S0 remplacer avec S44'!$C:$BQ,52,0)</f>
        <v>40</v>
      </c>
      <c r="I120" s="29">
        <f>VLOOKUP($C120,'S0 remplacer avec S44'!$C:$BQ,53,0)</f>
        <v>326</v>
      </c>
      <c r="J120" s="29">
        <f>VLOOKUP($C120,'S0 remplacer avec S44'!$C:$BQ,15,0)</f>
        <v>97</v>
      </c>
      <c r="K120" s="29">
        <f>VLOOKUP($C120,'S0 remplacer avec S44'!$C:$BQ,22,0)</f>
        <v>0</v>
      </c>
      <c r="L120" s="29">
        <f>VLOOKUP($C120,'S0 remplacer avec S44'!$C:$BQ,23,0)</f>
        <v>12</v>
      </c>
      <c r="M120" s="29">
        <f>VLOOKUP($C120,'S0 remplacer avec S44'!$C:$BQ,35,0)</f>
        <v>2444.8822</v>
      </c>
      <c r="N120" s="29">
        <f>VLOOKUP($C120,'S0 remplacer avec S44'!$C:$BQ,42,0)</f>
        <v>0</v>
      </c>
      <c r="O120" s="29">
        <f>VLOOKUP($C120,'S0 remplacer avec S44'!$C:$BQ,43,0)</f>
        <v>0</v>
      </c>
      <c r="P120" s="22">
        <f>VLOOKUP($C120,'S45'!$C:$BQ,55,0)</f>
        <v>133.9</v>
      </c>
      <c r="Q120" s="22">
        <f>VLOOKUP($C120,'S45'!$C:$BQ,62,0)</f>
        <v>29</v>
      </c>
      <c r="R120" s="22">
        <f>VLOOKUP($C120,'S45'!$C:$BQ,63,0)</f>
        <v>62</v>
      </c>
      <c r="S120" s="22">
        <f>VLOOKUP($C120,'S45'!$C:$BQ,45,0)</f>
        <v>1471.1650400000001</v>
      </c>
      <c r="T120" s="29">
        <f>VLOOKUP($C120,'S45'!$C:$BQ,52,0)</f>
        <v>0</v>
      </c>
      <c r="U120" s="29">
        <f>VLOOKUP($C120,'S45'!$C:$BQ,53,0)</f>
        <v>249</v>
      </c>
      <c r="V120" s="29">
        <f>VLOOKUP($C120,'S45'!$C:$BQ,15,0)</f>
        <v>101</v>
      </c>
      <c r="W120" s="29">
        <f>VLOOKUP($C120,'S45'!$C:$BQ,22,0)</f>
        <v>0</v>
      </c>
      <c r="X120" s="29">
        <f>VLOOKUP($C120,'S45'!$C:$BQ,23,0)</f>
        <v>8</v>
      </c>
      <c r="Y120" s="29">
        <f>VLOOKUP($C120,'S45'!$C:$BQ,35,0)</f>
        <v>2446.11033</v>
      </c>
      <c r="Z120" s="29">
        <f>VLOOKUP($C120,'S45'!$C:$BQ,42,0)</f>
        <v>0</v>
      </c>
      <c r="AA120" s="29">
        <f>VLOOKUP($C120,'S45'!$C:$BQ,43,0)</f>
        <v>0</v>
      </c>
      <c r="AB120" s="22" t="e">
        <f>VLOOKUP($C120,'S46'!$C:$BQ,55,0)</f>
        <v>#N/A</v>
      </c>
      <c r="AC120" s="22" t="e">
        <f>VLOOKUP($C120,'S46'!$C:$BQ,62,0)</f>
        <v>#N/A</v>
      </c>
      <c r="AD120" s="22" t="e">
        <f>VLOOKUP($C120,'S46'!$C:$BQ,63,0)</f>
        <v>#N/A</v>
      </c>
      <c r="AE120" s="22" t="e">
        <f>VLOOKUP($C120,'S46'!$C:$BQ,45,0)</f>
        <v>#N/A</v>
      </c>
      <c r="AF120" s="29" t="e">
        <f>VLOOKUP($C120,'S46'!$C:$BQ,52,0)</f>
        <v>#N/A</v>
      </c>
      <c r="AG120" s="29" t="e">
        <f>VLOOKUP($C120,'S46'!$C:$BQ,53,0)</f>
        <v>#N/A</v>
      </c>
      <c r="AH120" s="29" t="e">
        <f>VLOOKUP($C120,'S46'!$C:$BQ,15,0)</f>
        <v>#N/A</v>
      </c>
      <c r="AI120" s="29" t="e">
        <f>VLOOKUP($C120,'S46'!$C:$BQ,22,0)</f>
        <v>#N/A</v>
      </c>
      <c r="AJ120" s="29" t="e">
        <f>VLOOKUP($C120,'S46'!$C:$BQ,23,0)</f>
        <v>#N/A</v>
      </c>
      <c r="AK120" s="29" t="e">
        <f>VLOOKUP($C120,'S46'!$C:$BQ,35,0)</f>
        <v>#N/A</v>
      </c>
      <c r="AL120" s="29" t="e">
        <f>VLOOKUP($C120,'S46'!$C:$BQ,42,0)</f>
        <v>#N/A</v>
      </c>
      <c r="AM120" s="29" t="e">
        <f>VLOOKUP($C120,'S46'!$C:$BQ,43,0)</f>
        <v>#N/A</v>
      </c>
      <c r="AN120" s="22" t="e">
        <f>VLOOKUP($C120,'S47'!$C:$BQ,55,0)</f>
        <v>#N/A</v>
      </c>
      <c r="AO120" s="22" t="e">
        <f>VLOOKUP($C120,'S47'!$C:$BQ,62,0)</f>
        <v>#N/A</v>
      </c>
      <c r="AP120" s="22" t="e">
        <f>VLOOKUP($C120,'S47'!$C:$BQ,63,0)</f>
        <v>#N/A</v>
      </c>
      <c r="AQ120" s="22" t="e">
        <f>VLOOKUP($C120,'S47'!$C:$BQ,45,0)</f>
        <v>#N/A</v>
      </c>
      <c r="AR120" s="29" t="e">
        <f>VLOOKUP($C120,'S47'!$C:$BQ,52,0)</f>
        <v>#N/A</v>
      </c>
      <c r="AS120" s="29" t="e">
        <f>VLOOKUP($C120,'S47'!$C:$BQ,53,0)</f>
        <v>#N/A</v>
      </c>
      <c r="AT120" s="29" t="e">
        <f>VLOOKUP($C120,'S47'!$C:$BQ,15,0)</f>
        <v>#N/A</v>
      </c>
      <c r="AU120" s="29" t="e">
        <f>VLOOKUP($C120,'S47'!$C:$BQ,22,0)</f>
        <v>#N/A</v>
      </c>
      <c r="AV120" s="29" t="e">
        <f>VLOOKUP($C120,'S47'!$C:$BQ,23,0)</f>
        <v>#N/A</v>
      </c>
      <c r="AW120" s="29" t="e">
        <f>VLOOKUP($C120,'S47'!$C:$BQ,35,0)</f>
        <v>#N/A</v>
      </c>
      <c r="AX120" s="29" t="e">
        <f>VLOOKUP($C120,'S47'!$C:$BQ,42,0)</f>
        <v>#N/A</v>
      </c>
      <c r="AY120" s="29" t="e">
        <f>VLOOKUP($C120,'S47'!$C:$BQ,43,0)</f>
        <v>#N/A</v>
      </c>
      <c r="AZ120" s="22" t="e">
        <f>VLOOKUP($C120,'S48'!$C:$BQ,55,0)</f>
        <v>#N/A</v>
      </c>
      <c r="BA120" s="22" t="e">
        <f>VLOOKUP($C120,'S48'!$C:$BQ,62,0)</f>
        <v>#N/A</v>
      </c>
      <c r="BB120" s="22" t="e">
        <f>VLOOKUP($C120,'S48'!$C:$BQ,63,0)</f>
        <v>#N/A</v>
      </c>
      <c r="BC120" s="22" t="e">
        <f>VLOOKUP($C120,'S48'!$C:$BQ,45,0)</f>
        <v>#N/A</v>
      </c>
      <c r="BD120" s="29" t="e">
        <f>VLOOKUP($C120,'S48'!$C:$BQ,52,0)</f>
        <v>#N/A</v>
      </c>
      <c r="BE120" s="29" t="e">
        <f>VLOOKUP($C120,'S48'!$C:$BQ,53,0)</f>
        <v>#N/A</v>
      </c>
      <c r="BF120" s="29" t="e">
        <f>VLOOKUP($C120,'S48'!$C:$BQ,15,0)</f>
        <v>#N/A</v>
      </c>
      <c r="BG120" s="29" t="e">
        <f>VLOOKUP($C120,'S48'!$C:$BQ,22,0)</f>
        <v>#N/A</v>
      </c>
      <c r="BH120" s="29" t="e">
        <f>VLOOKUP($C120,'S48'!$C:$BQ,23,0)</f>
        <v>#N/A</v>
      </c>
      <c r="BI120" s="29" t="e">
        <f>VLOOKUP($C120,'S48'!$C:$BQ,35,0)</f>
        <v>#N/A</v>
      </c>
      <c r="BJ120" s="29" t="e">
        <f>VLOOKUP($C120,'S48'!$C:$BQ,42,0)</f>
        <v>#N/A</v>
      </c>
      <c r="BK120" s="29" t="e">
        <f>VLOOKUP($C120,'S48'!$C:$BQ,43,0)</f>
        <v>#N/A</v>
      </c>
      <c r="BL120" s="22" t="e">
        <f>VLOOKUP($C120,'S49'!$C:$BQ,55,0)</f>
        <v>#N/A</v>
      </c>
      <c r="BM120" s="22" t="e">
        <f>VLOOKUP($C120,'S49'!$C:$BQ,62,0)</f>
        <v>#N/A</v>
      </c>
      <c r="BN120" s="22" t="e">
        <f>VLOOKUP($C120,'S49'!$C:$BQ,63,0)</f>
        <v>#N/A</v>
      </c>
      <c r="BO120" s="22" t="e">
        <f>VLOOKUP($C120,'S49'!$C:$BQ,45,0)</f>
        <v>#N/A</v>
      </c>
      <c r="BP120" s="29" t="e">
        <f>VLOOKUP($C120,'S49'!$C:$BQ,52,0)</f>
        <v>#N/A</v>
      </c>
      <c r="BQ120" s="29" t="e">
        <f>VLOOKUP($C120,'S49'!$C:$BQ,53,0)</f>
        <v>#N/A</v>
      </c>
      <c r="BR120" s="29" t="e">
        <f>VLOOKUP($C120,'S49'!$C:$BQ,15,0)</f>
        <v>#N/A</v>
      </c>
      <c r="BS120" s="29" t="e">
        <f>VLOOKUP($C120,'S49'!$C:$BQ,22,0)</f>
        <v>#N/A</v>
      </c>
      <c r="BT120" s="29" t="e">
        <f>VLOOKUP($C120,'S49'!$C:$BQ,23,0)</f>
        <v>#N/A</v>
      </c>
      <c r="BU120" s="29" t="e">
        <f>VLOOKUP($C120,'S49'!$C:$BQ,35,0)</f>
        <v>#N/A</v>
      </c>
      <c r="BV120" s="29" t="e">
        <f>VLOOKUP($C120,'S49'!$C:$BQ,42,0)</f>
        <v>#N/A</v>
      </c>
      <c r="BW120" s="29" t="e">
        <f>VLOOKUP($C120,'S49'!$C:$BQ,43,0)</f>
        <v>#N/A</v>
      </c>
      <c r="BX120" s="22" t="e">
        <f>VLOOKUP($C120,'S50'!$C:$BQ,55,0)</f>
        <v>#N/A</v>
      </c>
      <c r="BY120" s="22" t="e">
        <f>VLOOKUP($C120,'S50'!$C:$BQ,62,0)</f>
        <v>#N/A</v>
      </c>
      <c r="BZ120" s="22" t="e">
        <f>VLOOKUP($C120,'S50'!$C:$BQ,63,0)</f>
        <v>#N/A</v>
      </c>
      <c r="CA120" s="22" t="e">
        <f>VLOOKUP($C120,'S50'!$C:$BQ,45,0)</f>
        <v>#N/A</v>
      </c>
      <c r="CB120" s="29" t="e">
        <f>VLOOKUP($C120,'S50'!$C:$BQ,52,0)</f>
        <v>#N/A</v>
      </c>
      <c r="CC120" s="29" t="e">
        <f>VLOOKUP($C120,'S50'!$C:$BQ,53,0)</f>
        <v>#N/A</v>
      </c>
      <c r="CD120" s="29" t="e">
        <f>VLOOKUP($C120,'S50'!$C:$BQ,15,0)</f>
        <v>#N/A</v>
      </c>
      <c r="CE120" s="29" t="e">
        <f>VLOOKUP($C120,'S50'!$C:$BQ,22,0)</f>
        <v>#N/A</v>
      </c>
      <c r="CF120" s="29" t="e">
        <f>VLOOKUP($C120,'S50'!$C:$BQ,23,0)</f>
        <v>#N/A</v>
      </c>
      <c r="CG120" s="29" t="e">
        <f>VLOOKUP($C120,'S50'!$C:$BQ,35,0)</f>
        <v>#N/A</v>
      </c>
      <c r="CH120" s="29" t="e">
        <f>VLOOKUP($C120,'S50'!$C:$BQ,42,0)</f>
        <v>#N/A</v>
      </c>
      <c r="CI120" s="29" t="e">
        <f>VLOOKUP($C120,'S50'!$C:$BQ,43,0)</f>
        <v>#N/A</v>
      </c>
    </row>
    <row r="121" spans="1:87" x14ac:dyDescent="0.2">
      <c r="A121" s="31" t="s">
        <v>384</v>
      </c>
      <c r="B121" s="31" t="s">
        <v>385</v>
      </c>
      <c r="C121" s="21" t="s">
        <v>157</v>
      </c>
      <c r="D121" s="22">
        <f>VLOOKUP($C121,'S0 remplacer avec S44'!$C:$BQ,55,0)</f>
        <v>335.5</v>
      </c>
      <c r="E121" s="22">
        <f>VLOOKUP($C121,'S0 remplacer avec S44'!$C:$BQ,62,0)</f>
        <v>91</v>
      </c>
      <c r="F121" s="22">
        <f>VLOOKUP($C121,'S0 remplacer avec S44'!$C:$BQ,63,0)</f>
        <v>176</v>
      </c>
      <c r="G121" s="22">
        <f>VLOOKUP($C121,'S0 remplacer avec S44'!$C:$BQ,45,0)</f>
        <v>3797.17659</v>
      </c>
      <c r="H121" s="29">
        <f>VLOOKUP($C121,'S0 remplacer avec S44'!$C:$BQ,52,0)</f>
        <v>0</v>
      </c>
      <c r="I121" s="29">
        <f>VLOOKUP($C121,'S0 remplacer avec S44'!$C:$BQ,53,0)</f>
        <v>708</v>
      </c>
      <c r="J121" s="29">
        <f>VLOOKUP($C121,'S0 remplacer avec S44'!$C:$BQ,15,0)</f>
        <v>263</v>
      </c>
      <c r="K121" s="29">
        <f>VLOOKUP($C121,'S0 remplacer avec S44'!$C:$BQ,22,0)</f>
        <v>0</v>
      </c>
      <c r="L121" s="29">
        <f>VLOOKUP($C121,'S0 remplacer avec S44'!$C:$BQ,23,0)</f>
        <v>21</v>
      </c>
      <c r="M121" s="29">
        <f>VLOOKUP($C121,'S0 remplacer avec S44'!$C:$BQ,35,0)</f>
        <v>6030.7814900000003</v>
      </c>
      <c r="N121" s="29">
        <f>VLOOKUP($C121,'S0 remplacer avec S44'!$C:$BQ,42,0)</f>
        <v>0</v>
      </c>
      <c r="O121" s="29">
        <f>VLOOKUP($C121,'S0 remplacer avec S44'!$C:$BQ,43,0)</f>
        <v>129</v>
      </c>
      <c r="P121" s="22">
        <f>VLOOKUP($C121,'S45'!$C:$BQ,55,0)</f>
        <v>338.8</v>
      </c>
      <c r="Q121" s="22">
        <f>VLOOKUP($C121,'S45'!$C:$BQ,62,0)</f>
        <v>88</v>
      </c>
      <c r="R121" s="22">
        <f>VLOOKUP($C121,'S45'!$C:$BQ,63,0)</f>
        <v>173</v>
      </c>
      <c r="S121" s="22">
        <f>VLOOKUP($C121,'S45'!$C:$BQ,45,0)</f>
        <v>3882.4220500000001</v>
      </c>
      <c r="T121" s="29">
        <f>VLOOKUP($C121,'S45'!$C:$BQ,52,0)</f>
        <v>0</v>
      </c>
      <c r="U121" s="29">
        <f>VLOOKUP($C121,'S45'!$C:$BQ,53,0)</f>
        <v>623</v>
      </c>
      <c r="V121" s="29">
        <f>VLOOKUP($C121,'S45'!$C:$BQ,15,0)</f>
        <v>263</v>
      </c>
      <c r="W121" s="29">
        <f>VLOOKUP($C121,'S45'!$C:$BQ,22,0)</f>
        <v>0</v>
      </c>
      <c r="X121" s="29">
        <f>VLOOKUP($C121,'S45'!$C:$BQ,23,0)</f>
        <v>21</v>
      </c>
      <c r="Y121" s="29">
        <f>VLOOKUP($C121,'S45'!$C:$BQ,35,0)</f>
        <v>6063.5349200000001</v>
      </c>
      <c r="Z121" s="29">
        <f>VLOOKUP($C121,'S45'!$C:$BQ,42,0)</f>
        <v>0</v>
      </c>
      <c r="AA121" s="29">
        <f>VLOOKUP($C121,'S45'!$C:$BQ,43,0)</f>
        <v>96</v>
      </c>
      <c r="AB121" s="22" t="e">
        <f>VLOOKUP($C121,'S46'!$C:$BQ,55,0)</f>
        <v>#N/A</v>
      </c>
      <c r="AC121" s="22" t="e">
        <f>VLOOKUP($C121,'S46'!$C:$BQ,62,0)</f>
        <v>#N/A</v>
      </c>
      <c r="AD121" s="22" t="e">
        <f>VLOOKUP($C121,'S46'!$C:$BQ,63,0)</f>
        <v>#N/A</v>
      </c>
      <c r="AE121" s="22" t="e">
        <f>VLOOKUP($C121,'S46'!$C:$BQ,45,0)</f>
        <v>#N/A</v>
      </c>
      <c r="AF121" s="29" t="e">
        <f>VLOOKUP($C121,'S46'!$C:$BQ,52,0)</f>
        <v>#N/A</v>
      </c>
      <c r="AG121" s="29" t="e">
        <f>VLOOKUP($C121,'S46'!$C:$BQ,53,0)</f>
        <v>#N/A</v>
      </c>
      <c r="AH121" s="29" t="e">
        <f>VLOOKUP($C121,'S46'!$C:$BQ,15,0)</f>
        <v>#N/A</v>
      </c>
      <c r="AI121" s="29" t="e">
        <f>VLOOKUP($C121,'S46'!$C:$BQ,22,0)</f>
        <v>#N/A</v>
      </c>
      <c r="AJ121" s="29" t="e">
        <f>VLOOKUP($C121,'S46'!$C:$BQ,23,0)</f>
        <v>#N/A</v>
      </c>
      <c r="AK121" s="29" t="e">
        <f>VLOOKUP($C121,'S46'!$C:$BQ,35,0)</f>
        <v>#N/A</v>
      </c>
      <c r="AL121" s="29" t="e">
        <f>VLOOKUP($C121,'S46'!$C:$BQ,42,0)</f>
        <v>#N/A</v>
      </c>
      <c r="AM121" s="29" t="e">
        <f>VLOOKUP($C121,'S46'!$C:$BQ,43,0)</f>
        <v>#N/A</v>
      </c>
      <c r="AN121" s="22" t="e">
        <f>VLOOKUP($C121,'S47'!$C:$BQ,55,0)</f>
        <v>#N/A</v>
      </c>
      <c r="AO121" s="22" t="e">
        <f>VLOOKUP($C121,'S47'!$C:$BQ,62,0)</f>
        <v>#N/A</v>
      </c>
      <c r="AP121" s="22" t="e">
        <f>VLOOKUP($C121,'S47'!$C:$BQ,63,0)</f>
        <v>#N/A</v>
      </c>
      <c r="AQ121" s="22" t="e">
        <f>VLOOKUP($C121,'S47'!$C:$BQ,45,0)</f>
        <v>#N/A</v>
      </c>
      <c r="AR121" s="29" t="e">
        <f>VLOOKUP($C121,'S47'!$C:$BQ,52,0)</f>
        <v>#N/A</v>
      </c>
      <c r="AS121" s="29" t="e">
        <f>VLOOKUP($C121,'S47'!$C:$BQ,53,0)</f>
        <v>#N/A</v>
      </c>
      <c r="AT121" s="29" t="e">
        <f>VLOOKUP($C121,'S47'!$C:$BQ,15,0)</f>
        <v>#N/A</v>
      </c>
      <c r="AU121" s="29" t="e">
        <f>VLOOKUP($C121,'S47'!$C:$BQ,22,0)</f>
        <v>#N/A</v>
      </c>
      <c r="AV121" s="29" t="e">
        <f>VLOOKUP($C121,'S47'!$C:$BQ,23,0)</f>
        <v>#N/A</v>
      </c>
      <c r="AW121" s="29" t="e">
        <f>VLOOKUP($C121,'S47'!$C:$BQ,35,0)</f>
        <v>#N/A</v>
      </c>
      <c r="AX121" s="29" t="e">
        <f>VLOOKUP($C121,'S47'!$C:$BQ,42,0)</f>
        <v>#N/A</v>
      </c>
      <c r="AY121" s="29" t="e">
        <f>VLOOKUP($C121,'S47'!$C:$BQ,43,0)</f>
        <v>#N/A</v>
      </c>
      <c r="AZ121" s="22" t="e">
        <f>VLOOKUP($C121,'S48'!$C:$BQ,55,0)</f>
        <v>#N/A</v>
      </c>
      <c r="BA121" s="22" t="e">
        <f>VLOOKUP($C121,'S48'!$C:$BQ,62,0)</f>
        <v>#N/A</v>
      </c>
      <c r="BB121" s="22" t="e">
        <f>VLOOKUP($C121,'S48'!$C:$BQ,63,0)</f>
        <v>#N/A</v>
      </c>
      <c r="BC121" s="22" t="e">
        <f>VLOOKUP($C121,'S48'!$C:$BQ,45,0)</f>
        <v>#N/A</v>
      </c>
      <c r="BD121" s="29" t="e">
        <f>VLOOKUP($C121,'S48'!$C:$BQ,52,0)</f>
        <v>#N/A</v>
      </c>
      <c r="BE121" s="29" t="e">
        <f>VLOOKUP($C121,'S48'!$C:$BQ,53,0)</f>
        <v>#N/A</v>
      </c>
      <c r="BF121" s="29" t="e">
        <f>VLOOKUP($C121,'S48'!$C:$BQ,15,0)</f>
        <v>#N/A</v>
      </c>
      <c r="BG121" s="29" t="e">
        <f>VLOOKUP($C121,'S48'!$C:$BQ,22,0)</f>
        <v>#N/A</v>
      </c>
      <c r="BH121" s="29" t="e">
        <f>VLOOKUP($C121,'S48'!$C:$BQ,23,0)</f>
        <v>#N/A</v>
      </c>
      <c r="BI121" s="29" t="e">
        <f>VLOOKUP($C121,'S48'!$C:$BQ,35,0)</f>
        <v>#N/A</v>
      </c>
      <c r="BJ121" s="29" t="e">
        <f>VLOOKUP($C121,'S48'!$C:$BQ,42,0)</f>
        <v>#N/A</v>
      </c>
      <c r="BK121" s="29" t="e">
        <f>VLOOKUP($C121,'S48'!$C:$BQ,43,0)</f>
        <v>#N/A</v>
      </c>
      <c r="BL121" s="22" t="e">
        <f>VLOOKUP($C121,'S49'!$C:$BQ,55,0)</f>
        <v>#N/A</v>
      </c>
      <c r="BM121" s="22" t="e">
        <f>VLOOKUP($C121,'S49'!$C:$BQ,62,0)</f>
        <v>#N/A</v>
      </c>
      <c r="BN121" s="22" t="e">
        <f>VLOOKUP($C121,'S49'!$C:$BQ,63,0)</f>
        <v>#N/A</v>
      </c>
      <c r="BO121" s="22" t="e">
        <f>VLOOKUP($C121,'S49'!$C:$BQ,45,0)</f>
        <v>#N/A</v>
      </c>
      <c r="BP121" s="29" t="e">
        <f>VLOOKUP($C121,'S49'!$C:$BQ,52,0)</f>
        <v>#N/A</v>
      </c>
      <c r="BQ121" s="29" t="e">
        <f>VLOOKUP($C121,'S49'!$C:$BQ,53,0)</f>
        <v>#N/A</v>
      </c>
      <c r="BR121" s="29" t="e">
        <f>VLOOKUP($C121,'S49'!$C:$BQ,15,0)</f>
        <v>#N/A</v>
      </c>
      <c r="BS121" s="29" t="e">
        <f>VLOOKUP($C121,'S49'!$C:$BQ,22,0)</f>
        <v>#N/A</v>
      </c>
      <c r="BT121" s="29" t="e">
        <f>VLOOKUP($C121,'S49'!$C:$BQ,23,0)</f>
        <v>#N/A</v>
      </c>
      <c r="BU121" s="29" t="e">
        <f>VLOOKUP($C121,'S49'!$C:$BQ,35,0)</f>
        <v>#N/A</v>
      </c>
      <c r="BV121" s="29" t="e">
        <f>VLOOKUP($C121,'S49'!$C:$BQ,42,0)</f>
        <v>#N/A</v>
      </c>
      <c r="BW121" s="29" t="e">
        <f>VLOOKUP($C121,'S49'!$C:$BQ,43,0)</f>
        <v>#N/A</v>
      </c>
      <c r="BX121" s="22" t="e">
        <f>VLOOKUP($C121,'S50'!$C:$BQ,55,0)</f>
        <v>#N/A</v>
      </c>
      <c r="BY121" s="22" t="e">
        <f>VLOOKUP($C121,'S50'!$C:$BQ,62,0)</f>
        <v>#N/A</v>
      </c>
      <c r="BZ121" s="22" t="e">
        <f>VLOOKUP($C121,'S50'!$C:$BQ,63,0)</f>
        <v>#N/A</v>
      </c>
      <c r="CA121" s="22" t="e">
        <f>VLOOKUP($C121,'S50'!$C:$BQ,45,0)</f>
        <v>#N/A</v>
      </c>
      <c r="CB121" s="29" t="e">
        <f>VLOOKUP($C121,'S50'!$C:$BQ,52,0)</f>
        <v>#N/A</v>
      </c>
      <c r="CC121" s="29" t="e">
        <f>VLOOKUP($C121,'S50'!$C:$BQ,53,0)</f>
        <v>#N/A</v>
      </c>
      <c r="CD121" s="29" t="e">
        <f>VLOOKUP($C121,'S50'!$C:$BQ,15,0)</f>
        <v>#N/A</v>
      </c>
      <c r="CE121" s="29" t="e">
        <f>VLOOKUP($C121,'S50'!$C:$BQ,22,0)</f>
        <v>#N/A</v>
      </c>
      <c r="CF121" s="29" t="e">
        <f>VLOOKUP($C121,'S50'!$C:$BQ,23,0)</f>
        <v>#N/A</v>
      </c>
      <c r="CG121" s="29" t="e">
        <f>VLOOKUP($C121,'S50'!$C:$BQ,35,0)</f>
        <v>#N/A</v>
      </c>
      <c r="CH121" s="29" t="e">
        <f>VLOOKUP($C121,'S50'!$C:$BQ,42,0)</f>
        <v>#N/A</v>
      </c>
      <c r="CI121" s="29" t="e">
        <f>VLOOKUP($C121,'S50'!$C:$BQ,43,0)</f>
        <v>#N/A</v>
      </c>
    </row>
    <row r="122" spans="1:87" x14ac:dyDescent="0.2">
      <c r="A122" s="31" t="s">
        <v>384</v>
      </c>
      <c r="B122" s="31" t="s">
        <v>385</v>
      </c>
      <c r="C122" s="21" t="s">
        <v>158</v>
      </c>
      <c r="D122" s="22">
        <f>VLOOKUP($C122,'S0 remplacer avec S44'!$C:$BQ,55,0)</f>
        <v>160.30000000000001</v>
      </c>
      <c r="E122" s="22">
        <f>VLOOKUP($C122,'S0 remplacer avec S44'!$C:$BQ,62,0)</f>
        <v>2</v>
      </c>
      <c r="F122" s="22">
        <f>VLOOKUP($C122,'S0 remplacer avec S44'!$C:$BQ,63,0)</f>
        <v>35</v>
      </c>
      <c r="G122" s="22">
        <f>VLOOKUP($C122,'S0 remplacer avec S44'!$C:$BQ,45,0)</f>
        <v>1599.8675699999999</v>
      </c>
      <c r="H122" s="29">
        <f>VLOOKUP($C122,'S0 remplacer avec S44'!$C:$BQ,52,0)</f>
        <v>0</v>
      </c>
      <c r="I122" s="29">
        <f>VLOOKUP($C122,'S0 remplacer avec S44'!$C:$BQ,53,0)</f>
        <v>115</v>
      </c>
      <c r="J122" s="29">
        <f>VLOOKUP($C122,'S0 remplacer avec S44'!$C:$BQ,15,0)</f>
        <v>100</v>
      </c>
      <c r="K122" s="29">
        <f>VLOOKUP($C122,'S0 remplacer avec S44'!$C:$BQ,22,0)</f>
        <v>0</v>
      </c>
      <c r="L122" s="29">
        <f>VLOOKUP($C122,'S0 remplacer avec S44'!$C:$BQ,23,0)</f>
        <v>8</v>
      </c>
      <c r="M122" s="29">
        <f>VLOOKUP($C122,'S0 remplacer avec S44'!$C:$BQ,35,0)</f>
        <v>3508.7602200000001</v>
      </c>
      <c r="N122" s="29">
        <f>VLOOKUP($C122,'S0 remplacer avec S44'!$C:$BQ,42,0)</f>
        <v>0</v>
      </c>
      <c r="O122" s="29">
        <f>VLOOKUP($C122,'S0 remplacer avec S44'!$C:$BQ,43,0)</f>
        <v>0</v>
      </c>
      <c r="P122" s="22">
        <f>VLOOKUP($C122,'S45'!$C:$BQ,55,0)</f>
        <v>162.1</v>
      </c>
      <c r="Q122" s="22">
        <f>VLOOKUP($C122,'S45'!$C:$BQ,62,0)</f>
        <v>0</v>
      </c>
      <c r="R122" s="22">
        <f>VLOOKUP($C122,'S45'!$C:$BQ,63,0)</f>
        <v>33</v>
      </c>
      <c r="S122" s="22">
        <f>VLOOKUP($C122,'S45'!$C:$BQ,45,0)</f>
        <v>1637.9488100000001</v>
      </c>
      <c r="T122" s="29">
        <f>VLOOKUP($C122,'S45'!$C:$BQ,52,0)</f>
        <v>0</v>
      </c>
      <c r="U122" s="29">
        <f>VLOOKUP($C122,'S45'!$C:$BQ,53,0)</f>
        <v>77</v>
      </c>
      <c r="V122" s="29">
        <f>VLOOKUP($C122,'S45'!$C:$BQ,15,0)</f>
        <v>100</v>
      </c>
      <c r="W122" s="29">
        <f>VLOOKUP($C122,'S45'!$C:$BQ,22,0)</f>
        <v>0</v>
      </c>
      <c r="X122" s="29">
        <f>VLOOKUP($C122,'S45'!$C:$BQ,23,0)</f>
        <v>8</v>
      </c>
      <c r="Y122" s="29">
        <f>VLOOKUP($C122,'S45'!$C:$BQ,35,0)</f>
        <v>3509.8843400000001</v>
      </c>
      <c r="Z122" s="29">
        <f>VLOOKUP($C122,'S45'!$C:$BQ,42,0)</f>
        <v>0</v>
      </c>
      <c r="AA122" s="29">
        <f>VLOOKUP($C122,'S45'!$C:$BQ,43,0)</f>
        <v>0</v>
      </c>
      <c r="AB122" s="22" t="e">
        <f>VLOOKUP($C122,'S46'!$C:$BQ,55,0)</f>
        <v>#N/A</v>
      </c>
      <c r="AC122" s="22" t="e">
        <f>VLOOKUP($C122,'S46'!$C:$BQ,62,0)</f>
        <v>#N/A</v>
      </c>
      <c r="AD122" s="22" t="e">
        <f>VLOOKUP($C122,'S46'!$C:$BQ,63,0)</f>
        <v>#N/A</v>
      </c>
      <c r="AE122" s="22" t="e">
        <f>VLOOKUP($C122,'S46'!$C:$BQ,45,0)</f>
        <v>#N/A</v>
      </c>
      <c r="AF122" s="29" t="e">
        <f>VLOOKUP($C122,'S46'!$C:$BQ,52,0)</f>
        <v>#N/A</v>
      </c>
      <c r="AG122" s="29" t="e">
        <f>VLOOKUP($C122,'S46'!$C:$BQ,53,0)</f>
        <v>#N/A</v>
      </c>
      <c r="AH122" s="29" t="e">
        <f>VLOOKUP($C122,'S46'!$C:$BQ,15,0)</f>
        <v>#N/A</v>
      </c>
      <c r="AI122" s="29" t="e">
        <f>VLOOKUP($C122,'S46'!$C:$BQ,22,0)</f>
        <v>#N/A</v>
      </c>
      <c r="AJ122" s="29" t="e">
        <f>VLOOKUP($C122,'S46'!$C:$BQ,23,0)</f>
        <v>#N/A</v>
      </c>
      <c r="AK122" s="29" t="e">
        <f>VLOOKUP($C122,'S46'!$C:$BQ,35,0)</f>
        <v>#N/A</v>
      </c>
      <c r="AL122" s="29" t="e">
        <f>VLOOKUP($C122,'S46'!$C:$BQ,42,0)</f>
        <v>#N/A</v>
      </c>
      <c r="AM122" s="29" t="e">
        <f>VLOOKUP($C122,'S46'!$C:$BQ,43,0)</f>
        <v>#N/A</v>
      </c>
      <c r="AN122" s="22" t="e">
        <f>VLOOKUP($C122,'S47'!$C:$BQ,55,0)</f>
        <v>#N/A</v>
      </c>
      <c r="AO122" s="22" t="e">
        <f>VLOOKUP($C122,'S47'!$C:$BQ,62,0)</f>
        <v>#N/A</v>
      </c>
      <c r="AP122" s="22" t="e">
        <f>VLOOKUP($C122,'S47'!$C:$BQ,63,0)</f>
        <v>#N/A</v>
      </c>
      <c r="AQ122" s="22" t="e">
        <f>VLOOKUP($C122,'S47'!$C:$BQ,45,0)</f>
        <v>#N/A</v>
      </c>
      <c r="AR122" s="29" t="e">
        <f>VLOOKUP($C122,'S47'!$C:$BQ,52,0)</f>
        <v>#N/A</v>
      </c>
      <c r="AS122" s="29" t="e">
        <f>VLOOKUP($C122,'S47'!$C:$BQ,53,0)</f>
        <v>#N/A</v>
      </c>
      <c r="AT122" s="29" t="e">
        <f>VLOOKUP($C122,'S47'!$C:$BQ,15,0)</f>
        <v>#N/A</v>
      </c>
      <c r="AU122" s="29" t="e">
        <f>VLOOKUP($C122,'S47'!$C:$BQ,22,0)</f>
        <v>#N/A</v>
      </c>
      <c r="AV122" s="29" t="e">
        <f>VLOOKUP($C122,'S47'!$C:$BQ,23,0)</f>
        <v>#N/A</v>
      </c>
      <c r="AW122" s="29" t="e">
        <f>VLOOKUP($C122,'S47'!$C:$BQ,35,0)</f>
        <v>#N/A</v>
      </c>
      <c r="AX122" s="29" t="e">
        <f>VLOOKUP($C122,'S47'!$C:$BQ,42,0)</f>
        <v>#N/A</v>
      </c>
      <c r="AY122" s="29" t="e">
        <f>VLOOKUP($C122,'S47'!$C:$BQ,43,0)</f>
        <v>#N/A</v>
      </c>
      <c r="AZ122" s="22" t="e">
        <f>VLOOKUP($C122,'S48'!$C:$BQ,55,0)</f>
        <v>#N/A</v>
      </c>
      <c r="BA122" s="22" t="e">
        <f>VLOOKUP($C122,'S48'!$C:$BQ,62,0)</f>
        <v>#N/A</v>
      </c>
      <c r="BB122" s="22" t="e">
        <f>VLOOKUP($C122,'S48'!$C:$BQ,63,0)</f>
        <v>#N/A</v>
      </c>
      <c r="BC122" s="22" t="e">
        <f>VLOOKUP($C122,'S48'!$C:$BQ,45,0)</f>
        <v>#N/A</v>
      </c>
      <c r="BD122" s="29" t="e">
        <f>VLOOKUP($C122,'S48'!$C:$BQ,52,0)</f>
        <v>#N/A</v>
      </c>
      <c r="BE122" s="29" t="e">
        <f>VLOOKUP($C122,'S48'!$C:$BQ,53,0)</f>
        <v>#N/A</v>
      </c>
      <c r="BF122" s="29" t="e">
        <f>VLOOKUP($C122,'S48'!$C:$BQ,15,0)</f>
        <v>#N/A</v>
      </c>
      <c r="BG122" s="29" t="e">
        <f>VLOOKUP($C122,'S48'!$C:$BQ,22,0)</f>
        <v>#N/A</v>
      </c>
      <c r="BH122" s="29" t="e">
        <f>VLOOKUP($C122,'S48'!$C:$BQ,23,0)</f>
        <v>#N/A</v>
      </c>
      <c r="BI122" s="29" t="e">
        <f>VLOOKUP($C122,'S48'!$C:$BQ,35,0)</f>
        <v>#N/A</v>
      </c>
      <c r="BJ122" s="29" t="e">
        <f>VLOOKUP($C122,'S48'!$C:$BQ,42,0)</f>
        <v>#N/A</v>
      </c>
      <c r="BK122" s="29" t="e">
        <f>VLOOKUP($C122,'S48'!$C:$BQ,43,0)</f>
        <v>#N/A</v>
      </c>
      <c r="BL122" s="22" t="e">
        <f>VLOOKUP($C122,'S49'!$C:$BQ,55,0)</f>
        <v>#N/A</v>
      </c>
      <c r="BM122" s="22" t="e">
        <f>VLOOKUP($C122,'S49'!$C:$BQ,62,0)</f>
        <v>#N/A</v>
      </c>
      <c r="BN122" s="22" t="e">
        <f>VLOOKUP($C122,'S49'!$C:$BQ,63,0)</f>
        <v>#N/A</v>
      </c>
      <c r="BO122" s="22" t="e">
        <f>VLOOKUP($C122,'S49'!$C:$BQ,45,0)</f>
        <v>#N/A</v>
      </c>
      <c r="BP122" s="29" t="e">
        <f>VLOOKUP($C122,'S49'!$C:$BQ,52,0)</f>
        <v>#N/A</v>
      </c>
      <c r="BQ122" s="29" t="e">
        <f>VLOOKUP($C122,'S49'!$C:$BQ,53,0)</f>
        <v>#N/A</v>
      </c>
      <c r="BR122" s="29" t="e">
        <f>VLOOKUP($C122,'S49'!$C:$BQ,15,0)</f>
        <v>#N/A</v>
      </c>
      <c r="BS122" s="29" t="e">
        <f>VLOOKUP($C122,'S49'!$C:$BQ,22,0)</f>
        <v>#N/A</v>
      </c>
      <c r="BT122" s="29" t="e">
        <f>VLOOKUP($C122,'S49'!$C:$BQ,23,0)</f>
        <v>#N/A</v>
      </c>
      <c r="BU122" s="29" t="e">
        <f>VLOOKUP($C122,'S49'!$C:$BQ,35,0)</f>
        <v>#N/A</v>
      </c>
      <c r="BV122" s="29" t="e">
        <f>VLOOKUP($C122,'S49'!$C:$BQ,42,0)</f>
        <v>#N/A</v>
      </c>
      <c r="BW122" s="29" t="e">
        <f>VLOOKUP($C122,'S49'!$C:$BQ,43,0)</f>
        <v>#N/A</v>
      </c>
      <c r="BX122" s="22" t="e">
        <f>VLOOKUP($C122,'S50'!$C:$BQ,55,0)</f>
        <v>#N/A</v>
      </c>
      <c r="BY122" s="22" t="e">
        <f>VLOOKUP($C122,'S50'!$C:$BQ,62,0)</f>
        <v>#N/A</v>
      </c>
      <c r="BZ122" s="22" t="e">
        <f>VLOOKUP($C122,'S50'!$C:$BQ,63,0)</f>
        <v>#N/A</v>
      </c>
      <c r="CA122" s="22" t="e">
        <f>VLOOKUP($C122,'S50'!$C:$BQ,45,0)</f>
        <v>#N/A</v>
      </c>
      <c r="CB122" s="29" t="e">
        <f>VLOOKUP($C122,'S50'!$C:$BQ,52,0)</f>
        <v>#N/A</v>
      </c>
      <c r="CC122" s="29" t="e">
        <f>VLOOKUP($C122,'S50'!$C:$BQ,53,0)</f>
        <v>#N/A</v>
      </c>
      <c r="CD122" s="29" t="e">
        <f>VLOOKUP($C122,'S50'!$C:$BQ,15,0)</f>
        <v>#N/A</v>
      </c>
      <c r="CE122" s="29" t="e">
        <f>VLOOKUP($C122,'S50'!$C:$BQ,22,0)</f>
        <v>#N/A</v>
      </c>
      <c r="CF122" s="29" t="e">
        <f>VLOOKUP($C122,'S50'!$C:$BQ,23,0)</f>
        <v>#N/A</v>
      </c>
      <c r="CG122" s="29" t="e">
        <f>VLOOKUP($C122,'S50'!$C:$BQ,35,0)</f>
        <v>#N/A</v>
      </c>
      <c r="CH122" s="29" t="e">
        <f>VLOOKUP($C122,'S50'!$C:$BQ,42,0)</f>
        <v>#N/A</v>
      </c>
      <c r="CI122" s="29" t="e">
        <f>VLOOKUP($C122,'S50'!$C:$BQ,43,0)</f>
        <v>#N/A</v>
      </c>
    </row>
    <row r="123" spans="1:87" x14ac:dyDescent="0.2">
      <c r="A123" s="31" t="s">
        <v>384</v>
      </c>
      <c r="B123" s="31" t="s">
        <v>385</v>
      </c>
      <c r="C123" s="21" t="s">
        <v>159</v>
      </c>
      <c r="D123" s="22">
        <f>VLOOKUP($C123,'S0 remplacer avec S44'!$C:$BQ,55,0)</f>
        <v>265</v>
      </c>
      <c r="E123" s="22">
        <f>VLOOKUP($C123,'S0 remplacer avec S44'!$C:$BQ,62,0)</f>
        <v>151</v>
      </c>
      <c r="F123" s="22">
        <f>VLOOKUP($C123,'S0 remplacer avec S44'!$C:$BQ,63,0)</f>
        <v>234</v>
      </c>
      <c r="G123" s="22">
        <f>VLOOKUP($C123,'S0 remplacer avec S44'!$C:$BQ,45,0)</f>
        <v>3159.5118699999998</v>
      </c>
      <c r="H123" s="29">
        <f>VLOOKUP($C123,'S0 remplacer avec S44'!$C:$BQ,52,0)</f>
        <v>501</v>
      </c>
      <c r="I123" s="29">
        <f>VLOOKUP($C123,'S0 remplacer avec S44'!$C:$BQ,53,0)</f>
        <v>1233</v>
      </c>
      <c r="J123" s="29">
        <f>VLOOKUP($C123,'S0 remplacer avec S44'!$C:$BQ,15,0)</f>
        <v>234</v>
      </c>
      <c r="K123" s="29">
        <f>VLOOKUP($C123,'S0 remplacer avec S44'!$C:$BQ,22,0)</f>
        <v>0</v>
      </c>
      <c r="L123" s="29">
        <f>VLOOKUP($C123,'S0 remplacer avec S44'!$C:$BQ,23,0)</f>
        <v>42</v>
      </c>
      <c r="M123" s="29">
        <f>VLOOKUP($C123,'S0 remplacer avec S44'!$C:$BQ,35,0)</f>
        <v>5581.4357799999998</v>
      </c>
      <c r="N123" s="29">
        <f>VLOOKUP($C123,'S0 remplacer avec S44'!$C:$BQ,42,0)</f>
        <v>0</v>
      </c>
      <c r="O123" s="29">
        <f>VLOOKUP($C123,'S0 remplacer avec S44'!$C:$BQ,43,0)</f>
        <v>0</v>
      </c>
      <c r="P123" s="22">
        <f>VLOOKUP($C123,'S45'!$C:$BQ,55,0)</f>
        <v>269.60000000000002</v>
      </c>
      <c r="Q123" s="22">
        <f>VLOOKUP($C123,'S45'!$C:$BQ,62,0)</f>
        <v>146</v>
      </c>
      <c r="R123" s="22">
        <f>VLOOKUP($C123,'S45'!$C:$BQ,63,0)</f>
        <v>229</v>
      </c>
      <c r="S123" s="22">
        <f>VLOOKUP($C123,'S45'!$C:$BQ,45,0)</f>
        <v>3493.9429500000001</v>
      </c>
      <c r="T123" s="29">
        <f>VLOOKUP($C123,'S45'!$C:$BQ,52,0)</f>
        <v>167</v>
      </c>
      <c r="U123" s="29">
        <f>VLOOKUP($C123,'S45'!$C:$BQ,53,0)</f>
        <v>899</v>
      </c>
      <c r="V123" s="29">
        <f>VLOOKUP($C123,'S45'!$C:$BQ,15,0)</f>
        <v>238</v>
      </c>
      <c r="W123" s="29">
        <f>VLOOKUP($C123,'S45'!$C:$BQ,22,0)</f>
        <v>0</v>
      </c>
      <c r="X123" s="29">
        <f>VLOOKUP($C123,'S45'!$C:$BQ,23,0)</f>
        <v>38</v>
      </c>
      <c r="Y123" s="29">
        <f>VLOOKUP($C123,'S45'!$C:$BQ,35,0)</f>
        <v>5595.4900500000003</v>
      </c>
      <c r="Z123" s="29">
        <f>VLOOKUP($C123,'S45'!$C:$BQ,42,0)</f>
        <v>0</v>
      </c>
      <c r="AA123" s="29">
        <f>VLOOKUP($C123,'S45'!$C:$BQ,43,0)</f>
        <v>0</v>
      </c>
      <c r="AB123" s="22" t="e">
        <f>VLOOKUP($C123,'S46'!$C:$BQ,55,0)</f>
        <v>#N/A</v>
      </c>
      <c r="AC123" s="22" t="e">
        <f>VLOOKUP($C123,'S46'!$C:$BQ,62,0)</f>
        <v>#N/A</v>
      </c>
      <c r="AD123" s="22" t="e">
        <f>VLOOKUP($C123,'S46'!$C:$BQ,63,0)</f>
        <v>#N/A</v>
      </c>
      <c r="AE123" s="22" t="e">
        <f>VLOOKUP($C123,'S46'!$C:$BQ,45,0)</f>
        <v>#N/A</v>
      </c>
      <c r="AF123" s="29" t="e">
        <f>VLOOKUP($C123,'S46'!$C:$BQ,52,0)</f>
        <v>#N/A</v>
      </c>
      <c r="AG123" s="29" t="e">
        <f>VLOOKUP($C123,'S46'!$C:$BQ,53,0)</f>
        <v>#N/A</v>
      </c>
      <c r="AH123" s="29" t="e">
        <f>VLOOKUP($C123,'S46'!$C:$BQ,15,0)</f>
        <v>#N/A</v>
      </c>
      <c r="AI123" s="29" t="e">
        <f>VLOOKUP($C123,'S46'!$C:$BQ,22,0)</f>
        <v>#N/A</v>
      </c>
      <c r="AJ123" s="29" t="e">
        <f>VLOOKUP($C123,'S46'!$C:$BQ,23,0)</f>
        <v>#N/A</v>
      </c>
      <c r="AK123" s="29" t="e">
        <f>VLOOKUP($C123,'S46'!$C:$BQ,35,0)</f>
        <v>#N/A</v>
      </c>
      <c r="AL123" s="29" t="e">
        <f>VLOOKUP($C123,'S46'!$C:$BQ,42,0)</f>
        <v>#N/A</v>
      </c>
      <c r="AM123" s="29" t="e">
        <f>VLOOKUP($C123,'S46'!$C:$BQ,43,0)</f>
        <v>#N/A</v>
      </c>
      <c r="AN123" s="22" t="e">
        <f>VLOOKUP($C123,'S47'!$C:$BQ,55,0)</f>
        <v>#N/A</v>
      </c>
      <c r="AO123" s="22" t="e">
        <f>VLOOKUP($C123,'S47'!$C:$BQ,62,0)</f>
        <v>#N/A</v>
      </c>
      <c r="AP123" s="22" t="e">
        <f>VLOOKUP($C123,'S47'!$C:$BQ,63,0)</f>
        <v>#N/A</v>
      </c>
      <c r="AQ123" s="22" t="e">
        <f>VLOOKUP($C123,'S47'!$C:$BQ,45,0)</f>
        <v>#N/A</v>
      </c>
      <c r="AR123" s="29" t="e">
        <f>VLOOKUP($C123,'S47'!$C:$BQ,52,0)</f>
        <v>#N/A</v>
      </c>
      <c r="AS123" s="29" t="e">
        <f>VLOOKUP($C123,'S47'!$C:$BQ,53,0)</f>
        <v>#N/A</v>
      </c>
      <c r="AT123" s="29" t="e">
        <f>VLOOKUP($C123,'S47'!$C:$BQ,15,0)</f>
        <v>#N/A</v>
      </c>
      <c r="AU123" s="29" t="e">
        <f>VLOOKUP($C123,'S47'!$C:$BQ,22,0)</f>
        <v>#N/A</v>
      </c>
      <c r="AV123" s="29" t="e">
        <f>VLOOKUP($C123,'S47'!$C:$BQ,23,0)</f>
        <v>#N/A</v>
      </c>
      <c r="AW123" s="29" t="e">
        <f>VLOOKUP($C123,'S47'!$C:$BQ,35,0)</f>
        <v>#N/A</v>
      </c>
      <c r="AX123" s="29" t="e">
        <f>VLOOKUP($C123,'S47'!$C:$BQ,42,0)</f>
        <v>#N/A</v>
      </c>
      <c r="AY123" s="29" t="e">
        <f>VLOOKUP($C123,'S47'!$C:$BQ,43,0)</f>
        <v>#N/A</v>
      </c>
      <c r="AZ123" s="22" t="e">
        <f>VLOOKUP($C123,'S48'!$C:$BQ,55,0)</f>
        <v>#N/A</v>
      </c>
      <c r="BA123" s="22" t="e">
        <f>VLOOKUP($C123,'S48'!$C:$BQ,62,0)</f>
        <v>#N/A</v>
      </c>
      <c r="BB123" s="22" t="e">
        <f>VLOOKUP($C123,'S48'!$C:$BQ,63,0)</f>
        <v>#N/A</v>
      </c>
      <c r="BC123" s="22" t="e">
        <f>VLOOKUP($C123,'S48'!$C:$BQ,45,0)</f>
        <v>#N/A</v>
      </c>
      <c r="BD123" s="29" t="e">
        <f>VLOOKUP($C123,'S48'!$C:$BQ,52,0)</f>
        <v>#N/A</v>
      </c>
      <c r="BE123" s="29" t="e">
        <f>VLOOKUP($C123,'S48'!$C:$BQ,53,0)</f>
        <v>#N/A</v>
      </c>
      <c r="BF123" s="29" t="e">
        <f>VLOOKUP($C123,'S48'!$C:$BQ,15,0)</f>
        <v>#N/A</v>
      </c>
      <c r="BG123" s="29" t="e">
        <f>VLOOKUP($C123,'S48'!$C:$BQ,22,0)</f>
        <v>#N/A</v>
      </c>
      <c r="BH123" s="29" t="e">
        <f>VLOOKUP($C123,'S48'!$C:$BQ,23,0)</f>
        <v>#N/A</v>
      </c>
      <c r="BI123" s="29" t="e">
        <f>VLOOKUP($C123,'S48'!$C:$BQ,35,0)</f>
        <v>#N/A</v>
      </c>
      <c r="BJ123" s="29" t="e">
        <f>VLOOKUP($C123,'S48'!$C:$BQ,42,0)</f>
        <v>#N/A</v>
      </c>
      <c r="BK123" s="29" t="e">
        <f>VLOOKUP($C123,'S48'!$C:$BQ,43,0)</f>
        <v>#N/A</v>
      </c>
      <c r="BL123" s="22" t="e">
        <f>VLOOKUP($C123,'S49'!$C:$BQ,55,0)</f>
        <v>#N/A</v>
      </c>
      <c r="BM123" s="22" t="e">
        <f>VLOOKUP($C123,'S49'!$C:$BQ,62,0)</f>
        <v>#N/A</v>
      </c>
      <c r="BN123" s="22" t="e">
        <f>VLOOKUP($C123,'S49'!$C:$BQ,63,0)</f>
        <v>#N/A</v>
      </c>
      <c r="BO123" s="22" t="e">
        <f>VLOOKUP($C123,'S49'!$C:$BQ,45,0)</f>
        <v>#N/A</v>
      </c>
      <c r="BP123" s="29" t="e">
        <f>VLOOKUP($C123,'S49'!$C:$BQ,52,0)</f>
        <v>#N/A</v>
      </c>
      <c r="BQ123" s="29" t="e">
        <f>VLOOKUP($C123,'S49'!$C:$BQ,53,0)</f>
        <v>#N/A</v>
      </c>
      <c r="BR123" s="29" t="e">
        <f>VLOOKUP($C123,'S49'!$C:$BQ,15,0)</f>
        <v>#N/A</v>
      </c>
      <c r="BS123" s="29" t="e">
        <f>VLOOKUP($C123,'S49'!$C:$BQ,22,0)</f>
        <v>#N/A</v>
      </c>
      <c r="BT123" s="29" t="e">
        <f>VLOOKUP($C123,'S49'!$C:$BQ,23,0)</f>
        <v>#N/A</v>
      </c>
      <c r="BU123" s="29" t="e">
        <f>VLOOKUP($C123,'S49'!$C:$BQ,35,0)</f>
        <v>#N/A</v>
      </c>
      <c r="BV123" s="29" t="e">
        <f>VLOOKUP($C123,'S49'!$C:$BQ,42,0)</f>
        <v>#N/A</v>
      </c>
      <c r="BW123" s="29" t="e">
        <f>VLOOKUP($C123,'S49'!$C:$BQ,43,0)</f>
        <v>#N/A</v>
      </c>
      <c r="BX123" s="22" t="e">
        <f>VLOOKUP($C123,'S50'!$C:$BQ,55,0)</f>
        <v>#N/A</v>
      </c>
      <c r="BY123" s="22" t="e">
        <f>VLOOKUP($C123,'S50'!$C:$BQ,62,0)</f>
        <v>#N/A</v>
      </c>
      <c r="BZ123" s="22" t="e">
        <f>VLOOKUP($C123,'S50'!$C:$BQ,63,0)</f>
        <v>#N/A</v>
      </c>
      <c r="CA123" s="22" t="e">
        <f>VLOOKUP($C123,'S50'!$C:$BQ,45,0)</f>
        <v>#N/A</v>
      </c>
      <c r="CB123" s="29" t="e">
        <f>VLOOKUP($C123,'S50'!$C:$BQ,52,0)</f>
        <v>#N/A</v>
      </c>
      <c r="CC123" s="29" t="e">
        <f>VLOOKUP($C123,'S50'!$C:$BQ,53,0)</f>
        <v>#N/A</v>
      </c>
      <c r="CD123" s="29" t="e">
        <f>VLOOKUP($C123,'S50'!$C:$BQ,15,0)</f>
        <v>#N/A</v>
      </c>
      <c r="CE123" s="29" t="e">
        <f>VLOOKUP($C123,'S50'!$C:$BQ,22,0)</f>
        <v>#N/A</v>
      </c>
      <c r="CF123" s="29" t="e">
        <f>VLOOKUP($C123,'S50'!$C:$BQ,23,0)</f>
        <v>#N/A</v>
      </c>
      <c r="CG123" s="29" t="e">
        <f>VLOOKUP($C123,'S50'!$C:$BQ,35,0)</f>
        <v>#N/A</v>
      </c>
      <c r="CH123" s="29" t="e">
        <f>VLOOKUP($C123,'S50'!$C:$BQ,42,0)</f>
        <v>#N/A</v>
      </c>
      <c r="CI123" s="29" t="e">
        <f>VLOOKUP($C123,'S50'!$C:$BQ,43,0)</f>
        <v>#N/A</v>
      </c>
    </row>
    <row r="124" spans="1:87" x14ac:dyDescent="0.2">
      <c r="A124" s="31" t="s">
        <v>384</v>
      </c>
      <c r="B124" s="31" t="s">
        <v>386</v>
      </c>
      <c r="C124" s="21" t="s">
        <v>161</v>
      </c>
      <c r="D124" s="22">
        <f>VLOOKUP($C124,'S0 remplacer avec S44'!$C:$BQ,55,0)</f>
        <v>182.6</v>
      </c>
      <c r="E124" s="22">
        <f>VLOOKUP($C124,'S0 remplacer avec S44'!$C:$BQ,62,0)</f>
        <v>0</v>
      </c>
      <c r="F124" s="22">
        <f>VLOOKUP($C124,'S0 remplacer avec S44'!$C:$BQ,63,0)</f>
        <v>34</v>
      </c>
      <c r="G124" s="22">
        <f>VLOOKUP($C124,'S0 remplacer avec S44'!$C:$BQ,45,0)</f>
        <v>1747.93524</v>
      </c>
      <c r="H124" s="29">
        <f>VLOOKUP($C124,'S0 remplacer avec S44'!$C:$BQ,52,0)</f>
        <v>0</v>
      </c>
      <c r="I124" s="29">
        <f>VLOOKUP($C124,'S0 remplacer avec S44'!$C:$BQ,53,0)</f>
        <v>160</v>
      </c>
      <c r="J124" s="29">
        <f>VLOOKUP($C124,'S0 remplacer avec S44'!$C:$BQ,15,0)</f>
        <v>157</v>
      </c>
      <c r="K124" s="29">
        <f>VLOOKUP($C124,'S0 remplacer avec S44'!$C:$BQ,22,0)</f>
        <v>0</v>
      </c>
      <c r="L124" s="29">
        <f>VLOOKUP($C124,'S0 remplacer avec S44'!$C:$BQ,23,0)</f>
        <v>0</v>
      </c>
      <c r="M124" s="29">
        <f>VLOOKUP($C124,'S0 remplacer avec S44'!$C:$BQ,35,0)</f>
        <v>2740.4007999999999</v>
      </c>
      <c r="N124" s="29">
        <f>VLOOKUP($C124,'S0 remplacer avec S44'!$C:$BQ,42,0)</f>
        <v>0</v>
      </c>
      <c r="O124" s="29">
        <f>VLOOKUP($C124,'S0 remplacer avec S44'!$C:$BQ,43,0)</f>
        <v>0</v>
      </c>
      <c r="P124" s="22">
        <f>VLOOKUP($C124,'S45'!$C:$BQ,55,0)</f>
        <v>185.8</v>
      </c>
      <c r="Q124" s="22">
        <f>VLOOKUP($C124,'S45'!$C:$BQ,62,0)</f>
        <v>0</v>
      </c>
      <c r="R124" s="22">
        <f>VLOOKUP($C124,'S45'!$C:$BQ,63,0)</f>
        <v>31</v>
      </c>
      <c r="S124" s="22">
        <f>VLOOKUP($C124,'S45'!$C:$BQ,45,0)</f>
        <v>1767.0261800000001</v>
      </c>
      <c r="T124" s="29">
        <f>VLOOKUP($C124,'S45'!$C:$BQ,52,0)</f>
        <v>0</v>
      </c>
      <c r="U124" s="29">
        <f>VLOOKUP($C124,'S45'!$C:$BQ,53,0)</f>
        <v>141</v>
      </c>
      <c r="V124" s="29">
        <f>VLOOKUP($C124,'S45'!$C:$BQ,15,0)</f>
        <v>158</v>
      </c>
      <c r="W124" s="29">
        <f>VLOOKUP($C124,'S45'!$C:$BQ,22,0)</f>
        <v>0</v>
      </c>
      <c r="X124" s="29">
        <f>VLOOKUP($C124,'S45'!$C:$BQ,23,0)</f>
        <v>0</v>
      </c>
      <c r="Y124" s="29">
        <f>VLOOKUP($C124,'S45'!$C:$BQ,35,0)</f>
        <v>2761.6666799999998</v>
      </c>
      <c r="Z124" s="29">
        <f>VLOOKUP($C124,'S45'!$C:$BQ,42,0)</f>
        <v>0</v>
      </c>
      <c r="AA124" s="29">
        <f>VLOOKUP($C124,'S45'!$C:$BQ,43,0)</f>
        <v>0</v>
      </c>
      <c r="AB124" s="22" t="e">
        <f>VLOOKUP($C124,'S46'!$C:$BQ,55,0)</f>
        <v>#N/A</v>
      </c>
      <c r="AC124" s="22" t="e">
        <f>VLOOKUP($C124,'S46'!$C:$BQ,62,0)</f>
        <v>#N/A</v>
      </c>
      <c r="AD124" s="22" t="e">
        <f>VLOOKUP($C124,'S46'!$C:$BQ,63,0)</f>
        <v>#N/A</v>
      </c>
      <c r="AE124" s="22" t="e">
        <f>VLOOKUP($C124,'S46'!$C:$BQ,45,0)</f>
        <v>#N/A</v>
      </c>
      <c r="AF124" s="29" t="e">
        <f>VLOOKUP($C124,'S46'!$C:$BQ,52,0)</f>
        <v>#N/A</v>
      </c>
      <c r="AG124" s="29" t="e">
        <f>VLOOKUP($C124,'S46'!$C:$BQ,53,0)</f>
        <v>#N/A</v>
      </c>
      <c r="AH124" s="29" t="e">
        <f>VLOOKUP($C124,'S46'!$C:$BQ,15,0)</f>
        <v>#N/A</v>
      </c>
      <c r="AI124" s="29" t="e">
        <f>VLOOKUP($C124,'S46'!$C:$BQ,22,0)</f>
        <v>#N/A</v>
      </c>
      <c r="AJ124" s="29" t="e">
        <f>VLOOKUP($C124,'S46'!$C:$BQ,23,0)</f>
        <v>#N/A</v>
      </c>
      <c r="AK124" s="29" t="e">
        <f>VLOOKUP($C124,'S46'!$C:$BQ,35,0)</f>
        <v>#N/A</v>
      </c>
      <c r="AL124" s="29" t="e">
        <f>VLOOKUP($C124,'S46'!$C:$BQ,42,0)</f>
        <v>#N/A</v>
      </c>
      <c r="AM124" s="29" t="e">
        <f>VLOOKUP($C124,'S46'!$C:$BQ,43,0)</f>
        <v>#N/A</v>
      </c>
      <c r="AN124" s="22" t="e">
        <f>VLOOKUP($C124,'S47'!$C:$BQ,55,0)</f>
        <v>#N/A</v>
      </c>
      <c r="AO124" s="22" t="e">
        <f>VLOOKUP($C124,'S47'!$C:$BQ,62,0)</f>
        <v>#N/A</v>
      </c>
      <c r="AP124" s="22" t="e">
        <f>VLOOKUP($C124,'S47'!$C:$BQ,63,0)</f>
        <v>#N/A</v>
      </c>
      <c r="AQ124" s="22" t="e">
        <f>VLOOKUP($C124,'S47'!$C:$BQ,45,0)</f>
        <v>#N/A</v>
      </c>
      <c r="AR124" s="29" t="e">
        <f>VLOOKUP($C124,'S47'!$C:$BQ,52,0)</f>
        <v>#N/A</v>
      </c>
      <c r="AS124" s="29" t="e">
        <f>VLOOKUP($C124,'S47'!$C:$BQ,53,0)</f>
        <v>#N/A</v>
      </c>
      <c r="AT124" s="29" t="e">
        <f>VLOOKUP($C124,'S47'!$C:$BQ,15,0)</f>
        <v>#N/A</v>
      </c>
      <c r="AU124" s="29" t="e">
        <f>VLOOKUP($C124,'S47'!$C:$BQ,22,0)</f>
        <v>#N/A</v>
      </c>
      <c r="AV124" s="29" t="e">
        <f>VLOOKUP($C124,'S47'!$C:$BQ,23,0)</f>
        <v>#N/A</v>
      </c>
      <c r="AW124" s="29" t="e">
        <f>VLOOKUP($C124,'S47'!$C:$BQ,35,0)</f>
        <v>#N/A</v>
      </c>
      <c r="AX124" s="29" t="e">
        <f>VLOOKUP($C124,'S47'!$C:$BQ,42,0)</f>
        <v>#N/A</v>
      </c>
      <c r="AY124" s="29" t="e">
        <f>VLOOKUP($C124,'S47'!$C:$BQ,43,0)</f>
        <v>#N/A</v>
      </c>
      <c r="AZ124" s="22" t="e">
        <f>VLOOKUP($C124,'S48'!$C:$BQ,55,0)</f>
        <v>#N/A</v>
      </c>
      <c r="BA124" s="22" t="e">
        <f>VLOOKUP($C124,'S48'!$C:$BQ,62,0)</f>
        <v>#N/A</v>
      </c>
      <c r="BB124" s="22" t="e">
        <f>VLOOKUP($C124,'S48'!$C:$BQ,63,0)</f>
        <v>#N/A</v>
      </c>
      <c r="BC124" s="22" t="e">
        <f>VLOOKUP($C124,'S48'!$C:$BQ,45,0)</f>
        <v>#N/A</v>
      </c>
      <c r="BD124" s="29" t="e">
        <f>VLOOKUP($C124,'S48'!$C:$BQ,52,0)</f>
        <v>#N/A</v>
      </c>
      <c r="BE124" s="29" t="e">
        <f>VLOOKUP($C124,'S48'!$C:$BQ,53,0)</f>
        <v>#N/A</v>
      </c>
      <c r="BF124" s="29" t="e">
        <f>VLOOKUP($C124,'S48'!$C:$BQ,15,0)</f>
        <v>#N/A</v>
      </c>
      <c r="BG124" s="29" t="e">
        <f>VLOOKUP($C124,'S48'!$C:$BQ,22,0)</f>
        <v>#N/A</v>
      </c>
      <c r="BH124" s="29" t="e">
        <f>VLOOKUP($C124,'S48'!$C:$BQ,23,0)</f>
        <v>#N/A</v>
      </c>
      <c r="BI124" s="29" t="e">
        <f>VLOOKUP($C124,'S48'!$C:$BQ,35,0)</f>
        <v>#N/A</v>
      </c>
      <c r="BJ124" s="29" t="e">
        <f>VLOOKUP($C124,'S48'!$C:$BQ,42,0)</f>
        <v>#N/A</v>
      </c>
      <c r="BK124" s="29" t="e">
        <f>VLOOKUP($C124,'S48'!$C:$BQ,43,0)</f>
        <v>#N/A</v>
      </c>
      <c r="BL124" s="22" t="e">
        <f>VLOOKUP($C124,'S49'!$C:$BQ,55,0)</f>
        <v>#N/A</v>
      </c>
      <c r="BM124" s="22" t="e">
        <f>VLOOKUP($C124,'S49'!$C:$BQ,62,0)</f>
        <v>#N/A</v>
      </c>
      <c r="BN124" s="22" t="e">
        <f>VLOOKUP($C124,'S49'!$C:$BQ,63,0)</f>
        <v>#N/A</v>
      </c>
      <c r="BO124" s="22" t="e">
        <f>VLOOKUP($C124,'S49'!$C:$BQ,45,0)</f>
        <v>#N/A</v>
      </c>
      <c r="BP124" s="29" t="e">
        <f>VLOOKUP($C124,'S49'!$C:$BQ,52,0)</f>
        <v>#N/A</v>
      </c>
      <c r="BQ124" s="29" t="e">
        <f>VLOOKUP($C124,'S49'!$C:$BQ,53,0)</f>
        <v>#N/A</v>
      </c>
      <c r="BR124" s="29" t="e">
        <f>VLOOKUP($C124,'S49'!$C:$BQ,15,0)</f>
        <v>#N/A</v>
      </c>
      <c r="BS124" s="29" t="e">
        <f>VLOOKUP($C124,'S49'!$C:$BQ,22,0)</f>
        <v>#N/A</v>
      </c>
      <c r="BT124" s="29" t="e">
        <f>VLOOKUP($C124,'S49'!$C:$BQ,23,0)</f>
        <v>#N/A</v>
      </c>
      <c r="BU124" s="29" t="e">
        <f>VLOOKUP($C124,'S49'!$C:$BQ,35,0)</f>
        <v>#N/A</v>
      </c>
      <c r="BV124" s="29" t="e">
        <f>VLOOKUP($C124,'S49'!$C:$BQ,42,0)</f>
        <v>#N/A</v>
      </c>
      <c r="BW124" s="29" t="e">
        <f>VLOOKUP($C124,'S49'!$C:$BQ,43,0)</f>
        <v>#N/A</v>
      </c>
      <c r="BX124" s="22" t="e">
        <f>VLOOKUP($C124,'S50'!$C:$BQ,55,0)</f>
        <v>#N/A</v>
      </c>
      <c r="BY124" s="22" t="e">
        <f>VLOOKUP($C124,'S50'!$C:$BQ,62,0)</f>
        <v>#N/A</v>
      </c>
      <c r="BZ124" s="22" t="e">
        <f>VLOOKUP($C124,'S50'!$C:$BQ,63,0)</f>
        <v>#N/A</v>
      </c>
      <c r="CA124" s="22" t="e">
        <f>VLOOKUP($C124,'S50'!$C:$BQ,45,0)</f>
        <v>#N/A</v>
      </c>
      <c r="CB124" s="29" t="e">
        <f>VLOOKUP($C124,'S50'!$C:$BQ,52,0)</f>
        <v>#N/A</v>
      </c>
      <c r="CC124" s="29" t="e">
        <f>VLOOKUP($C124,'S50'!$C:$BQ,53,0)</f>
        <v>#N/A</v>
      </c>
      <c r="CD124" s="29" t="e">
        <f>VLOOKUP($C124,'S50'!$C:$BQ,15,0)</f>
        <v>#N/A</v>
      </c>
      <c r="CE124" s="29" t="e">
        <f>VLOOKUP($C124,'S50'!$C:$BQ,22,0)</f>
        <v>#N/A</v>
      </c>
      <c r="CF124" s="29" t="e">
        <f>VLOOKUP($C124,'S50'!$C:$BQ,23,0)</f>
        <v>#N/A</v>
      </c>
      <c r="CG124" s="29" t="e">
        <f>VLOOKUP($C124,'S50'!$C:$BQ,35,0)</f>
        <v>#N/A</v>
      </c>
      <c r="CH124" s="29" t="e">
        <f>VLOOKUP($C124,'S50'!$C:$BQ,42,0)</f>
        <v>#N/A</v>
      </c>
      <c r="CI124" s="29" t="e">
        <f>VLOOKUP($C124,'S50'!$C:$BQ,43,0)</f>
        <v>#N/A</v>
      </c>
    </row>
    <row r="125" spans="1:87" x14ac:dyDescent="0.2">
      <c r="A125" s="31" t="s">
        <v>384</v>
      </c>
      <c r="B125" s="31" t="s">
        <v>386</v>
      </c>
      <c r="C125" s="21" t="s">
        <v>162</v>
      </c>
      <c r="D125" s="22">
        <f>VLOOKUP($C125,'S0 remplacer avec S44'!$C:$BQ,55,0)</f>
        <v>539.70000000000005</v>
      </c>
      <c r="E125" s="22">
        <f>VLOOKUP($C125,'S0 remplacer avec S44'!$C:$BQ,62,0)</f>
        <v>78</v>
      </c>
      <c r="F125" s="22">
        <f>VLOOKUP($C125,'S0 remplacer avec S44'!$C:$BQ,63,0)</f>
        <v>202</v>
      </c>
      <c r="G125" s="22">
        <f>VLOOKUP($C125,'S0 remplacer avec S44'!$C:$BQ,45,0)</f>
        <v>4932.51397</v>
      </c>
      <c r="H125" s="29">
        <f>VLOOKUP($C125,'S0 remplacer avec S44'!$C:$BQ,52,0)</f>
        <v>511</v>
      </c>
      <c r="I125" s="29">
        <f>VLOOKUP($C125,'S0 remplacer avec S44'!$C:$BQ,53,0)</f>
        <v>1599</v>
      </c>
      <c r="J125" s="29">
        <f>VLOOKUP($C125,'S0 remplacer avec S44'!$C:$BQ,15,0)</f>
        <v>526</v>
      </c>
      <c r="K125" s="29">
        <f>VLOOKUP($C125,'S0 remplacer avec S44'!$C:$BQ,22,0)</f>
        <v>0</v>
      </c>
      <c r="L125" s="29">
        <f>VLOOKUP($C125,'S0 remplacer avec S44'!$C:$BQ,23,0)</f>
        <v>0</v>
      </c>
      <c r="M125" s="29">
        <f>VLOOKUP($C125,'S0 remplacer avec S44'!$C:$BQ,35,0)</f>
        <v>7123.9850900000001</v>
      </c>
      <c r="N125" s="29">
        <f>VLOOKUP($C125,'S0 remplacer avec S44'!$C:$BQ,42,0)</f>
        <v>0</v>
      </c>
      <c r="O125" s="29">
        <f>VLOOKUP($C125,'S0 remplacer avec S44'!$C:$BQ,43,0)</f>
        <v>964</v>
      </c>
      <c r="P125" s="22">
        <f>VLOOKUP($C125,'S45'!$C:$BQ,55,0)</f>
        <v>546.6</v>
      </c>
      <c r="Q125" s="22">
        <f>VLOOKUP($C125,'S45'!$C:$BQ,62,0)</f>
        <v>71</v>
      </c>
      <c r="R125" s="22">
        <f>VLOOKUP($C125,'S45'!$C:$BQ,63,0)</f>
        <v>195</v>
      </c>
      <c r="S125" s="22">
        <f>VLOOKUP($C125,'S45'!$C:$BQ,45,0)</f>
        <v>5031.9821099999999</v>
      </c>
      <c r="T125" s="29">
        <f>VLOOKUP($C125,'S45'!$C:$BQ,52,0)</f>
        <v>411</v>
      </c>
      <c r="U125" s="29">
        <f>VLOOKUP($C125,'S45'!$C:$BQ,53,0)</f>
        <v>1500</v>
      </c>
      <c r="V125" s="29">
        <f>VLOOKUP($C125,'S45'!$C:$BQ,15,0)</f>
        <v>531</v>
      </c>
      <c r="W125" s="29">
        <f>VLOOKUP($C125,'S45'!$C:$BQ,22,0)</f>
        <v>0</v>
      </c>
      <c r="X125" s="29">
        <f>VLOOKUP($C125,'S45'!$C:$BQ,23,0)</f>
        <v>0</v>
      </c>
      <c r="Y125" s="29">
        <f>VLOOKUP($C125,'S45'!$C:$BQ,35,0)</f>
        <v>7159.6779200000001</v>
      </c>
      <c r="Z125" s="29">
        <f>VLOOKUP($C125,'S45'!$C:$BQ,42,0)</f>
        <v>0</v>
      </c>
      <c r="AA125" s="29">
        <f>VLOOKUP($C125,'S45'!$C:$BQ,43,0)</f>
        <v>929</v>
      </c>
      <c r="AB125" s="22" t="e">
        <f>VLOOKUP($C125,'S46'!$C:$BQ,55,0)</f>
        <v>#N/A</v>
      </c>
      <c r="AC125" s="22" t="e">
        <f>VLOOKUP($C125,'S46'!$C:$BQ,62,0)</f>
        <v>#N/A</v>
      </c>
      <c r="AD125" s="22" t="e">
        <f>VLOOKUP($C125,'S46'!$C:$BQ,63,0)</f>
        <v>#N/A</v>
      </c>
      <c r="AE125" s="22" t="e">
        <f>VLOOKUP($C125,'S46'!$C:$BQ,45,0)</f>
        <v>#N/A</v>
      </c>
      <c r="AF125" s="29" t="e">
        <f>VLOOKUP($C125,'S46'!$C:$BQ,52,0)</f>
        <v>#N/A</v>
      </c>
      <c r="AG125" s="29" t="e">
        <f>VLOOKUP($C125,'S46'!$C:$BQ,53,0)</f>
        <v>#N/A</v>
      </c>
      <c r="AH125" s="29" t="e">
        <f>VLOOKUP($C125,'S46'!$C:$BQ,15,0)</f>
        <v>#N/A</v>
      </c>
      <c r="AI125" s="29" t="e">
        <f>VLOOKUP($C125,'S46'!$C:$BQ,22,0)</f>
        <v>#N/A</v>
      </c>
      <c r="AJ125" s="29" t="e">
        <f>VLOOKUP($C125,'S46'!$C:$BQ,23,0)</f>
        <v>#N/A</v>
      </c>
      <c r="AK125" s="29" t="e">
        <f>VLOOKUP($C125,'S46'!$C:$BQ,35,0)</f>
        <v>#N/A</v>
      </c>
      <c r="AL125" s="29" t="e">
        <f>VLOOKUP($C125,'S46'!$C:$BQ,42,0)</f>
        <v>#N/A</v>
      </c>
      <c r="AM125" s="29" t="e">
        <f>VLOOKUP($C125,'S46'!$C:$BQ,43,0)</f>
        <v>#N/A</v>
      </c>
      <c r="AN125" s="22" t="e">
        <f>VLOOKUP($C125,'S47'!$C:$BQ,55,0)</f>
        <v>#N/A</v>
      </c>
      <c r="AO125" s="22" t="e">
        <f>VLOOKUP($C125,'S47'!$C:$BQ,62,0)</f>
        <v>#N/A</v>
      </c>
      <c r="AP125" s="22" t="e">
        <f>VLOOKUP($C125,'S47'!$C:$BQ,63,0)</f>
        <v>#N/A</v>
      </c>
      <c r="AQ125" s="22" t="e">
        <f>VLOOKUP($C125,'S47'!$C:$BQ,45,0)</f>
        <v>#N/A</v>
      </c>
      <c r="AR125" s="29" t="e">
        <f>VLOOKUP($C125,'S47'!$C:$BQ,52,0)</f>
        <v>#N/A</v>
      </c>
      <c r="AS125" s="29" t="e">
        <f>VLOOKUP($C125,'S47'!$C:$BQ,53,0)</f>
        <v>#N/A</v>
      </c>
      <c r="AT125" s="29" t="e">
        <f>VLOOKUP($C125,'S47'!$C:$BQ,15,0)</f>
        <v>#N/A</v>
      </c>
      <c r="AU125" s="29" t="e">
        <f>VLOOKUP($C125,'S47'!$C:$BQ,22,0)</f>
        <v>#N/A</v>
      </c>
      <c r="AV125" s="29" t="e">
        <f>VLOOKUP($C125,'S47'!$C:$BQ,23,0)</f>
        <v>#N/A</v>
      </c>
      <c r="AW125" s="29" t="e">
        <f>VLOOKUP($C125,'S47'!$C:$BQ,35,0)</f>
        <v>#N/A</v>
      </c>
      <c r="AX125" s="29" t="e">
        <f>VLOOKUP($C125,'S47'!$C:$BQ,42,0)</f>
        <v>#N/A</v>
      </c>
      <c r="AY125" s="29" t="e">
        <f>VLOOKUP($C125,'S47'!$C:$BQ,43,0)</f>
        <v>#N/A</v>
      </c>
      <c r="AZ125" s="22" t="e">
        <f>VLOOKUP($C125,'S48'!$C:$BQ,55,0)</f>
        <v>#N/A</v>
      </c>
      <c r="BA125" s="22" t="e">
        <f>VLOOKUP($C125,'S48'!$C:$BQ,62,0)</f>
        <v>#N/A</v>
      </c>
      <c r="BB125" s="22" t="e">
        <f>VLOOKUP($C125,'S48'!$C:$BQ,63,0)</f>
        <v>#N/A</v>
      </c>
      <c r="BC125" s="22" t="e">
        <f>VLOOKUP($C125,'S48'!$C:$BQ,45,0)</f>
        <v>#N/A</v>
      </c>
      <c r="BD125" s="29" t="e">
        <f>VLOOKUP($C125,'S48'!$C:$BQ,52,0)</f>
        <v>#N/A</v>
      </c>
      <c r="BE125" s="29" t="e">
        <f>VLOOKUP($C125,'S48'!$C:$BQ,53,0)</f>
        <v>#N/A</v>
      </c>
      <c r="BF125" s="29" t="e">
        <f>VLOOKUP($C125,'S48'!$C:$BQ,15,0)</f>
        <v>#N/A</v>
      </c>
      <c r="BG125" s="29" t="e">
        <f>VLOOKUP($C125,'S48'!$C:$BQ,22,0)</f>
        <v>#N/A</v>
      </c>
      <c r="BH125" s="29" t="e">
        <f>VLOOKUP($C125,'S48'!$C:$BQ,23,0)</f>
        <v>#N/A</v>
      </c>
      <c r="BI125" s="29" t="e">
        <f>VLOOKUP($C125,'S48'!$C:$BQ,35,0)</f>
        <v>#N/A</v>
      </c>
      <c r="BJ125" s="29" t="e">
        <f>VLOOKUP($C125,'S48'!$C:$BQ,42,0)</f>
        <v>#N/A</v>
      </c>
      <c r="BK125" s="29" t="e">
        <f>VLOOKUP($C125,'S48'!$C:$BQ,43,0)</f>
        <v>#N/A</v>
      </c>
      <c r="BL125" s="22" t="e">
        <f>VLOOKUP($C125,'S49'!$C:$BQ,55,0)</f>
        <v>#N/A</v>
      </c>
      <c r="BM125" s="22" t="e">
        <f>VLOOKUP($C125,'S49'!$C:$BQ,62,0)</f>
        <v>#N/A</v>
      </c>
      <c r="BN125" s="22" t="e">
        <f>VLOOKUP($C125,'S49'!$C:$BQ,63,0)</f>
        <v>#N/A</v>
      </c>
      <c r="BO125" s="22" t="e">
        <f>VLOOKUP($C125,'S49'!$C:$BQ,45,0)</f>
        <v>#N/A</v>
      </c>
      <c r="BP125" s="29" t="e">
        <f>VLOOKUP($C125,'S49'!$C:$BQ,52,0)</f>
        <v>#N/A</v>
      </c>
      <c r="BQ125" s="29" t="e">
        <f>VLOOKUP($C125,'S49'!$C:$BQ,53,0)</f>
        <v>#N/A</v>
      </c>
      <c r="BR125" s="29" t="e">
        <f>VLOOKUP($C125,'S49'!$C:$BQ,15,0)</f>
        <v>#N/A</v>
      </c>
      <c r="BS125" s="29" t="e">
        <f>VLOOKUP($C125,'S49'!$C:$BQ,22,0)</f>
        <v>#N/A</v>
      </c>
      <c r="BT125" s="29" t="e">
        <f>VLOOKUP($C125,'S49'!$C:$BQ,23,0)</f>
        <v>#N/A</v>
      </c>
      <c r="BU125" s="29" t="e">
        <f>VLOOKUP($C125,'S49'!$C:$BQ,35,0)</f>
        <v>#N/A</v>
      </c>
      <c r="BV125" s="29" t="e">
        <f>VLOOKUP($C125,'S49'!$C:$BQ,42,0)</f>
        <v>#N/A</v>
      </c>
      <c r="BW125" s="29" t="e">
        <f>VLOOKUP($C125,'S49'!$C:$BQ,43,0)</f>
        <v>#N/A</v>
      </c>
      <c r="BX125" s="22" t="e">
        <f>VLOOKUP($C125,'S50'!$C:$BQ,55,0)</f>
        <v>#N/A</v>
      </c>
      <c r="BY125" s="22" t="e">
        <f>VLOOKUP($C125,'S50'!$C:$BQ,62,0)</f>
        <v>#N/A</v>
      </c>
      <c r="BZ125" s="22" t="e">
        <f>VLOOKUP($C125,'S50'!$C:$BQ,63,0)</f>
        <v>#N/A</v>
      </c>
      <c r="CA125" s="22" t="e">
        <f>VLOOKUP($C125,'S50'!$C:$BQ,45,0)</f>
        <v>#N/A</v>
      </c>
      <c r="CB125" s="29" t="e">
        <f>VLOOKUP($C125,'S50'!$C:$BQ,52,0)</f>
        <v>#N/A</v>
      </c>
      <c r="CC125" s="29" t="e">
        <f>VLOOKUP($C125,'S50'!$C:$BQ,53,0)</f>
        <v>#N/A</v>
      </c>
      <c r="CD125" s="29" t="e">
        <f>VLOOKUP($C125,'S50'!$C:$BQ,15,0)</f>
        <v>#N/A</v>
      </c>
      <c r="CE125" s="29" t="e">
        <f>VLOOKUP($C125,'S50'!$C:$BQ,22,0)</f>
        <v>#N/A</v>
      </c>
      <c r="CF125" s="29" t="e">
        <f>VLOOKUP($C125,'S50'!$C:$BQ,23,0)</f>
        <v>#N/A</v>
      </c>
      <c r="CG125" s="29" t="e">
        <f>VLOOKUP($C125,'S50'!$C:$BQ,35,0)</f>
        <v>#N/A</v>
      </c>
      <c r="CH125" s="29" t="e">
        <f>VLOOKUP($C125,'S50'!$C:$BQ,42,0)</f>
        <v>#N/A</v>
      </c>
      <c r="CI125" s="29" t="e">
        <f>VLOOKUP($C125,'S50'!$C:$BQ,43,0)</f>
        <v>#N/A</v>
      </c>
    </row>
    <row r="126" spans="1:87" x14ac:dyDescent="0.2">
      <c r="A126" s="31" t="s">
        <v>384</v>
      </c>
      <c r="B126" s="31" t="s">
        <v>386</v>
      </c>
      <c r="C126" s="21" t="s">
        <v>160</v>
      </c>
      <c r="D126" s="22">
        <f>VLOOKUP($C126,'S0 remplacer avec S44'!$C:$BQ,55,0)</f>
        <v>361.2</v>
      </c>
      <c r="E126" s="22">
        <f>VLOOKUP($C126,'S0 remplacer avec S44'!$C:$BQ,62,0)</f>
        <v>0</v>
      </c>
      <c r="F126" s="22">
        <f>VLOOKUP($C126,'S0 remplacer avec S44'!$C:$BQ,63,0)</f>
        <v>0</v>
      </c>
      <c r="G126" s="22">
        <f>VLOOKUP($C126,'S0 remplacer avec S44'!$C:$BQ,45,0)</f>
        <v>1933.0929900000001</v>
      </c>
      <c r="H126" s="29">
        <f>VLOOKUP($C126,'S0 remplacer avec S44'!$C:$BQ,52,0)</f>
        <v>142</v>
      </c>
      <c r="I126" s="29">
        <f>VLOOKUP($C126,'S0 remplacer avec S44'!$C:$BQ,53,0)</f>
        <v>556</v>
      </c>
      <c r="J126" s="29">
        <f>VLOOKUP($C126,'S0 remplacer avec S44'!$C:$BQ,15,0)</f>
        <v>277</v>
      </c>
      <c r="K126" s="29">
        <f>VLOOKUP($C126,'S0 remplacer avec S44'!$C:$BQ,22,0)</f>
        <v>0</v>
      </c>
      <c r="L126" s="29">
        <f>VLOOKUP($C126,'S0 remplacer avec S44'!$C:$BQ,23,0)</f>
        <v>0</v>
      </c>
      <c r="M126" s="29">
        <f>VLOOKUP($C126,'S0 remplacer avec S44'!$C:$BQ,35,0)</f>
        <v>2646.5053800000001</v>
      </c>
      <c r="N126" s="29">
        <f>VLOOKUP($C126,'S0 remplacer avec S44'!$C:$BQ,42,0)</f>
        <v>0</v>
      </c>
      <c r="O126" s="29">
        <f>VLOOKUP($C126,'S0 remplacer avec S44'!$C:$BQ,43,0)</f>
        <v>12</v>
      </c>
      <c r="P126" s="22">
        <f>VLOOKUP($C126,'S45'!$C:$BQ,55,0)</f>
        <v>365.2</v>
      </c>
      <c r="Q126" s="22">
        <f>VLOOKUP($C126,'S45'!$C:$BQ,62,0)</f>
        <v>0</v>
      </c>
      <c r="R126" s="22">
        <f>VLOOKUP($C126,'S45'!$C:$BQ,63,0)</f>
        <v>0</v>
      </c>
      <c r="S126" s="22">
        <f>VLOOKUP($C126,'S45'!$C:$BQ,45,0)</f>
        <v>1979.21308</v>
      </c>
      <c r="T126" s="29">
        <f>VLOOKUP($C126,'S45'!$C:$BQ,52,0)</f>
        <v>95</v>
      </c>
      <c r="U126" s="29">
        <f>VLOOKUP($C126,'S45'!$C:$BQ,53,0)</f>
        <v>510</v>
      </c>
      <c r="V126" s="29">
        <f>VLOOKUP($C126,'S45'!$C:$BQ,15,0)</f>
        <v>279</v>
      </c>
      <c r="W126" s="29">
        <f>VLOOKUP($C126,'S45'!$C:$BQ,22,0)</f>
        <v>0</v>
      </c>
      <c r="X126" s="29">
        <f>VLOOKUP($C126,'S45'!$C:$BQ,23,0)</f>
        <v>0</v>
      </c>
      <c r="Y126" s="29">
        <f>VLOOKUP($C126,'S45'!$C:$BQ,35,0)</f>
        <v>2676.9945699999998</v>
      </c>
      <c r="Z126" s="29">
        <f>VLOOKUP($C126,'S45'!$C:$BQ,42,0)</f>
        <v>0</v>
      </c>
      <c r="AA126" s="29">
        <f>VLOOKUP($C126,'S45'!$C:$BQ,43,0)</f>
        <v>0</v>
      </c>
      <c r="AB126" s="22" t="e">
        <f>VLOOKUP($C126,'S46'!$C:$BQ,55,0)</f>
        <v>#N/A</v>
      </c>
      <c r="AC126" s="22" t="e">
        <f>VLOOKUP($C126,'S46'!$C:$BQ,62,0)</f>
        <v>#N/A</v>
      </c>
      <c r="AD126" s="22" t="e">
        <f>VLOOKUP($C126,'S46'!$C:$BQ,63,0)</f>
        <v>#N/A</v>
      </c>
      <c r="AE126" s="22" t="e">
        <f>VLOOKUP($C126,'S46'!$C:$BQ,45,0)</f>
        <v>#N/A</v>
      </c>
      <c r="AF126" s="29" t="e">
        <f>VLOOKUP($C126,'S46'!$C:$BQ,52,0)</f>
        <v>#N/A</v>
      </c>
      <c r="AG126" s="29" t="e">
        <f>VLOOKUP($C126,'S46'!$C:$BQ,53,0)</f>
        <v>#N/A</v>
      </c>
      <c r="AH126" s="29" t="e">
        <f>VLOOKUP($C126,'S46'!$C:$BQ,15,0)</f>
        <v>#N/A</v>
      </c>
      <c r="AI126" s="29" t="e">
        <f>VLOOKUP($C126,'S46'!$C:$BQ,22,0)</f>
        <v>#N/A</v>
      </c>
      <c r="AJ126" s="29" t="e">
        <f>VLOOKUP($C126,'S46'!$C:$BQ,23,0)</f>
        <v>#N/A</v>
      </c>
      <c r="AK126" s="29" t="e">
        <f>VLOOKUP($C126,'S46'!$C:$BQ,35,0)</f>
        <v>#N/A</v>
      </c>
      <c r="AL126" s="29" t="e">
        <f>VLOOKUP($C126,'S46'!$C:$BQ,42,0)</f>
        <v>#N/A</v>
      </c>
      <c r="AM126" s="29" t="e">
        <f>VLOOKUP($C126,'S46'!$C:$BQ,43,0)</f>
        <v>#N/A</v>
      </c>
      <c r="AN126" s="22" t="e">
        <f>VLOOKUP($C126,'S47'!$C:$BQ,55,0)</f>
        <v>#N/A</v>
      </c>
      <c r="AO126" s="22" t="e">
        <f>VLOOKUP($C126,'S47'!$C:$BQ,62,0)</f>
        <v>#N/A</v>
      </c>
      <c r="AP126" s="22" t="e">
        <f>VLOOKUP($C126,'S47'!$C:$BQ,63,0)</f>
        <v>#N/A</v>
      </c>
      <c r="AQ126" s="22" t="e">
        <f>VLOOKUP($C126,'S47'!$C:$BQ,45,0)</f>
        <v>#N/A</v>
      </c>
      <c r="AR126" s="29" t="e">
        <f>VLOOKUP($C126,'S47'!$C:$BQ,52,0)</f>
        <v>#N/A</v>
      </c>
      <c r="AS126" s="29" t="e">
        <f>VLOOKUP($C126,'S47'!$C:$BQ,53,0)</f>
        <v>#N/A</v>
      </c>
      <c r="AT126" s="29" t="e">
        <f>VLOOKUP($C126,'S47'!$C:$BQ,15,0)</f>
        <v>#N/A</v>
      </c>
      <c r="AU126" s="29" t="e">
        <f>VLOOKUP($C126,'S47'!$C:$BQ,22,0)</f>
        <v>#N/A</v>
      </c>
      <c r="AV126" s="29" t="e">
        <f>VLOOKUP($C126,'S47'!$C:$BQ,23,0)</f>
        <v>#N/A</v>
      </c>
      <c r="AW126" s="29" t="e">
        <f>VLOOKUP($C126,'S47'!$C:$BQ,35,0)</f>
        <v>#N/A</v>
      </c>
      <c r="AX126" s="29" t="e">
        <f>VLOOKUP($C126,'S47'!$C:$BQ,42,0)</f>
        <v>#N/A</v>
      </c>
      <c r="AY126" s="29" t="e">
        <f>VLOOKUP($C126,'S47'!$C:$BQ,43,0)</f>
        <v>#N/A</v>
      </c>
      <c r="AZ126" s="22" t="e">
        <f>VLOOKUP($C126,'S48'!$C:$BQ,55,0)</f>
        <v>#N/A</v>
      </c>
      <c r="BA126" s="22" t="e">
        <f>VLOOKUP($C126,'S48'!$C:$BQ,62,0)</f>
        <v>#N/A</v>
      </c>
      <c r="BB126" s="22" t="e">
        <f>VLOOKUP($C126,'S48'!$C:$BQ,63,0)</f>
        <v>#N/A</v>
      </c>
      <c r="BC126" s="22" t="e">
        <f>VLOOKUP($C126,'S48'!$C:$BQ,45,0)</f>
        <v>#N/A</v>
      </c>
      <c r="BD126" s="29" t="e">
        <f>VLOOKUP($C126,'S48'!$C:$BQ,52,0)</f>
        <v>#N/A</v>
      </c>
      <c r="BE126" s="29" t="e">
        <f>VLOOKUP($C126,'S48'!$C:$BQ,53,0)</f>
        <v>#N/A</v>
      </c>
      <c r="BF126" s="29" t="e">
        <f>VLOOKUP($C126,'S48'!$C:$BQ,15,0)</f>
        <v>#N/A</v>
      </c>
      <c r="BG126" s="29" t="e">
        <f>VLOOKUP($C126,'S48'!$C:$BQ,22,0)</f>
        <v>#N/A</v>
      </c>
      <c r="BH126" s="29" t="e">
        <f>VLOOKUP($C126,'S48'!$C:$BQ,23,0)</f>
        <v>#N/A</v>
      </c>
      <c r="BI126" s="29" t="e">
        <f>VLOOKUP($C126,'S48'!$C:$BQ,35,0)</f>
        <v>#N/A</v>
      </c>
      <c r="BJ126" s="29" t="e">
        <f>VLOOKUP($C126,'S48'!$C:$BQ,42,0)</f>
        <v>#N/A</v>
      </c>
      <c r="BK126" s="29" t="e">
        <f>VLOOKUP($C126,'S48'!$C:$BQ,43,0)</f>
        <v>#N/A</v>
      </c>
      <c r="BL126" s="22" t="e">
        <f>VLOOKUP($C126,'S49'!$C:$BQ,55,0)</f>
        <v>#N/A</v>
      </c>
      <c r="BM126" s="22" t="e">
        <f>VLOOKUP($C126,'S49'!$C:$BQ,62,0)</f>
        <v>#N/A</v>
      </c>
      <c r="BN126" s="22" t="e">
        <f>VLOOKUP($C126,'S49'!$C:$BQ,63,0)</f>
        <v>#N/A</v>
      </c>
      <c r="BO126" s="22" t="e">
        <f>VLOOKUP($C126,'S49'!$C:$BQ,45,0)</f>
        <v>#N/A</v>
      </c>
      <c r="BP126" s="29" t="e">
        <f>VLOOKUP($C126,'S49'!$C:$BQ,52,0)</f>
        <v>#N/A</v>
      </c>
      <c r="BQ126" s="29" t="e">
        <f>VLOOKUP($C126,'S49'!$C:$BQ,53,0)</f>
        <v>#N/A</v>
      </c>
      <c r="BR126" s="29" t="e">
        <f>VLOOKUP($C126,'S49'!$C:$BQ,15,0)</f>
        <v>#N/A</v>
      </c>
      <c r="BS126" s="29" t="e">
        <f>VLOOKUP($C126,'S49'!$C:$BQ,22,0)</f>
        <v>#N/A</v>
      </c>
      <c r="BT126" s="29" t="e">
        <f>VLOOKUP($C126,'S49'!$C:$BQ,23,0)</f>
        <v>#N/A</v>
      </c>
      <c r="BU126" s="29" t="e">
        <f>VLOOKUP($C126,'S49'!$C:$BQ,35,0)</f>
        <v>#N/A</v>
      </c>
      <c r="BV126" s="29" t="e">
        <f>VLOOKUP($C126,'S49'!$C:$BQ,42,0)</f>
        <v>#N/A</v>
      </c>
      <c r="BW126" s="29" t="e">
        <f>VLOOKUP($C126,'S49'!$C:$BQ,43,0)</f>
        <v>#N/A</v>
      </c>
      <c r="BX126" s="22" t="e">
        <f>VLOOKUP($C126,'S50'!$C:$BQ,55,0)</f>
        <v>#N/A</v>
      </c>
      <c r="BY126" s="22" t="e">
        <f>VLOOKUP($C126,'S50'!$C:$BQ,62,0)</f>
        <v>#N/A</v>
      </c>
      <c r="BZ126" s="22" t="e">
        <f>VLOOKUP($C126,'S50'!$C:$BQ,63,0)</f>
        <v>#N/A</v>
      </c>
      <c r="CA126" s="22" t="e">
        <f>VLOOKUP($C126,'S50'!$C:$BQ,45,0)</f>
        <v>#N/A</v>
      </c>
      <c r="CB126" s="29" t="e">
        <f>VLOOKUP($C126,'S50'!$C:$BQ,52,0)</f>
        <v>#N/A</v>
      </c>
      <c r="CC126" s="29" t="e">
        <f>VLOOKUP($C126,'S50'!$C:$BQ,53,0)</f>
        <v>#N/A</v>
      </c>
      <c r="CD126" s="29" t="e">
        <f>VLOOKUP($C126,'S50'!$C:$BQ,15,0)</f>
        <v>#N/A</v>
      </c>
      <c r="CE126" s="29" t="e">
        <f>VLOOKUP($C126,'S50'!$C:$BQ,22,0)</f>
        <v>#N/A</v>
      </c>
      <c r="CF126" s="29" t="e">
        <f>VLOOKUP($C126,'S50'!$C:$BQ,23,0)</f>
        <v>#N/A</v>
      </c>
      <c r="CG126" s="29" t="e">
        <f>VLOOKUP($C126,'S50'!$C:$BQ,35,0)</f>
        <v>#N/A</v>
      </c>
      <c r="CH126" s="29" t="e">
        <f>VLOOKUP($C126,'S50'!$C:$BQ,42,0)</f>
        <v>#N/A</v>
      </c>
      <c r="CI126" s="29" t="e">
        <f>VLOOKUP($C126,'S50'!$C:$BQ,43,0)</f>
        <v>#N/A</v>
      </c>
    </row>
    <row r="127" spans="1:87" x14ac:dyDescent="0.2">
      <c r="A127" s="31" t="s">
        <v>384</v>
      </c>
      <c r="B127" s="31" t="s">
        <v>386</v>
      </c>
      <c r="C127" s="21" t="s">
        <v>163</v>
      </c>
      <c r="D127" s="22">
        <f>VLOOKUP($C127,'S0 remplacer avec S44'!$C:$BQ,55,0)</f>
        <v>122.3</v>
      </c>
      <c r="E127" s="22">
        <f>VLOOKUP($C127,'S0 remplacer avec S44'!$C:$BQ,62,0)</f>
        <v>98</v>
      </c>
      <c r="F127" s="22">
        <f>VLOOKUP($C127,'S0 remplacer avec S44'!$C:$BQ,63,0)</f>
        <v>141</v>
      </c>
      <c r="G127" s="22">
        <f>VLOOKUP($C127,'S0 remplacer avec S44'!$C:$BQ,45,0)</f>
        <v>1355.1149800000001</v>
      </c>
      <c r="H127" s="29">
        <f>VLOOKUP($C127,'S0 remplacer avec S44'!$C:$BQ,52,0)</f>
        <v>579</v>
      </c>
      <c r="I127" s="29">
        <f>VLOOKUP($C127,'S0 remplacer avec S44'!$C:$BQ,53,0)</f>
        <v>966</v>
      </c>
      <c r="J127" s="29">
        <f>VLOOKUP($C127,'S0 remplacer avec S44'!$C:$BQ,15,0)</f>
        <v>133</v>
      </c>
      <c r="K127" s="29">
        <f>VLOOKUP($C127,'S0 remplacer avec S44'!$C:$BQ,22,0)</f>
        <v>0</v>
      </c>
      <c r="L127" s="29">
        <f>VLOOKUP($C127,'S0 remplacer avec S44'!$C:$BQ,23,0)</f>
        <v>13</v>
      </c>
      <c r="M127" s="29">
        <f>VLOOKUP($C127,'S0 remplacer avec S44'!$C:$BQ,35,0)</f>
        <v>2296.3563899999999</v>
      </c>
      <c r="N127" s="29">
        <f>VLOOKUP($C127,'S0 remplacer avec S44'!$C:$BQ,42,0)</f>
        <v>0</v>
      </c>
      <c r="O127" s="29">
        <f>VLOOKUP($C127,'S0 remplacer avec S44'!$C:$BQ,43,0)</f>
        <v>182</v>
      </c>
      <c r="P127" s="22">
        <f>VLOOKUP($C127,'S45'!$C:$BQ,55,0)</f>
        <v>122.3</v>
      </c>
      <c r="Q127" s="22">
        <f>VLOOKUP($C127,'S45'!$C:$BQ,62,0)</f>
        <v>98</v>
      </c>
      <c r="R127" s="22">
        <f>VLOOKUP($C127,'S45'!$C:$BQ,63,0)</f>
        <v>141</v>
      </c>
      <c r="S127" s="22">
        <f>VLOOKUP($C127,'S45'!$C:$BQ,45,0)</f>
        <v>1379.1109100000001</v>
      </c>
      <c r="T127" s="29">
        <f>VLOOKUP($C127,'S45'!$C:$BQ,52,0)</f>
        <v>555</v>
      </c>
      <c r="U127" s="29">
        <f>VLOOKUP($C127,'S45'!$C:$BQ,53,0)</f>
        <v>942</v>
      </c>
      <c r="V127" s="29">
        <f>VLOOKUP($C127,'S45'!$C:$BQ,15,0)</f>
        <v>137</v>
      </c>
      <c r="W127" s="29">
        <f>VLOOKUP($C127,'S45'!$C:$BQ,22,0)</f>
        <v>0</v>
      </c>
      <c r="X127" s="29">
        <f>VLOOKUP($C127,'S45'!$C:$BQ,23,0)</f>
        <v>9</v>
      </c>
      <c r="Y127" s="29">
        <f>VLOOKUP($C127,'S45'!$C:$BQ,35,0)</f>
        <v>2377.01431</v>
      </c>
      <c r="Z127" s="29">
        <f>VLOOKUP($C127,'S45'!$C:$BQ,42,0)</f>
        <v>0</v>
      </c>
      <c r="AA127" s="29">
        <f>VLOOKUP($C127,'S45'!$C:$BQ,43,0)</f>
        <v>102</v>
      </c>
      <c r="AB127" s="22" t="e">
        <f>VLOOKUP($C127,'S46'!$C:$BQ,55,0)</f>
        <v>#N/A</v>
      </c>
      <c r="AC127" s="22" t="e">
        <f>VLOOKUP($C127,'S46'!$C:$BQ,62,0)</f>
        <v>#N/A</v>
      </c>
      <c r="AD127" s="22" t="e">
        <f>VLOOKUP($C127,'S46'!$C:$BQ,63,0)</f>
        <v>#N/A</v>
      </c>
      <c r="AE127" s="22" t="e">
        <f>VLOOKUP($C127,'S46'!$C:$BQ,45,0)</f>
        <v>#N/A</v>
      </c>
      <c r="AF127" s="29" t="e">
        <f>VLOOKUP($C127,'S46'!$C:$BQ,52,0)</f>
        <v>#N/A</v>
      </c>
      <c r="AG127" s="29" t="e">
        <f>VLOOKUP($C127,'S46'!$C:$BQ,53,0)</f>
        <v>#N/A</v>
      </c>
      <c r="AH127" s="29" t="e">
        <f>VLOOKUP($C127,'S46'!$C:$BQ,15,0)</f>
        <v>#N/A</v>
      </c>
      <c r="AI127" s="29" t="e">
        <f>VLOOKUP($C127,'S46'!$C:$BQ,22,0)</f>
        <v>#N/A</v>
      </c>
      <c r="AJ127" s="29" t="e">
        <f>VLOOKUP($C127,'S46'!$C:$BQ,23,0)</f>
        <v>#N/A</v>
      </c>
      <c r="AK127" s="29" t="e">
        <f>VLOOKUP($C127,'S46'!$C:$BQ,35,0)</f>
        <v>#N/A</v>
      </c>
      <c r="AL127" s="29" t="e">
        <f>VLOOKUP($C127,'S46'!$C:$BQ,42,0)</f>
        <v>#N/A</v>
      </c>
      <c r="AM127" s="29" t="e">
        <f>VLOOKUP($C127,'S46'!$C:$BQ,43,0)</f>
        <v>#N/A</v>
      </c>
      <c r="AN127" s="22" t="e">
        <f>VLOOKUP($C127,'S47'!$C:$BQ,55,0)</f>
        <v>#N/A</v>
      </c>
      <c r="AO127" s="22" t="e">
        <f>VLOOKUP($C127,'S47'!$C:$BQ,62,0)</f>
        <v>#N/A</v>
      </c>
      <c r="AP127" s="22" t="e">
        <f>VLOOKUP($C127,'S47'!$C:$BQ,63,0)</f>
        <v>#N/A</v>
      </c>
      <c r="AQ127" s="22" t="e">
        <f>VLOOKUP($C127,'S47'!$C:$BQ,45,0)</f>
        <v>#N/A</v>
      </c>
      <c r="AR127" s="29" t="e">
        <f>VLOOKUP($C127,'S47'!$C:$BQ,52,0)</f>
        <v>#N/A</v>
      </c>
      <c r="AS127" s="29" t="e">
        <f>VLOOKUP($C127,'S47'!$C:$BQ,53,0)</f>
        <v>#N/A</v>
      </c>
      <c r="AT127" s="29" t="e">
        <f>VLOOKUP($C127,'S47'!$C:$BQ,15,0)</f>
        <v>#N/A</v>
      </c>
      <c r="AU127" s="29" t="e">
        <f>VLOOKUP($C127,'S47'!$C:$BQ,22,0)</f>
        <v>#N/A</v>
      </c>
      <c r="AV127" s="29" t="e">
        <f>VLOOKUP($C127,'S47'!$C:$BQ,23,0)</f>
        <v>#N/A</v>
      </c>
      <c r="AW127" s="29" t="e">
        <f>VLOOKUP($C127,'S47'!$C:$BQ,35,0)</f>
        <v>#N/A</v>
      </c>
      <c r="AX127" s="29" t="e">
        <f>VLOOKUP($C127,'S47'!$C:$BQ,42,0)</f>
        <v>#N/A</v>
      </c>
      <c r="AY127" s="29" t="e">
        <f>VLOOKUP($C127,'S47'!$C:$BQ,43,0)</f>
        <v>#N/A</v>
      </c>
      <c r="AZ127" s="22" t="e">
        <f>VLOOKUP($C127,'S48'!$C:$BQ,55,0)</f>
        <v>#N/A</v>
      </c>
      <c r="BA127" s="22" t="e">
        <f>VLOOKUP($C127,'S48'!$C:$BQ,62,0)</f>
        <v>#N/A</v>
      </c>
      <c r="BB127" s="22" t="e">
        <f>VLOOKUP($C127,'S48'!$C:$BQ,63,0)</f>
        <v>#N/A</v>
      </c>
      <c r="BC127" s="22" t="e">
        <f>VLOOKUP($C127,'S48'!$C:$BQ,45,0)</f>
        <v>#N/A</v>
      </c>
      <c r="BD127" s="29" t="e">
        <f>VLOOKUP($C127,'S48'!$C:$BQ,52,0)</f>
        <v>#N/A</v>
      </c>
      <c r="BE127" s="29" t="e">
        <f>VLOOKUP($C127,'S48'!$C:$BQ,53,0)</f>
        <v>#N/A</v>
      </c>
      <c r="BF127" s="29" t="e">
        <f>VLOOKUP($C127,'S48'!$C:$BQ,15,0)</f>
        <v>#N/A</v>
      </c>
      <c r="BG127" s="29" t="e">
        <f>VLOOKUP($C127,'S48'!$C:$BQ,22,0)</f>
        <v>#N/A</v>
      </c>
      <c r="BH127" s="29" t="e">
        <f>VLOOKUP($C127,'S48'!$C:$BQ,23,0)</f>
        <v>#N/A</v>
      </c>
      <c r="BI127" s="29" t="e">
        <f>VLOOKUP($C127,'S48'!$C:$BQ,35,0)</f>
        <v>#N/A</v>
      </c>
      <c r="BJ127" s="29" t="e">
        <f>VLOOKUP($C127,'S48'!$C:$BQ,42,0)</f>
        <v>#N/A</v>
      </c>
      <c r="BK127" s="29" t="e">
        <f>VLOOKUP($C127,'S48'!$C:$BQ,43,0)</f>
        <v>#N/A</v>
      </c>
      <c r="BL127" s="22" t="e">
        <f>VLOOKUP($C127,'S49'!$C:$BQ,55,0)</f>
        <v>#N/A</v>
      </c>
      <c r="BM127" s="22" t="e">
        <f>VLOOKUP($C127,'S49'!$C:$BQ,62,0)</f>
        <v>#N/A</v>
      </c>
      <c r="BN127" s="22" t="e">
        <f>VLOOKUP($C127,'S49'!$C:$BQ,63,0)</f>
        <v>#N/A</v>
      </c>
      <c r="BO127" s="22" t="e">
        <f>VLOOKUP($C127,'S49'!$C:$BQ,45,0)</f>
        <v>#N/A</v>
      </c>
      <c r="BP127" s="29" t="e">
        <f>VLOOKUP($C127,'S49'!$C:$BQ,52,0)</f>
        <v>#N/A</v>
      </c>
      <c r="BQ127" s="29" t="e">
        <f>VLOOKUP($C127,'S49'!$C:$BQ,53,0)</f>
        <v>#N/A</v>
      </c>
      <c r="BR127" s="29" t="e">
        <f>VLOOKUP($C127,'S49'!$C:$BQ,15,0)</f>
        <v>#N/A</v>
      </c>
      <c r="BS127" s="29" t="e">
        <f>VLOOKUP($C127,'S49'!$C:$BQ,22,0)</f>
        <v>#N/A</v>
      </c>
      <c r="BT127" s="29" t="e">
        <f>VLOOKUP($C127,'S49'!$C:$BQ,23,0)</f>
        <v>#N/A</v>
      </c>
      <c r="BU127" s="29" t="e">
        <f>VLOOKUP($C127,'S49'!$C:$BQ,35,0)</f>
        <v>#N/A</v>
      </c>
      <c r="BV127" s="29" t="e">
        <f>VLOOKUP($C127,'S49'!$C:$BQ,42,0)</f>
        <v>#N/A</v>
      </c>
      <c r="BW127" s="29" t="e">
        <f>VLOOKUP($C127,'S49'!$C:$BQ,43,0)</f>
        <v>#N/A</v>
      </c>
      <c r="BX127" s="22" t="e">
        <f>VLOOKUP($C127,'S50'!$C:$BQ,55,0)</f>
        <v>#N/A</v>
      </c>
      <c r="BY127" s="22" t="e">
        <f>VLOOKUP($C127,'S50'!$C:$BQ,62,0)</f>
        <v>#N/A</v>
      </c>
      <c r="BZ127" s="22" t="e">
        <f>VLOOKUP($C127,'S50'!$C:$BQ,63,0)</f>
        <v>#N/A</v>
      </c>
      <c r="CA127" s="22" t="e">
        <f>VLOOKUP($C127,'S50'!$C:$BQ,45,0)</f>
        <v>#N/A</v>
      </c>
      <c r="CB127" s="29" t="e">
        <f>VLOOKUP($C127,'S50'!$C:$BQ,52,0)</f>
        <v>#N/A</v>
      </c>
      <c r="CC127" s="29" t="e">
        <f>VLOOKUP($C127,'S50'!$C:$BQ,53,0)</f>
        <v>#N/A</v>
      </c>
      <c r="CD127" s="29" t="e">
        <f>VLOOKUP($C127,'S50'!$C:$BQ,15,0)</f>
        <v>#N/A</v>
      </c>
      <c r="CE127" s="29" t="e">
        <f>VLOOKUP($C127,'S50'!$C:$BQ,22,0)</f>
        <v>#N/A</v>
      </c>
      <c r="CF127" s="29" t="e">
        <f>VLOOKUP($C127,'S50'!$C:$BQ,23,0)</f>
        <v>#N/A</v>
      </c>
      <c r="CG127" s="29" t="e">
        <f>VLOOKUP($C127,'S50'!$C:$BQ,35,0)</f>
        <v>#N/A</v>
      </c>
      <c r="CH127" s="29" t="e">
        <f>VLOOKUP($C127,'S50'!$C:$BQ,42,0)</f>
        <v>#N/A</v>
      </c>
      <c r="CI127" s="29" t="e">
        <f>VLOOKUP($C127,'S50'!$C:$BQ,43,0)</f>
        <v>#N/A</v>
      </c>
    </row>
    <row r="128" spans="1:87" x14ac:dyDescent="0.2">
      <c r="A128" s="31" t="s">
        <v>384</v>
      </c>
      <c r="B128" s="31" t="s">
        <v>386</v>
      </c>
      <c r="C128" s="21" t="s">
        <v>164</v>
      </c>
      <c r="D128" s="22">
        <f>VLOOKUP($C128,'S0 remplacer avec S44'!$C:$BQ,55,0)</f>
        <v>192.2</v>
      </c>
      <c r="E128" s="22">
        <f>VLOOKUP($C128,'S0 remplacer avec S44'!$C:$BQ,62,0)</f>
        <v>4</v>
      </c>
      <c r="F128" s="22">
        <f>VLOOKUP($C128,'S0 remplacer avec S44'!$C:$BQ,63,0)</f>
        <v>43</v>
      </c>
      <c r="G128" s="22">
        <f>VLOOKUP($C128,'S0 remplacer avec S44'!$C:$BQ,45,0)</f>
        <v>1642.3323800000001</v>
      </c>
      <c r="H128" s="29">
        <f>VLOOKUP($C128,'S0 remplacer avec S44'!$C:$BQ,52,0)</f>
        <v>84</v>
      </c>
      <c r="I128" s="29">
        <f>VLOOKUP($C128,'S0 remplacer avec S44'!$C:$BQ,53,0)</f>
        <v>429</v>
      </c>
      <c r="J128" s="29">
        <f>VLOOKUP($C128,'S0 remplacer avec S44'!$C:$BQ,15,0)</f>
        <v>126</v>
      </c>
      <c r="K128" s="29">
        <f>VLOOKUP($C128,'S0 remplacer avec S44'!$C:$BQ,22,0)</f>
        <v>0</v>
      </c>
      <c r="L128" s="29">
        <f>VLOOKUP($C128,'S0 remplacer avec S44'!$C:$BQ,23,0)</f>
        <v>5</v>
      </c>
      <c r="M128" s="29">
        <f>VLOOKUP($C128,'S0 remplacer avec S44'!$C:$BQ,35,0)</f>
        <v>1512.1764700000001</v>
      </c>
      <c r="N128" s="29">
        <f>VLOOKUP($C128,'S0 remplacer avec S44'!$C:$BQ,42,0)</f>
        <v>374</v>
      </c>
      <c r="O128" s="29">
        <f>VLOOKUP($C128,'S0 remplacer avec S44'!$C:$BQ,43,0)</f>
        <v>751</v>
      </c>
      <c r="P128" s="22">
        <f>VLOOKUP($C128,'S45'!$C:$BQ,55,0)</f>
        <v>196</v>
      </c>
      <c r="Q128" s="22">
        <f>VLOOKUP($C128,'S45'!$C:$BQ,62,0)</f>
        <v>0</v>
      </c>
      <c r="R128" s="22">
        <f>VLOOKUP($C128,'S45'!$C:$BQ,63,0)</f>
        <v>39</v>
      </c>
      <c r="S128" s="22">
        <f>VLOOKUP($C128,'S45'!$C:$BQ,45,0)</f>
        <v>1732.03538</v>
      </c>
      <c r="T128" s="29">
        <f>VLOOKUP($C128,'S45'!$C:$BQ,52,0)</f>
        <v>0</v>
      </c>
      <c r="U128" s="29">
        <f>VLOOKUP($C128,'S45'!$C:$BQ,53,0)</f>
        <v>339</v>
      </c>
      <c r="V128" s="29">
        <f>VLOOKUP($C128,'S45'!$C:$BQ,15,0)</f>
        <v>129</v>
      </c>
      <c r="W128" s="29">
        <f>VLOOKUP($C128,'S45'!$C:$BQ,22,0)</f>
        <v>0</v>
      </c>
      <c r="X128" s="29">
        <f>VLOOKUP($C128,'S45'!$C:$BQ,23,0)</f>
        <v>2</v>
      </c>
      <c r="Y128" s="29">
        <f>VLOOKUP($C128,'S45'!$C:$BQ,35,0)</f>
        <v>1573.1540199999999</v>
      </c>
      <c r="Z128" s="29">
        <f>VLOOKUP($C128,'S45'!$C:$BQ,42,0)</f>
        <v>313</v>
      </c>
      <c r="AA128" s="29">
        <f>VLOOKUP($C128,'S45'!$C:$BQ,43,0)</f>
        <v>690</v>
      </c>
      <c r="AB128" s="22" t="e">
        <f>VLOOKUP($C128,'S46'!$C:$BQ,55,0)</f>
        <v>#N/A</v>
      </c>
      <c r="AC128" s="22" t="e">
        <f>VLOOKUP($C128,'S46'!$C:$BQ,62,0)</f>
        <v>#N/A</v>
      </c>
      <c r="AD128" s="22" t="e">
        <f>VLOOKUP($C128,'S46'!$C:$BQ,63,0)</f>
        <v>#N/A</v>
      </c>
      <c r="AE128" s="22" t="e">
        <f>VLOOKUP($C128,'S46'!$C:$BQ,45,0)</f>
        <v>#N/A</v>
      </c>
      <c r="AF128" s="29" t="e">
        <f>VLOOKUP($C128,'S46'!$C:$BQ,52,0)</f>
        <v>#N/A</v>
      </c>
      <c r="AG128" s="29" t="e">
        <f>VLOOKUP($C128,'S46'!$C:$BQ,53,0)</f>
        <v>#N/A</v>
      </c>
      <c r="AH128" s="29" t="e">
        <f>VLOOKUP($C128,'S46'!$C:$BQ,15,0)</f>
        <v>#N/A</v>
      </c>
      <c r="AI128" s="29" t="e">
        <f>VLOOKUP($C128,'S46'!$C:$BQ,22,0)</f>
        <v>#N/A</v>
      </c>
      <c r="AJ128" s="29" t="e">
        <f>VLOOKUP($C128,'S46'!$C:$BQ,23,0)</f>
        <v>#N/A</v>
      </c>
      <c r="AK128" s="29" t="e">
        <f>VLOOKUP($C128,'S46'!$C:$BQ,35,0)</f>
        <v>#N/A</v>
      </c>
      <c r="AL128" s="29" t="e">
        <f>VLOOKUP($C128,'S46'!$C:$BQ,42,0)</f>
        <v>#N/A</v>
      </c>
      <c r="AM128" s="29" t="e">
        <f>VLOOKUP($C128,'S46'!$C:$BQ,43,0)</f>
        <v>#N/A</v>
      </c>
      <c r="AN128" s="22" t="e">
        <f>VLOOKUP($C128,'S47'!$C:$BQ,55,0)</f>
        <v>#N/A</v>
      </c>
      <c r="AO128" s="22" t="e">
        <f>VLOOKUP($C128,'S47'!$C:$BQ,62,0)</f>
        <v>#N/A</v>
      </c>
      <c r="AP128" s="22" t="e">
        <f>VLOOKUP($C128,'S47'!$C:$BQ,63,0)</f>
        <v>#N/A</v>
      </c>
      <c r="AQ128" s="22" t="e">
        <f>VLOOKUP($C128,'S47'!$C:$BQ,45,0)</f>
        <v>#N/A</v>
      </c>
      <c r="AR128" s="29" t="e">
        <f>VLOOKUP($C128,'S47'!$C:$BQ,52,0)</f>
        <v>#N/A</v>
      </c>
      <c r="AS128" s="29" t="e">
        <f>VLOOKUP($C128,'S47'!$C:$BQ,53,0)</f>
        <v>#N/A</v>
      </c>
      <c r="AT128" s="29" t="e">
        <f>VLOOKUP($C128,'S47'!$C:$BQ,15,0)</f>
        <v>#N/A</v>
      </c>
      <c r="AU128" s="29" t="e">
        <f>VLOOKUP($C128,'S47'!$C:$BQ,22,0)</f>
        <v>#N/A</v>
      </c>
      <c r="AV128" s="29" t="e">
        <f>VLOOKUP($C128,'S47'!$C:$BQ,23,0)</f>
        <v>#N/A</v>
      </c>
      <c r="AW128" s="29" t="e">
        <f>VLOOKUP($C128,'S47'!$C:$BQ,35,0)</f>
        <v>#N/A</v>
      </c>
      <c r="AX128" s="29" t="e">
        <f>VLOOKUP($C128,'S47'!$C:$BQ,42,0)</f>
        <v>#N/A</v>
      </c>
      <c r="AY128" s="29" t="e">
        <f>VLOOKUP($C128,'S47'!$C:$BQ,43,0)</f>
        <v>#N/A</v>
      </c>
      <c r="AZ128" s="22" t="e">
        <f>VLOOKUP($C128,'S48'!$C:$BQ,55,0)</f>
        <v>#N/A</v>
      </c>
      <c r="BA128" s="22" t="e">
        <f>VLOOKUP($C128,'S48'!$C:$BQ,62,0)</f>
        <v>#N/A</v>
      </c>
      <c r="BB128" s="22" t="e">
        <f>VLOOKUP($C128,'S48'!$C:$BQ,63,0)</f>
        <v>#N/A</v>
      </c>
      <c r="BC128" s="22" t="e">
        <f>VLOOKUP($C128,'S48'!$C:$BQ,45,0)</f>
        <v>#N/A</v>
      </c>
      <c r="BD128" s="29" t="e">
        <f>VLOOKUP($C128,'S48'!$C:$BQ,52,0)</f>
        <v>#N/A</v>
      </c>
      <c r="BE128" s="29" t="e">
        <f>VLOOKUP($C128,'S48'!$C:$BQ,53,0)</f>
        <v>#N/A</v>
      </c>
      <c r="BF128" s="29" t="e">
        <f>VLOOKUP($C128,'S48'!$C:$BQ,15,0)</f>
        <v>#N/A</v>
      </c>
      <c r="BG128" s="29" t="e">
        <f>VLOOKUP($C128,'S48'!$C:$BQ,22,0)</f>
        <v>#N/A</v>
      </c>
      <c r="BH128" s="29" t="e">
        <f>VLOOKUP($C128,'S48'!$C:$BQ,23,0)</f>
        <v>#N/A</v>
      </c>
      <c r="BI128" s="29" t="e">
        <f>VLOOKUP($C128,'S48'!$C:$BQ,35,0)</f>
        <v>#N/A</v>
      </c>
      <c r="BJ128" s="29" t="e">
        <f>VLOOKUP($C128,'S48'!$C:$BQ,42,0)</f>
        <v>#N/A</v>
      </c>
      <c r="BK128" s="29" t="e">
        <f>VLOOKUP($C128,'S48'!$C:$BQ,43,0)</f>
        <v>#N/A</v>
      </c>
      <c r="BL128" s="22" t="e">
        <f>VLOOKUP($C128,'S49'!$C:$BQ,55,0)</f>
        <v>#N/A</v>
      </c>
      <c r="BM128" s="22" t="e">
        <f>VLOOKUP($C128,'S49'!$C:$BQ,62,0)</f>
        <v>#N/A</v>
      </c>
      <c r="BN128" s="22" t="e">
        <f>VLOOKUP($C128,'S49'!$C:$BQ,63,0)</f>
        <v>#N/A</v>
      </c>
      <c r="BO128" s="22" t="e">
        <f>VLOOKUP($C128,'S49'!$C:$BQ,45,0)</f>
        <v>#N/A</v>
      </c>
      <c r="BP128" s="29" t="e">
        <f>VLOOKUP($C128,'S49'!$C:$BQ,52,0)</f>
        <v>#N/A</v>
      </c>
      <c r="BQ128" s="29" t="e">
        <f>VLOOKUP($C128,'S49'!$C:$BQ,53,0)</f>
        <v>#N/A</v>
      </c>
      <c r="BR128" s="29" t="e">
        <f>VLOOKUP($C128,'S49'!$C:$BQ,15,0)</f>
        <v>#N/A</v>
      </c>
      <c r="BS128" s="29" t="e">
        <f>VLOOKUP($C128,'S49'!$C:$BQ,22,0)</f>
        <v>#N/A</v>
      </c>
      <c r="BT128" s="29" t="e">
        <f>VLOOKUP($C128,'S49'!$C:$BQ,23,0)</f>
        <v>#N/A</v>
      </c>
      <c r="BU128" s="29" t="e">
        <f>VLOOKUP($C128,'S49'!$C:$BQ,35,0)</f>
        <v>#N/A</v>
      </c>
      <c r="BV128" s="29" t="e">
        <f>VLOOKUP($C128,'S49'!$C:$BQ,42,0)</f>
        <v>#N/A</v>
      </c>
      <c r="BW128" s="29" t="e">
        <f>VLOOKUP($C128,'S49'!$C:$BQ,43,0)</f>
        <v>#N/A</v>
      </c>
      <c r="BX128" s="22" t="e">
        <f>VLOOKUP($C128,'S50'!$C:$BQ,55,0)</f>
        <v>#N/A</v>
      </c>
      <c r="BY128" s="22" t="e">
        <f>VLOOKUP($C128,'S50'!$C:$BQ,62,0)</f>
        <v>#N/A</v>
      </c>
      <c r="BZ128" s="22" t="e">
        <f>VLOOKUP($C128,'S50'!$C:$BQ,63,0)</f>
        <v>#N/A</v>
      </c>
      <c r="CA128" s="22" t="e">
        <f>VLOOKUP($C128,'S50'!$C:$BQ,45,0)</f>
        <v>#N/A</v>
      </c>
      <c r="CB128" s="29" t="e">
        <f>VLOOKUP($C128,'S50'!$C:$BQ,52,0)</f>
        <v>#N/A</v>
      </c>
      <c r="CC128" s="29" t="e">
        <f>VLOOKUP($C128,'S50'!$C:$BQ,53,0)</f>
        <v>#N/A</v>
      </c>
      <c r="CD128" s="29" t="e">
        <f>VLOOKUP($C128,'S50'!$C:$BQ,15,0)</f>
        <v>#N/A</v>
      </c>
      <c r="CE128" s="29" t="e">
        <f>VLOOKUP($C128,'S50'!$C:$BQ,22,0)</f>
        <v>#N/A</v>
      </c>
      <c r="CF128" s="29" t="e">
        <f>VLOOKUP($C128,'S50'!$C:$BQ,23,0)</f>
        <v>#N/A</v>
      </c>
      <c r="CG128" s="29" t="e">
        <f>VLOOKUP($C128,'S50'!$C:$BQ,35,0)</f>
        <v>#N/A</v>
      </c>
      <c r="CH128" s="29" t="e">
        <f>VLOOKUP($C128,'S50'!$C:$BQ,42,0)</f>
        <v>#N/A</v>
      </c>
      <c r="CI128" s="29" t="e">
        <f>VLOOKUP($C128,'S50'!$C:$BQ,43,0)</f>
        <v>#N/A</v>
      </c>
    </row>
    <row r="129" spans="1:87" x14ac:dyDescent="0.2">
      <c r="A129" s="31" t="s">
        <v>384</v>
      </c>
      <c r="B129" s="31" t="s">
        <v>386</v>
      </c>
      <c r="C129" s="21" t="s">
        <v>165</v>
      </c>
      <c r="D129" s="22">
        <f>VLOOKUP($C129,'S0 remplacer avec S44'!$C:$BQ,55,0)</f>
        <v>272.7</v>
      </c>
      <c r="E129" s="22">
        <f>VLOOKUP($C129,'S0 remplacer avec S44'!$C:$BQ,62,0)</f>
        <v>0</v>
      </c>
      <c r="F129" s="22">
        <f>VLOOKUP($C129,'S0 remplacer avec S44'!$C:$BQ,63,0)</f>
        <v>7</v>
      </c>
      <c r="G129" s="22">
        <f>VLOOKUP($C129,'S0 remplacer avec S44'!$C:$BQ,45,0)</f>
        <v>2273.9681099999998</v>
      </c>
      <c r="H129" s="29">
        <f>VLOOKUP($C129,'S0 remplacer avec S44'!$C:$BQ,52,0)</f>
        <v>0</v>
      </c>
      <c r="I129" s="29">
        <f>VLOOKUP($C129,'S0 remplacer avec S44'!$C:$BQ,53,0)</f>
        <v>187</v>
      </c>
      <c r="J129" s="29">
        <f>VLOOKUP($C129,'S0 remplacer avec S44'!$C:$BQ,15,0)</f>
        <v>197</v>
      </c>
      <c r="K129" s="29">
        <f>VLOOKUP($C129,'S0 remplacer avec S44'!$C:$BQ,22,0)</f>
        <v>0</v>
      </c>
      <c r="L129" s="29">
        <f>VLOOKUP($C129,'S0 remplacer avec S44'!$C:$BQ,23,0)</f>
        <v>0</v>
      </c>
      <c r="M129" s="29">
        <f>VLOOKUP($C129,'S0 remplacer avec S44'!$C:$BQ,35,0)</f>
        <v>2421.4002999999998</v>
      </c>
      <c r="N129" s="29">
        <f>VLOOKUP($C129,'S0 remplacer avec S44'!$C:$BQ,42,0)</f>
        <v>0</v>
      </c>
      <c r="O129" s="29">
        <f>VLOOKUP($C129,'S0 remplacer avec S44'!$C:$BQ,43,0)</f>
        <v>256</v>
      </c>
      <c r="P129" s="22">
        <f>VLOOKUP($C129,'S45'!$C:$BQ,55,0)</f>
        <v>272.5</v>
      </c>
      <c r="Q129" s="22">
        <f>VLOOKUP($C129,'S45'!$C:$BQ,62,0)</f>
        <v>0</v>
      </c>
      <c r="R129" s="22">
        <f>VLOOKUP($C129,'S45'!$C:$BQ,63,0)</f>
        <v>7</v>
      </c>
      <c r="S129" s="22">
        <f>VLOOKUP($C129,'S45'!$C:$BQ,45,0)</f>
        <v>2297.0839900000001</v>
      </c>
      <c r="T129" s="29">
        <f>VLOOKUP($C129,'S45'!$C:$BQ,52,0)</f>
        <v>0</v>
      </c>
      <c r="U129" s="29">
        <f>VLOOKUP($C129,'S45'!$C:$BQ,53,0)</f>
        <v>164</v>
      </c>
      <c r="V129" s="29">
        <f>VLOOKUP($C129,'S45'!$C:$BQ,15,0)</f>
        <v>198</v>
      </c>
      <c r="W129" s="29">
        <f>VLOOKUP($C129,'S45'!$C:$BQ,22,0)</f>
        <v>0</v>
      </c>
      <c r="X129" s="29">
        <f>VLOOKUP($C129,'S45'!$C:$BQ,23,0)</f>
        <v>0</v>
      </c>
      <c r="Y129" s="29">
        <f>VLOOKUP($C129,'S45'!$C:$BQ,35,0)</f>
        <v>2423.5717199999999</v>
      </c>
      <c r="Z129" s="29">
        <f>VLOOKUP($C129,'S45'!$C:$BQ,42,0)</f>
        <v>0</v>
      </c>
      <c r="AA129" s="29">
        <f>VLOOKUP($C129,'S45'!$C:$BQ,43,0)</f>
        <v>254</v>
      </c>
      <c r="AB129" s="22" t="e">
        <f>VLOOKUP($C129,'S46'!$C:$BQ,55,0)</f>
        <v>#N/A</v>
      </c>
      <c r="AC129" s="22" t="e">
        <f>VLOOKUP($C129,'S46'!$C:$BQ,62,0)</f>
        <v>#N/A</v>
      </c>
      <c r="AD129" s="22" t="e">
        <f>VLOOKUP($C129,'S46'!$C:$BQ,63,0)</f>
        <v>#N/A</v>
      </c>
      <c r="AE129" s="22" t="e">
        <f>VLOOKUP($C129,'S46'!$C:$BQ,45,0)</f>
        <v>#N/A</v>
      </c>
      <c r="AF129" s="29" t="e">
        <f>VLOOKUP($C129,'S46'!$C:$BQ,52,0)</f>
        <v>#N/A</v>
      </c>
      <c r="AG129" s="29" t="e">
        <f>VLOOKUP($C129,'S46'!$C:$BQ,53,0)</f>
        <v>#N/A</v>
      </c>
      <c r="AH129" s="29" t="e">
        <f>VLOOKUP($C129,'S46'!$C:$BQ,15,0)</f>
        <v>#N/A</v>
      </c>
      <c r="AI129" s="29" t="e">
        <f>VLOOKUP($C129,'S46'!$C:$BQ,22,0)</f>
        <v>#N/A</v>
      </c>
      <c r="AJ129" s="29" t="e">
        <f>VLOOKUP($C129,'S46'!$C:$BQ,23,0)</f>
        <v>#N/A</v>
      </c>
      <c r="AK129" s="29" t="e">
        <f>VLOOKUP($C129,'S46'!$C:$BQ,35,0)</f>
        <v>#N/A</v>
      </c>
      <c r="AL129" s="29" t="e">
        <f>VLOOKUP($C129,'S46'!$C:$BQ,42,0)</f>
        <v>#N/A</v>
      </c>
      <c r="AM129" s="29" t="e">
        <f>VLOOKUP($C129,'S46'!$C:$BQ,43,0)</f>
        <v>#N/A</v>
      </c>
      <c r="AN129" s="22" t="e">
        <f>VLOOKUP($C129,'S47'!$C:$BQ,55,0)</f>
        <v>#N/A</v>
      </c>
      <c r="AO129" s="22" t="e">
        <f>VLOOKUP($C129,'S47'!$C:$BQ,62,0)</f>
        <v>#N/A</v>
      </c>
      <c r="AP129" s="22" t="e">
        <f>VLOOKUP($C129,'S47'!$C:$BQ,63,0)</f>
        <v>#N/A</v>
      </c>
      <c r="AQ129" s="22" t="e">
        <f>VLOOKUP($C129,'S47'!$C:$BQ,45,0)</f>
        <v>#N/A</v>
      </c>
      <c r="AR129" s="29" t="e">
        <f>VLOOKUP($C129,'S47'!$C:$BQ,52,0)</f>
        <v>#N/A</v>
      </c>
      <c r="AS129" s="29" t="e">
        <f>VLOOKUP($C129,'S47'!$C:$BQ,53,0)</f>
        <v>#N/A</v>
      </c>
      <c r="AT129" s="29" t="e">
        <f>VLOOKUP($C129,'S47'!$C:$BQ,15,0)</f>
        <v>#N/A</v>
      </c>
      <c r="AU129" s="29" t="e">
        <f>VLOOKUP($C129,'S47'!$C:$BQ,22,0)</f>
        <v>#N/A</v>
      </c>
      <c r="AV129" s="29" t="e">
        <f>VLOOKUP($C129,'S47'!$C:$BQ,23,0)</f>
        <v>#N/A</v>
      </c>
      <c r="AW129" s="29" t="e">
        <f>VLOOKUP($C129,'S47'!$C:$BQ,35,0)</f>
        <v>#N/A</v>
      </c>
      <c r="AX129" s="29" t="e">
        <f>VLOOKUP($C129,'S47'!$C:$BQ,42,0)</f>
        <v>#N/A</v>
      </c>
      <c r="AY129" s="29" t="e">
        <f>VLOOKUP($C129,'S47'!$C:$BQ,43,0)</f>
        <v>#N/A</v>
      </c>
      <c r="AZ129" s="22" t="e">
        <f>VLOOKUP($C129,'S48'!$C:$BQ,55,0)</f>
        <v>#N/A</v>
      </c>
      <c r="BA129" s="22" t="e">
        <f>VLOOKUP($C129,'S48'!$C:$BQ,62,0)</f>
        <v>#N/A</v>
      </c>
      <c r="BB129" s="22" t="e">
        <f>VLOOKUP($C129,'S48'!$C:$BQ,63,0)</f>
        <v>#N/A</v>
      </c>
      <c r="BC129" s="22" t="e">
        <f>VLOOKUP($C129,'S48'!$C:$BQ,45,0)</f>
        <v>#N/A</v>
      </c>
      <c r="BD129" s="29" t="e">
        <f>VLOOKUP($C129,'S48'!$C:$BQ,52,0)</f>
        <v>#N/A</v>
      </c>
      <c r="BE129" s="29" t="e">
        <f>VLOOKUP($C129,'S48'!$C:$BQ,53,0)</f>
        <v>#N/A</v>
      </c>
      <c r="BF129" s="29" t="e">
        <f>VLOOKUP($C129,'S48'!$C:$BQ,15,0)</f>
        <v>#N/A</v>
      </c>
      <c r="BG129" s="29" t="e">
        <f>VLOOKUP($C129,'S48'!$C:$BQ,22,0)</f>
        <v>#N/A</v>
      </c>
      <c r="BH129" s="29" t="e">
        <f>VLOOKUP($C129,'S48'!$C:$BQ,23,0)</f>
        <v>#N/A</v>
      </c>
      <c r="BI129" s="29" t="e">
        <f>VLOOKUP($C129,'S48'!$C:$BQ,35,0)</f>
        <v>#N/A</v>
      </c>
      <c r="BJ129" s="29" t="e">
        <f>VLOOKUP($C129,'S48'!$C:$BQ,42,0)</f>
        <v>#N/A</v>
      </c>
      <c r="BK129" s="29" t="e">
        <f>VLOOKUP($C129,'S48'!$C:$BQ,43,0)</f>
        <v>#N/A</v>
      </c>
      <c r="BL129" s="22" t="e">
        <f>VLOOKUP($C129,'S49'!$C:$BQ,55,0)</f>
        <v>#N/A</v>
      </c>
      <c r="BM129" s="22" t="e">
        <f>VLOOKUP($C129,'S49'!$C:$BQ,62,0)</f>
        <v>#N/A</v>
      </c>
      <c r="BN129" s="22" t="e">
        <f>VLOOKUP($C129,'S49'!$C:$BQ,63,0)</f>
        <v>#N/A</v>
      </c>
      <c r="BO129" s="22" t="e">
        <f>VLOOKUP($C129,'S49'!$C:$BQ,45,0)</f>
        <v>#N/A</v>
      </c>
      <c r="BP129" s="29" t="e">
        <f>VLOOKUP($C129,'S49'!$C:$BQ,52,0)</f>
        <v>#N/A</v>
      </c>
      <c r="BQ129" s="29" t="e">
        <f>VLOOKUP($C129,'S49'!$C:$BQ,53,0)</f>
        <v>#N/A</v>
      </c>
      <c r="BR129" s="29" t="e">
        <f>VLOOKUP($C129,'S49'!$C:$BQ,15,0)</f>
        <v>#N/A</v>
      </c>
      <c r="BS129" s="29" t="e">
        <f>VLOOKUP($C129,'S49'!$C:$BQ,22,0)</f>
        <v>#N/A</v>
      </c>
      <c r="BT129" s="29" t="e">
        <f>VLOOKUP($C129,'S49'!$C:$BQ,23,0)</f>
        <v>#N/A</v>
      </c>
      <c r="BU129" s="29" t="e">
        <f>VLOOKUP($C129,'S49'!$C:$BQ,35,0)</f>
        <v>#N/A</v>
      </c>
      <c r="BV129" s="29" t="e">
        <f>VLOOKUP($C129,'S49'!$C:$BQ,42,0)</f>
        <v>#N/A</v>
      </c>
      <c r="BW129" s="29" t="e">
        <f>VLOOKUP($C129,'S49'!$C:$BQ,43,0)</f>
        <v>#N/A</v>
      </c>
      <c r="BX129" s="22" t="e">
        <f>VLOOKUP($C129,'S50'!$C:$BQ,55,0)</f>
        <v>#N/A</v>
      </c>
      <c r="BY129" s="22" t="e">
        <f>VLOOKUP($C129,'S50'!$C:$BQ,62,0)</f>
        <v>#N/A</v>
      </c>
      <c r="BZ129" s="22" t="e">
        <f>VLOOKUP($C129,'S50'!$C:$BQ,63,0)</f>
        <v>#N/A</v>
      </c>
      <c r="CA129" s="22" t="e">
        <f>VLOOKUP($C129,'S50'!$C:$BQ,45,0)</f>
        <v>#N/A</v>
      </c>
      <c r="CB129" s="29" t="e">
        <f>VLOOKUP($C129,'S50'!$C:$BQ,52,0)</f>
        <v>#N/A</v>
      </c>
      <c r="CC129" s="29" t="e">
        <f>VLOOKUP($C129,'S50'!$C:$BQ,53,0)</f>
        <v>#N/A</v>
      </c>
      <c r="CD129" s="29" t="e">
        <f>VLOOKUP($C129,'S50'!$C:$BQ,15,0)</f>
        <v>#N/A</v>
      </c>
      <c r="CE129" s="29" t="e">
        <f>VLOOKUP($C129,'S50'!$C:$BQ,22,0)</f>
        <v>#N/A</v>
      </c>
      <c r="CF129" s="29" t="e">
        <f>VLOOKUP($C129,'S50'!$C:$BQ,23,0)</f>
        <v>#N/A</v>
      </c>
      <c r="CG129" s="29" t="e">
        <f>VLOOKUP($C129,'S50'!$C:$BQ,35,0)</f>
        <v>#N/A</v>
      </c>
      <c r="CH129" s="29" t="e">
        <f>VLOOKUP($C129,'S50'!$C:$BQ,42,0)</f>
        <v>#N/A</v>
      </c>
      <c r="CI129" s="29" t="e">
        <f>VLOOKUP($C129,'S50'!$C:$BQ,43,0)</f>
        <v>#N/A</v>
      </c>
    </row>
    <row r="130" spans="1:87" x14ac:dyDescent="0.2">
      <c r="A130" s="31" t="s">
        <v>384</v>
      </c>
      <c r="B130" s="31" t="s">
        <v>386</v>
      </c>
      <c r="C130" s="21" t="s">
        <v>166</v>
      </c>
      <c r="D130" s="22">
        <f>VLOOKUP($C130,'S0 remplacer avec S44'!$C:$BQ,55,0)</f>
        <v>116.8</v>
      </c>
      <c r="E130" s="22">
        <f>VLOOKUP($C130,'S0 remplacer avec S44'!$C:$BQ,62,0)</f>
        <v>12</v>
      </c>
      <c r="F130" s="22">
        <f>VLOOKUP($C130,'S0 remplacer avec S44'!$C:$BQ,63,0)</f>
        <v>38</v>
      </c>
      <c r="G130" s="22">
        <f>VLOOKUP($C130,'S0 remplacer avec S44'!$C:$BQ,45,0)</f>
        <v>1519.4796799999999</v>
      </c>
      <c r="H130" s="29">
        <f>VLOOKUP($C130,'S0 remplacer avec S44'!$C:$BQ,52,0)</f>
        <v>0</v>
      </c>
      <c r="I130" s="29">
        <f>VLOOKUP($C130,'S0 remplacer avec S44'!$C:$BQ,53,0)</f>
        <v>0</v>
      </c>
      <c r="J130" s="29">
        <f>VLOOKUP($C130,'S0 remplacer avec S44'!$C:$BQ,15,0)</f>
        <v>96</v>
      </c>
      <c r="K130" s="29">
        <f>VLOOKUP($C130,'S0 remplacer avec S44'!$C:$BQ,22,0)</f>
        <v>0</v>
      </c>
      <c r="L130" s="29">
        <f>VLOOKUP($C130,'S0 remplacer avec S44'!$C:$BQ,23,0)</f>
        <v>0</v>
      </c>
      <c r="M130" s="29">
        <f>VLOOKUP($C130,'S0 remplacer avec S44'!$C:$BQ,35,0)</f>
        <v>1232.12492</v>
      </c>
      <c r="N130" s="29">
        <f>VLOOKUP($C130,'S0 remplacer avec S44'!$C:$BQ,42,0)</f>
        <v>0</v>
      </c>
      <c r="O130" s="29">
        <f>VLOOKUP($C130,'S0 remplacer avec S44'!$C:$BQ,43,0)</f>
        <v>222</v>
      </c>
      <c r="P130" s="22">
        <f>VLOOKUP($C130,'S45'!$C:$BQ,55,0)</f>
        <v>119.8</v>
      </c>
      <c r="Q130" s="22">
        <f>VLOOKUP($C130,'S45'!$C:$BQ,62,0)</f>
        <v>9</v>
      </c>
      <c r="R130" s="22">
        <f>VLOOKUP($C130,'S45'!$C:$BQ,63,0)</f>
        <v>35</v>
      </c>
      <c r="S130" s="22">
        <f>VLOOKUP($C130,'S45'!$C:$BQ,45,0)</f>
        <v>1557.6235799999999</v>
      </c>
      <c r="T130" s="29">
        <f>VLOOKUP($C130,'S45'!$C:$BQ,52,0)</f>
        <v>0</v>
      </c>
      <c r="U130" s="29">
        <f>VLOOKUP($C130,'S45'!$C:$BQ,53,0)</f>
        <v>0</v>
      </c>
      <c r="V130" s="29">
        <f>VLOOKUP($C130,'S45'!$C:$BQ,15,0)</f>
        <v>96</v>
      </c>
      <c r="W130" s="29">
        <f>VLOOKUP($C130,'S45'!$C:$BQ,22,0)</f>
        <v>0</v>
      </c>
      <c r="X130" s="29">
        <f>VLOOKUP($C130,'S45'!$C:$BQ,23,0)</f>
        <v>0</v>
      </c>
      <c r="Y130" s="29">
        <f>VLOOKUP($C130,'S45'!$C:$BQ,35,0)</f>
        <v>1232.57034</v>
      </c>
      <c r="Z130" s="29">
        <f>VLOOKUP($C130,'S45'!$C:$BQ,42,0)</f>
        <v>0</v>
      </c>
      <c r="AA130" s="29">
        <f>VLOOKUP($C130,'S45'!$C:$BQ,43,0)</f>
        <v>222</v>
      </c>
      <c r="AB130" s="22" t="e">
        <f>VLOOKUP($C130,'S46'!$C:$BQ,55,0)</f>
        <v>#N/A</v>
      </c>
      <c r="AC130" s="22" t="e">
        <f>VLOOKUP($C130,'S46'!$C:$BQ,62,0)</f>
        <v>#N/A</v>
      </c>
      <c r="AD130" s="22" t="e">
        <f>VLOOKUP($C130,'S46'!$C:$BQ,63,0)</f>
        <v>#N/A</v>
      </c>
      <c r="AE130" s="22" t="e">
        <f>VLOOKUP($C130,'S46'!$C:$BQ,45,0)</f>
        <v>#N/A</v>
      </c>
      <c r="AF130" s="29" t="e">
        <f>VLOOKUP($C130,'S46'!$C:$BQ,52,0)</f>
        <v>#N/A</v>
      </c>
      <c r="AG130" s="29" t="e">
        <f>VLOOKUP($C130,'S46'!$C:$BQ,53,0)</f>
        <v>#N/A</v>
      </c>
      <c r="AH130" s="29" t="e">
        <f>VLOOKUP($C130,'S46'!$C:$BQ,15,0)</f>
        <v>#N/A</v>
      </c>
      <c r="AI130" s="29" t="e">
        <f>VLOOKUP($C130,'S46'!$C:$BQ,22,0)</f>
        <v>#N/A</v>
      </c>
      <c r="AJ130" s="29" t="e">
        <f>VLOOKUP($C130,'S46'!$C:$BQ,23,0)</f>
        <v>#N/A</v>
      </c>
      <c r="AK130" s="29" t="e">
        <f>VLOOKUP($C130,'S46'!$C:$BQ,35,0)</f>
        <v>#N/A</v>
      </c>
      <c r="AL130" s="29" t="e">
        <f>VLOOKUP($C130,'S46'!$C:$BQ,42,0)</f>
        <v>#N/A</v>
      </c>
      <c r="AM130" s="29" t="e">
        <f>VLOOKUP($C130,'S46'!$C:$BQ,43,0)</f>
        <v>#N/A</v>
      </c>
      <c r="AN130" s="22" t="e">
        <f>VLOOKUP($C130,'S47'!$C:$BQ,55,0)</f>
        <v>#N/A</v>
      </c>
      <c r="AO130" s="22" t="e">
        <f>VLOOKUP($C130,'S47'!$C:$BQ,62,0)</f>
        <v>#N/A</v>
      </c>
      <c r="AP130" s="22" t="e">
        <f>VLOOKUP($C130,'S47'!$C:$BQ,63,0)</f>
        <v>#N/A</v>
      </c>
      <c r="AQ130" s="22" t="e">
        <f>VLOOKUP($C130,'S47'!$C:$BQ,45,0)</f>
        <v>#N/A</v>
      </c>
      <c r="AR130" s="29" t="e">
        <f>VLOOKUP($C130,'S47'!$C:$BQ,52,0)</f>
        <v>#N/A</v>
      </c>
      <c r="AS130" s="29" t="e">
        <f>VLOOKUP($C130,'S47'!$C:$BQ,53,0)</f>
        <v>#N/A</v>
      </c>
      <c r="AT130" s="29" t="e">
        <f>VLOOKUP($C130,'S47'!$C:$BQ,15,0)</f>
        <v>#N/A</v>
      </c>
      <c r="AU130" s="29" t="e">
        <f>VLOOKUP($C130,'S47'!$C:$BQ,22,0)</f>
        <v>#N/A</v>
      </c>
      <c r="AV130" s="29" t="e">
        <f>VLOOKUP($C130,'S47'!$C:$BQ,23,0)</f>
        <v>#N/A</v>
      </c>
      <c r="AW130" s="29" t="e">
        <f>VLOOKUP($C130,'S47'!$C:$BQ,35,0)</f>
        <v>#N/A</v>
      </c>
      <c r="AX130" s="29" t="e">
        <f>VLOOKUP($C130,'S47'!$C:$BQ,42,0)</f>
        <v>#N/A</v>
      </c>
      <c r="AY130" s="29" t="e">
        <f>VLOOKUP($C130,'S47'!$C:$BQ,43,0)</f>
        <v>#N/A</v>
      </c>
      <c r="AZ130" s="22" t="e">
        <f>VLOOKUP($C130,'S48'!$C:$BQ,55,0)</f>
        <v>#N/A</v>
      </c>
      <c r="BA130" s="22" t="e">
        <f>VLOOKUP($C130,'S48'!$C:$BQ,62,0)</f>
        <v>#N/A</v>
      </c>
      <c r="BB130" s="22" t="e">
        <f>VLOOKUP($C130,'S48'!$C:$BQ,63,0)</f>
        <v>#N/A</v>
      </c>
      <c r="BC130" s="22" t="e">
        <f>VLOOKUP($C130,'S48'!$C:$BQ,45,0)</f>
        <v>#N/A</v>
      </c>
      <c r="BD130" s="29" t="e">
        <f>VLOOKUP($C130,'S48'!$C:$BQ,52,0)</f>
        <v>#N/A</v>
      </c>
      <c r="BE130" s="29" t="e">
        <f>VLOOKUP($C130,'S48'!$C:$BQ,53,0)</f>
        <v>#N/A</v>
      </c>
      <c r="BF130" s="29" t="e">
        <f>VLOOKUP($C130,'S48'!$C:$BQ,15,0)</f>
        <v>#N/A</v>
      </c>
      <c r="BG130" s="29" t="e">
        <f>VLOOKUP($C130,'S48'!$C:$BQ,22,0)</f>
        <v>#N/A</v>
      </c>
      <c r="BH130" s="29" t="e">
        <f>VLOOKUP($C130,'S48'!$C:$BQ,23,0)</f>
        <v>#N/A</v>
      </c>
      <c r="BI130" s="29" t="e">
        <f>VLOOKUP($C130,'S48'!$C:$BQ,35,0)</f>
        <v>#N/A</v>
      </c>
      <c r="BJ130" s="29" t="e">
        <f>VLOOKUP($C130,'S48'!$C:$BQ,42,0)</f>
        <v>#N/A</v>
      </c>
      <c r="BK130" s="29" t="e">
        <f>VLOOKUP($C130,'S48'!$C:$BQ,43,0)</f>
        <v>#N/A</v>
      </c>
      <c r="BL130" s="22" t="e">
        <f>VLOOKUP($C130,'S49'!$C:$BQ,55,0)</f>
        <v>#N/A</v>
      </c>
      <c r="BM130" s="22" t="e">
        <f>VLOOKUP($C130,'S49'!$C:$BQ,62,0)</f>
        <v>#N/A</v>
      </c>
      <c r="BN130" s="22" t="e">
        <f>VLOOKUP($C130,'S49'!$C:$BQ,63,0)</f>
        <v>#N/A</v>
      </c>
      <c r="BO130" s="22" t="e">
        <f>VLOOKUP($C130,'S49'!$C:$BQ,45,0)</f>
        <v>#N/A</v>
      </c>
      <c r="BP130" s="29" t="e">
        <f>VLOOKUP($C130,'S49'!$C:$BQ,52,0)</f>
        <v>#N/A</v>
      </c>
      <c r="BQ130" s="29" t="e">
        <f>VLOOKUP($C130,'S49'!$C:$BQ,53,0)</f>
        <v>#N/A</v>
      </c>
      <c r="BR130" s="29" t="e">
        <f>VLOOKUP($C130,'S49'!$C:$BQ,15,0)</f>
        <v>#N/A</v>
      </c>
      <c r="BS130" s="29" t="e">
        <f>VLOOKUP($C130,'S49'!$C:$BQ,22,0)</f>
        <v>#N/A</v>
      </c>
      <c r="BT130" s="29" t="e">
        <f>VLOOKUP($C130,'S49'!$C:$BQ,23,0)</f>
        <v>#N/A</v>
      </c>
      <c r="BU130" s="29" t="e">
        <f>VLOOKUP($C130,'S49'!$C:$BQ,35,0)</f>
        <v>#N/A</v>
      </c>
      <c r="BV130" s="29" t="e">
        <f>VLOOKUP($C130,'S49'!$C:$BQ,42,0)</f>
        <v>#N/A</v>
      </c>
      <c r="BW130" s="29" t="e">
        <f>VLOOKUP($C130,'S49'!$C:$BQ,43,0)</f>
        <v>#N/A</v>
      </c>
      <c r="BX130" s="22" t="e">
        <f>VLOOKUP($C130,'S50'!$C:$BQ,55,0)</f>
        <v>#N/A</v>
      </c>
      <c r="BY130" s="22" t="e">
        <f>VLOOKUP($C130,'S50'!$C:$BQ,62,0)</f>
        <v>#N/A</v>
      </c>
      <c r="BZ130" s="22" t="e">
        <f>VLOOKUP($C130,'S50'!$C:$BQ,63,0)</f>
        <v>#N/A</v>
      </c>
      <c r="CA130" s="22" t="e">
        <f>VLOOKUP($C130,'S50'!$C:$BQ,45,0)</f>
        <v>#N/A</v>
      </c>
      <c r="CB130" s="29" t="e">
        <f>VLOOKUP($C130,'S50'!$C:$BQ,52,0)</f>
        <v>#N/A</v>
      </c>
      <c r="CC130" s="29" t="e">
        <f>VLOOKUP($C130,'S50'!$C:$BQ,53,0)</f>
        <v>#N/A</v>
      </c>
      <c r="CD130" s="29" t="e">
        <f>VLOOKUP($C130,'S50'!$C:$BQ,15,0)</f>
        <v>#N/A</v>
      </c>
      <c r="CE130" s="29" t="e">
        <f>VLOOKUP($C130,'S50'!$C:$BQ,22,0)</f>
        <v>#N/A</v>
      </c>
      <c r="CF130" s="29" t="e">
        <f>VLOOKUP($C130,'S50'!$C:$BQ,23,0)</f>
        <v>#N/A</v>
      </c>
      <c r="CG130" s="29" t="e">
        <f>VLOOKUP($C130,'S50'!$C:$BQ,35,0)</f>
        <v>#N/A</v>
      </c>
      <c r="CH130" s="29" t="e">
        <f>VLOOKUP($C130,'S50'!$C:$BQ,42,0)</f>
        <v>#N/A</v>
      </c>
      <c r="CI130" s="29" t="e">
        <f>VLOOKUP($C130,'S50'!$C:$BQ,43,0)</f>
        <v>#N/A</v>
      </c>
    </row>
    <row r="131" spans="1:87" x14ac:dyDescent="0.2">
      <c r="A131" s="31" t="s">
        <v>384</v>
      </c>
      <c r="B131" s="31" t="s">
        <v>386</v>
      </c>
      <c r="C131" s="21" t="s">
        <v>167</v>
      </c>
      <c r="D131" s="22">
        <f>VLOOKUP($C131,'S0 remplacer avec S44'!$C:$BQ,55,0)</f>
        <v>354</v>
      </c>
      <c r="E131" s="22">
        <f>VLOOKUP($C131,'S0 remplacer avec S44'!$C:$BQ,62,0)</f>
        <v>20</v>
      </c>
      <c r="F131" s="22">
        <f>VLOOKUP($C131,'S0 remplacer avec S44'!$C:$BQ,63,0)</f>
        <v>95</v>
      </c>
      <c r="G131" s="22">
        <f>VLOOKUP($C131,'S0 remplacer avec S44'!$C:$BQ,45,0)</f>
        <v>2020.5888500000001</v>
      </c>
      <c r="H131" s="29">
        <f>VLOOKUP($C131,'S0 remplacer avec S44'!$C:$BQ,52,0)</f>
        <v>1274</v>
      </c>
      <c r="I131" s="29">
        <f>VLOOKUP($C131,'S0 remplacer avec S44'!$C:$BQ,53,0)</f>
        <v>1933</v>
      </c>
      <c r="J131" s="29">
        <f>VLOOKUP($C131,'S0 remplacer avec S44'!$C:$BQ,15,0)</f>
        <v>214</v>
      </c>
      <c r="K131" s="29">
        <f>VLOOKUP($C131,'S0 remplacer avec S44'!$C:$BQ,22,0)</f>
        <v>0</v>
      </c>
      <c r="L131" s="29">
        <f>VLOOKUP($C131,'S0 remplacer avec S44'!$C:$BQ,23,0)</f>
        <v>35</v>
      </c>
      <c r="M131" s="29">
        <f>VLOOKUP($C131,'S0 remplacer avec S44'!$C:$BQ,35,0)</f>
        <v>3584.1429400000002</v>
      </c>
      <c r="N131" s="29">
        <f>VLOOKUP($C131,'S0 remplacer avec S44'!$C:$BQ,42,0)</f>
        <v>0</v>
      </c>
      <c r="O131" s="29">
        <f>VLOOKUP($C131,'S0 remplacer avec S44'!$C:$BQ,43,0)</f>
        <v>714</v>
      </c>
      <c r="P131" s="22">
        <f>VLOOKUP($C131,'S45'!$C:$BQ,55,0)</f>
        <v>357</v>
      </c>
      <c r="Q131" s="22">
        <f>VLOOKUP($C131,'S45'!$C:$BQ,62,0)</f>
        <v>17</v>
      </c>
      <c r="R131" s="22">
        <f>VLOOKUP($C131,'S45'!$C:$BQ,63,0)</f>
        <v>92</v>
      </c>
      <c r="S131" s="22">
        <f>VLOOKUP($C131,'S45'!$C:$BQ,45,0)</f>
        <v>2029.8999100000001</v>
      </c>
      <c r="T131" s="29">
        <f>VLOOKUP($C131,'S45'!$C:$BQ,52,0)</f>
        <v>1265</v>
      </c>
      <c r="U131" s="29">
        <f>VLOOKUP($C131,'S45'!$C:$BQ,53,0)</f>
        <v>1924</v>
      </c>
      <c r="V131" s="29">
        <f>VLOOKUP($C131,'S45'!$C:$BQ,15,0)</f>
        <v>220</v>
      </c>
      <c r="W131" s="29">
        <f>VLOOKUP($C131,'S45'!$C:$BQ,22,0)</f>
        <v>0</v>
      </c>
      <c r="X131" s="29">
        <f>VLOOKUP($C131,'S45'!$C:$BQ,23,0)</f>
        <v>29</v>
      </c>
      <c r="Y131" s="29">
        <f>VLOOKUP($C131,'S45'!$C:$BQ,35,0)</f>
        <v>3642.4578299999998</v>
      </c>
      <c r="Z131" s="29">
        <f>VLOOKUP($C131,'S45'!$C:$BQ,42,0)</f>
        <v>0</v>
      </c>
      <c r="AA131" s="29">
        <f>VLOOKUP($C131,'S45'!$C:$BQ,43,0)</f>
        <v>656</v>
      </c>
      <c r="AB131" s="22" t="e">
        <f>VLOOKUP($C131,'S46'!$C:$BQ,55,0)</f>
        <v>#N/A</v>
      </c>
      <c r="AC131" s="22" t="e">
        <f>VLOOKUP($C131,'S46'!$C:$BQ,62,0)</f>
        <v>#N/A</v>
      </c>
      <c r="AD131" s="22" t="e">
        <f>VLOOKUP($C131,'S46'!$C:$BQ,63,0)</f>
        <v>#N/A</v>
      </c>
      <c r="AE131" s="22" t="e">
        <f>VLOOKUP($C131,'S46'!$C:$BQ,45,0)</f>
        <v>#N/A</v>
      </c>
      <c r="AF131" s="29" t="e">
        <f>VLOOKUP($C131,'S46'!$C:$BQ,52,0)</f>
        <v>#N/A</v>
      </c>
      <c r="AG131" s="29" t="e">
        <f>VLOOKUP($C131,'S46'!$C:$BQ,53,0)</f>
        <v>#N/A</v>
      </c>
      <c r="AH131" s="29" t="e">
        <f>VLOOKUP($C131,'S46'!$C:$BQ,15,0)</f>
        <v>#N/A</v>
      </c>
      <c r="AI131" s="29" t="e">
        <f>VLOOKUP($C131,'S46'!$C:$BQ,22,0)</f>
        <v>#N/A</v>
      </c>
      <c r="AJ131" s="29" t="e">
        <f>VLOOKUP($C131,'S46'!$C:$BQ,23,0)</f>
        <v>#N/A</v>
      </c>
      <c r="AK131" s="29" t="e">
        <f>VLOOKUP($C131,'S46'!$C:$BQ,35,0)</f>
        <v>#N/A</v>
      </c>
      <c r="AL131" s="29" t="e">
        <f>VLOOKUP($C131,'S46'!$C:$BQ,42,0)</f>
        <v>#N/A</v>
      </c>
      <c r="AM131" s="29" t="e">
        <f>VLOOKUP($C131,'S46'!$C:$BQ,43,0)</f>
        <v>#N/A</v>
      </c>
      <c r="AN131" s="22" t="e">
        <f>VLOOKUP($C131,'S47'!$C:$BQ,55,0)</f>
        <v>#N/A</v>
      </c>
      <c r="AO131" s="22" t="e">
        <f>VLOOKUP($C131,'S47'!$C:$BQ,62,0)</f>
        <v>#N/A</v>
      </c>
      <c r="AP131" s="22" t="e">
        <f>VLOOKUP($C131,'S47'!$C:$BQ,63,0)</f>
        <v>#N/A</v>
      </c>
      <c r="AQ131" s="22" t="e">
        <f>VLOOKUP($C131,'S47'!$C:$BQ,45,0)</f>
        <v>#N/A</v>
      </c>
      <c r="AR131" s="29" t="e">
        <f>VLOOKUP($C131,'S47'!$C:$BQ,52,0)</f>
        <v>#N/A</v>
      </c>
      <c r="AS131" s="29" t="e">
        <f>VLOOKUP($C131,'S47'!$C:$BQ,53,0)</f>
        <v>#N/A</v>
      </c>
      <c r="AT131" s="29" t="e">
        <f>VLOOKUP($C131,'S47'!$C:$BQ,15,0)</f>
        <v>#N/A</v>
      </c>
      <c r="AU131" s="29" t="e">
        <f>VLOOKUP($C131,'S47'!$C:$BQ,22,0)</f>
        <v>#N/A</v>
      </c>
      <c r="AV131" s="29" t="e">
        <f>VLOOKUP($C131,'S47'!$C:$BQ,23,0)</f>
        <v>#N/A</v>
      </c>
      <c r="AW131" s="29" t="e">
        <f>VLOOKUP($C131,'S47'!$C:$BQ,35,0)</f>
        <v>#N/A</v>
      </c>
      <c r="AX131" s="29" t="e">
        <f>VLOOKUP($C131,'S47'!$C:$BQ,42,0)</f>
        <v>#N/A</v>
      </c>
      <c r="AY131" s="29" t="e">
        <f>VLOOKUP($C131,'S47'!$C:$BQ,43,0)</f>
        <v>#N/A</v>
      </c>
      <c r="AZ131" s="22" t="e">
        <f>VLOOKUP($C131,'S48'!$C:$BQ,55,0)</f>
        <v>#N/A</v>
      </c>
      <c r="BA131" s="22" t="e">
        <f>VLOOKUP($C131,'S48'!$C:$BQ,62,0)</f>
        <v>#N/A</v>
      </c>
      <c r="BB131" s="22" t="e">
        <f>VLOOKUP($C131,'S48'!$C:$BQ,63,0)</f>
        <v>#N/A</v>
      </c>
      <c r="BC131" s="22" t="e">
        <f>VLOOKUP($C131,'S48'!$C:$BQ,45,0)</f>
        <v>#N/A</v>
      </c>
      <c r="BD131" s="29" t="e">
        <f>VLOOKUP($C131,'S48'!$C:$BQ,52,0)</f>
        <v>#N/A</v>
      </c>
      <c r="BE131" s="29" t="e">
        <f>VLOOKUP($C131,'S48'!$C:$BQ,53,0)</f>
        <v>#N/A</v>
      </c>
      <c r="BF131" s="29" t="e">
        <f>VLOOKUP($C131,'S48'!$C:$BQ,15,0)</f>
        <v>#N/A</v>
      </c>
      <c r="BG131" s="29" t="e">
        <f>VLOOKUP($C131,'S48'!$C:$BQ,22,0)</f>
        <v>#N/A</v>
      </c>
      <c r="BH131" s="29" t="e">
        <f>VLOOKUP($C131,'S48'!$C:$BQ,23,0)</f>
        <v>#N/A</v>
      </c>
      <c r="BI131" s="29" t="e">
        <f>VLOOKUP($C131,'S48'!$C:$BQ,35,0)</f>
        <v>#N/A</v>
      </c>
      <c r="BJ131" s="29" t="e">
        <f>VLOOKUP($C131,'S48'!$C:$BQ,42,0)</f>
        <v>#N/A</v>
      </c>
      <c r="BK131" s="29" t="e">
        <f>VLOOKUP($C131,'S48'!$C:$BQ,43,0)</f>
        <v>#N/A</v>
      </c>
      <c r="BL131" s="22" t="e">
        <f>VLOOKUP($C131,'S49'!$C:$BQ,55,0)</f>
        <v>#N/A</v>
      </c>
      <c r="BM131" s="22" t="e">
        <f>VLOOKUP($C131,'S49'!$C:$BQ,62,0)</f>
        <v>#N/A</v>
      </c>
      <c r="BN131" s="22" t="e">
        <f>VLOOKUP($C131,'S49'!$C:$BQ,63,0)</f>
        <v>#N/A</v>
      </c>
      <c r="BO131" s="22" t="e">
        <f>VLOOKUP($C131,'S49'!$C:$BQ,45,0)</f>
        <v>#N/A</v>
      </c>
      <c r="BP131" s="29" t="e">
        <f>VLOOKUP($C131,'S49'!$C:$BQ,52,0)</f>
        <v>#N/A</v>
      </c>
      <c r="BQ131" s="29" t="e">
        <f>VLOOKUP($C131,'S49'!$C:$BQ,53,0)</f>
        <v>#N/A</v>
      </c>
      <c r="BR131" s="29" t="e">
        <f>VLOOKUP($C131,'S49'!$C:$BQ,15,0)</f>
        <v>#N/A</v>
      </c>
      <c r="BS131" s="29" t="e">
        <f>VLOOKUP($C131,'S49'!$C:$BQ,22,0)</f>
        <v>#N/A</v>
      </c>
      <c r="BT131" s="29" t="e">
        <f>VLOOKUP($C131,'S49'!$C:$BQ,23,0)</f>
        <v>#N/A</v>
      </c>
      <c r="BU131" s="29" t="e">
        <f>VLOOKUP($C131,'S49'!$C:$BQ,35,0)</f>
        <v>#N/A</v>
      </c>
      <c r="BV131" s="29" t="e">
        <f>VLOOKUP($C131,'S49'!$C:$BQ,42,0)</f>
        <v>#N/A</v>
      </c>
      <c r="BW131" s="29" t="e">
        <f>VLOOKUP($C131,'S49'!$C:$BQ,43,0)</f>
        <v>#N/A</v>
      </c>
      <c r="BX131" s="22" t="e">
        <f>VLOOKUP($C131,'S50'!$C:$BQ,55,0)</f>
        <v>#N/A</v>
      </c>
      <c r="BY131" s="22" t="e">
        <f>VLOOKUP($C131,'S50'!$C:$BQ,62,0)</f>
        <v>#N/A</v>
      </c>
      <c r="BZ131" s="22" t="e">
        <f>VLOOKUP($C131,'S50'!$C:$BQ,63,0)</f>
        <v>#N/A</v>
      </c>
      <c r="CA131" s="22" t="e">
        <f>VLOOKUP($C131,'S50'!$C:$BQ,45,0)</f>
        <v>#N/A</v>
      </c>
      <c r="CB131" s="29" t="e">
        <f>VLOOKUP($C131,'S50'!$C:$BQ,52,0)</f>
        <v>#N/A</v>
      </c>
      <c r="CC131" s="29" t="e">
        <f>VLOOKUP($C131,'S50'!$C:$BQ,53,0)</f>
        <v>#N/A</v>
      </c>
      <c r="CD131" s="29" t="e">
        <f>VLOOKUP($C131,'S50'!$C:$BQ,15,0)</f>
        <v>#N/A</v>
      </c>
      <c r="CE131" s="29" t="e">
        <f>VLOOKUP($C131,'S50'!$C:$BQ,22,0)</f>
        <v>#N/A</v>
      </c>
      <c r="CF131" s="29" t="e">
        <f>VLOOKUP($C131,'S50'!$C:$BQ,23,0)</f>
        <v>#N/A</v>
      </c>
      <c r="CG131" s="29" t="e">
        <f>VLOOKUP($C131,'S50'!$C:$BQ,35,0)</f>
        <v>#N/A</v>
      </c>
      <c r="CH131" s="29" t="e">
        <f>VLOOKUP($C131,'S50'!$C:$BQ,42,0)</f>
        <v>#N/A</v>
      </c>
      <c r="CI131" s="29" t="e">
        <f>VLOOKUP($C131,'S50'!$C:$BQ,43,0)</f>
        <v>#N/A</v>
      </c>
    </row>
    <row r="132" spans="1:87" x14ac:dyDescent="0.2">
      <c r="A132" s="31" t="s">
        <v>384</v>
      </c>
      <c r="B132" s="31" t="s">
        <v>386</v>
      </c>
      <c r="C132" s="21" t="s">
        <v>168</v>
      </c>
      <c r="D132" s="22">
        <f>VLOOKUP($C132,'S0 remplacer avec S44'!$C:$BQ,55,0)</f>
        <v>249.8</v>
      </c>
      <c r="E132" s="22">
        <f>VLOOKUP($C132,'S0 remplacer avec S44'!$C:$BQ,62,0)</f>
        <v>25</v>
      </c>
      <c r="F132" s="22">
        <f>VLOOKUP($C132,'S0 remplacer avec S44'!$C:$BQ,63,0)</f>
        <v>80</v>
      </c>
      <c r="G132" s="22">
        <f>VLOOKUP($C132,'S0 remplacer avec S44'!$C:$BQ,45,0)</f>
        <v>2083.7890400000001</v>
      </c>
      <c r="H132" s="29">
        <f>VLOOKUP($C132,'S0 remplacer avec S44'!$C:$BQ,52,0)</f>
        <v>333</v>
      </c>
      <c r="I132" s="29">
        <f>VLOOKUP($C132,'S0 remplacer avec S44'!$C:$BQ,53,0)</f>
        <v>817</v>
      </c>
      <c r="J132" s="29">
        <f>VLOOKUP($C132,'S0 remplacer avec S44'!$C:$BQ,15,0)</f>
        <v>171</v>
      </c>
      <c r="K132" s="29">
        <f>VLOOKUP($C132,'S0 remplacer avec S44'!$C:$BQ,22,0)</f>
        <v>0</v>
      </c>
      <c r="L132" s="29">
        <f>VLOOKUP($C132,'S0 remplacer avec S44'!$C:$BQ,23,0)</f>
        <v>12</v>
      </c>
      <c r="M132" s="29">
        <f>VLOOKUP($C132,'S0 remplacer avec S44'!$C:$BQ,35,0)</f>
        <v>2274.17013</v>
      </c>
      <c r="N132" s="29">
        <f>VLOOKUP($C132,'S0 remplacer avec S44'!$C:$BQ,42,0)</f>
        <v>307</v>
      </c>
      <c r="O132" s="29">
        <f>VLOOKUP($C132,'S0 remplacer avec S44'!$C:$BQ,43,0)</f>
        <v>824</v>
      </c>
      <c r="P132" s="22">
        <f>VLOOKUP($C132,'S45'!$C:$BQ,55,0)</f>
        <v>253.4</v>
      </c>
      <c r="Q132" s="22">
        <f>VLOOKUP($C132,'S45'!$C:$BQ,62,0)</f>
        <v>21</v>
      </c>
      <c r="R132" s="22">
        <f>VLOOKUP($C132,'S45'!$C:$BQ,63,0)</f>
        <v>76</v>
      </c>
      <c r="S132" s="22">
        <f>VLOOKUP($C132,'S45'!$C:$BQ,45,0)</f>
        <v>2120.2282300000002</v>
      </c>
      <c r="T132" s="29">
        <f>VLOOKUP($C132,'S45'!$C:$BQ,52,0)</f>
        <v>297</v>
      </c>
      <c r="U132" s="29">
        <f>VLOOKUP($C132,'S45'!$C:$BQ,53,0)</f>
        <v>780</v>
      </c>
      <c r="V132" s="29">
        <f>VLOOKUP($C132,'S45'!$C:$BQ,15,0)</f>
        <v>172</v>
      </c>
      <c r="W132" s="29">
        <f>VLOOKUP($C132,'S45'!$C:$BQ,22,0)</f>
        <v>0</v>
      </c>
      <c r="X132" s="29">
        <f>VLOOKUP($C132,'S45'!$C:$BQ,23,0)</f>
        <v>11</v>
      </c>
      <c r="Y132" s="29">
        <f>VLOOKUP($C132,'S45'!$C:$BQ,35,0)</f>
        <v>2302.2122300000001</v>
      </c>
      <c r="Z132" s="29">
        <f>VLOOKUP($C132,'S45'!$C:$BQ,42,0)</f>
        <v>279</v>
      </c>
      <c r="AA132" s="29">
        <f>VLOOKUP($C132,'S45'!$C:$BQ,43,0)</f>
        <v>796</v>
      </c>
      <c r="AB132" s="22" t="e">
        <f>VLOOKUP($C132,'S46'!$C:$BQ,55,0)</f>
        <v>#N/A</v>
      </c>
      <c r="AC132" s="22" t="e">
        <f>VLOOKUP($C132,'S46'!$C:$BQ,62,0)</f>
        <v>#N/A</v>
      </c>
      <c r="AD132" s="22" t="e">
        <f>VLOOKUP($C132,'S46'!$C:$BQ,63,0)</f>
        <v>#N/A</v>
      </c>
      <c r="AE132" s="22" t="e">
        <f>VLOOKUP($C132,'S46'!$C:$BQ,45,0)</f>
        <v>#N/A</v>
      </c>
      <c r="AF132" s="29" t="e">
        <f>VLOOKUP($C132,'S46'!$C:$BQ,52,0)</f>
        <v>#N/A</v>
      </c>
      <c r="AG132" s="29" t="e">
        <f>VLOOKUP($C132,'S46'!$C:$BQ,53,0)</f>
        <v>#N/A</v>
      </c>
      <c r="AH132" s="29" t="e">
        <f>VLOOKUP($C132,'S46'!$C:$BQ,15,0)</f>
        <v>#N/A</v>
      </c>
      <c r="AI132" s="29" t="e">
        <f>VLOOKUP($C132,'S46'!$C:$BQ,22,0)</f>
        <v>#N/A</v>
      </c>
      <c r="AJ132" s="29" t="e">
        <f>VLOOKUP($C132,'S46'!$C:$BQ,23,0)</f>
        <v>#N/A</v>
      </c>
      <c r="AK132" s="29" t="e">
        <f>VLOOKUP($C132,'S46'!$C:$BQ,35,0)</f>
        <v>#N/A</v>
      </c>
      <c r="AL132" s="29" t="e">
        <f>VLOOKUP($C132,'S46'!$C:$BQ,42,0)</f>
        <v>#N/A</v>
      </c>
      <c r="AM132" s="29" t="e">
        <f>VLOOKUP($C132,'S46'!$C:$BQ,43,0)</f>
        <v>#N/A</v>
      </c>
      <c r="AN132" s="22" t="e">
        <f>VLOOKUP($C132,'S47'!$C:$BQ,55,0)</f>
        <v>#N/A</v>
      </c>
      <c r="AO132" s="22" t="e">
        <f>VLOOKUP($C132,'S47'!$C:$BQ,62,0)</f>
        <v>#N/A</v>
      </c>
      <c r="AP132" s="22" t="e">
        <f>VLOOKUP($C132,'S47'!$C:$BQ,63,0)</f>
        <v>#N/A</v>
      </c>
      <c r="AQ132" s="22" t="e">
        <f>VLOOKUP($C132,'S47'!$C:$BQ,45,0)</f>
        <v>#N/A</v>
      </c>
      <c r="AR132" s="29" t="e">
        <f>VLOOKUP($C132,'S47'!$C:$BQ,52,0)</f>
        <v>#N/A</v>
      </c>
      <c r="AS132" s="29" t="e">
        <f>VLOOKUP($C132,'S47'!$C:$BQ,53,0)</f>
        <v>#N/A</v>
      </c>
      <c r="AT132" s="29" t="e">
        <f>VLOOKUP($C132,'S47'!$C:$BQ,15,0)</f>
        <v>#N/A</v>
      </c>
      <c r="AU132" s="29" t="e">
        <f>VLOOKUP($C132,'S47'!$C:$BQ,22,0)</f>
        <v>#N/A</v>
      </c>
      <c r="AV132" s="29" t="e">
        <f>VLOOKUP($C132,'S47'!$C:$BQ,23,0)</f>
        <v>#N/A</v>
      </c>
      <c r="AW132" s="29" t="e">
        <f>VLOOKUP($C132,'S47'!$C:$BQ,35,0)</f>
        <v>#N/A</v>
      </c>
      <c r="AX132" s="29" t="e">
        <f>VLOOKUP($C132,'S47'!$C:$BQ,42,0)</f>
        <v>#N/A</v>
      </c>
      <c r="AY132" s="29" t="e">
        <f>VLOOKUP($C132,'S47'!$C:$BQ,43,0)</f>
        <v>#N/A</v>
      </c>
      <c r="AZ132" s="22" t="e">
        <f>VLOOKUP($C132,'S48'!$C:$BQ,55,0)</f>
        <v>#N/A</v>
      </c>
      <c r="BA132" s="22" t="e">
        <f>VLOOKUP($C132,'S48'!$C:$BQ,62,0)</f>
        <v>#N/A</v>
      </c>
      <c r="BB132" s="22" t="e">
        <f>VLOOKUP($C132,'S48'!$C:$BQ,63,0)</f>
        <v>#N/A</v>
      </c>
      <c r="BC132" s="22" t="e">
        <f>VLOOKUP($C132,'S48'!$C:$BQ,45,0)</f>
        <v>#N/A</v>
      </c>
      <c r="BD132" s="29" t="e">
        <f>VLOOKUP($C132,'S48'!$C:$BQ,52,0)</f>
        <v>#N/A</v>
      </c>
      <c r="BE132" s="29" t="e">
        <f>VLOOKUP($C132,'S48'!$C:$BQ,53,0)</f>
        <v>#N/A</v>
      </c>
      <c r="BF132" s="29" t="e">
        <f>VLOOKUP($C132,'S48'!$C:$BQ,15,0)</f>
        <v>#N/A</v>
      </c>
      <c r="BG132" s="29" t="e">
        <f>VLOOKUP($C132,'S48'!$C:$BQ,22,0)</f>
        <v>#N/A</v>
      </c>
      <c r="BH132" s="29" t="e">
        <f>VLOOKUP($C132,'S48'!$C:$BQ,23,0)</f>
        <v>#N/A</v>
      </c>
      <c r="BI132" s="29" t="e">
        <f>VLOOKUP($C132,'S48'!$C:$BQ,35,0)</f>
        <v>#N/A</v>
      </c>
      <c r="BJ132" s="29" t="e">
        <f>VLOOKUP($C132,'S48'!$C:$BQ,42,0)</f>
        <v>#N/A</v>
      </c>
      <c r="BK132" s="29" t="e">
        <f>VLOOKUP($C132,'S48'!$C:$BQ,43,0)</f>
        <v>#N/A</v>
      </c>
      <c r="BL132" s="22" t="e">
        <f>VLOOKUP($C132,'S49'!$C:$BQ,55,0)</f>
        <v>#N/A</v>
      </c>
      <c r="BM132" s="22" t="e">
        <f>VLOOKUP($C132,'S49'!$C:$BQ,62,0)</f>
        <v>#N/A</v>
      </c>
      <c r="BN132" s="22" t="e">
        <f>VLOOKUP($C132,'S49'!$C:$BQ,63,0)</f>
        <v>#N/A</v>
      </c>
      <c r="BO132" s="22" t="e">
        <f>VLOOKUP($C132,'S49'!$C:$BQ,45,0)</f>
        <v>#N/A</v>
      </c>
      <c r="BP132" s="29" t="e">
        <f>VLOOKUP($C132,'S49'!$C:$BQ,52,0)</f>
        <v>#N/A</v>
      </c>
      <c r="BQ132" s="29" t="e">
        <f>VLOOKUP($C132,'S49'!$C:$BQ,53,0)</f>
        <v>#N/A</v>
      </c>
      <c r="BR132" s="29" t="e">
        <f>VLOOKUP($C132,'S49'!$C:$BQ,15,0)</f>
        <v>#N/A</v>
      </c>
      <c r="BS132" s="29" t="e">
        <f>VLOOKUP($C132,'S49'!$C:$BQ,22,0)</f>
        <v>#N/A</v>
      </c>
      <c r="BT132" s="29" t="e">
        <f>VLOOKUP($C132,'S49'!$C:$BQ,23,0)</f>
        <v>#N/A</v>
      </c>
      <c r="BU132" s="29" t="e">
        <f>VLOOKUP($C132,'S49'!$C:$BQ,35,0)</f>
        <v>#N/A</v>
      </c>
      <c r="BV132" s="29" t="e">
        <f>VLOOKUP($C132,'S49'!$C:$BQ,42,0)</f>
        <v>#N/A</v>
      </c>
      <c r="BW132" s="29" t="e">
        <f>VLOOKUP($C132,'S49'!$C:$BQ,43,0)</f>
        <v>#N/A</v>
      </c>
      <c r="BX132" s="22" t="e">
        <f>VLOOKUP($C132,'S50'!$C:$BQ,55,0)</f>
        <v>#N/A</v>
      </c>
      <c r="BY132" s="22" t="e">
        <f>VLOOKUP($C132,'S50'!$C:$BQ,62,0)</f>
        <v>#N/A</v>
      </c>
      <c r="BZ132" s="22" t="e">
        <f>VLOOKUP($C132,'S50'!$C:$BQ,63,0)</f>
        <v>#N/A</v>
      </c>
      <c r="CA132" s="22" t="e">
        <f>VLOOKUP($C132,'S50'!$C:$BQ,45,0)</f>
        <v>#N/A</v>
      </c>
      <c r="CB132" s="29" t="e">
        <f>VLOOKUP($C132,'S50'!$C:$BQ,52,0)</f>
        <v>#N/A</v>
      </c>
      <c r="CC132" s="29" t="e">
        <f>VLOOKUP($C132,'S50'!$C:$BQ,53,0)</f>
        <v>#N/A</v>
      </c>
      <c r="CD132" s="29" t="e">
        <f>VLOOKUP($C132,'S50'!$C:$BQ,15,0)</f>
        <v>#N/A</v>
      </c>
      <c r="CE132" s="29" t="e">
        <f>VLOOKUP($C132,'S50'!$C:$BQ,22,0)</f>
        <v>#N/A</v>
      </c>
      <c r="CF132" s="29" t="e">
        <f>VLOOKUP($C132,'S50'!$C:$BQ,23,0)</f>
        <v>#N/A</v>
      </c>
      <c r="CG132" s="29" t="e">
        <f>VLOOKUP($C132,'S50'!$C:$BQ,35,0)</f>
        <v>#N/A</v>
      </c>
      <c r="CH132" s="29" t="e">
        <f>VLOOKUP($C132,'S50'!$C:$BQ,42,0)</f>
        <v>#N/A</v>
      </c>
      <c r="CI132" s="29" t="e">
        <f>VLOOKUP($C132,'S50'!$C:$BQ,43,0)</f>
        <v>#N/A</v>
      </c>
    </row>
    <row r="133" spans="1:87" x14ac:dyDescent="0.2">
      <c r="A133" s="31" t="s">
        <v>384</v>
      </c>
      <c r="B133" s="31" t="s">
        <v>386</v>
      </c>
      <c r="C133" s="21" t="s">
        <v>169</v>
      </c>
      <c r="D133" s="22">
        <f>VLOOKUP($C133,'S0 remplacer avec S44'!$C:$BQ,55,0)</f>
        <v>178.4</v>
      </c>
      <c r="E133" s="22">
        <f>VLOOKUP($C133,'S0 remplacer avec S44'!$C:$BQ,62,0)</f>
        <v>31</v>
      </c>
      <c r="F133" s="22">
        <f>VLOOKUP($C133,'S0 remplacer avec S44'!$C:$BQ,63,0)</f>
        <v>72</v>
      </c>
      <c r="G133" s="22">
        <f>VLOOKUP($C133,'S0 remplacer avec S44'!$C:$BQ,45,0)</f>
        <v>1569.36096</v>
      </c>
      <c r="H133" s="29">
        <f>VLOOKUP($C133,'S0 remplacer avec S44'!$C:$BQ,52,0)</f>
        <v>269</v>
      </c>
      <c r="I133" s="29">
        <f>VLOOKUP($C133,'S0 remplacer avec S44'!$C:$BQ,53,0)</f>
        <v>636</v>
      </c>
      <c r="J133" s="29">
        <f>VLOOKUP($C133,'S0 remplacer avec S44'!$C:$BQ,15,0)</f>
        <v>93</v>
      </c>
      <c r="K133" s="29">
        <f>VLOOKUP($C133,'S0 remplacer avec S44'!$C:$BQ,22,0)</f>
        <v>23</v>
      </c>
      <c r="L133" s="29">
        <f>VLOOKUP($C133,'S0 remplacer avec S44'!$C:$BQ,23,0)</f>
        <v>46</v>
      </c>
      <c r="M133" s="29">
        <f>VLOOKUP($C133,'S0 remplacer avec S44'!$C:$BQ,35,0)</f>
        <v>1006.9642</v>
      </c>
      <c r="N133" s="29">
        <f>VLOOKUP($C133,'S0 remplacer avec S44'!$C:$BQ,42,0)</f>
        <v>956</v>
      </c>
      <c r="O133" s="29">
        <f>VLOOKUP($C133,'S0 remplacer avec S44'!$C:$BQ,43,0)</f>
        <v>1349</v>
      </c>
      <c r="P133" s="22">
        <f>VLOOKUP($C133,'S45'!$C:$BQ,55,0)</f>
        <v>178.4</v>
      </c>
      <c r="Q133" s="22">
        <f>VLOOKUP($C133,'S45'!$C:$BQ,62,0)</f>
        <v>31</v>
      </c>
      <c r="R133" s="22">
        <f>VLOOKUP($C133,'S45'!$C:$BQ,63,0)</f>
        <v>72</v>
      </c>
      <c r="S133" s="22">
        <f>VLOOKUP($C133,'S45'!$C:$BQ,45,0)</f>
        <v>1644.87149</v>
      </c>
      <c r="T133" s="29">
        <f>VLOOKUP($C133,'S45'!$C:$BQ,52,0)</f>
        <v>193</v>
      </c>
      <c r="U133" s="29">
        <f>VLOOKUP($C133,'S45'!$C:$BQ,53,0)</f>
        <v>561</v>
      </c>
      <c r="V133" s="29">
        <f>VLOOKUP($C133,'S45'!$C:$BQ,15,0)</f>
        <v>93</v>
      </c>
      <c r="W133" s="29">
        <f>VLOOKUP($C133,'S45'!$C:$BQ,22,0)</f>
        <v>23</v>
      </c>
      <c r="X133" s="29">
        <f>VLOOKUP($C133,'S45'!$C:$BQ,23,0)</f>
        <v>46</v>
      </c>
      <c r="Y133" s="29">
        <f>VLOOKUP($C133,'S45'!$C:$BQ,35,0)</f>
        <v>1009.54016</v>
      </c>
      <c r="Z133" s="29">
        <f>VLOOKUP($C133,'S45'!$C:$BQ,42,0)</f>
        <v>954</v>
      </c>
      <c r="AA133" s="29">
        <f>VLOOKUP($C133,'S45'!$C:$BQ,43,0)</f>
        <v>1346</v>
      </c>
      <c r="AB133" s="22" t="e">
        <f>VLOOKUP($C133,'S46'!$C:$BQ,55,0)</f>
        <v>#N/A</v>
      </c>
      <c r="AC133" s="22" t="e">
        <f>VLOOKUP($C133,'S46'!$C:$BQ,62,0)</f>
        <v>#N/A</v>
      </c>
      <c r="AD133" s="22" t="e">
        <f>VLOOKUP($C133,'S46'!$C:$BQ,63,0)</f>
        <v>#N/A</v>
      </c>
      <c r="AE133" s="22" t="e">
        <f>VLOOKUP($C133,'S46'!$C:$BQ,45,0)</f>
        <v>#N/A</v>
      </c>
      <c r="AF133" s="29" t="e">
        <f>VLOOKUP($C133,'S46'!$C:$BQ,52,0)</f>
        <v>#N/A</v>
      </c>
      <c r="AG133" s="29" t="e">
        <f>VLOOKUP($C133,'S46'!$C:$BQ,53,0)</f>
        <v>#N/A</v>
      </c>
      <c r="AH133" s="29" t="e">
        <f>VLOOKUP($C133,'S46'!$C:$BQ,15,0)</f>
        <v>#N/A</v>
      </c>
      <c r="AI133" s="29" t="e">
        <f>VLOOKUP($C133,'S46'!$C:$BQ,22,0)</f>
        <v>#N/A</v>
      </c>
      <c r="AJ133" s="29" t="e">
        <f>VLOOKUP($C133,'S46'!$C:$BQ,23,0)</f>
        <v>#N/A</v>
      </c>
      <c r="AK133" s="29" t="e">
        <f>VLOOKUP($C133,'S46'!$C:$BQ,35,0)</f>
        <v>#N/A</v>
      </c>
      <c r="AL133" s="29" t="e">
        <f>VLOOKUP($C133,'S46'!$C:$BQ,42,0)</f>
        <v>#N/A</v>
      </c>
      <c r="AM133" s="29" t="e">
        <f>VLOOKUP($C133,'S46'!$C:$BQ,43,0)</f>
        <v>#N/A</v>
      </c>
      <c r="AN133" s="22" t="e">
        <f>VLOOKUP($C133,'S47'!$C:$BQ,55,0)</f>
        <v>#N/A</v>
      </c>
      <c r="AO133" s="22" t="e">
        <f>VLOOKUP($C133,'S47'!$C:$BQ,62,0)</f>
        <v>#N/A</v>
      </c>
      <c r="AP133" s="22" t="e">
        <f>VLOOKUP($C133,'S47'!$C:$BQ,63,0)</f>
        <v>#N/A</v>
      </c>
      <c r="AQ133" s="22" t="e">
        <f>VLOOKUP($C133,'S47'!$C:$BQ,45,0)</f>
        <v>#N/A</v>
      </c>
      <c r="AR133" s="29" t="e">
        <f>VLOOKUP($C133,'S47'!$C:$BQ,52,0)</f>
        <v>#N/A</v>
      </c>
      <c r="AS133" s="29" t="e">
        <f>VLOOKUP($C133,'S47'!$C:$BQ,53,0)</f>
        <v>#N/A</v>
      </c>
      <c r="AT133" s="29" t="e">
        <f>VLOOKUP($C133,'S47'!$C:$BQ,15,0)</f>
        <v>#N/A</v>
      </c>
      <c r="AU133" s="29" t="e">
        <f>VLOOKUP($C133,'S47'!$C:$BQ,22,0)</f>
        <v>#N/A</v>
      </c>
      <c r="AV133" s="29" t="e">
        <f>VLOOKUP($C133,'S47'!$C:$BQ,23,0)</f>
        <v>#N/A</v>
      </c>
      <c r="AW133" s="29" t="e">
        <f>VLOOKUP($C133,'S47'!$C:$BQ,35,0)</f>
        <v>#N/A</v>
      </c>
      <c r="AX133" s="29" t="e">
        <f>VLOOKUP($C133,'S47'!$C:$BQ,42,0)</f>
        <v>#N/A</v>
      </c>
      <c r="AY133" s="29" t="e">
        <f>VLOOKUP($C133,'S47'!$C:$BQ,43,0)</f>
        <v>#N/A</v>
      </c>
      <c r="AZ133" s="22" t="e">
        <f>VLOOKUP($C133,'S48'!$C:$BQ,55,0)</f>
        <v>#N/A</v>
      </c>
      <c r="BA133" s="22" t="e">
        <f>VLOOKUP($C133,'S48'!$C:$BQ,62,0)</f>
        <v>#N/A</v>
      </c>
      <c r="BB133" s="22" t="e">
        <f>VLOOKUP($C133,'S48'!$C:$BQ,63,0)</f>
        <v>#N/A</v>
      </c>
      <c r="BC133" s="22" t="e">
        <f>VLOOKUP($C133,'S48'!$C:$BQ,45,0)</f>
        <v>#N/A</v>
      </c>
      <c r="BD133" s="29" t="e">
        <f>VLOOKUP($C133,'S48'!$C:$BQ,52,0)</f>
        <v>#N/A</v>
      </c>
      <c r="BE133" s="29" t="e">
        <f>VLOOKUP($C133,'S48'!$C:$BQ,53,0)</f>
        <v>#N/A</v>
      </c>
      <c r="BF133" s="29" t="e">
        <f>VLOOKUP($C133,'S48'!$C:$BQ,15,0)</f>
        <v>#N/A</v>
      </c>
      <c r="BG133" s="29" t="e">
        <f>VLOOKUP($C133,'S48'!$C:$BQ,22,0)</f>
        <v>#N/A</v>
      </c>
      <c r="BH133" s="29" t="e">
        <f>VLOOKUP($C133,'S48'!$C:$BQ,23,0)</f>
        <v>#N/A</v>
      </c>
      <c r="BI133" s="29" t="e">
        <f>VLOOKUP($C133,'S48'!$C:$BQ,35,0)</f>
        <v>#N/A</v>
      </c>
      <c r="BJ133" s="29" t="e">
        <f>VLOOKUP($C133,'S48'!$C:$BQ,42,0)</f>
        <v>#N/A</v>
      </c>
      <c r="BK133" s="29" t="e">
        <f>VLOOKUP($C133,'S48'!$C:$BQ,43,0)</f>
        <v>#N/A</v>
      </c>
      <c r="BL133" s="22" t="e">
        <f>VLOOKUP($C133,'S49'!$C:$BQ,55,0)</f>
        <v>#N/A</v>
      </c>
      <c r="BM133" s="22" t="e">
        <f>VLOOKUP($C133,'S49'!$C:$BQ,62,0)</f>
        <v>#N/A</v>
      </c>
      <c r="BN133" s="22" t="e">
        <f>VLOOKUP($C133,'S49'!$C:$BQ,63,0)</f>
        <v>#N/A</v>
      </c>
      <c r="BO133" s="22" t="e">
        <f>VLOOKUP($C133,'S49'!$C:$BQ,45,0)</f>
        <v>#N/A</v>
      </c>
      <c r="BP133" s="29" t="e">
        <f>VLOOKUP($C133,'S49'!$C:$BQ,52,0)</f>
        <v>#N/A</v>
      </c>
      <c r="BQ133" s="29" t="e">
        <f>VLOOKUP($C133,'S49'!$C:$BQ,53,0)</f>
        <v>#N/A</v>
      </c>
      <c r="BR133" s="29" t="e">
        <f>VLOOKUP($C133,'S49'!$C:$BQ,15,0)</f>
        <v>#N/A</v>
      </c>
      <c r="BS133" s="29" t="e">
        <f>VLOOKUP($C133,'S49'!$C:$BQ,22,0)</f>
        <v>#N/A</v>
      </c>
      <c r="BT133" s="29" t="e">
        <f>VLOOKUP($C133,'S49'!$C:$BQ,23,0)</f>
        <v>#N/A</v>
      </c>
      <c r="BU133" s="29" t="e">
        <f>VLOOKUP($C133,'S49'!$C:$BQ,35,0)</f>
        <v>#N/A</v>
      </c>
      <c r="BV133" s="29" t="e">
        <f>VLOOKUP($C133,'S49'!$C:$BQ,42,0)</f>
        <v>#N/A</v>
      </c>
      <c r="BW133" s="29" t="e">
        <f>VLOOKUP($C133,'S49'!$C:$BQ,43,0)</f>
        <v>#N/A</v>
      </c>
      <c r="BX133" s="22" t="e">
        <f>VLOOKUP($C133,'S50'!$C:$BQ,55,0)</f>
        <v>#N/A</v>
      </c>
      <c r="BY133" s="22" t="e">
        <f>VLOOKUP($C133,'S50'!$C:$BQ,62,0)</f>
        <v>#N/A</v>
      </c>
      <c r="BZ133" s="22" t="e">
        <f>VLOOKUP($C133,'S50'!$C:$BQ,63,0)</f>
        <v>#N/A</v>
      </c>
      <c r="CA133" s="22" t="e">
        <f>VLOOKUP($C133,'S50'!$C:$BQ,45,0)</f>
        <v>#N/A</v>
      </c>
      <c r="CB133" s="29" t="e">
        <f>VLOOKUP($C133,'S50'!$C:$BQ,52,0)</f>
        <v>#N/A</v>
      </c>
      <c r="CC133" s="29" t="e">
        <f>VLOOKUP($C133,'S50'!$C:$BQ,53,0)</f>
        <v>#N/A</v>
      </c>
      <c r="CD133" s="29" t="e">
        <f>VLOOKUP($C133,'S50'!$C:$BQ,15,0)</f>
        <v>#N/A</v>
      </c>
      <c r="CE133" s="29" t="e">
        <f>VLOOKUP($C133,'S50'!$C:$BQ,22,0)</f>
        <v>#N/A</v>
      </c>
      <c r="CF133" s="29" t="e">
        <f>VLOOKUP($C133,'S50'!$C:$BQ,23,0)</f>
        <v>#N/A</v>
      </c>
      <c r="CG133" s="29" t="e">
        <f>VLOOKUP($C133,'S50'!$C:$BQ,35,0)</f>
        <v>#N/A</v>
      </c>
      <c r="CH133" s="29" t="e">
        <f>VLOOKUP($C133,'S50'!$C:$BQ,42,0)</f>
        <v>#N/A</v>
      </c>
      <c r="CI133" s="29" t="e">
        <f>VLOOKUP($C133,'S50'!$C:$BQ,43,0)</f>
        <v>#N/A</v>
      </c>
    </row>
    <row r="134" spans="1:87" x14ac:dyDescent="0.2">
      <c r="A134" s="31" t="s">
        <v>384</v>
      </c>
      <c r="B134" s="31" t="s">
        <v>386</v>
      </c>
      <c r="C134" s="21" t="s">
        <v>170</v>
      </c>
      <c r="D134" s="22">
        <f>VLOOKUP($C134,'S0 remplacer avec S44'!$C:$BQ,55,0)</f>
        <v>419.9</v>
      </c>
      <c r="E134" s="22">
        <f>VLOOKUP($C134,'S0 remplacer avec S44'!$C:$BQ,62,0)</f>
        <v>193</v>
      </c>
      <c r="F134" s="22">
        <f>VLOOKUP($C134,'S0 remplacer avec S44'!$C:$BQ,63,0)</f>
        <v>316</v>
      </c>
      <c r="G134" s="22">
        <f>VLOOKUP($C134,'S0 remplacer avec S44'!$C:$BQ,45,0)</f>
        <v>5314.6704200000004</v>
      </c>
      <c r="H134" s="29">
        <f>VLOOKUP($C134,'S0 remplacer avec S44'!$C:$BQ,52,0)</f>
        <v>89</v>
      </c>
      <c r="I134" s="29">
        <f>VLOOKUP($C134,'S0 remplacer avec S44'!$C:$BQ,53,0)</f>
        <v>1169</v>
      </c>
      <c r="J134" s="29">
        <f>VLOOKUP($C134,'S0 remplacer avec S44'!$C:$BQ,15,0)</f>
        <v>353</v>
      </c>
      <c r="K134" s="29">
        <f>VLOOKUP($C134,'S0 remplacer avec S44'!$C:$BQ,22,0)</f>
        <v>0</v>
      </c>
      <c r="L134" s="29">
        <f>VLOOKUP($C134,'S0 remplacer avec S44'!$C:$BQ,23,0)</f>
        <v>55</v>
      </c>
      <c r="M134" s="29">
        <f>VLOOKUP($C134,'S0 remplacer avec S44'!$C:$BQ,35,0)</f>
        <v>8593.1037400000005</v>
      </c>
      <c r="N134" s="29">
        <f>VLOOKUP($C134,'S0 remplacer avec S44'!$C:$BQ,42,0)</f>
        <v>0</v>
      </c>
      <c r="O134" s="29">
        <f>VLOOKUP($C134,'S0 remplacer avec S44'!$C:$BQ,43,0)</f>
        <v>0</v>
      </c>
      <c r="P134" s="22">
        <f>VLOOKUP($C134,'S45'!$C:$BQ,55,0)</f>
        <v>423.1</v>
      </c>
      <c r="Q134" s="22">
        <f>VLOOKUP($C134,'S45'!$C:$BQ,62,0)</f>
        <v>190</v>
      </c>
      <c r="R134" s="22">
        <f>VLOOKUP($C134,'S45'!$C:$BQ,63,0)</f>
        <v>313</v>
      </c>
      <c r="S134" s="22">
        <f>VLOOKUP($C134,'S45'!$C:$BQ,45,0)</f>
        <v>5500.7521800000004</v>
      </c>
      <c r="T134" s="29">
        <f>VLOOKUP($C134,'S45'!$C:$BQ,52,0)</f>
        <v>0</v>
      </c>
      <c r="U134" s="29">
        <f>VLOOKUP($C134,'S45'!$C:$BQ,53,0)</f>
        <v>983</v>
      </c>
      <c r="V134" s="29">
        <f>VLOOKUP($C134,'S45'!$C:$BQ,15,0)</f>
        <v>365</v>
      </c>
      <c r="W134" s="29">
        <f>VLOOKUP($C134,'S45'!$C:$BQ,22,0)</f>
        <v>0</v>
      </c>
      <c r="X134" s="29">
        <f>VLOOKUP($C134,'S45'!$C:$BQ,23,0)</f>
        <v>43</v>
      </c>
      <c r="Y134" s="29">
        <f>VLOOKUP($C134,'S45'!$C:$BQ,35,0)</f>
        <v>8604.6406299999999</v>
      </c>
      <c r="Z134" s="29">
        <f>VLOOKUP($C134,'S45'!$C:$BQ,42,0)</f>
        <v>0</v>
      </c>
      <c r="AA134" s="29">
        <f>VLOOKUP($C134,'S45'!$C:$BQ,43,0)</f>
        <v>0</v>
      </c>
      <c r="AB134" s="22" t="e">
        <f>VLOOKUP($C134,'S46'!$C:$BQ,55,0)</f>
        <v>#N/A</v>
      </c>
      <c r="AC134" s="22" t="e">
        <f>VLOOKUP($C134,'S46'!$C:$BQ,62,0)</f>
        <v>#N/A</v>
      </c>
      <c r="AD134" s="22" t="e">
        <f>VLOOKUP($C134,'S46'!$C:$BQ,63,0)</f>
        <v>#N/A</v>
      </c>
      <c r="AE134" s="22" t="e">
        <f>VLOOKUP($C134,'S46'!$C:$BQ,45,0)</f>
        <v>#N/A</v>
      </c>
      <c r="AF134" s="29" t="e">
        <f>VLOOKUP($C134,'S46'!$C:$BQ,52,0)</f>
        <v>#N/A</v>
      </c>
      <c r="AG134" s="29" t="e">
        <f>VLOOKUP($C134,'S46'!$C:$BQ,53,0)</f>
        <v>#N/A</v>
      </c>
      <c r="AH134" s="29" t="e">
        <f>VLOOKUP($C134,'S46'!$C:$BQ,15,0)</f>
        <v>#N/A</v>
      </c>
      <c r="AI134" s="29" t="e">
        <f>VLOOKUP($C134,'S46'!$C:$BQ,22,0)</f>
        <v>#N/A</v>
      </c>
      <c r="AJ134" s="29" t="e">
        <f>VLOOKUP($C134,'S46'!$C:$BQ,23,0)</f>
        <v>#N/A</v>
      </c>
      <c r="AK134" s="29" t="e">
        <f>VLOOKUP($C134,'S46'!$C:$BQ,35,0)</f>
        <v>#N/A</v>
      </c>
      <c r="AL134" s="29" t="e">
        <f>VLOOKUP($C134,'S46'!$C:$BQ,42,0)</f>
        <v>#N/A</v>
      </c>
      <c r="AM134" s="29" t="e">
        <f>VLOOKUP($C134,'S46'!$C:$BQ,43,0)</f>
        <v>#N/A</v>
      </c>
      <c r="AN134" s="22" t="e">
        <f>VLOOKUP($C134,'S47'!$C:$BQ,55,0)</f>
        <v>#N/A</v>
      </c>
      <c r="AO134" s="22" t="e">
        <f>VLOOKUP($C134,'S47'!$C:$BQ,62,0)</f>
        <v>#N/A</v>
      </c>
      <c r="AP134" s="22" t="e">
        <f>VLOOKUP($C134,'S47'!$C:$BQ,63,0)</f>
        <v>#N/A</v>
      </c>
      <c r="AQ134" s="22" t="e">
        <f>VLOOKUP($C134,'S47'!$C:$BQ,45,0)</f>
        <v>#N/A</v>
      </c>
      <c r="AR134" s="29" t="e">
        <f>VLOOKUP($C134,'S47'!$C:$BQ,52,0)</f>
        <v>#N/A</v>
      </c>
      <c r="AS134" s="29" t="e">
        <f>VLOOKUP($C134,'S47'!$C:$BQ,53,0)</f>
        <v>#N/A</v>
      </c>
      <c r="AT134" s="29" t="e">
        <f>VLOOKUP($C134,'S47'!$C:$BQ,15,0)</f>
        <v>#N/A</v>
      </c>
      <c r="AU134" s="29" t="e">
        <f>VLOOKUP($C134,'S47'!$C:$BQ,22,0)</f>
        <v>#N/A</v>
      </c>
      <c r="AV134" s="29" t="e">
        <f>VLOOKUP($C134,'S47'!$C:$BQ,23,0)</f>
        <v>#N/A</v>
      </c>
      <c r="AW134" s="29" t="e">
        <f>VLOOKUP($C134,'S47'!$C:$BQ,35,0)</f>
        <v>#N/A</v>
      </c>
      <c r="AX134" s="29" t="e">
        <f>VLOOKUP($C134,'S47'!$C:$BQ,42,0)</f>
        <v>#N/A</v>
      </c>
      <c r="AY134" s="29" t="e">
        <f>VLOOKUP($C134,'S47'!$C:$BQ,43,0)</f>
        <v>#N/A</v>
      </c>
      <c r="AZ134" s="22" t="e">
        <f>VLOOKUP($C134,'S48'!$C:$BQ,55,0)</f>
        <v>#N/A</v>
      </c>
      <c r="BA134" s="22" t="e">
        <f>VLOOKUP($C134,'S48'!$C:$BQ,62,0)</f>
        <v>#N/A</v>
      </c>
      <c r="BB134" s="22" t="e">
        <f>VLOOKUP($C134,'S48'!$C:$BQ,63,0)</f>
        <v>#N/A</v>
      </c>
      <c r="BC134" s="22" t="e">
        <f>VLOOKUP($C134,'S48'!$C:$BQ,45,0)</f>
        <v>#N/A</v>
      </c>
      <c r="BD134" s="29" t="e">
        <f>VLOOKUP($C134,'S48'!$C:$BQ,52,0)</f>
        <v>#N/A</v>
      </c>
      <c r="BE134" s="29" t="e">
        <f>VLOOKUP($C134,'S48'!$C:$BQ,53,0)</f>
        <v>#N/A</v>
      </c>
      <c r="BF134" s="29" t="e">
        <f>VLOOKUP($C134,'S48'!$C:$BQ,15,0)</f>
        <v>#N/A</v>
      </c>
      <c r="BG134" s="29" t="e">
        <f>VLOOKUP($C134,'S48'!$C:$BQ,22,0)</f>
        <v>#N/A</v>
      </c>
      <c r="BH134" s="29" t="e">
        <f>VLOOKUP($C134,'S48'!$C:$BQ,23,0)</f>
        <v>#N/A</v>
      </c>
      <c r="BI134" s="29" t="e">
        <f>VLOOKUP($C134,'S48'!$C:$BQ,35,0)</f>
        <v>#N/A</v>
      </c>
      <c r="BJ134" s="29" t="e">
        <f>VLOOKUP($C134,'S48'!$C:$BQ,42,0)</f>
        <v>#N/A</v>
      </c>
      <c r="BK134" s="29" t="e">
        <f>VLOOKUP($C134,'S48'!$C:$BQ,43,0)</f>
        <v>#N/A</v>
      </c>
      <c r="BL134" s="22" t="e">
        <f>VLOOKUP($C134,'S49'!$C:$BQ,55,0)</f>
        <v>#N/A</v>
      </c>
      <c r="BM134" s="22" t="e">
        <f>VLOOKUP($C134,'S49'!$C:$BQ,62,0)</f>
        <v>#N/A</v>
      </c>
      <c r="BN134" s="22" t="e">
        <f>VLOOKUP($C134,'S49'!$C:$BQ,63,0)</f>
        <v>#N/A</v>
      </c>
      <c r="BO134" s="22" t="e">
        <f>VLOOKUP($C134,'S49'!$C:$BQ,45,0)</f>
        <v>#N/A</v>
      </c>
      <c r="BP134" s="29" t="e">
        <f>VLOOKUP($C134,'S49'!$C:$BQ,52,0)</f>
        <v>#N/A</v>
      </c>
      <c r="BQ134" s="29" t="e">
        <f>VLOOKUP($C134,'S49'!$C:$BQ,53,0)</f>
        <v>#N/A</v>
      </c>
      <c r="BR134" s="29" t="e">
        <f>VLOOKUP($C134,'S49'!$C:$BQ,15,0)</f>
        <v>#N/A</v>
      </c>
      <c r="BS134" s="29" t="e">
        <f>VLOOKUP($C134,'S49'!$C:$BQ,22,0)</f>
        <v>#N/A</v>
      </c>
      <c r="BT134" s="29" t="e">
        <f>VLOOKUP($C134,'S49'!$C:$BQ,23,0)</f>
        <v>#N/A</v>
      </c>
      <c r="BU134" s="29" t="e">
        <f>VLOOKUP($C134,'S49'!$C:$BQ,35,0)</f>
        <v>#N/A</v>
      </c>
      <c r="BV134" s="29" t="e">
        <f>VLOOKUP($C134,'S49'!$C:$BQ,42,0)</f>
        <v>#N/A</v>
      </c>
      <c r="BW134" s="29" t="e">
        <f>VLOOKUP($C134,'S49'!$C:$BQ,43,0)</f>
        <v>#N/A</v>
      </c>
      <c r="BX134" s="22" t="e">
        <f>VLOOKUP($C134,'S50'!$C:$BQ,55,0)</f>
        <v>#N/A</v>
      </c>
      <c r="BY134" s="22" t="e">
        <f>VLOOKUP($C134,'S50'!$C:$BQ,62,0)</f>
        <v>#N/A</v>
      </c>
      <c r="BZ134" s="22" t="e">
        <f>VLOOKUP($C134,'S50'!$C:$BQ,63,0)</f>
        <v>#N/A</v>
      </c>
      <c r="CA134" s="22" t="e">
        <f>VLOOKUP($C134,'S50'!$C:$BQ,45,0)</f>
        <v>#N/A</v>
      </c>
      <c r="CB134" s="29" t="e">
        <f>VLOOKUP($C134,'S50'!$C:$BQ,52,0)</f>
        <v>#N/A</v>
      </c>
      <c r="CC134" s="29" t="e">
        <f>VLOOKUP($C134,'S50'!$C:$BQ,53,0)</f>
        <v>#N/A</v>
      </c>
      <c r="CD134" s="29" t="e">
        <f>VLOOKUP($C134,'S50'!$C:$BQ,15,0)</f>
        <v>#N/A</v>
      </c>
      <c r="CE134" s="29" t="e">
        <f>VLOOKUP($C134,'S50'!$C:$BQ,22,0)</f>
        <v>#N/A</v>
      </c>
      <c r="CF134" s="29" t="e">
        <f>VLOOKUP($C134,'S50'!$C:$BQ,23,0)</f>
        <v>#N/A</v>
      </c>
      <c r="CG134" s="29" t="e">
        <f>VLOOKUP($C134,'S50'!$C:$BQ,35,0)</f>
        <v>#N/A</v>
      </c>
      <c r="CH134" s="29" t="e">
        <f>VLOOKUP($C134,'S50'!$C:$BQ,42,0)</f>
        <v>#N/A</v>
      </c>
      <c r="CI134" s="29" t="e">
        <f>VLOOKUP($C134,'S50'!$C:$BQ,43,0)</f>
        <v>#N/A</v>
      </c>
    </row>
    <row r="135" spans="1:87" x14ac:dyDescent="0.2">
      <c r="A135" s="31" t="s">
        <v>384</v>
      </c>
      <c r="B135" s="31" t="s">
        <v>386</v>
      </c>
      <c r="C135" s="21" t="s">
        <v>171</v>
      </c>
      <c r="D135" s="22">
        <f>VLOOKUP($C135,'S0 remplacer avec S44'!$C:$BQ,55,0)</f>
        <v>289.10000000000002</v>
      </c>
      <c r="E135" s="22">
        <f>VLOOKUP($C135,'S0 remplacer avec S44'!$C:$BQ,62,0)</f>
        <v>0</v>
      </c>
      <c r="F135" s="22">
        <f>VLOOKUP($C135,'S0 remplacer avec S44'!$C:$BQ,63,0)</f>
        <v>0</v>
      </c>
      <c r="G135" s="22">
        <f>VLOOKUP($C135,'S0 remplacer avec S44'!$C:$BQ,45,0)</f>
        <v>2266.7830600000002</v>
      </c>
      <c r="H135" s="29">
        <f>VLOOKUP($C135,'S0 remplacer avec S44'!$C:$BQ,52,0)</f>
        <v>0</v>
      </c>
      <c r="I135" s="29">
        <f>VLOOKUP($C135,'S0 remplacer avec S44'!$C:$BQ,53,0)</f>
        <v>244</v>
      </c>
      <c r="J135" s="29">
        <f>VLOOKUP($C135,'S0 remplacer avec S44'!$C:$BQ,15,0)</f>
        <v>221</v>
      </c>
      <c r="K135" s="29">
        <f>VLOOKUP($C135,'S0 remplacer avec S44'!$C:$BQ,22,0)</f>
        <v>0</v>
      </c>
      <c r="L135" s="29">
        <f>VLOOKUP($C135,'S0 remplacer avec S44'!$C:$BQ,23,0)</f>
        <v>0</v>
      </c>
      <c r="M135" s="29">
        <f>VLOOKUP($C135,'S0 remplacer avec S44'!$C:$BQ,35,0)</f>
        <v>1969.71676</v>
      </c>
      <c r="N135" s="29">
        <f>VLOOKUP($C135,'S0 remplacer avec S44'!$C:$BQ,42,0)</f>
        <v>265</v>
      </c>
      <c r="O135" s="29">
        <f>VLOOKUP($C135,'S0 remplacer avec S44'!$C:$BQ,43,0)</f>
        <v>712</v>
      </c>
      <c r="P135" s="22">
        <f>VLOOKUP($C135,'S45'!$C:$BQ,55,0)</f>
        <v>289.10000000000002</v>
      </c>
      <c r="Q135" s="22">
        <f>VLOOKUP($C135,'S45'!$C:$BQ,62,0)</f>
        <v>0</v>
      </c>
      <c r="R135" s="22">
        <f>VLOOKUP($C135,'S45'!$C:$BQ,63,0)</f>
        <v>0</v>
      </c>
      <c r="S135" s="22">
        <f>VLOOKUP($C135,'S45'!$C:$BQ,45,0)</f>
        <v>2287.1145000000001</v>
      </c>
      <c r="T135" s="29">
        <f>VLOOKUP($C135,'S45'!$C:$BQ,52,0)</f>
        <v>0</v>
      </c>
      <c r="U135" s="29">
        <f>VLOOKUP($C135,'S45'!$C:$BQ,53,0)</f>
        <v>224</v>
      </c>
      <c r="V135" s="29">
        <f>VLOOKUP($C135,'S45'!$C:$BQ,15,0)</f>
        <v>225</v>
      </c>
      <c r="W135" s="29">
        <f>VLOOKUP($C135,'S45'!$C:$BQ,22,0)</f>
        <v>0</v>
      </c>
      <c r="X135" s="29">
        <f>VLOOKUP($C135,'S45'!$C:$BQ,23,0)</f>
        <v>0</v>
      </c>
      <c r="Y135" s="29">
        <f>VLOOKUP($C135,'S45'!$C:$BQ,35,0)</f>
        <v>1971.8620699999999</v>
      </c>
      <c r="Z135" s="29">
        <f>VLOOKUP($C135,'S45'!$C:$BQ,42,0)</f>
        <v>263</v>
      </c>
      <c r="AA135" s="29">
        <f>VLOOKUP($C135,'S45'!$C:$BQ,43,0)</f>
        <v>710</v>
      </c>
      <c r="AB135" s="22" t="e">
        <f>VLOOKUP($C135,'S46'!$C:$BQ,55,0)</f>
        <v>#N/A</v>
      </c>
      <c r="AC135" s="22" t="e">
        <f>VLOOKUP($C135,'S46'!$C:$BQ,62,0)</f>
        <v>#N/A</v>
      </c>
      <c r="AD135" s="22" t="e">
        <f>VLOOKUP($C135,'S46'!$C:$BQ,63,0)</f>
        <v>#N/A</v>
      </c>
      <c r="AE135" s="22" t="e">
        <f>VLOOKUP($C135,'S46'!$C:$BQ,45,0)</f>
        <v>#N/A</v>
      </c>
      <c r="AF135" s="29" t="e">
        <f>VLOOKUP($C135,'S46'!$C:$BQ,52,0)</f>
        <v>#N/A</v>
      </c>
      <c r="AG135" s="29" t="e">
        <f>VLOOKUP($C135,'S46'!$C:$BQ,53,0)</f>
        <v>#N/A</v>
      </c>
      <c r="AH135" s="29" t="e">
        <f>VLOOKUP($C135,'S46'!$C:$BQ,15,0)</f>
        <v>#N/A</v>
      </c>
      <c r="AI135" s="29" t="e">
        <f>VLOOKUP($C135,'S46'!$C:$BQ,22,0)</f>
        <v>#N/A</v>
      </c>
      <c r="AJ135" s="29" t="e">
        <f>VLOOKUP($C135,'S46'!$C:$BQ,23,0)</f>
        <v>#N/A</v>
      </c>
      <c r="AK135" s="29" t="e">
        <f>VLOOKUP($C135,'S46'!$C:$BQ,35,0)</f>
        <v>#N/A</v>
      </c>
      <c r="AL135" s="29" t="e">
        <f>VLOOKUP($C135,'S46'!$C:$BQ,42,0)</f>
        <v>#N/A</v>
      </c>
      <c r="AM135" s="29" t="e">
        <f>VLOOKUP($C135,'S46'!$C:$BQ,43,0)</f>
        <v>#N/A</v>
      </c>
      <c r="AN135" s="22" t="e">
        <f>VLOOKUP($C135,'S47'!$C:$BQ,55,0)</f>
        <v>#N/A</v>
      </c>
      <c r="AO135" s="22" t="e">
        <f>VLOOKUP($C135,'S47'!$C:$BQ,62,0)</f>
        <v>#N/A</v>
      </c>
      <c r="AP135" s="22" t="e">
        <f>VLOOKUP($C135,'S47'!$C:$BQ,63,0)</f>
        <v>#N/A</v>
      </c>
      <c r="AQ135" s="22" t="e">
        <f>VLOOKUP($C135,'S47'!$C:$BQ,45,0)</f>
        <v>#N/A</v>
      </c>
      <c r="AR135" s="29" t="e">
        <f>VLOOKUP($C135,'S47'!$C:$BQ,52,0)</f>
        <v>#N/A</v>
      </c>
      <c r="AS135" s="29" t="e">
        <f>VLOOKUP($C135,'S47'!$C:$BQ,53,0)</f>
        <v>#N/A</v>
      </c>
      <c r="AT135" s="29" t="e">
        <f>VLOOKUP($C135,'S47'!$C:$BQ,15,0)</f>
        <v>#N/A</v>
      </c>
      <c r="AU135" s="29" t="e">
        <f>VLOOKUP($C135,'S47'!$C:$BQ,22,0)</f>
        <v>#N/A</v>
      </c>
      <c r="AV135" s="29" t="e">
        <f>VLOOKUP($C135,'S47'!$C:$BQ,23,0)</f>
        <v>#N/A</v>
      </c>
      <c r="AW135" s="29" t="e">
        <f>VLOOKUP($C135,'S47'!$C:$BQ,35,0)</f>
        <v>#N/A</v>
      </c>
      <c r="AX135" s="29" t="e">
        <f>VLOOKUP($C135,'S47'!$C:$BQ,42,0)</f>
        <v>#N/A</v>
      </c>
      <c r="AY135" s="29" t="e">
        <f>VLOOKUP($C135,'S47'!$C:$BQ,43,0)</f>
        <v>#N/A</v>
      </c>
      <c r="AZ135" s="22" t="e">
        <f>VLOOKUP($C135,'S48'!$C:$BQ,55,0)</f>
        <v>#N/A</v>
      </c>
      <c r="BA135" s="22" t="e">
        <f>VLOOKUP($C135,'S48'!$C:$BQ,62,0)</f>
        <v>#N/A</v>
      </c>
      <c r="BB135" s="22" t="e">
        <f>VLOOKUP($C135,'S48'!$C:$BQ,63,0)</f>
        <v>#N/A</v>
      </c>
      <c r="BC135" s="22" t="e">
        <f>VLOOKUP($C135,'S48'!$C:$BQ,45,0)</f>
        <v>#N/A</v>
      </c>
      <c r="BD135" s="29" t="e">
        <f>VLOOKUP($C135,'S48'!$C:$BQ,52,0)</f>
        <v>#N/A</v>
      </c>
      <c r="BE135" s="29" t="e">
        <f>VLOOKUP($C135,'S48'!$C:$BQ,53,0)</f>
        <v>#N/A</v>
      </c>
      <c r="BF135" s="29" t="e">
        <f>VLOOKUP($C135,'S48'!$C:$BQ,15,0)</f>
        <v>#N/A</v>
      </c>
      <c r="BG135" s="29" t="e">
        <f>VLOOKUP($C135,'S48'!$C:$BQ,22,0)</f>
        <v>#N/A</v>
      </c>
      <c r="BH135" s="29" t="e">
        <f>VLOOKUP($C135,'S48'!$C:$BQ,23,0)</f>
        <v>#N/A</v>
      </c>
      <c r="BI135" s="29" t="e">
        <f>VLOOKUP($C135,'S48'!$C:$BQ,35,0)</f>
        <v>#N/A</v>
      </c>
      <c r="BJ135" s="29" t="e">
        <f>VLOOKUP($C135,'S48'!$C:$BQ,42,0)</f>
        <v>#N/A</v>
      </c>
      <c r="BK135" s="29" t="e">
        <f>VLOOKUP($C135,'S48'!$C:$BQ,43,0)</f>
        <v>#N/A</v>
      </c>
      <c r="BL135" s="22" t="e">
        <f>VLOOKUP($C135,'S49'!$C:$BQ,55,0)</f>
        <v>#N/A</v>
      </c>
      <c r="BM135" s="22" t="e">
        <f>VLOOKUP($C135,'S49'!$C:$BQ,62,0)</f>
        <v>#N/A</v>
      </c>
      <c r="BN135" s="22" t="e">
        <f>VLOOKUP($C135,'S49'!$C:$BQ,63,0)</f>
        <v>#N/A</v>
      </c>
      <c r="BO135" s="22" t="e">
        <f>VLOOKUP($C135,'S49'!$C:$BQ,45,0)</f>
        <v>#N/A</v>
      </c>
      <c r="BP135" s="29" t="e">
        <f>VLOOKUP($C135,'S49'!$C:$BQ,52,0)</f>
        <v>#N/A</v>
      </c>
      <c r="BQ135" s="29" t="e">
        <f>VLOOKUP($C135,'S49'!$C:$BQ,53,0)</f>
        <v>#N/A</v>
      </c>
      <c r="BR135" s="29" t="e">
        <f>VLOOKUP($C135,'S49'!$C:$BQ,15,0)</f>
        <v>#N/A</v>
      </c>
      <c r="BS135" s="29" t="e">
        <f>VLOOKUP($C135,'S49'!$C:$BQ,22,0)</f>
        <v>#N/A</v>
      </c>
      <c r="BT135" s="29" t="e">
        <f>VLOOKUP($C135,'S49'!$C:$BQ,23,0)</f>
        <v>#N/A</v>
      </c>
      <c r="BU135" s="29" t="e">
        <f>VLOOKUP($C135,'S49'!$C:$BQ,35,0)</f>
        <v>#N/A</v>
      </c>
      <c r="BV135" s="29" t="e">
        <f>VLOOKUP($C135,'S49'!$C:$BQ,42,0)</f>
        <v>#N/A</v>
      </c>
      <c r="BW135" s="29" t="e">
        <f>VLOOKUP($C135,'S49'!$C:$BQ,43,0)</f>
        <v>#N/A</v>
      </c>
      <c r="BX135" s="22" t="e">
        <f>VLOOKUP($C135,'S50'!$C:$BQ,55,0)</f>
        <v>#N/A</v>
      </c>
      <c r="BY135" s="22" t="e">
        <f>VLOOKUP($C135,'S50'!$C:$BQ,62,0)</f>
        <v>#N/A</v>
      </c>
      <c r="BZ135" s="22" t="e">
        <f>VLOOKUP($C135,'S50'!$C:$BQ,63,0)</f>
        <v>#N/A</v>
      </c>
      <c r="CA135" s="22" t="e">
        <f>VLOOKUP($C135,'S50'!$C:$BQ,45,0)</f>
        <v>#N/A</v>
      </c>
      <c r="CB135" s="29" t="e">
        <f>VLOOKUP($C135,'S50'!$C:$BQ,52,0)</f>
        <v>#N/A</v>
      </c>
      <c r="CC135" s="29" t="e">
        <f>VLOOKUP($C135,'S50'!$C:$BQ,53,0)</f>
        <v>#N/A</v>
      </c>
      <c r="CD135" s="29" t="e">
        <f>VLOOKUP($C135,'S50'!$C:$BQ,15,0)</f>
        <v>#N/A</v>
      </c>
      <c r="CE135" s="29" t="e">
        <f>VLOOKUP($C135,'S50'!$C:$BQ,22,0)</f>
        <v>#N/A</v>
      </c>
      <c r="CF135" s="29" t="e">
        <f>VLOOKUP($C135,'S50'!$C:$BQ,23,0)</f>
        <v>#N/A</v>
      </c>
      <c r="CG135" s="29" t="e">
        <f>VLOOKUP($C135,'S50'!$C:$BQ,35,0)</f>
        <v>#N/A</v>
      </c>
      <c r="CH135" s="29" t="e">
        <f>VLOOKUP($C135,'S50'!$C:$BQ,42,0)</f>
        <v>#N/A</v>
      </c>
      <c r="CI135" s="29" t="e">
        <f>VLOOKUP($C135,'S50'!$C:$BQ,43,0)</f>
        <v>#N/A</v>
      </c>
    </row>
    <row r="136" spans="1:87" x14ac:dyDescent="0.2">
      <c r="A136" s="31" t="s">
        <v>384</v>
      </c>
      <c r="B136" s="31" t="s">
        <v>386</v>
      </c>
      <c r="C136" s="21" t="s">
        <v>172</v>
      </c>
      <c r="D136" s="22">
        <f>VLOOKUP($C136,'S0 remplacer avec S44'!$C:$BQ,55,0)</f>
        <v>231.5</v>
      </c>
      <c r="E136" s="22">
        <f>VLOOKUP($C136,'S0 remplacer avec S44'!$C:$BQ,62,0)</f>
        <v>0</v>
      </c>
      <c r="F136" s="22">
        <f>VLOOKUP($C136,'S0 remplacer avec S44'!$C:$BQ,63,0)</f>
        <v>0</v>
      </c>
      <c r="G136" s="22">
        <f>VLOOKUP($C136,'S0 remplacer avec S44'!$C:$BQ,45,0)</f>
        <v>2134.2360399999998</v>
      </c>
      <c r="H136" s="29">
        <f>VLOOKUP($C136,'S0 remplacer avec S44'!$C:$BQ,52,0)</f>
        <v>0</v>
      </c>
      <c r="I136" s="29">
        <f>VLOOKUP($C136,'S0 remplacer avec S44'!$C:$BQ,53,0)</f>
        <v>0</v>
      </c>
      <c r="J136" s="29">
        <f>VLOOKUP($C136,'S0 remplacer avec S44'!$C:$BQ,15,0)</f>
        <v>133</v>
      </c>
      <c r="K136" s="29">
        <f>VLOOKUP($C136,'S0 remplacer avec S44'!$C:$BQ,22,0)</f>
        <v>0</v>
      </c>
      <c r="L136" s="29">
        <f>VLOOKUP($C136,'S0 remplacer avec S44'!$C:$BQ,23,0)</f>
        <v>0</v>
      </c>
      <c r="M136" s="29">
        <f>VLOOKUP($C136,'S0 remplacer avec S44'!$C:$BQ,35,0)</f>
        <v>2314.1425300000001</v>
      </c>
      <c r="N136" s="29">
        <f>VLOOKUP($C136,'S0 remplacer avec S44'!$C:$BQ,42,0)</f>
        <v>0</v>
      </c>
      <c r="O136" s="29">
        <f>VLOOKUP($C136,'S0 remplacer avec S44'!$C:$BQ,43,0)</f>
        <v>0</v>
      </c>
      <c r="P136" s="22">
        <f>VLOOKUP($C136,'S45'!$C:$BQ,55,0)</f>
        <v>230.5</v>
      </c>
      <c r="Q136" s="22">
        <f>VLOOKUP($C136,'S45'!$C:$BQ,62,0)</f>
        <v>0</v>
      </c>
      <c r="R136" s="22">
        <f>VLOOKUP($C136,'S45'!$C:$BQ,63,0)</f>
        <v>0</v>
      </c>
      <c r="S136" s="22">
        <f>VLOOKUP($C136,'S45'!$C:$BQ,45,0)</f>
        <v>2139.36915</v>
      </c>
      <c r="T136" s="29">
        <f>VLOOKUP($C136,'S45'!$C:$BQ,52,0)</f>
        <v>0</v>
      </c>
      <c r="U136" s="29">
        <f>VLOOKUP($C136,'S45'!$C:$BQ,53,0)</f>
        <v>0</v>
      </c>
      <c r="V136" s="29">
        <f>VLOOKUP($C136,'S45'!$C:$BQ,15,0)</f>
        <v>135</v>
      </c>
      <c r="W136" s="29">
        <f>VLOOKUP($C136,'S45'!$C:$BQ,22,0)</f>
        <v>0</v>
      </c>
      <c r="X136" s="29">
        <f>VLOOKUP($C136,'S45'!$C:$BQ,23,0)</f>
        <v>0</v>
      </c>
      <c r="Y136" s="29">
        <f>VLOOKUP($C136,'S45'!$C:$BQ,35,0)</f>
        <v>2344.6644200000001</v>
      </c>
      <c r="Z136" s="29">
        <f>VLOOKUP($C136,'S45'!$C:$BQ,42,0)</f>
        <v>0</v>
      </c>
      <c r="AA136" s="29">
        <f>VLOOKUP($C136,'S45'!$C:$BQ,43,0)</f>
        <v>0</v>
      </c>
      <c r="AB136" s="22" t="e">
        <f>VLOOKUP($C136,'S46'!$C:$BQ,55,0)</f>
        <v>#N/A</v>
      </c>
      <c r="AC136" s="22" t="e">
        <f>VLOOKUP($C136,'S46'!$C:$BQ,62,0)</f>
        <v>#N/A</v>
      </c>
      <c r="AD136" s="22" t="e">
        <f>VLOOKUP($C136,'S46'!$C:$BQ,63,0)</f>
        <v>#N/A</v>
      </c>
      <c r="AE136" s="22" t="e">
        <f>VLOOKUP($C136,'S46'!$C:$BQ,45,0)</f>
        <v>#N/A</v>
      </c>
      <c r="AF136" s="29" t="e">
        <f>VLOOKUP($C136,'S46'!$C:$BQ,52,0)</f>
        <v>#N/A</v>
      </c>
      <c r="AG136" s="29" t="e">
        <f>VLOOKUP($C136,'S46'!$C:$BQ,53,0)</f>
        <v>#N/A</v>
      </c>
      <c r="AH136" s="29" t="e">
        <f>VLOOKUP($C136,'S46'!$C:$BQ,15,0)</f>
        <v>#N/A</v>
      </c>
      <c r="AI136" s="29" t="e">
        <f>VLOOKUP($C136,'S46'!$C:$BQ,22,0)</f>
        <v>#N/A</v>
      </c>
      <c r="AJ136" s="29" t="e">
        <f>VLOOKUP($C136,'S46'!$C:$BQ,23,0)</f>
        <v>#N/A</v>
      </c>
      <c r="AK136" s="29" t="e">
        <f>VLOOKUP($C136,'S46'!$C:$BQ,35,0)</f>
        <v>#N/A</v>
      </c>
      <c r="AL136" s="29" t="e">
        <f>VLOOKUP($C136,'S46'!$C:$BQ,42,0)</f>
        <v>#N/A</v>
      </c>
      <c r="AM136" s="29" t="e">
        <f>VLOOKUP($C136,'S46'!$C:$BQ,43,0)</f>
        <v>#N/A</v>
      </c>
      <c r="AN136" s="22" t="e">
        <f>VLOOKUP($C136,'S47'!$C:$BQ,55,0)</f>
        <v>#N/A</v>
      </c>
      <c r="AO136" s="22" t="e">
        <f>VLOOKUP($C136,'S47'!$C:$BQ,62,0)</f>
        <v>#N/A</v>
      </c>
      <c r="AP136" s="22" t="e">
        <f>VLOOKUP($C136,'S47'!$C:$BQ,63,0)</f>
        <v>#N/A</v>
      </c>
      <c r="AQ136" s="22" t="e">
        <f>VLOOKUP($C136,'S47'!$C:$BQ,45,0)</f>
        <v>#N/A</v>
      </c>
      <c r="AR136" s="29" t="e">
        <f>VLOOKUP($C136,'S47'!$C:$BQ,52,0)</f>
        <v>#N/A</v>
      </c>
      <c r="AS136" s="29" t="e">
        <f>VLOOKUP($C136,'S47'!$C:$BQ,53,0)</f>
        <v>#N/A</v>
      </c>
      <c r="AT136" s="29" t="e">
        <f>VLOOKUP($C136,'S47'!$C:$BQ,15,0)</f>
        <v>#N/A</v>
      </c>
      <c r="AU136" s="29" t="e">
        <f>VLOOKUP($C136,'S47'!$C:$BQ,22,0)</f>
        <v>#N/A</v>
      </c>
      <c r="AV136" s="29" t="e">
        <f>VLOOKUP($C136,'S47'!$C:$BQ,23,0)</f>
        <v>#N/A</v>
      </c>
      <c r="AW136" s="29" t="e">
        <f>VLOOKUP($C136,'S47'!$C:$BQ,35,0)</f>
        <v>#N/A</v>
      </c>
      <c r="AX136" s="29" t="e">
        <f>VLOOKUP($C136,'S47'!$C:$BQ,42,0)</f>
        <v>#N/A</v>
      </c>
      <c r="AY136" s="29" t="e">
        <f>VLOOKUP($C136,'S47'!$C:$BQ,43,0)</f>
        <v>#N/A</v>
      </c>
      <c r="AZ136" s="22" t="e">
        <f>VLOOKUP($C136,'S48'!$C:$BQ,55,0)</f>
        <v>#N/A</v>
      </c>
      <c r="BA136" s="22" t="e">
        <f>VLOOKUP($C136,'S48'!$C:$BQ,62,0)</f>
        <v>#N/A</v>
      </c>
      <c r="BB136" s="22" t="e">
        <f>VLOOKUP($C136,'S48'!$C:$BQ,63,0)</f>
        <v>#N/A</v>
      </c>
      <c r="BC136" s="22" t="e">
        <f>VLOOKUP($C136,'S48'!$C:$BQ,45,0)</f>
        <v>#N/A</v>
      </c>
      <c r="BD136" s="29" t="e">
        <f>VLOOKUP($C136,'S48'!$C:$BQ,52,0)</f>
        <v>#N/A</v>
      </c>
      <c r="BE136" s="29" t="e">
        <f>VLOOKUP($C136,'S48'!$C:$BQ,53,0)</f>
        <v>#N/A</v>
      </c>
      <c r="BF136" s="29" t="e">
        <f>VLOOKUP($C136,'S48'!$C:$BQ,15,0)</f>
        <v>#N/A</v>
      </c>
      <c r="BG136" s="29" t="e">
        <f>VLOOKUP($C136,'S48'!$C:$BQ,22,0)</f>
        <v>#N/A</v>
      </c>
      <c r="BH136" s="29" t="e">
        <f>VLOOKUP($C136,'S48'!$C:$BQ,23,0)</f>
        <v>#N/A</v>
      </c>
      <c r="BI136" s="29" t="e">
        <f>VLOOKUP($C136,'S48'!$C:$BQ,35,0)</f>
        <v>#N/A</v>
      </c>
      <c r="BJ136" s="29" t="e">
        <f>VLOOKUP($C136,'S48'!$C:$BQ,42,0)</f>
        <v>#N/A</v>
      </c>
      <c r="BK136" s="29" t="e">
        <f>VLOOKUP($C136,'S48'!$C:$BQ,43,0)</f>
        <v>#N/A</v>
      </c>
      <c r="BL136" s="22" t="e">
        <f>VLOOKUP($C136,'S49'!$C:$BQ,55,0)</f>
        <v>#N/A</v>
      </c>
      <c r="BM136" s="22" t="e">
        <f>VLOOKUP($C136,'S49'!$C:$BQ,62,0)</f>
        <v>#N/A</v>
      </c>
      <c r="BN136" s="22" t="e">
        <f>VLOOKUP($C136,'S49'!$C:$BQ,63,0)</f>
        <v>#N/A</v>
      </c>
      <c r="BO136" s="22" t="e">
        <f>VLOOKUP($C136,'S49'!$C:$BQ,45,0)</f>
        <v>#N/A</v>
      </c>
      <c r="BP136" s="29" t="e">
        <f>VLOOKUP($C136,'S49'!$C:$BQ,52,0)</f>
        <v>#N/A</v>
      </c>
      <c r="BQ136" s="29" t="e">
        <f>VLOOKUP($C136,'S49'!$C:$BQ,53,0)</f>
        <v>#N/A</v>
      </c>
      <c r="BR136" s="29" t="e">
        <f>VLOOKUP($C136,'S49'!$C:$BQ,15,0)</f>
        <v>#N/A</v>
      </c>
      <c r="BS136" s="29" t="e">
        <f>VLOOKUP($C136,'S49'!$C:$BQ,22,0)</f>
        <v>#N/A</v>
      </c>
      <c r="BT136" s="29" t="e">
        <f>VLOOKUP($C136,'S49'!$C:$BQ,23,0)</f>
        <v>#N/A</v>
      </c>
      <c r="BU136" s="29" t="e">
        <f>VLOOKUP($C136,'S49'!$C:$BQ,35,0)</f>
        <v>#N/A</v>
      </c>
      <c r="BV136" s="29" t="e">
        <f>VLOOKUP($C136,'S49'!$C:$BQ,42,0)</f>
        <v>#N/A</v>
      </c>
      <c r="BW136" s="29" t="e">
        <f>VLOOKUP($C136,'S49'!$C:$BQ,43,0)</f>
        <v>#N/A</v>
      </c>
      <c r="BX136" s="22" t="e">
        <f>VLOOKUP($C136,'S50'!$C:$BQ,55,0)</f>
        <v>#N/A</v>
      </c>
      <c r="BY136" s="22" t="e">
        <f>VLOOKUP($C136,'S50'!$C:$BQ,62,0)</f>
        <v>#N/A</v>
      </c>
      <c r="BZ136" s="22" t="e">
        <f>VLOOKUP($C136,'S50'!$C:$BQ,63,0)</f>
        <v>#N/A</v>
      </c>
      <c r="CA136" s="22" t="e">
        <f>VLOOKUP($C136,'S50'!$C:$BQ,45,0)</f>
        <v>#N/A</v>
      </c>
      <c r="CB136" s="29" t="e">
        <f>VLOOKUP($C136,'S50'!$C:$BQ,52,0)</f>
        <v>#N/A</v>
      </c>
      <c r="CC136" s="29" t="e">
        <f>VLOOKUP($C136,'S50'!$C:$BQ,53,0)</f>
        <v>#N/A</v>
      </c>
      <c r="CD136" s="29" t="e">
        <f>VLOOKUP($C136,'S50'!$C:$BQ,15,0)</f>
        <v>#N/A</v>
      </c>
      <c r="CE136" s="29" t="e">
        <f>VLOOKUP($C136,'S50'!$C:$BQ,22,0)</f>
        <v>#N/A</v>
      </c>
      <c r="CF136" s="29" t="e">
        <f>VLOOKUP($C136,'S50'!$C:$BQ,23,0)</f>
        <v>#N/A</v>
      </c>
      <c r="CG136" s="29" t="e">
        <f>VLOOKUP($C136,'S50'!$C:$BQ,35,0)</f>
        <v>#N/A</v>
      </c>
      <c r="CH136" s="29" t="e">
        <f>VLOOKUP($C136,'S50'!$C:$BQ,42,0)</f>
        <v>#N/A</v>
      </c>
      <c r="CI136" s="29" t="e">
        <f>VLOOKUP($C136,'S50'!$C:$BQ,43,0)</f>
        <v>#N/A</v>
      </c>
    </row>
    <row r="137" spans="1:87" x14ac:dyDescent="0.2">
      <c r="A137" s="31" t="e">
        <v>#N/A</v>
      </c>
      <c r="B137" s="31" t="e">
        <v>#N/A</v>
      </c>
      <c r="C137" s="21" t="s">
        <v>173</v>
      </c>
      <c r="D137" s="22" t="e">
        <f>VLOOKUP($C137,'S0 remplacer avec S44'!$C:$BQ,55,0)</f>
        <v>#N/A</v>
      </c>
      <c r="E137" s="22" t="e">
        <f>VLOOKUP($C137,'S0 remplacer avec S44'!$C:$BQ,62,0)</f>
        <v>#N/A</v>
      </c>
      <c r="F137" s="22" t="e">
        <f>VLOOKUP($C137,'S0 remplacer avec S44'!$C:$BQ,63,0)</f>
        <v>#N/A</v>
      </c>
      <c r="G137" s="22" t="e">
        <f>VLOOKUP($C137,'S0 remplacer avec S44'!$C:$BQ,45,0)</f>
        <v>#N/A</v>
      </c>
      <c r="H137" s="29" t="e">
        <f>VLOOKUP($C137,'S0 remplacer avec S44'!$C:$BQ,52,0)</f>
        <v>#N/A</v>
      </c>
      <c r="I137" s="29" t="e">
        <f>VLOOKUP($C137,'S0 remplacer avec S44'!$C:$BQ,53,0)</f>
        <v>#N/A</v>
      </c>
      <c r="J137" s="29" t="e">
        <f>VLOOKUP($C137,'S0 remplacer avec S44'!$C:$BQ,15,0)</f>
        <v>#N/A</v>
      </c>
      <c r="K137" s="29" t="e">
        <f>VLOOKUP($C137,'S0 remplacer avec S44'!$C:$BQ,22,0)</f>
        <v>#N/A</v>
      </c>
      <c r="L137" s="29" t="e">
        <f>VLOOKUP($C137,'S0 remplacer avec S44'!$C:$BQ,23,0)</f>
        <v>#N/A</v>
      </c>
      <c r="M137" s="29" t="e">
        <f>VLOOKUP($C137,'S0 remplacer avec S44'!$C:$BQ,35,0)</f>
        <v>#N/A</v>
      </c>
      <c r="N137" s="29" t="e">
        <f>VLOOKUP($C137,'S0 remplacer avec S44'!$C:$BQ,42,0)</f>
        <v>#N/A</v>
      </c>
      <c r="O137" s="29" t="e">
        <f>VLOOKUP($C137,'S0 remplacer avec S44'!$C:$BQ,43,0)</f>
        <v>#N/A</v>
      </c>
      <c r="P137" s="22" t="e">
        <f>VLOOKUP($C137,'S45'!$C:$BQ,55,0)</f>
        <v>#N/A</v>
      </c>
      <c r="Q137" s="22" t="e">
        <f>VLOOKUP($C137,'S45'!$C:$BQ,62,0)</f>
        <v>#N/A</v>
      </c>
      <c r="R137" s="22" t="e">
        <f>VLOOKUP($C137,'S45'!$C:$BQ,63,0)</f>
        <v>#N/A</v>
      </c>
      <c r="S137" s="22" t="e">
        <f>VLOOKUP($C137,'S45'!$C:$BQ,45,0)</f>
        <v>#N/A</v>
      </c>
      <c r="T137" s="29" t="e">
        <f>VLOOKUP($C137,'S45'!$C:$BQ,52,0)</f>
        <v>#N/A</v>
      </c>
      <c r="U137" s="29" t="e">
        <f>VLOOKUP($C137,'S45'!$C:$BQ,53,0)</f>
        <v>#N/A</v>
      </c>
      <c r="V137" s="29" t="e">
        <f>VLOOKUP($C137,'S45'!$C:$BQ,15,0)</f>
        <v>#N/A</v>
      </c>
      <c r="W137" s="29" t="e">
        <f>VLOOKUP($C137,'S45'!$C:$BQ,22,0)</f>
        <v>#N/A</v>
      </c>
      <c r="X137" s="29" t="e">
        <f>VLOOKUP($C137,'S45'!$C:$BQ,23,0)</f>
        <v>#N/A</v>
      </c>
      <c r="Y137" s="29" t="e">
        <f>VLOOKUP($C137,'S45'!$C:$BQ,35,0)</f>
        <v>#N/A</v>
      </c>
      <c r="Z137" s="29" t="e">
        <f>VLOOKUP($C137,'S45'!$C:$BQ,42,0)</f>
        <v>#N/A</v>
      </c>
      <c r="AA137" s="29" t="e">
        <f>VLOOKUP($C137,'S45'!$C:$BQ,43,0)</f>
        <v>#N/A</v>
      </c>
      <c r="AB137" s="22" t="e">
        <f>VLOOKUP($C137,'S46'!$C:$BQ,55,0)</f>
        <v>#N/A</v>
      </c>
      <c r="AC137" s="22" t="e">
        <f>VLOOKUP($C137,'S46'!$C:$BQ,62,0)</f>
        <v>#N/A</v>
      </c>
      <c r="AD137" s="22" t="e">
        <f>VLOOKUP($C137,'S46'!$C:$BQ,63,0)</f>
        <v>#N/A</v>
      </c>
      <c r="AE137" s="22" t="e">
        <f>VLOOKUP($C137,'S46'!$C:$BQ,45,0)</f>
        <v>#N/A</v>
      </c>
      <c r="AF137" s="29" t="e">
        <f>VLOOKUP($C137,'S46'!$C:$BQ,52,0)</f>
        <v>#N/A</v>
      </c>
      <c r="AG137" s="29" t="e">
        <f>VLOOKUP($C137,'S46'!$C:$BQ,53,0)</f>
        <v>#N/A</v>
      </c>
      <c r="AH137" s="29" t="e">
        <f>VLOOKUP($C137,'S46'!$C:$BQ,15,0)</f>
        <v>#N/A</v>
      </c>
      <c r="AI137" s="29" t="e">
        <f>VLOOKUP($C137,'S46'!$C:$BQ,22,0)</f>
        <v>#N/A</v>
      </c>
      <c r="AJ137" s="29" t="e">
        <f>VLOOKUP($C137,'S46'!$C:$BQ,23,0)</f>
        <v>#N/A</v>
      </c>
      <c r="AK137" s="29" t="e">
        <f>VLOOKUP($C137,'S46'!$C:$BQ,35,0)</f>
        <v>#N/A</v>
      </c>
      <c r="AL137" s="29" t="e">
        <f>VLOOKUP($C137,'S46'!$C:$BQ,42,0)</f>
        <v>#N/A</v>
      </c>
      <c r="AM137" s="29" t="e">
        <f>VLOOKUP($C137,'S46'!$C:$BQ,43,0)</f>
        <v>#N/A</v>
      </c>
      <c r="AN137" s="22" t="e">
        <f>VLOOKUP($C137,'S47'!$C:$BQ,55,0)</f>
        <v>#N/A</v>
      </c>
      <c r="AO137" s="22" t="e">
        <f>VLOOKUP($C137,'S47'!$C:$BQ,62,0)</f>
        <v>#N/A</v>
      </c>
      <c r="AP137" s="22" t="e">
        <f>VLOOKUP($C137,'S47'!$C:$BQ,63,0)</f>
        <v>#N/A</v>
      </c>
      <c r="AQ137" s="22" t="e">
        <f>VLOOKUP($C137,'S47'!$C:$BQ,45,0)</f>
        <v>#N/A</v>
      </c>
      <c r="AR137" s="29" t="e">
        <f>VLOOKUP($C137,'S47'!$C:$BQ,52,0)</f>
        <v>#N/A</v>
      </c>
      <c r="AS137" s="29" t="e">
        <f>VLOOKUP($C137,'S47'!$C:$BQ,53,0)</f>
        <v>#N/A</v>
      </c>
      <c r="AT137" s="29" t="e">
        <f>VLOOKUP($C137,'S47'!$C:$BQ,15,0)</f>
        <v>#N/A</v>
      </c>
      <c r="AU137" s="29" t="e">
        <f>VLOOKUP($C137,'S47'!$C:$BQ,22,0)</f>
        <v>#N/A</v>
      </c>
      <c r="AV137" s="29" t="e">
        <f>VLOOKUP($C137,'S47'!$C:$BQ,23,0)</f>
        <v>#N/A</v>
      </c>
      <c r="AW137" s="29" t="e">
        <f>VLOOKUP($C137,'S47'!$C:$BQ,35,0)</f>
        <v>#N/A</v>
      </c>
      <c r="AX137" s="29" t="e">
        <f>VLOOKUP($C137,'S47'!$C:$BQ,42,0)</f>
        <v>#N/A</v>
      </c>
      <c r="AY137" s="29" t="e">
        <f>VLOOKUP($C137,'S47'!$C:$BQ,43,0)</f>
        <v>#N/A</v>
      </c>
      <c r="AZ137" s="22" t="e">
        <f>VLOOKUP($C137,'S48'!$C:$BQ,55,0)</f>
        <v>#N/A</v>
      </c>
      <c r="BA137" s="22" t="e">
        <f>VLOOKUP($C137,'S48'!$C:$BQ,62,0)</f>
        <v>#N/A</v>
      </c>
      <c r="BB137" s="22" t="e">
        <f>VLOOKUP($C137,'S48'!$C:$BQ,63,0)</f>
        <v>#N/A</v>
      </c>
      <c r="BC137" s="22" t="e">
        <f>VLOOKUP($C137,'S48'!$C:$BQ,45,0)</f>
        <v>#N/A</v>
      </c>
      <c r="BD137" s="29" t="e">
        <f>VLOOKUP($C137,'S48'!$C:$BQ,52,0)</f>
        <v>#N/A</v>
      </c>
      <c r="BE137" s="29" t="e">
        <f>VLOOKUP($C137,'S48'!$C:$BQ,53,0)</f>
        <v>#N/A</v>
      </c>
      <c r="BF137" s="29" t="e">
        <f>VLOOKUP($C137,'S48'!$C:$BQ,15,0)</f>
        <v>#N/A</v>
      </c>
      <c r="BG137" s="29" t="e">
        <f>VLOOKUP($C137,'S48'!$C:$BQ,22,0)</f>
        <v>#N/A</v>
      </c>
      <c r="BH137" s="29" t="e">
        <f>VLOOKUP($C137,'S48'!$C:$BQ,23,0)</f>
        <v>#N/A</v>
      </c>
      <c r="BI137" s="29" t="e">
        <f>VLOOKUP($C137,'S48'!$C:$BQ,35,0)</f>
        <v>#N/A</v>
      </c>
      <c r="BJ137" s="29" t="e">
        <f>VLOOKUP($C137,'S48'!$C:$BQ,42,0)</f>
        <v>#N/A</v>
      </c>
      <c r="BK137" s="29" t="e">
        <f>VLOOKUP($C137,'S48'!$C:$BQ,43,0)</f>
        <v>#N/A</v>
      </c>
      <c r="BL137" s="22" t="e">
        <f>VLOOKUP($C137,'S49'!$C:$BQ,55,0)</f>
        <v>#N/A</v>
      </c>
      <c r="BM137" s="22" t="e">
        <f>VLOOKUP($C137,'S49'!$C:$BQ,62,0)</f>
        <v>#N/A</v>
      </c>
      <c r="BN137" s="22" t="e">
        <f>VLOOKUP($C137,'S49'!$C:$BQ,63,0)</f>
        <v>#N/A</v>
      </c>
      <c r="BO137" s="22" t="e">
        <f>VLOOKUP($C137,'S49'!$C:$BQ,45,0)</f>
        <v>#N/A</v>
      </c>
      <c r="BP137" s="29" t="e">
        <f>VLOOKUP($C137,'S49'!$C:$BQ,52,0)</f>
        <v>#N/A</v>
      </c>
      <c r="BQ137" s="29" t="e">
        <f>VLOOKUP($C137,'S49'!$C:$BQ,53,0)</f>
        <v>#N/A</v>
      </c>
      <c r="BR137" s="29" t="e">
        <f>VLOOKUP($C137,'S49'!$C:$BQ,15,0)</f>
        <v>#N/A</v>
      </c>
      <c r="BS137" s="29" t="e">
        <f>VLOOKUP($C137,'S49'!$C:$BQ,22,0)</f>
        <v>#N/A</v>
      </c>
      <c r="BT137" s="29" t="e">
        <f>VLOOKUP($C137,'S49'!$C:$BQ,23,0)</f>
        <v>#N/A</v>
      </c>
      <c r="BU137" s="29" t="e">
        <f>VLOOKUP($C137,'S49'!$C:$BQ,35,0)</f>
        <v>#N/A</v>
      </c>
      <c r="BV137" s="29" t="e">
        <f>VLOOKUP($C137,'S49'!$C:$BQ,42,0)</f>
        <v>#N/A</v>
      </c>
      <c r="BW137" s="29" t="e">
        <f>VLOOKUP($C137,'S49'!$C:$BQ,43,0)</f>
        <v>#N/A</v>
      </c>
      <c r="BX137" s="22" t="e">
        <f>VLOOKUP($C137,'S50'!$C:$BQ,55,0)</f>
        <v>#N/A</v>
      </c>
      <c r="BY137" s="22" t="e">
        <f>VLOOKUP($C137,'S50'!$C:$BQ,62,0)</f>
        <v>#N/A</v>
      </c>
      <c r="BZ137" s="22" t="e">
        <f>VLOOKUP($C137,'S50'!$C:$BQ,63,0)</f>
        <v>#N/A</v>
      </c>
      <c r="CA137" s="22" t="e">
        <f>VLOOKUP($C137,'S50'!$C:$BQ,45,0)</f>
        <v>#N/A</v>
      </c>
      <c r="CB137" s="29" t="e">
        <f>VLOOKUP($C137,'S50'!$C:$BQ,52,0)</f>
        <v>#N/A</v>
      </c>
      <c r="CC137" s="29" t="e">
        <f>VLOOKUP($C137,'S50'!$C:$BQ,53,0)</f>
        <v>#N/A</v>
      </c>
      <c r="CD137" s="29" t="e">
        <f>VLOOKUP($C137,'S50'!$C:$BQ,15,0)</f>
        <v>#N/A</v>
      </c>
      <c r="CE137" s="29" t="e">
        <f>VLOOKUP($C137,'S50'!$C:$BQ,22,0)</f>
        <v>#N/A</v>
      </c>
      <c r="CF137" s="29" t="e">
        <f>VLOOKUP($C137,'S50'!$C:$BQ,23,0)</f>
        <v>#N/A</v>
      </c>
      <c r="CG137" s="29" t="e">
        <f>VLOOKUP($C137,'S50'!$C:$BQ,35,0)</f>
        <v>#N/A</v>
      </c>
      <c r="CH137" s="29" t="e">
        <f>VLOOKUP($C137,'S50'!$C:$BQ,42,0)</f>
        <v>#N/A</v>
      </c>
      <c r="CI137" s="29" t="e">
        <f>VLOOKUP($C137,'S50'!$C:$BQ,43,0)</f>
        <v>#N/A</v>
      </c>
    </row>
    <row r="138" spans="1:87" x14ac:dyDescent="0.2">
      <c r="A138" s="31" t="s">
        <v>384</v>
      </c>
      <c r="B138" s="31" t="s">
        <v>174</v>
      </c>
      <c r="C138" s="21" t="s">
        <v>175</v>
      </c>
      <c r="D138" s="22">
        <f>VLOOKUP($C138,'S0 remplacer avec S44'!$C:$BQ,55,0)</f>
        <v>171.1</v>
      </c>
      <c r="E138" s="22">
        <f>VLOOKUP($C138,'S0 remplacer avec S44'!$C:$BQ,62,0)</f>
        <v>0</v>
      </c>
      <c r="F138" s="22">
        <f>VLOOKUP($C138,'S0 remplacer avec S44'!$C:$BQ,63,0)</f>
        <v>21</v>
      </c>
      <c r="G138" s="22">
        <f>VLOOKUP($C138,'S0 remplacer avec S44'!$C:$BQ,45,0)</f>
        <v>1566.3309200000001</v>
      </c>
      <c r="H138" s="29">
        <f>VLOOKUP($C138,'S0 remplacer avec S44'!$C:$BQ,52,0)</f>
        <v>0</v>
      </c>
      <c r="I138" s="29">
        <f>VLOOKUP($C138,'S0 remplacer avec S44'!$C:$BQ,53,0)</f>
        <v>121</v>
      </c>
      <c r="J138" s="29">
        <f>VLOOKUP($C138,'S0 remplacer avec S44'!$C:$BQ,15,0)</f>
        <v>147</v>
      </c>
      <c r="K138" s="29">
        <f>VLOOKUP($C138,'S0 remplacer avec S44'!$C:$BQ,22,0)</f>
        <v>0</v>
      </c>
      <c r="L138" s="29">
        <f>VLOOKUP($C138,'S0 remplacer avec S44'!$C:$BQ,23,0)</f>
        <v>0</v>
      </c>
      <c r="M138" s="29">
        <f>VLOOKUP($C138,'S0 remplacer avec S44'!$C:$BQ,35,0)</f>
        <v>2222.53503</v>
      </c>
      <c r="N138" s="29">
        <f>VLOOKUP($C138,'S0 remplacer avec S44'!$C:$BQ,42,0)</f>
        <v>0</v>
      </c>
      <c r="O138" s="29">
        <f>VLOOKUP($C138,'S0 remplacer avec S44'!$C:$BQ,43,0)</f>
        <v>215</v>
      </c>
      <c r="P138" s="22">
        <f>VLOOKUP($C138,'S45'!$C:$BQ,55,0)</f>
        <v>171.4</v>
      </c>
      <c r="Q138" s="22">
        <f>VLOOKUP($C138,'S45'!$C:$BQ,62,0)</f>
        <v>0</v>
      </c>
      <c r="R138" s="22">
        <f>VLOOKUP($C138,'S45'!$C:$BQ,63,0)</f>
        <v>20</v>
      </c>
      <c r="S138" s="22">
        <f>VLOOKUP($C138,'S45'!$C:$BQ,45,0)</f>
        <v>1573.65858</v>
      </c>
      <c r="T138" s="29">
        <f>VLOOKUP($C138,'S45'!$C:$BQ,52,0)</f>
        <v>0</v>
      </c>
      <c r="U138" s="29">
        <f>VLOOKUP($C138,'S45'!$C:$BQ,53,0)</f>
        <v>114</v>
      </c>
      <c r="V138" s="29">
        <f>VLOOKUP($C138,'S45'!$C:$BQ,15,0)</f>
        <v>148</v>
      </c>
      <c r="W138" s="29">
        <f>VLOOKUP($C138,'S45'!$C:$BQ,22,0)</f>
        <v>0</v>
      </c>
      <c r="X138" s="29">
        <f>VLOOKUP($C138,'S45'!$C:$BQ,23,0)</f>
        <v>0</v>
      </c>
      <c r="Y138" s="29">
        <f>VLOOKUP($C138,'S45'!$C:$BQ,35,0)</f>
        <v>2296.0401900000002</v>
      </c>
      <c r="Z138" s="29">
        <f>VLOOKUP($C138,'S45'!$C:$BQ,42,0)</f>
        <v>0</v>
      </c>
      <c r="AA138" s="29">
        <f>VLOOKUP($C138,'S45'!$C:$BQ,43,0)</f>
        <v>142</v>
      </c>
      <c r="AB138" s="22" t="e">
        <f>VLOOKUP($C138,'S46'!$C:$BQ,55,0)</f>
        <v>#N/A</v>
      </c>
      <c r="AC138" s="22" t="e">
        <f>VLOOKUP($C138,'S46'!$C:$BQ,62,0)</f>
        <v>#N/A</v>
      </c>
      <c r="AD138" s="22" t="e">
        <f>VLOOKUP($C138,'S46'!$C:$BQ,63,0)</f>
        <v>#N/A</v>
      </c>
      <c r="AE138" s="22" t="e">
        <f>VLOOKUP($C138,'S46'!$C:$BQ,45,0)</f>
        <v>#N/A</v>
      </c>
      <c r="AF138" s="29" t="e">
        <f>VLOOKUP($C138,'S46'!$C:$BQ,52,0)</f>
        <v>#N/A</v>
      </c>
      <c r="AG138" s="29" t="e">
        <f>VLOOKUP($C138,'S46'!$C:$BQ,53,0)</f>
        <v>#N/A</v>
      </c>
      <c r="AH138" s="29" t="e">
        <f>VLOOKUP($C138,'S46'!$C:$BQ,15,0)</f>
        <v>#N/A</v>
      </c>
      <c r="AI138" s="29" t="e">
        <f>VLOOKUP($C138,'S46'!$C:$BQ,22,0)</f>
        <v>#N/A</v>
      </c>
      <c r="AJ138" s="29" t="e">
        <f>VLOOKUP($C138,'S46'!$C:$BQ,23,0)</f>
        <v>#N/A</v>
      </c>
      <c r="AK138" s="29" t="e">
        <f>VLOOKUP($C138,'S46'!$C:$BQ,35,0)</f>
        <v>#N/A</v>
      </c>
      <c r="AL138" s="29" t="e">
        <f>VLOOKUP($C138,'S46'!$C:$BQ,42,0)</f>
        <v>#N/A</v>
      </c>
      <c r="AM138" s="29" t="e">
        <f>VLOOKUP($C138,'S46'!$C:$BQ,43,0)</f>
        <v>#N/A</v>
      </c>
      <c r="AN138" s="22" t="e">
        <f>VLOOKUP($C138,'S47'!$C:$BQ,55,0)</f>
        <v>#N/A</v>
      </c>
      <c r="AO138" s="22" t="e">
        <f>VLOOKUP($C138,'S47'!$C:$BQ,62,0)</f>
        <v>#N/A</v>
      </c>
      <c r="AP138" s="22" t="e">
        <f>VLOOKUP($C138,'S47'!$C:$BQ,63,0)</f>
        <v>#N/A</v>
      </c>
      <c r="AQ138" s="22" t="e">
        <f>VLOOKUP($C138,'S47'!$C:$BQ,45,0)</f>
        <v>#N/A</v>
      </c>
      <c r="AR138" s="29" t="e">
        <f>VLOOKUP($C138,'S47'!$C:$BQ,52,0)</f>
        <v>#N/A</v>
      </c>
      <c r="AS138" s="29" t="e">
        <f>VLOOKUP($C138,'S47'!$C:$BQ,53,0)</f>
        <v>#N/A</v>
      </c>
      <c r="AT138" s="29" t="e">
        <f>VLOOKUP($C138,'S47'!$C:$BQ,15,0)</f>
        <v>#N/A</v>
      </c>
      <c r="AU138" s="29" t="e">
        <f>VLOOKUP($C138,'S47'!$C:$BQ,22,0)</f>
        <v>#N/A</v>
      </c>
      <c r="AV138" s="29" t="e">
        <f>VLOOKUP($C138,'S47'!$C:$BQ,23,0)</f>
        <v>#N/A</v>
      </c>
      <c r="AW138" s="29" t="e">
        <f>VLOOKUP($C138,'S47'!$C:$BQ,35,0)</f>
        <v>#N/A</v>
      </c>
      <c r="AX138" s="29" t="e">
        <f>VLOOKUP($C138,'S47'!$C:$BQ,42,0)</f>
        <v>#N/A</v>
      </c>
      <c r="AY138" s="29" t="e">
        <f>VLOOKUP($C138,'S47'!$C:$BQ,43,0)</f>
        <v>#N/A</v>
      </c>
      <c r="AZ138" s="22" t="e">
        <f>VLOOKUP($C138,'S48'!$C:$BQ,55,0)</f>
        <v>#N/A</v>
      </c>
      <c r="BA138" s="22" t="e">
        <f>VLOOKUP($C138,'S48'!$C:$BQ,62,0)</f>
        <v>#N/A</v>
      </c>
      <c r="BB138" s="22" t="e">
        <f>VLOOKUP($C138,'S48'!$C:$BQ,63,0)</f>
        <v>#N/A</v>
      </c>
      <c r="BC138" s="22" t="e">
        <f>VLOOKUP($C138,'S48'!$C:$BQ,45,0)</f>
        <v>#N/A</v>
      </c>
      <c r="BD138" s="29" t="e">
        <f>VLOOKUP($C138,'S48'!$C:$BQ,52,0)</f>
        <v>#N/A</v>
      </c>
      <c r="BE138" s="29" t="e">
        <f>VLOOKUP($C138,'S48'!$C:$BQ,53,0)</f>
        <v>#N/A</v>
      </c>
      <c r="BF138" s="29" t="e">
        <f>VLOOKUP($C138,'S48'!$C:$BQ,15,0)</f>
        <v>#N/A</v>
      </c>
      <c r="BG138" s="29" t="e">
        <f>VLOOKUP($C138,'S48'!$C:$BQ,22,0)</f>
        <v>#N/A</v>
      </c>
      <c r="BH138" s="29" t="e">
        <f>VLOOKUP($C138,'S48'!$C:$BQ,23,0)</f>
        <v>#N/A</v>
      </c>
      <c r="BI138" s="29" t="e">
        <f>VLOOKUP($C138,'S48'!$C:$BQ,35,0)</f>
        <v>#N/A</v>
      </c>
      <c r="BJ138" s="29" t="e">
        <f>VLOOKUP($C138,'S48'!$C:$BQ,42,0)</f>
        <v>#N/A</v>
      </c>
      <c r="BK138" s="29" t="e">
        <f>VLOOKUP($C138,'S48'!$C:$BQ,43,0)</f>
        <v>#N/A</v>
      </c>
      <c r="BL138" s="22" t="e">
        <f>VLOOKUP($C138,'S49'!$C:$BQ,55,0)</f>
        <v>#N/A</v>
      </c>
      <c r="BM138" s="22" t="e">
        <f>VLOOKUP($C138,'S49'!$C:$BQ,62,0)</f>
        <v>#N/A</v>
      </c>
      <c r="BN138" s="22" t="e">
        <f>VLOOKUP($C138,'S49'!$C:$BQ,63,0)</f>
        <v>#N/A</v>
      </c>
      <c r="BO138" s="22" t="e">
        <f>VLOOKUP($C138,'S49'!$C:$BQ,45,0)</f>
        <v>#N/A</v>
      </c>
      <c r="BP138" s="29" t="e">
        <f>VLOOKUP($C138,'S49'!$C:$BQ,52,0)</f>
        <v>#N/A</v>
      </c>
      <c r="BQ138" s="29" t="e">
        <f>VLOOKUP($C138,'S49'!$C:$BQ,53,0)</f>
        <v>#N/A</v>
      </c>
      <c r="BR138" s="29" t="e">
        <f>VLOOKUP($C138,'S49'!$C:$BQ,15,0)</f>
        <v>#N/A</v>
      </c>
      <c r="BS138" s="29" t="e">
        <f>VLOOKUP($C138,'S49'!$C:$BQ,22,0)</f>
        <v>#N/A</v>
      </c>
      <c r="BT138" s="29" t="e">
        <f>VLOOKUP($C138,'S49'!$C:$BQ,23,0)</f>
        <v>#N/A</v>
      </c>
      <c r="BU138" s="29" t="e">
        <f>VLOOKUP($C138,'S49'!$C:$BQ,35,0)</f>
        <v>#N/A</v>
      </c>
      <c r="BV138" s="29" t="e">
        <f>VLOOKUP($C138,'S49'!$C:$BQ,42,0)</f>
        <v>#N/A</v>
      </c>
      <c r="BW138" s="29" t="e">
        <f>VLOOKUP($C138,'S49'!$C:$BQ,43,0)</f>
        <v>#N/A</v>
      </c>
      <c r="BX138" s="22" t="e">
        <f>VLOOKUP($C138,'S50'!$C:$BQ,55,0)</f>
        <v>#N/A</v>
      </c>
      <c r="BY138" s="22" t="e">
        <f>VLOOKUP($C138,'S50'!$C:$BQ,62,0)</f>
        <v>#N/A</v>
      </c>
      <c r="BZ138" s="22" t="e">
        <f>VLOOKUP($C138,'S50'!$C:$BQ,63,0)</f>
        <v>#N/A</v>
      </c>
      <c r="CA138" s="22" t="e">
        <f>VLOOKUP($C138,'S50'!$C:$BQ,45,0)</f>
        <v>#N/A</v>
      </c>
      <c r="CB138" s="29" t="e">
        <f>VLOOKUP($C138,'S50'!$C:$BQ,52,0)</f>
        <v>#N/A</v>
      </c>
      <c r="CC138" s="29" t="e">
        <f>VLOOKUP($C138,'S50'!$C:$BQ,53,0)</f>
        <v>#N/A</v>
      </c>
      <c r="CD138" s="29" t="e">
        <f>VLOOKUP($C138,'S50'!$C:$BQ,15,0)</f>
        <v>#N/A</v>
      </c>
      <c r="CE138" s="29" t="e">
        <f>VLOOKUP($C138,'S50'!$C:$BQ,22,0)</f>
        <v>#N/A</v>
      </c>
      <c r="CF138" s="29" t="e">
        <f>VLOOKUP($C138,'S50'!$C:$BQ,23,0)</f>
        <v>#N/A</v>
      </c>
      <c r="CG138" s="29" t="e">
        <f>VLOOKUP($C138,'S50'!$C:$BQ,35,0)</f>
        <v>#N/A</v>
      </c>
      <c r="CH138" s="29" t="e">
        <f>VLOOKUP($C138,'S50'!$C:$BQ,42,0)</f>
        <v>#N/A</v>
      </c>
      <c r="CI138" s="29" t="e">
        <f>VLOOKUP($C138,'S50'!$C:$BQ,43,0)</f>
        <v>#N/A</v>
      </c>
    </row>
    <row r="139" spans="1:87" x14ac:dyDescent="0.2">
      <c r="A139" s="31" t="s">
        <v>384</v>
      </c>
      <c r="B139" s="31" t="s">
        <v>174</v>
      </c>
      <c r="C139" s="21" t="s">
        <v>176</v>
      </c>
      <c r="D139" s="22">
        <f>VLOOKUP($C139,'S0 remplacer avec S44'!$C:$BQ,55,0)</f>
        <v>229.9</v>
      </c>
      <c r="E139" s="22">
        <f>VLOOKUP($C139,'S0 remplacer avec S44'!$C:$BQ,62,0)</f>
        <v>0</v>
      </c>
      <c r="F139" s="22">
        <f>VLOOKUP($C139,'S0 remplacer avec S44'!$C:$BQ,63,0)</f>
        <v>2</v>
      </c>
      <c r="G139" s="22">
        <f>VLOOKUP($C139,'S0 remplacer avec S44'!$C:$BQ,45,0)</f>
        <v>2446.04828</v>
      </c>
      <c r="H139" s="29">
        <f>VLOOKUP($C139,'S0 remplacer avec S44'!$C:$BQ,52,0)</f>
        <v>0</v>
      </c>
      <c r="I139" s="29">
        <f>VLOOKUP($C139,'S0 remplacer avec S44'!$C:$BQ,53,0)</f>
        <v>0</v>
      </c>
      <c r="J139" s="29">
        <f>VLOOKUP($C139,'S0 remplacer avec S44'!$C:$BQ,15,0)</f>
        <v>202</v>
      </c>
      <c r="K139" s="29">
        <f>VLOOKUP($C139,'S0 remplacer avec S44'!$C:$BQ,22,0)</f>
        <v>0</v>
      </c>
      <c r="L139" s="29">
        <f>VLOOKUP($C139,'S0 remplacer avec S44'!$C:$BQ,23,0)</f>
        <v>0</v>
      </c>
      <c r="M139" s="29">
        <f>VLOOKUP($C139,'S0 remplacer avec S44'!$C:$BQ,35,0)</f>
        <v>3706.0291999999999</v>
      </c>
      <c r="N139" s="29">
        <f>VLOOKUP($C139,'S0 remplacer avec S44'!$C:$BQ,42,0)</f>
        <v>0</v>
      </c>
      <c r="O139" s="29">
        <f>VLOOKUP($C139,'S0 remplacer avec S44'!$C:$BQ,43,0)</f>
        <v>0</v>
      </c>
      <c r="P139" s="22">
        <f>VLOOKUP($C139,'S45'!$C:$BQ,55,0)</f>
        <v>230.9</v>
      </c>
      <c r="Q139" s="22">
        <f>VLOOKUP($C139,'S45'!$C:$BQ,62,0)</f>
        <v>0</v>
      </c>
      <c r="R139" s="22">
        <f>VLOOKUP($C139,'S45'!$C:$BQ,63,0)</f>
        <v>1</v>
      </c>
      <c r="S139" s="22">
        <f>VLOOKUP($C139,'S45'!$C:$BQ,45,0)</f>
        <v>2448.8759100000002</v>
      </c>
      <c r="T139" s="29">
        <f>VLOOKUP($C139,'S45'!$C:$BQ,52,0)</f>
        <v>0</v>
      </c>
      <c r="U139" s="29">
        <f>VLOOKUP($C139,'S45'!$C:$BQ,53,0)</f>
        <v>0</v>
      </c>
      <c r="V139" s="29">
        <f>VLOOKUP($C139,'S45'!$C:$BQ,15,0)</f>
        <v>205</v>
      </c>
      <c r="W139" s="29">
        <f>VLOOKUP($C139,'S45'!$C:$BQ,22,0)</f>
        <v>0</v>
      </c>
      <c r="X139" s="29">
        <f>VLOOKUP($C139,'S45'!$C:$BQ,23,0)</f>
        <v>0</v>
      </c>
      <c r="Y139" s="29">
        <f>VLOOKUP($C139,'S45'!$C:$BQ,35,0)</f>
        <v>3714.4191999999998</v>
      </c>
      <c r="Z139" s="29">
        <f>VLOOKUP($C139,'S45'!$C:$BQ,42,0)</f>
        <v>0</v>
      </c>
      <c r="AA139" s="29">
        <f>VLOOKUP($C139,'S45'!$C:$BQ,43,0)</f>
        <v>0</v>
      </c>
      <c r="AB139" s="22" t="e">
        <f>VLOOKUP($C139,'S46'!$C:$BQ,55,0)</f>
        <v>#N/A</v>
      </c>
      <c r="AC139" s="22" t="e">
        <f>VLOOKUP($C139,'S46'!$C:$BQ,62,0)</f>
        <v>#N/A</v>
      </c>
      <c r="AD139" s="22" t="e">
        <f>VLOOKUP($C139,'S46'!$C:$BQ,63,0)</f>
        <v>#N/A</v>
      </c>
      <c r="AE139" s="22" t="e">
        <f>VLOOKUP($C139,'S46'!$C:$BQ,45,0)</f>
        <v>#N/A</v>
      </c>
      <c r="AF139" s="29" t="e">
        <f>VLOOKUP($C139,'S46'!$C:$BQ,52,0)</f>
        <v>#N/A</v>
      </c>
      <c r="AG139" s="29" t="e">
        <f>VLOOKUP($C139,'S46'!$C:$BQ,53,0)</f>
        <v>#N/A</v>
      </c>
      <c r="AH139" s="29" t="e">
        <f>VLOOKUP($C139,'S46'!$C:$BQ,15,0)</f>
        <v>#N/A</v>
      </c>
      <c r="AI139" s="29" t="e">
        <f>VLOOKUP($C139,'S46'!$C:$BQ,22,0)</f>
        <v>#N/A</v>
      </c>
      <c r="AJ139" s="29" t="e">
        <f>VLOOKUP($C139,'S46'!$C:$BQ,23,0)</f>
        <v>#N/A</v>
      </c>
      <c r="AK139" s="29" t="e">
        <f>VLOOKUP($C139,'S46'!$C:$BQ,35,0)</f>
        <v>#N/A</v>
      </c>
      <c r="AL139" s="29" t="e">
        <f>VLOOKUP($C139,'S46'!$C:$BQ,42,0)</f>
        <v>#N/A</v>
      </c>
      <c r="AM139" s="29" t="e">
        <f>VLOOKUP($C139,'S46'!$C:$BQ,43,0)</f>
        <v>#N/A</v>
      </c>
      <c r="AN139" s="22" t="e">
        <f>VLOOKUP($C139,'S47'!$C:$BQ,55,0)</f>
        <v>#N/A</v>
      </c>
      <c r="AO139" s="22" t="e">
        <f>VLOOKUP($C139,'S47'!$C:$BQ,62,0)</f>
        <v>#N/A</v>
      </c>
      <c r="AP139" s="22" t="e">
        <f>VLOOKUP($C139,'S47'!$C:$BQ,63,0)</f>
        <v>#N/A</v>
      </c>
      <c r="AQ139" s="22" t="e">
        <f>VLOOKUP($C139,'S47'!$C:$BQ,45,0)</f>
        <v>#N/A</v>
      </c>
      <c r="AR139" s="29" t="e">
        <f>VLOOKUP($C139,'S47'!$C:$BQ,52,0)</f>
        <v>#N/A</v>
      </c>
      <c r="AS139" s="29" t="e">
        <f>VLOOKUP($C139,'S47'!$C:$BQ,53,0)</f>
        <v>#N/A</v>
      </c>
      <c r="AT139" s="29" t="e">
        <f>VLOOKUP($C139,'S47'!$C:$BQ,15,0)</f>
        <v>#N/A</v>
      </c>
      <c r="AU139" s="29" t="e">
        <f>VLOOKUP($C139,'S47'!$C:$BQ,22,0)</f>
        <v>#N/A</v>
      </c>
      <c r="AV139" s="29" t="e">
        <f>VLOOKUP($C139,'S47'!$C:$BQ,23,0)</f>
        <v>#N/A</v>
      </c>
      <c r="AW139" s="29" t="e">
        <f>VLOOKUP($C139,'S47'!$C:$BQ,35,0)</f>
        <v>#N/A</v>
      </c>
      <c r="AX139" s="29" t="e">
        <f>VLOOKUP($C139,'S47'!$C:$BQ,42,0)</f>
        <v>#N/A</v>
      </c>
      <c r="AY139" s="29" t="e">
        <f>VLOOKUP($C139,'S47'!$C:$BQ,43,0)</f>
        <v>#N/A</v>
      </c>
      <c r="AZ139" s="22" t="e">
        <f>VLOOKUP($C139,'S48'!$C:$BQ,55,0)</f>
        <v>#N/A</v>
      </c>
      <c r="BA139" s="22" t="e">
        <f>VLOOKUP($C139,'S48'!$C:$BQ,62,0)</f>
        <v>#N/A</v>
      </c>
      <c r="BB139" s="22" t="e">
        <f>VLOOKUP($C139,'S48'!$C:$BQ,63,0)</f>
        <v>#N/A</v>
      </c>
      <c r="BC139" s="22" t="e">
        <f>VLOOKUP($C139,'S48'!$C:$BQ,45,0)</f>
        <v>#N/A</v>
      </c>
      <c r="BD139" s="29" t="e">
        <f>VLOOKUP($C139,'S48'!$C:$BQ,52,0)</f>
        <v>#N/A</v>
      </c>
      <c r="BE139" s="29" t="e">
        <f>VLOOKUP($C139,'S48'!$C:$BQ,53,0)</f>
        <v>#N/A</v>
      </c>
      <c r="BF139" s="29" t="e">
        <f>VLOOKUP($C139,'S48'!$C:$BQ,15,0)</f>
        <v>#N/A</v>
      </c>
      <c r="BG139" s="29" t="e">
        <f>VLOOKUP($C139,'S48'!$C:$BQ,22,0)</f>
        <v>#N/A</v>
      </c>
      <c r="BH139" s="29" t="e">
        <f>VLOOKUP($C139,'S48'!$C:$BQ,23,0)</f>
        <v>#N/A</v>
      </c>
      <c r="BI139" s="29" t="e">
        <f>VLOOKUP($C139,'S48'!$C:$BQ,35,0)</f>
        <v>#N/A</v>
      </c>
      <c r="BJ139" s="29" t="e">
        <f>VLOOKUP($C139,'S48'!$C:$BQ,42,0)</f>
        <v>#N/A</v>
      </c>
      <c r="BK139" s="29" t="e">
        <f>VLOOKUP($C139,'S48'!$C:$BQ,43,0)</f>
        <v>#N/A</v>
      </c>
      <c r="BL139" s="22" t="e">
        <f>VLOOKUP($C139,'S49'!$C:$BQ,55,0)</f>
        <v>#N/A</v>
      </c>
      <c r="BM139" s="22" t="e">
        <f>VLOOKUP($C139,'S49'!$C:$BQ,62,0)</f>
        <v>#N/A</v>
      </c>
      <c r="BN139" s="22" t="e">
        <f>VLOOKUP($C139,'S49'!$C:$BQ,63,0)</f>
        <v>#N/A</v>
      </c>
      <c r="BO139" s="22" t="e">
        <f>VLOOKUP($C139,'S49'!$C:$BQ,45,0)</f>
        <v>#N/A</v>
      </c>
      <c r="BP139" s="29" t="e">
        <f>VLOOKUP($C139,'S49'!$C:$BQ,52,0)</f>
        <v>#N/A</v>
      </c>
      <c r="BQ139" s="29" t="e">
        <f>VLOOKUP($C139,'S49'!$C:$BQ,53,0)</f>
        <v>#N/A</v>
      </c>
      <c r="BR139" s="29" t="e">
        <f>VLOOKUP($C139,'S49'!$C:$BQ,15,0)</f>
        <v>#N/A</v>
      </c>
      <c r="BS139" s="29" t="e">
        <f>VLOOKUP($C139,'S49'!$C:$BQ,22,0)</f>
        <v>#N/A</v>
      </c>
      <c r="BT139" s="29" t="e">
        <f>VLOOKUP($C139,'S49'!$C:$BQ,23,0)</f>
        <v>#N/A</v>
      </c>
      <c r="BU139" s="29" t="e">
        <f>VLOOKUP($C139,'S49'!$C:$BQ,35,0)</f>
        <v>#N/A</v>
      </c>
      <c r="BV139" s="29" t="e">
        <f>VLOOKUP($C139,'S49'!$C:$BQ,42,0)</f>
        <v>#N/A</v>
      </c>
      <c r="BW139" s="29" t="e">
        <f>VLOOKUP($C139,'S49'!$C:$BQ,43,0)</f>
        <v>#N/A</v>
      </c>
      <c r="BX139" s="22" t="e">
        <f>VLOOKUP($C139,'S50'!$C:$BQ,55,0)</f>
        <v>#N/A</v>
      </c>
      <c r="BY139" s="22" t="e">
        <f>VLOOKUP($C139,'S50'!$C:$BQ,62,0)</f>
        <v>#N/A</v>
      </c>
      <c r="BZ139" s="22" t="e">
        <f>VLOOKUP($C139,'S50'!$C:$BQ,63,0)</f>
        <v>#N/A</v>
      </c>
      <c r="CA139" s="22" t="e">
        <f>VLOOKUP($C139,'S50'!$C:$BQ,45,0)</f>
        <v>#N/A</v>
      </c>
      <c r="CB139" s="29" t="e">
        <f>VLOOKUP($C139,'S50'!$C:$BQ,52,0)</f>
        <v>#N/A</v>
      </c>
      <c r="CC139" s="29" t="e">
        <f>VLOOKUP($C139,'S50'!$C:$BQ,53,0)</f>
        <v>#N/A</v>
      </c>
      <c r="CD139" s="29" t="e">
        <f>VLOOKUP($C139,'S50'!$C:$BQ,15,0)</f>
        <v>#N/A</v>
      </c>
      <c r="CE139" s="29" t="e">
        <f>VLOOKUP($C139,'S50'!$C:$BQ,22,0)</f>
        <v>#N/A</v>
      </c>
      <c r="CF139" s="29" t="e">
        <f>VLOOKUP($C139,'S50'!$C:$BQ,23,0)</f>
        <v>#N/A</v>
      </c>
      <c r="CG139" s="29" t="e">
        <f>VLOOKUP($C139,'S50'!$C:$BQ,35,0)</f>
        <v>#N/A</v>
      </c>
      <c r="CH139" s="29" t="e">
        <f>VLOOKUP($C139,'S50'!$C:$BQ,42,0)</f>
        <v>#N/A</v>
      </c>
      <c r="CI139" s="29" t="e">
        <f>VLOOKUP($C139,'S50'!$C:$BQ,43,0)</f>
        <v>#N/A</v>
      </c>
    </row>
    <row r="140" spans="1:87" x14ac:dyDescent="0.2">
      <c r="A140" s="31" t="s">
        <v>384</v>
      </c>
      <c r="B140" s="31" t="s">
        <v>174</v>
      </c>
      <c r="C140" s="21" t="s">
        <v>177</v>
      </c>
      <c r="D140" s="22">
        <f>VLOOKUP($C140,'S0 remplacer avec S44'!$C:$BQ,55,0)</f>
        <v>159.80000000000001</v>
      </c>
      <c r="E140" s="22">
        <f>VLOOKUP($C140,'S0 remplacer avec S44'!$C:$BQ,62,0)</f>
        <v>0</v>
      </c>
      <c r="F140" s="22">
        <f>VLOOKUP($C140,'S0 remplacer avec S44'!$C:$BQ,63,0)</f>
        <v>13</v>
      </c>
      <c r="G140" s="22">
        <f>VLOOKUP($C140,'S0 remplacer avec S44'!$C:$BQ,45,0)</f>
        <v>1473.4192700000001</v>
      </c>
      <c r="H140" s="29">
        <f>VLOOKUP($C140,'S0 remplacer avec S44'!$C:$BQ,52,0)</f>
        <v>0</v>
      </c>
      <c r="I140" s="29">
        <f>VLOOKUP($C140,'S0 remplacer avec S44'!$C:$BQ,53,0)</f>
        <v>45</v>
      </c>
      <c r="J140" s="29">
        <f>VLOOKUP($C140,'S0 remplacer avec S44'!$C:$BQ,15,0)</f>
        <v>130</v>
      </c>
      <c r="K140" s="29">
        <f>VLOOKUP($C140,'S0 remplacer avec S44'!$C:$BQ,22,0)</f>
        <v>0</v>
      </c>
      <c r="L140" s="29">
        <f>VLOOKUP($C140,'S0 remplacer avec S44'!$C:$BQ,23,0)</f>
        <v>0</v>
      </c>
      <c r="M140" s="29">
        <f>VLOOKUP($C140,'S0 remplacer avec S44'!$C:$BQ,35,0)</f>
        <v>2836.99629</v>
      </c>
      <c r="N140" s="29">
        <f>VLOOKUP($C140,'S0 remplacer avec S44'!$C:$BQ,42,0)</f>
        <v>0</v>
      </c>
      <c r="O140" s="29">
        <f>VLOOKUP($C140,'S0 remplacer avec S44'!$C:$BQ,43,0)</f>
        <v>0</v>
      </c>
      <c r="P140" s="22">
        <f>VLOOKUP($C140,'S45'!$C:$BQ,55,0)</f>
        <v>162.1</v>
      </c>
      <c r="Q140" s="22">
        <f>VLOOKUP($C140,'S45'!$C:$BQ,62,0)</f>
        <v>0</v>
      </c>
      <c r="R140" s="22">
        <f>VLOOKUP($C140,'S45'!$C:$BQ,63,0)</f>
        <v>11</v>
      </c>
      <c r="S140" s="22">
        <f>VLOOKUP($C140,'S45'!$C:$BQ,45,0)</f>
        <v>1557.96387</v>
      </c>
      <c r="T140" s="29">
        <f>VLOOKUP($C140,'S45'!$C:$BQ,52,0)</f>
        <v>0</v>
      </c>
      <c r="U140" s="29">
        <f>VLOOKUP($C140,'S45'!$C:$BQ,53,0)</f>
        <v>0</v>
      </c>
      <c r="V140" s="29">
        <f>VLOOKUP($C140,'S45'!$C:$BQ,15,0)</f>
        <v>131</v>
      </c>
      <c r="W140" s="29">
        <f>VLOOKUP($C140,'S45'!$C:$BQ,22,0)</f>
        <v>0</v>
      </c>
      <c r="X140" s="29">
        <f>VLOOKUP($C140,'S45'!$C:$BQ,23,0)</f>
        <v>0</v>
      </c>
      <c r="Y140" s="29">
        <f>VLOOKUP($C140,'S45'!$C:$BQ,35,0)</f>
        <v>2873.3525100000002</v>
      </c>
      <c r="Z140" s="29">
        <f>VLOOKUP($C140,'S45'!$C:$BQ,42,0)</f>
        <v>0</v>
      </c>
      <c r="AA140" s="29">
        <f>VLOOKUP($C140,'S45'!$C:$BQ,43,0)</f>
        <v>0</v>
      </c>
      <c r="AB140" s="22" t="e">
        <f>VLOOKUP($C140,'S46'!$C:$BQ,55,0)</f>
        <v>#N/A</v>
      </c>
      <c r="AC140" s="22" t="e">
        <f>VLOOKUP($C140,'S46'!$C:$BQ,62,0)</f>
        <v>#N/A</v>
      </c>
      <c r="AD140" s="22" t="e">
        <f>VLOOKUP($C140,'S46'!$C:$BQ,63,0)</f>
        <v>#N/A</v>
      </c>
      <c r="AE140" s="22" t="e">
        <f>VLOOKUP($C140,'S46'!$C:$BQ,45,0)</f>
        <v>#N/A</v>
      </c>
      <c r="AF140" s="29" t="e">
        <f>VLOOKUP($C140,'S46'!$C:$BQ,52,0)</f>
        <v>#N/A</v>
      </c>
      <c r="AG140" s="29" t="e">
        <f>VLOOKUP($C140,'S46'!$C:$BQ,53,0)</f>
        <v>#N/A</v>
      </c>
      <c r="AH140" s="29" t="e">
        <f>VLOOKUP($C140,'S46'!$C:$BQ,15,0)</f>
        <v>#N/A</v>
      </c>
      <c r="AI140" s="29" t="e">
        <f>VLOOKUP($C140,'S46'!$C:$BQ,22,0)</f>
        <v>#N/A</v>
      </c>
      <c r="AJ140" s="29" t="e">
        <f>VLOOKUP($C140,'S46'!$C:$BQ,23,0)</f>
        <v>#N/A</v>
      </c>
      <c r="AK140" s="29" t="e">
        <f>VLOOKUP($C140,'S46'!$C:$BQ,35,0)</f>
        <v>#N/A</v>
      </c>
      <c r="AL140" s="29" t="e">
        <f>VLOOKUP($C140,'S46'!$C:$BQ,42,0)</f>
        <v>#N/A</v>
      </c>
      <c r="AM140" s="29" t="e">
        <f>VLOOKUP($C140,'S46'!$C:$BQ,43,0)</f>
        <v>#N/A</v>
      </c>
      <c r="AN140" s="22" t="e">
        <f>VLOOKUP($C140,'S47'!$C:$BQ,55,0)</f>
        <v>#N/A</v>
      </c>
      <c r="AO140" s="22" t="e">
        <f>VLOOKUP($C140,'S47'!$C:$BQ,62,0)</f>
        <v>#N/A</v>
      </c>
      <c r="AP140" s="22" t="e">
        <f>VLOOKUP($C140,'S47'!$C:$BQ,63,0)</f>
        <v>#N/A</v>
      </c>
      <c r="AQ140" s="22" t="e">
        <f>VLOOKUP($C140,'S47'!$C:$BQ,45,0)</f>
        <v>#N/A</v>
      </c>
      <c r="AR140" s="29" t="e">
        <f>VLOOKUP($C140,'S47'!$C:$BQ,52,0)</f>
        <v>#N/A</v>
      </c>
      <c r="AS140" s="29" t="e">
        <f>VLOOKUP($C140,'S47'!$C:$BQ,53,0)</f>
        <v>#N/A</v>
      </c>
      <c r="AT140" s="29" t="e">
        <f>VLOOKUP($C140,'S47'!$C:$BQ,15,0)</f>
        <v>#N/A</v>
      </c>
      <c r="AU140" s="29" t="e">
        <f>VLOOKUP($C140,'S47'!$C:$BQ,22,0)</f>
        <v>#N/A</v>
      </c>
      <c r="AV140" s="29" t="e">
        <f>VLOOKUP($C140,'S47'!$C:$BQ,23,0)</f>
        <v>#N/A</v>
      </c>
      <c r="AW140" s="29" t="e">
        <f>VLOOKUP($C140,'S47'!$C:$BQ,35,0)</f>
        <v>#N/A</v>
      </c>
      <c r="AX140" s="29" t="e">
        <f>VLOOKUP($C140,'S47'!$C:$BQ,42,0)</f>
        <v>#N/A</v>
      </c>
      <c r="AY140" s="29" t="e">
        <f>VLOOKUP($C140,'S47'!$C:$BQ,43,0)</f>
        <v>#N/A</v>
      </c>
      <c r="AZ140" s="22" t="e">
        <f>VLOOKUP($C140,'S48'!$C:$BQ,55,0)</f>
        <v>#N/A</v>
      </c>
      <c r="BA140" s="22" t="e">
        <f>VLOOKUP($C140,'S48'!$C:$BQ,62,0)</f>
        <v>#N/A</v>
      </c>
      <c r="BB140" s="22" t="e">
        <f>VLOOKUP($C140,'S48'!$C:$BQ,63,0)</f>
        <v>#N/A</v>
      </c>
      <c r="BC140" s="22" t="e">
        <f>VLOOKUP($C140,'S48'!$C:$BQ,45,0)</f>
        <v>#N/A</v>
      </c>
      <c r="BD140" s="29" t="e">
        <f>VLOOKUP($C140,'S48'!$C:$BQ,52,0)</f>
        <v>#N/A</v>
      </c>
      <c r="BE140" s="29" t="e">
        <f>VLOOKUP($C140,'S48'!$C:$BQ,53,0)</f>
        <v>#N/A</v>
      </c>
      <c r="BF140" s="29" t="e">
        <f>VLOOKUP($C140,'S48'!$C:$BQ,15,0)</f>
        <v>#N/A</v>
      </c>
      <c r="BG140" s="29" t="e">
        <f>VLOOKUP($C140,'S48'!$C:$BQ,22,0)</f>
        <v>#N/A</v>
      </c>
      <c r="BH140" s="29" t="e">
        <f>VLOOKUP($C140,'S48'!$C:$BQ,23,0)</f>
        <v>#N/A</v>
      </c>
      <c r="BI140" s="29" t="e">
        <f>VLOOKUP($C140,'S48'!$C:$BQ,35,0)</f>
        <v>#N/A</v>
      </c>
      <c r="BJ140" s="29" t="e">
        <f>VLOOKUP($C140,'S48'!$C:$BQ,42,0)</f>
        <v>#N/A</v>
      </c>
      <c r="BK140" s="29" t="e">
        <f>VLOOKUP($C140,'S48'!$C:$BQ,43,0)</f>
        <v>#N/A</v>
      </c>
      <c r="BL140" s="22" t="e">
        <f>VLOOKUP($C140,'S49'!$C:$BQ,55,0)</f>
        <v>#N/A</v>
      </c>
      <c r="BM140" s="22" t="e">
        <f>VLOOKUP($C140,'S49'!$C:$BQ,62,0)</f>
        <v>#N/A</v>
      </c>
      <c r="BN140" s="22" t="e">
        <f>VLOOKUP($C140,'S49'!$C:$BQ,63,0)</f>
        <v>#N/A</v>
      </c>
      <c r="BO140" s="22" t="e">
        <f>VLOOKUP($C140,'S49'!$C:$BQ,45,0)</f>
        <v>#N/A</v>
      </c>
      <c r="BP140" s="29" t="e">
        <f>VLOOKUP($C140,'S49'!$C:$BQ,52,0)</f>
        <v>#N/A</v>
      </c>
      <c r="BQ140" s="29" t="e">
        <f>VLOOKUP($C140,'S49'!$C:$BQ,53,0)</f>
        <v>#N/A</v>
      </c>
      <c r="BR140" s="29" t="e">
        <f>VLOOKUP($C140,'S49'!$C:$BQ,15,0)</f>
        <v>#N/A</v>
      </c>
      <c r="BS140" s="29" t="e">
        <f>VLOOKUP($C140,'S49'!$C:$BQ,22,0)</f>
        <v>#N/A</v>
      </c>
      <c r="BT140" s="29" t="e">
        <f>VLOOKUP($C140,'S49'!$C:$BQ,23,0)</f>
        <v>#N/A</v>
      </c>
      <c r="BU140" s="29" t="e">
        <f>VLOOKUP($C140,'S49'!$C:$BQ,35,0)</f>
        <v>#N/A</v>
      </c>
      <c r="BV140" s="29" t="e">
        <f>VLOOKUP($C140,'S49'!$C:$BQ,42,0)</f>
        <v>#N/A</v>
      </c>
      <c r="BW140" s="29" t="e">
        <f>VLOOKUP($C140,'S49'!$C:$BQ,43,0)</f>
        <v>#N/A</v>
      </c>
      <c r="BX140" s="22" t="e">
        <f>VLOOKUP($C140,'S50'!$C:$BQ,55,0)</f>
        <v>#N/A</v>
      </c>
      <c r="BY140" s="22" t="e">
        <f>VLOOKUP($C140,'S50'!$C:$BQ,62,0)</f>
        <v>#N/A</v>
      </c>
      <c r="BZ140" s="22" t="e">
        <f>VLOOKUP($C140,'S50'!$C:$BQ,63,0)</f>
        <v>#N/A</v>
      </c>
      <c r="CA140" s="22" t="e">
        <f>VLOOKUP($C140,'S50'!$C:$BQ,45,0)</f>
        <v>#N/A</v>
      </c>
      <c r="CB140" s="29" t="e">
        <f>VLOOKUP($C140,'S50'!$C:$BQ,52,0)</f>
        <v>#N/A</v>
      </c>
      <c r="CC140" s="29" t="e">
        <f>VLOOKUP($C140,'S50'!$C:$BQ,53,0)</f>
        <v>#N/A</v>
      </c>
      <c r="CD140" s="29" t="e">
        <f>VLOOKUP($C140,'S50'!$C:$BQ,15,0)</f>
        <v>#N/A</v>
      </c>
      <c r="CE140" s="29" t="e">
        <f>VLOOKUP($C140,'S50'!$C:$BQ,22,0)</f>
        <v>#N/A</v>
      </c>
      <c r="CF140" s="29" t="e">
        <f>VLOOKUP($C140,'S50'!$C:$BQ,23,0)</f>
        <v>#N/A</v>
      </c>
      <c r="CG140" s="29" t="e">
        <f>VLOOKUP($C140,'S50'!$C:$BQ,35,0)</f>
        <v>#N/A</v>
      </c>
      <c r="CH140" s="29" t="e">
        <f>VLOOKUP($C140,'S50'!$C:$BQ,42,0)</f>
        <v>#N/A</v>
      </c>
      <c r="CI140" s="29" t="e">
        <f>VLOOKUP($C140,'S50'!$C:$BQ,43,0)</f>
        <v>#N/A</v>
      </c>
    </row>
    <row r="141" spans="1:87" x14ac:dyDescent="0.2">
      <c r="A141" s="31" t="s">
        <v>384</v>
      </c>
      <c r="B141" s="31" t="s">
        <v>174</v>
      </c>
      <c r="C141" s="21" t="s">
        <v>178</v>
      </c>
      <c r="D141" s="22">
        <f>VLOOKUP($C141,'S0 remplacer avec S44'!$C:$BQ,55,0)</f>
        <v>144.4</v>
      </c>
      <c r="E141" s="22">
        <f>VLOOKUP($C141,'S0 remplacer avec S44'!$C:$BQ,62,0)</f>
        <v>16</v>
      </c>
      <c r="F141" s="22">
        <f>VLOOKUP($C141,'S0 remplacer avec S44'!$C:$BQ,63,0)</f>
        <v>48</v>
      </c>
      <c r="G141" s="22">
        <f>VLOOKUP($C141,'S0 remplacer avec S44'!$C:$BQ,45,0)</f>
        <v>1511.0225399999999</v>
      </c>
      <c r="H141" s="29">
        <f>VLOOKUP($C141,'S0 remplacer avec S44'!$C:$BQ,52,0)</f>
        <v>0</v>
      </c>
      <c r="I141" s="29">
        <f>VLOOKUP($C141,'S0 remplacer avec S44'!$C:$BQ,53,0)</f>
        <v>180</v>
      </c>
      <c r="J141" s="29">
        <f>VLOOKUP($C141,'S0 remplacer avec S44'!$C:$BQ,15,0)</f>
        <v>92</v>
      </c>
      <c r="K141" s="29">
        <f>VLOOKUP($C141,'S0 remplacer avec S44'!$C:$BQ,22,0)</f>
        <v>0</v>
      </c>
      <c r="L141" s="29">
        <f>VLOOKUP($C141,'S0 remplacer avec S44'!$C:$BQ,23,0)</f>
        <v>15</v>
      </c>
      <c r="M141" s="29">
        <f>VLOOKUP($C141,'S0 remplacer avec S44'!$C:$BQ,35,0)</f>
        <v>1658.96677</v>
      </c>
      <c r="N141" s="29">
        <f>VLOOKUP($C141,'S0 remplacer avec S44'!$C:$BQ,42,0)</f>
        <v>231</v>
      </c>
      <c r="O141" s="29">
        <f>VLOOKUP($C141,'S0 remplacer avec S44'!$C:$BQ,43,0)</f>
        <v>609</v>
      </c>
      <c r="P141" s="22">
        <f>VLOOKUP($C141,'S45'!$C:$BQ,55,0)</f>
        <v>145.9</v>
      </c>
      <c r="Q141" s="22">
        <f>VLOOKUP($C141,'S45'!$C:$BQ,62,0)</f>
        <v>14</v>
      </c>
      <c r="R141" s="22">
        <f>VLOOKUP($C141,'S45'!$C:$BQ,63,0)</f>
        <v>46</v>
      </c>
      <c r="S141" s="22">
        <f>VLOOKUP($C141,'S45'!$C:$BQ,45,0)</f>
        <v>1509.76008</v>
      </c>
      <c r="T141" s="29">
        <f>VLOOKUP($C141,'S45'!$C:$BQ,52,0)</f>
        <v>0</v>
      </c>
      <c r="U141" s="29">
        <f>VLOOKUP($C141,'S45'!$C:$BQ,53,0)</f>
        <v>181</v>
      </c>
      <c r="V141" s="29">
        <f>VLOOKUP($C141,'S45'!$C:$BQ,15,0)</f>
        <v>92</v>
      </c>
      <c r="W141" s="29">
        <f>VLOOKUP($C141,'S45'!$C:$BQ,22,0)</f>
        <v>0</v>
      </c>
      <c r="X141" s="29">
        <f>VLOOKUP($C141,'S45'!$C:$BQ,23,0)</f>
        <v>15</v>
      </c>
      <c r="Y141" s="29">
        <f>VLOOKUP($C141,'S45'!$C:$BQ,35,0)</f>
        <v>1792.72308</v>
      </c>
      <c r="Z141" s="29">
        <f>VLOOKUP($C141,'S45'!$C:$BQ,42,0)</f>
        <v>97</v>
      </c>
      <c r="AA141" s="29">
        <f>VLOOKUP($C141,'S45'!$C:$BQ,43,0)</f>
        <v>475</v>
      </c>
      <c r="AB141" s="22" t="e">
        <f>VLOOKUP($C141,'S46'!$C:$BQ,55,0)</f>
        <v>#N/A</v>
      </c>
      <c r="AC141" s="22" t="e">
        <f>VLOOKUP($C141,'S46'!$C:$BQ,62,0)</f>
        <v>#N/A</v>
      </c>
      <c r="AD141" s="22" t="e">
        <f>VLOOKUP($C141,'S46'!$C:$BQ,63,0)</f>
        <v>#N/A</v>
      </c>
      <c r="AE141" s="22" t="e">
        <f>VLOOKUP($C141,'S46'!$C:$BQ,45,0)</f>
        <v>#N/A</v>
      </c>
      <c r="AF141" s="29" t="e">
        <f>VLOOKUP($C141,'S46'!$C:$BQ,52,0)</f>
        <v>#N/A</v>
      </c>
      <c r="AG141" s="29" t="e">
        <f>VLOOKUP($C141,'S46'!$C:$BQ,53,0)</f>
        <v>#N/A</v>
      </c>
      <c r="AH141" s="29" t="e">
        <f>VLOOKUP($C141,'S46'!$C:$BQ,15,0)</f>
        <v>#N/A</v>
      </c>
      <c r="AI141" s="29" t="e">
        <f>VLOOKUP($C141,'S46'!$C:$BQ,22,0)</f>
        <v>#N/A</v>
      </c>
      <c r="AJ141" s="29" t="e">
        <f>VLOOKUP($C141,'S46'!$C:$BQ,23,0)</f>
        <v>#N/A</v>
      </c>
      <c r="AK141" s="29" t="e">
        <f>VLOOKUP($C141,'S46'!$C:$BQ,35,0)</f>
        <v>#N/A</v>
      </c>
      <c r="AL141" s="29" t="e">
        <f>VLOOKUP($C141,'S46'!$C:$BQ,42,0)</f>
        <v>#N/A</v>
      </c>
      <c r="AM141" s="29" t="e">
        <f>VLOOKUP($C141,'S46'!$C:$BQ,43,0)</f>
        <v>#N/A</v>
      </c>
      <c r="AN141" s="22" t="e">
        <f>VLOOKUP($C141,'S47'!$C:$BQ,55,0)</f>
        <v>#N/A</v>
      </c>
      <c r="AO141" s="22" t="e">
        <f>VLOOKUP($C141,'S47'!$C:$BQ,62,0)</f>
        <v>#N/A</v>
      </c>
      <c r="AP141" s="22" t="e">
        <f>VLOOKUP($C141,'S47'!$C:$BQ,63,0)</f>
        <v>#N/A</v>
      </c>
      <c r="AQ141" s="22" t="e">
        <f>VLOOKUP($C141,'S47'!$C:$BQ,45,0)</f>
        <v>#N/A</v>
      </c>
      <c r="AR141" s="29" t="e">
        <f>VLOOKUP($C141,'S47'!$C:$BQ,52,0)</f>
        <v>#N/A</v>
      </c>
      <c r="AS141" s="29" t="e">
        <f>VLOOKUP($C141,'S47'!$C:$BQ,53,0)</f>
        <v>#N/A</v>
      </c>
      <c r="AT141" s="29" t="e">
        <f>VLOOKUP($C141,'S47'!$C:$BQ,15,0)</f>
        <v>#N/A</v>
      </c>
      <c r="AU141" s="29" t="e">
        <f>VLOOKUP($C141,'S47'!$C:$BQ,22,0)</f>
        <v>#N/A</v>
      </c>
      <c r="AV141" s="29" t="e">
        <f>VLOOKUP($C141,'S47'!$C:$BQ,23,0)</f>
        <v>#N/A</v>
      </c>
      <c r="AW141" s="29" t="e">
        <f>VLOOKUP($C141,'S47'!$C:$BQ,35,0)</f>
        <v>#N/A</v>
      </c>
      <c r="AX141" s="29" t="e">
        <f>VLOOKUP($C141,'S47'!$C:$BQ,42,0)</f>
        <v>#N/A</v>
      </c>
      <c r="AY141" s="29" t="e">
        <f>VLOOKUP($C141,'S47'!$C:$BQ,43,0)</f>
        <v>#N/A</v>
      </c>
      <c r="AZ141" s="22" t="e">
        <f>VLOOKUP($C141,'S48'!$C:$BQ,55,0)</f>
        <v>#N/A</v>
      </c>
      <c r="BA141" s="22" t="e">
        <f>VLOOKUP($C141,'S48'!$C:$BQ,62,0)</f>
        <v>#N/A</v>
      </c>
      <c r="BB141" s="22" t="e">
        <f>VLOOKUP($C141,'S48'!$C:$BQ,63,0)</f>
        <v>#N/A</v>
      </c>
      <c r="BC141" s="22" t="e">
        <f>VLOOKUP($C141,'S48'!$C:$BQ,45,0)</f>
        <v>#N/A</v>
      </c>
      <c r="BD141" s="29" t="e">
        <f>VLOOKUP($C141,'S48'!$C:$BQ,52,0)</f>
        <v>#N/A</v>
      </c>
      <c r="BE141" s="29" t="e">
        <f>VLOOKUP($C141,'S48'!$C:$BQ,53,0)</f>
        <v>#N/A</v>
      </c>
      <c r="BF141" s="29" t="e">
        <f>VLOOKUP($C141,'S48'!$C:$BQ,15,0)</f>
        <v>#N/A</v>
      </c>
      <c r="BG141" s="29" t="e">
        <f>VLOOKUP($C141,'S48'!$C:$BQ,22,0)</f>
        <v>#N/A</v>
      </c>
      <c r="BH141" s="29" t="e">
        <f>VLOOKUP($C141,'S48'!$C:$BQ,23,0)</f>
        <v>#N/A</v>
      </c>
      <c r="BI141" s="29" t="e">
        <f>VLOOKUP($C141,'S48'!$C:$BQ,35,0)</f>
        <v>#N/A</v>
      </c>
      <c r="BJ141" s="29" t="e">
        <f>VLOOKUP($C141,'S48'!$C:$BQ,42,0)</f>
        <v>#N/A</v>
      </c>
      <c r="BK141" s="29" t="e">
        <f>VLOOKUP($C141,'S48'!$C:$BQ,43,0)</f>
        <v>#N/A</v>
      </c>
      <c r="BL141" s="22" t="e">
        <f>VLOOKUP($C141,'S49'!$C:$BQ,55,0)</f>
        <v>#N/A</v>
      </c>
      <c r="BM141" s="22" t="e">
        <f>VLOOKUP($C141,'S49'!$C:$BQ,62,0)</f>
        <v>#N/A</v>
      </c>
      <c r="BN141" s="22" t="e">
        <f>VLOOKUP($C141,'S49'!$C:$BQ,63,0)</f>
        <v>#N/A</v>
      </c>
      <c r="BO141" s="22" t="e">
        <f>VLOOKUP($C141,'S49'!$C:$BQ,45,0)</f>
        <v>#N/A</v>
      </c>
      <c r="BP141" s="29" t="e">
        <f>VLOOKUP($C141,'S49'!$C:$BQ,52,0)</f>
        <v>#N/A</v>
      </c>
      <c r="BQ141" s="29" t="e">
        <f>VLOOKUP($C141,'S49'!$C:$BQ,53,0)</f>
        <v>#N/A</v>
      </c>
      <c r="BR141" s="29" t="e">
        <f>VLOOKUP($C141,'S49'!$C:$BQ,15,0)</f>
        <v>#N/A</v>
      </c>
      <c r="BS141" s="29" t="e">
        <f>VLOOKUP($C141,'S49'!$C:$BQ,22,0)</f>
        <v>#N/A</v>
      </c>
      <c r="BT141" s="29" t="e">
        <f>VLOOKUP($C141,'S49'!$C:$BQ,23,0)</f>
        <v>#N/A</v>
      </c>
      <c r="BU141" s="29" t="e">
        <f>VLOOKUP($C141,'S49'!$C:$BQ,35,0)</f>
        <v>#N/A</v>
      </c>
      <c r="BV141" s="29" t="e">
        <f>VLOOKUP($C141,'S49'!$C:$BQ,42,0)</f>
        <v>#N/A</v>
      </c>
      <c r="BW141" s="29" t="e">
        <f>VLOOKUP($C141,'S49'!$C:$BQ,43,0)</f>
        <v>#N/A</v>
      </c>
      <c r="BX141" s="22" t="e">
        <f>VLOOKUP($C141,'S50'!$C:$BQ,55,0)</f>
        <v>#N/A</v>
      </c>
      <c r="BY141" s="22" t="e">
        <f>VLOOKUP($C141,'S50'!$C:$BQ,62,0)</f>
        <v>#N/A</v>
      </c>
      <c r="BZ141" s="22" t="e">
        <f>VLOOKUP($C141,'S50'!$C:$BQ,63,0)</f>
        <v>#N/A</v>
      </c>
      <c r="CA141" s="22" t="e">
        <f>VLOOKUP($C141,'S50'!$C:$BQ,45,0)</f>
        <v>#N/A</v>
      </c>
      <c r="CB141" s="29" t="e">
        <f>VLOOKUP($C141,'S50'!$C:$BQ,52,0)</f>
        <v>#N/A</v>
      </c>
      <c r="CC141" s="29" t="e">
        <f>VLOOKUP($C141,'S50'!$C:$BQ,53,0)</f>
        <v>#N/A</v>
      </c>
      <c r="CD141" s="29" t="e">
        <f>VLOOKUP($C141,'S50'!$C:$BQ,15,0)</f>
        <v>#N/A</v>
      </c>
      <c r="CE141" s="29" t="e">
        <f>VLOOKUP($C141,'S50'!$C:$BQ,22,0)</f>
        <v>#N/A</v>
      </c>
      <c r="CF141" s="29" t="e">
        <f>VLOOKUP($C141,'S50'!$C:$BQ,23,0)</f>
        <v>#N/A</v>
      </c>
      <c r="CG141" s="29" t="e">
        <f>VLOOKUP($C141,'S50'!$C:$BQ,35,0)</f>
        <v>#N/A</v>
      </c>
      <c r="CH141" s="29" t="e">
        <f>VLOOKUP($C141,'S50'!$C:$BQ,42,0)</f>
        <v>#N/A</v>
      </c>
      <c r="CI141" s="29" t="e">
        <f>VLOOKUP($C141,'S50'!$C:$BQ,43,0)</f>
        <v>#N/A</v>
      </c>
    </row>
    <row r="142" spans="1:87" x14ac:dyDescent="0.2">
      <c r="A142" s="31" t="s">
        <v>384</v>
      </c>
      <c r="B142" s="31" t="s">
        <v>174</v>
      </c>
      <c r="C142" s="21" t="s">
        <v>179</v>
      </c>
      <c r="D142" s="22">
        <f>VLOOKUP($C142,'S0 remplacer avec S44'!$C:$BQ,55,0)</f>
        <v>579.5</v>
      </c>
      <c r="E142" s="22">
        <f>VLOOKUP($C142,'S0 remplacer avec S44'!$C:$BQ,62,0)</f>
        <v>164</v>
      </c>
      <c r="F142" s="22">
        <f>VLOOKUP($C142,'S0 remplacer avec S44'!$C:$BQ,63,0)</f>
        <v>313</v>
      </c>
      <c r="G142" s="22">
        <f>VLOOKUP($C142,'S0 remplacer avec S44'!$C:$BQ,45,0)</f>
        <v>6553.8383100000001</v>
      </c>
      <c r="H142" s="29">
        <f>VLOOKUP($C142,'S0 remplacer avec S44'!$C:$BQ,52,0)</f>
        <v>0</v>
      </c>
      <c r="I142" s="29">
        <f>VLOOKUP($C142,'S0 remplacer avec S44'!$C:$BQ,53,0)</f>
        <v>1308</v>
      </c>
      <c r="J142" s="29">
        <f>VLOOKUP($C142,'S0 remplacer avec S44'!$C:$BQ,15,0)</f>
        <v>489</v>
      </c>
      <c r="K142" s="29">
        <f>VLOOKUP($C142,'S0 remplacer avec S44'!$C:$BQ,22,0)</f>
        <v>0</v>
      </c>
      <c r="L142" s="29">
        <f>VLOOKUP($C142,'S0 remplacer avec S44'!$C:$BQ,23,0)</f>
        <v>5</v>
      </c>
      <c r="M142" s="29">
        <f>VLOOKUP($C142,'S0 remplacer avec S44'!$C:$BQ,35,0)</f>
        <v>11422.932709999999</v>
      </c>
      <c r="N142" s="29">
        <f>VLOOKUP($C142,'S0 remplacer avec S44'!$C:$BQ,42,0)</f>
        <v>0</v>
      </c>
      <c r="O142" s="29">
        <f>VLOOKUP($C142,'S0 remplacer avec S44'!$C:$BQ,43,0)</f>
        <v>0</v>
      </c>
      <c r="P142" s="22">
        <f>VLOOKUP($C142,'S45'!$C:$BQ,55,0)</f>
        <v>582.20000000000005</v>
      </c>
      <c r="Q142" s="22">
        <f>VLOOKUP($C142,'S45'!$C:$BQ,62,0)</f>
        <v>161</v>
      </c>
      <c r="R142" s="22">
        <f>VLOOKUP($C142,'S45'!$C:$BQ,63,0)</f>
        <v>310</v>
      </c>
      <c r="S142" s="22">
        <f>VLOOKUP($C142,'S45'!$C:$BQ,45,0)</f>
        <v>6810.9215899999999</v>
      </c>
      <c r="T142" s="29">
        <f>VLOOKUP($C142,'S45'!$C:$BQ,52,0)</f>
        <v>0</v>
      </c>
      <c r="U142" s="29">
        <f>VLOOKUP($C142,'S45'!$C:$BQ,53,0)</f>
        <v>1051</v>
      </c>
      <c r="V142" s="29">
        <f>VLOOKUP($C142,'S45'!$C:$BQ,15,0)</f>
        <v>496</v>
      </c>
      <c r="W142" s="29">
        <f>VLOOKUP($C142,'S45'!$C:$BQ,22,0)</f>
        <v>0</v>
      </c>
      <c r="X142" s="29">
        <f>VLOOKUP($C142,'S45'!$C:$BQ,23,0)</f>
        <v>0</v>
      </c>
      <c r="Y142" s="29">
        <f>VLOOKUP($C142,'S45'!$C:$BQ,35,0)</f>
        <v>11559.1994</v>
      </c>
      <c r="Z142" s="29">
        <f>VLOOKUP($C142,'S45'!$C:$BQ,42,0)</f>
        <v>0</v>
      </c>
      <c r="AA142" s="29">
        <f>VLOOKUP($C142,'S45'!$C:$BQ,43,0)</f>
        <v>0</v>
      </c>
      <c r="AB142" s="22" t="e">
        <f>VLOOKUP($C142,'S46'!$C:$BQ,55,0)</f>
        <v>#N/A</v>
      </c>
      <c r="AC142" s="22" t="e">
        <f>VLOOKUP($C142,'S46'!$C:$BQ,62,0)</f>
        <v>#N/A</v>
      </c>
      <c r="AD142" s="22" t="e">
        <f>VLOOKUP($C142,'S46'!$C:$BQ,63,0)</f>
        <v>#N/A</v>
      </c>
      <c r="AE142" s="22" t="e">
        <f>VLOOKUP($C142,'S46'!$C:$BQ,45,0)</f>
        <v>#N/A</v>
      </c>
      <c r="AF142" s="29" t="e">
        <f>VLOOKUP($C142,'S46'!$C:$BQ,52,0)</f>
        <v>#N/A</v>
      </c>
      <c r="AG142" s="29" t="e">
        <f>VLOOKUP($C142,'S46'!$C:$BQ,53,0)</f>
        <v>#N/A</v>
      </c>
      <c r="AH142" s="29" t="e">
        <f>VLOOKUP($C142,'S46'!$C:$BQ,15,0)</f>
        <v>#N/A</v>
      </c>
      <c r="AI142" s="29" t="e">
        <f>VLOOKUP($C142,'S46'!$C:$BQ,22,0)</f>
        <v>#N/A</v>
      </c>
      <c r="AJ142" s="29" t="e">
        <f>VLOOKUP($C142,'S46'!$C:$BQ,23,0)</f>
        <v>#N/A</v>
      </c>
      <c r="AK142" s="29" t="e">
        <f>VLOOKUP($C142,'S46'!$C:$BQ,35,0)</f>
        <v>#N/A</v>
      </c>
      <c r="AL142" s="29" t="e">
        <f>VLOOKUP($C142,'S46'!$C:$BQ,42,0)</f>
        <v>#N/A</v>
      </c>
      <c r="AM142" s="29" t="e">
        <f>VLOOKUP($C142,'S46'!$C:$BQ,43,0)</f>
        <v>#N/A</v>
      </c>
      <c r="AN142" s="22" t="e">
        <f>VLOOKUP($C142,'S47'!$C:$BQ,55,0)</f>
        <v>#N/A</v>
      </c>
      <c r="AO142" s="22" t="e">
        <f>VLOOKUP($C142,'S47'!$C:$BQ,62,0)</f>
        <v>#N/A</v>
      </c>
      <c r="AP142" s="22" t="e">
        <f>VLOOKUP($C142,'S47'!$C:$BQ,63,0)</f>
        <v>#N/A</v>
      </c>
      <c r="AQ142" s="22" t="e">
        <f>VLOOKUP($C142,'S47'!$C:$BQ,45,0)</f>
        <v>#N/A</v>
      </c>
      <c r="AR142" s="29" t="e">
        <f>VLOOKUP($C142,'S47'!$C:$BQ,52,0)</f>
        <v>#N/A</v>
      </c>
      <c r="AS142" s="29" t="e">
        <f>VLOOKUP($C142,'S47'!$C:$BQ,53,0)</f>
        <v>#N/A</v>
      </c>
      <c r="AT142" s="29" t="e">
        <f>VLOOKUP($C142,'S47'!$C:$BQ,15,0)</f>
        <v>#N/A</v>
      </c>
      <c r="AU142" s="29" t="e">
        <f>VLOOKUP($C142,'S47'!$C:$BQ,22,0)</f>
        <v>#N/A</v>
      </c>
      <c r="AV142" s="29" t="e">
        <f>VLOOKUP($C142,'S47'!$C:$BQ,23,0)</f>
        <v>#N/A</v>
      </c>
      <c r="AW142" s="29" t="e">
        <f>VLOOKUP($C142,'S47'!$C:$BQ,35,0)</f>
        <v>#N/A</v>
      </c>
      <c r="AX142" s="29" t="e">
        <f>VLOOKUP($C142,'S47'!$C:$BQ,42,0)</f>
        <v>#N/A</v>
      </c>
      <c r="AY142" s="29" t="e">
        <f>VLOOKUP($C142,'S47'!$C:$BQ,43,0)</f>
        <v>#N/A</v>
      </c>
      <c r="AZ142" s="22" t="e">
        <f>VLOOKUP($C142,'S48'!$C:$BQ,55,0)</f>
        <v>#N/A</v>
      </c>
      <c r="BA142" s="22" t="e">
        <f>VLOOKUP($C142,'S48'!$C:$BQ,62,0)</f>
        <v>#N/A</v>
      </c>
      <c r="BB142" s="22" t="e">
        <f>VLOOKUP($C142,'S48'!$C:$BQ,63,0)</f>
        <v>#N/A</v>
      </c>
      <c r="BC142" s="22" t="e">
        <f>VLOOKUP($C142,'S48'!$C:$BQ,45,0)</f>
        <v>#N/A</v>
      </c>
      <c r="BD142" s="29" t="e">
        <f>VLOOKUP($C142,'S48'!$C:$BQ,52,0)</f>
        <v>#N/A</v>
      </c>
      <c r="BE142" s="29" t="e">
        <f>VLOOKUP($C142,'S48'!$C:$BQ,53,0)</f>
        <v>#N/A</v>
      </c>
      <c r="BF142" s="29" t="e">
        <f>VLOOKUP($C142,'S48'!$C:$BQ,15,0)</f>
        <v>#N/A</v>
      </c>
      <c r="BG142" s="29" t="e">
        <f>VLOOKUP($C142,'S48'!$C:$BQ,22,0)</f>
        <v>#N/A</v>
      </c>
      <c r="BH142" s="29" t="e">
        <f>VLOOKUP($C142,'S48'!$C:$BQ,23,0)</f>
        <v>#N/A</v>
      </c>
      <c r="BI142" s="29" t="e">
        <f>VLOOKUP($C142,'S48'!$C:$BQ,35,0)</f>
        <v>#N/A</v>
      </c>
      <c r="BJ142" s="29" t="e">
        <f>VLOOKUP($C142,'S48'!$C:$BQ,42,0)</f>
        <v>#N/A</v>
      </c>
      <c r="BK142" s="29" t="e">
        <f>VLOOKUP($C142,'S48'!$C:$BQ,43,0)</f>
        <v>#N/A</v>
      </c>
      <c r="BL142" s="22" t="e">
        <f>VLOOKUP($C142,'S49'!$C:$BQ,55,0)</f>
        <v>#N/A</v>
      </c>
      <c r="BM142" s="22" t="e">
        <f>VLOOKUP($C142,'S49'!$C:$BQ,62,0)</f>
        <v>#N/A</v>
      </c>
      <c r="BN142" s="22" t="e">
        <f>VLOOKUP($C142,'S49'!$C:$BQ,63,0)</f>
        <v>#N/A</v>
      </c>
      <c r="BO142" s="22" t="e">
        <f>VLOOKUP($C142,'S49'!$C:$BQ,45,0)</f>
        <v>#N/A</v>
      </c>
      <c r="BP142" s="29" t="e">
        <f>VLOOKUP($C142,'S49'!$C:$BQ,52,0)</f>
        <v>#N/A</v>
      </c>
      <c r="BQ142" s="29" t="e">
        <f>VLOOKUP($C142,'S49'!$C:$BQ,53,0)</f>
        <v>#N/A</v>
      </c>
      <c r="BR142" s="29" t="e">
        <f>VLOOKUP($C142,'S49'!$C:$BQ,15,0)</f>
        <v>#N/A</v>
      </c>
      <c r="BS142" s="29" t="e">
        <f>VLOOKUP($C142,'S49'!$C:$BQ,22,0)</f>
        <v>#N/A</v>
      </c>
      <c r="BT142" s="29" t="e">
        <f>VLOOKUP($C142,'S49'!$C:$BQ,23,0)</f>
        <v>#N/A</v>
      </c>
      <c r="BU142" s="29" t="e">
        <f>VLOOKUP($C142,'S49'!$C:$BQ,35,0)</f>
        <v>#N/A</v>
      </c>
      <c r="BV142" s="29" t="e">
        <f>VLOOKUP($C142,'S49'!$C:$BQ,42,0)</f>
        <v>#N/A</v>
      </c>
      <c r="BW142" s="29" t="e">
        <f>VLOOKUP($C142,'S49'!$C:$BQ,43,0)</f>
        <v>#N/A</v>
      </c>
      <c r="BX142" s="22" t="e">
        <f>VLOOKUP($C142,'S50'!$C:$BQ,55,0)</f>
        <v>#N/A</v>
      </c>
      <c r="BY142" s="22" t="e">
        <f>VLOOKUP($C142,'S50'!$C:$BQ,62,0)</f>
        <v>#N/A</v>
      </c>
      <c r="BZ142" s="22" t="e">
        <f>VLOOKUP($C142,'S50'!$C:$BQ,63,0)</f>
        <v>#N/A</v>
      </c>
      <c r="CA142" s="22" t="e">
        <f>VLOOKUP($C142,'S50'!$C:$BQ,45,0)</f>
        <v>#N/A</v>
      </c>
      <c r="CB142" s="29" t="e">
        <f>VLOOKUP($C142,'S50'!$C:$BQ,52,0)</f>
        <v>#N/A</v>
      </c>
      <c r="CC142" s="29" t="e">
        <f>VLOOKUP($C142,'S50'!$C:$BQ,53,0)</f>
        <v>#N/A</v>
      </c>
      <c r="CD142" s="29" t="e">
        <f>VLOOKUP($C142,'S50'!$C:$BQ,15,0)</f>
        <v>#N/A</v>
      </c>
      <c r="CE142" s="29" t="e">
        <f>VLOOKUP($C142,'S50'!$C:$BQ,22,0)</f>
        <v>#N/A</v>
      </c>
      <c r="CF142" s="29" t="e">
        <f>VLOOKUP($C142,'S50'!$C:$BQ,23,0)</f>
        <v>#N/A</v>
      </c>
      <c r="CG142" s="29" t="e">
        <f>VLOOKUP($C142,'S50'!$C:$BQ,35,0)</f>
        <v>#N/A</v>
      </c>
      <c r="CH142" s="29" t="e">
        <f>VLOOKUP($C142,'S50'!$C:$BQ,42,0)</f>
        <v>#N/A</v>
      </c>
      <c r="CI142" s="29" t="e">
        <f>VLOOKUP($C142,'S50'!$C:$BQ,43,0)</f>
        <v>#N/A</v>
      </c>
    </row>
    <row r="143" spans="1:87" x14ac:dyDescent="0.2">
      <c r="A143" s="31" t="s">
        <v>384</v>
      </c>
      <c r="B143" s="31" t="s">
        <v>174</v>
      </c>
      <c r="C143" s="21" t="s">
        <v>180</v>
      </c>
      <c r="D143" s="22">
        <f>VLOOKUP($C143,'S0 remplacer avec S44'!$C:$BQ,55,0)</f>
        <v>139.9</v>
      </c>
      <c r="E143" s="22">
        <f>VLOOKUP($C143,'S0 remplacer avec S44'!$C:$BQ,62,0)</f>
        <v>49</v>
      </c>
      <c r="F143" s="22">
        <f>VLOOKUP($C143,'S0 remplacer avec S44'!$C:$BQ,63,0)</f>
        <v>87</v>
      </c>
      <c r="G143" s="22">
        <f>VLOOKUP($C143,'S0 remplacer avec S44'!$C:$BQ,45,0)</f>
        <v>1780.4201800000001</v>
      </c>
      <c r="H143" s="29">
        <f>VLOOKUP($C143,'S0 remplacer avec S44'!$C:$BQ,52,0)</f>
        <v>0</v>
      </c>
      <c r="I143" s="29">
        <f>VLOOKUP($C143,'S0 remplacer avec S44'!$C:$BQ,53,0)</f>
        <v>218</v>
      </c>
      <c r="J143" s="29">
        <f>VLOOKUP($C143,'S0 remplacer avec S44'!$C:$BQ,15,0)</f>
        <v>149</v>
      </c>
      <c r="K143" s="29">
        <f>VLOOKUP($C143,'S0 remplacer avec S44'!$C:$BQ,22,0)</f>
        <v>0</v>
      </c>
      <c r="L143" s="29">
        <f>VLOOKUP($C143,'S0 remplacer avec S44'!$C:$BQ,23,0)</f>
        <v>0</v>
      </c>
      <c r="M143" s="29">
        <f>VLOOKUP($C143,'S0 remplacer avec S44'!$C:$BQ,35,0)</f>
        <v>2157.4052299999998</v>
      </c>
      <c r="N143" s="29">
        <f>VLOOKUP($C143,'S0 remplacer avec S44'!$C:$BQ,42,0)</f>
        <v>0</v>
      </c>
      <c r="O143" s="29">
        <f>VLOOKUP($C143,'S0 remplacer avec S44'!$C:$BQ,43,0)</f>
        <v>0</v>
      </c>
      <c r="P143" s="22">
        <f>VLOOKUP($C143,'S45'!$C:$BQ,55,0)</f>
        <v>139.9</v>
      </c>
      <c r="Q143" s="22">
        <f>VLOOKUP($C143,'S45'!$C:$BQ,62,0)</f>
        <v>49</v>
      </c>
      <c r="R143" s="22">
        <f>VLOOKUP($C143,'S45'!$C:$BQ,63,0)</f>
        <v>87</v>
      </c>
      <c r="S143" s="22">
        <f>VLOOKUP($C143,'S45'!$C:$BQ,45,0)</f>
        <v>1807.0095699999999</v>
      </c>
      <c r="T143" s="29">
        <f>VLOOKUP($C143,'S45'!$C:$BQ,52,0)</f>
        <v>0</v>
      </c>
      <c r="U143" s="29">
        <f>VLOOKUP($C143,'S45'!$C:$BQ,53,0)</f>
        <v>192</v>
      </c>
      <c r="V143" s="29">
        <f>VLOOKUP($C143,'S45'!$C:$BQ,15,0)</f>
        <v>149</v>
      </c>
      <c r="W143" s="29">
        <f>VLOOKUP($C143,'S45'!$C:$BQ,22,0)</f>
        <v>0</v>
      </c>
      <c r="X143" s="29">
        <f>VLOOKUP($C143,'S45'!$C:$BQ,23,0)</f>
        <v>0</v>
      </c>
      <c r="Y143" s="29">
        <f>VLOOKUP($C143,'S45'!$C:$BQ,35,0)</f>
        <v>2159.7705500000002</v>
      </c>
      <c r="Z143" s="29">
        <f>VLOOKUP($C143,'S45'!$C:$BQ,42,0)</f>
        <v>0</v>
      </c>
      <c r="AA143" s="29">
        <f>VLOOKUP($C143,'S45'!$C:$BQ,43,0)</f>
        <v>0</v>
      </c>
      <c r="AB143" s="22" t="e">
        <f>VLOOKUP($C143,'S46'!$C:$BQ,55,0)</f>
        <v>#N/A</v>
      </c>
      <c r="AC143" s="22" t="e">
        <f>VLOOKUP($C143,'S46'!$C:$BQ,62,0)</f>
        <v>#N/A</v>
      </c>
      <c r="AD143" s="22" t="e">
        <f>VLOOKUP($C143,'S46'!$C:$BQ,63,0)</f>
        <v>#N/A</v>
      </c>
      <c r="AE143" s="22" t="e">
        <f>VLOOKUP($C143,'S46'!$C:$BQ,45,0)</f>
        <v>#N/A</v>
      </c>
      <c r="AF143" s="29" t="e">
        <f>VLOOKUP($C143,'S46'!$C:$BQ,52,0)</f>
        <v>#N/A</v>
      </c>
      <c r="AG143" s="29" t="e">
        <f>VLOOKUP($C143,'S46'!$C:$BQ,53,0)</f>
        <v>#N/A</v>
      </c>
      <c r="AH143" s="29" t="e">
        <f>VLOOKUP($C143,'S46'!$C:$BQ,15,0)</f>
        <v>#N/A</v>
      </c>
      <c r="AI143" s="29" t="e">
        <f>VLOOKUP($C143,'S46'!$C:$BQ,22,0)</f>
        <v>#N/A</v>
      </c>
      <c r="AJ143" s="29" t="e">
        <f>VLOOKUP($C143,'S46'!$C:$BQ,23,0)</f>
        <v>#N/A</v>
      </c>
      <c r="AK143" s="29" t="e">
        <f>VLOOKUP($C143,'S46'!$C:$BQ,35,0)</f>
        <v>#N/A</v>
      </c>
      <c r="AL143" s="29" t="e">
        <f>VLOOKUP($C143,'S46'!$C:$BQ,42,0)</f>
        <v>#N/A</v>
      </c>
      <c r="AM143" s="29" t="e">
        <f>VLOOKUP($C143,'S46'!$C:$BQ,43,0)</f>
        <v>#N/A</v>
      </c>
      <c r="AN143" s="22" t="e">
        <f>VLOOKUP($C143,'S47'!$C:$BQ,55,0)</f>
        <v>#N/A</v>
      </c>
      <c r="AO143" s="22" t="e">
        <f>VLOOKUP($C143,'S47'!$C:$BQ,62,0)</f>
        <v>#N/A</v>
      </c>
      <c r="AP143" s="22" t="e">
        <f>VLOOKUP($C143,'S47'!$C:$BQ,63,0)</f>
        <v>#N/A</v>
      </c>
      <c r="AQ143" s="22" t="e">
        <f>VLOOKUP($C143,'S47'!$C:$BQ,45,0)</f>
        <v>#N/A</v>
      </c>
      <c r="AR143" s="29" t="e">
        <f>VLOOKUP($C143,'S47'!$C:$BQ,52,0)</f>
        <v>#N/A</v>
      </c>
      <c r="AS143" s="29" t="e">
        <f>VLOOKUP($C143,'S47'!$C:$BQ,53,0)</f>
        <v>#N/A</v>
      </c>
      <c r="AT143" s="29" t="e">
        <f>VLOOKUP($C143,'S47'!$C:$BQ,15,0)</f>
        <v>#N/A</v>
      </c>
      <c r="AU143" s="29" t="e">
        <f>VLOOKUP($C143,'S47'!$C:$BQ,22,0)</f>
        <v>#N/A</v>
      </c>
      <c r="AV143" s="29" t="e">
        <f>VLOOKUP($C143,'S47'!$C:$BQ,23,0)</f>
        <v>#N/A</v>
      </c>
      <c r="AW143" s="29" t="e">
        <f>VLOOKUP($C143,'S47'!$C:$BQ,35,0)</f>
        <v>#N/A</v>
      </c>
      <c r="AX143" s="29" t="e">
        <f>VLOOKUP($C143,'S47'!$C:$BQ,42,0)</f>
        <v>#N/A</v>
      </c>
      <c r="AY143" s="29" t="e">
        <f>VLOOKUP($C143,'S47'!$C:$BQ,43,0)</f>
        <v>#N/A</v>
      </c>
      <c r="AZ143" s="22" t="e">
        <f>VLOOKUP($C143,'S48'!$C:$BQ,55,0)</f>
        <v>#N/A</v>
      </c>
      <c r="BA143" s="22" t="e">
        <f>VLOOKUP($C143,'S48'!$C:$BQ,62,0)</f>
        <v>#N/A</v>
      </c>
      <c r="BB143" s="22" t="e">
        <f>VLOOKUP($C143,'S48'!$C:$BQ,63,0)</f>
        <v>#N/A</v>
      </c>
      <c r="BC143" s="22" t="e">
        <f>VLOOKUP($C143,'S48'!$C:$BQ,45,0)</f>
        <v>#N/A</v>
      </c>
      <c r="BD143" s="29" t="e">
        <f>VLOOKUP($C143,'S48'!$C:$BQ,52,0)</f>
        <v>#N/A</v>
      </c>
      <c r="BE143" s="29" t="e">
        <f>VLOOKUP($C143,'S48'!$C:$BQ,53,0)</f>
        <v>#N/A</v>
      </c>
      <c r="BF143" s="29" t="e">
        <f>VLOOKUP($C143,'S48'!$C:$BQ,15,0)</f>
        <v>#N/A</v>
      </c>
      <c r="BG143" s="29" t="e">
        <f>VLOOKUP($C143,'S48'!$C:$BQ,22,0)</f>
        <v>#N/A</v>
      </c>
      <c r="BH143" s="29" t="e">
        <f>VLOOKUP($C143,'S48'!$C:$BQ,23,0)</f>
        <v>#N/A</v>
      </c>
      <c r="BI143" s="29" t="e">
        <f>VLOOKUP($C143,'S48'!$C:$BQ,35,0)</f>
        <v>#N/A</v>
      </c>
      <c r="BJ143" s="29" t="e">
        <f>VLOOKUP($C143,'S48'!$C:$BQ,42,0)</f>
        <v>#N/A</v>
      </c>
      <c r="BK143" s="29" t="e">
        <f>VLOOKUP($C143,'S48'!$C:$BQ,43,0)</f>
        <v>#N/A</v>
      </c>
      <c r="BL143" s="22" t="e">
        <f>VLOOKUP($C143,'S49'!$C:$BQ,55,0)</f>
        <v>#N/A</v>
      </c>
      <c r="BM143" s="22" t="e">
        <f>VLOOKUP($C143,'S49'!$C:$BQ,62,0)</f>
        <v>#N/A</v>
      </c>
      <c r="BN143" s="22" t="e">
        <f>VLOOKUP($C143,'S49'!$C:$BQ,63,0)</f>
        <v>#N/A</v>
      </c>
      <c r="BO143" s="22" t="e">
        <f>VLOOKUP($C143,'S49'!$C:$BQ,45,0)</f>
        <v>#N/A</v>
      </c>
      <c r="BP143" s="29" t="e">
        <f>VLOOKUP($C143,'S49'!$C:$BQ,52,0)</f>
        <v>#N/A</v>
      </c>
      <c r="BQ143" s="29" t="e">
        <f>VLOOKUP($C143,'S49'!$C:$BQ,53,0)</f>
        <v>#N/A</v>
      </c>
      <c r="BR143" s="29" t="e">
        <f>VLOOKUP($C143,'S49'!$C:$BQ,15,0)</f>
        <v>#N/A</v>
      </c>
      <c r="BS143" s="29" t="e">
        <f>VLOOKUP($C143,'S49'!$C:$BQ,22,0)</f>
        <v>#N/A</v>
      </c>
      <c r="BT143" s="29" t="e">
        <f>VLOOKUP($C143,'S49'!$C:$BQ,23,0)</f>
        <v>#N/A</v>
      </c>
      <c r="BU143" s="29" t="e">
        <f>VLOOKUP($C143,'S49'!$C:$BQ,35,0)</f>
        <v>#N/A</v>
      </c>
      <c r="BV143" s="29" t="e">
        <f>VLOOKUP($C143,'S49'!$C:$BQ,42,0)</f>
        <v>#N/A</v>
      </c>
      <c r="BW143" s="29" t="e">
        <f>VLOOKUP($C143,'S49'!$C:$BQ,43,0)</f>
        <v>#N/A</v>
      </c>
      <c r="BX143" s="22" t="e">
        <f>VLOOKUP($C143,'S50'!$C:$BQ,55,0)</f>
        <v>#N/A</v>
      </c>
      <c r="BY143" s="22" t="e">
        <f>VLOOKUP($C143,'S50'!$C:$BQ,62,0)</f>
        <v>#N/A</v>
      </c>
      <c r="BZ143" s="22" t="e">
        <f>VLOOKUP($C143,'S50'!$C:$BQ,63,0)</f>
        <v>#N/A</v>
      </c>
      <c r="CA143" s="22" t="e">
        <f>VLOOKUP($C143,'S50'!$C:$BQ,45,0)</f>
        <v>#N/A</v>
      </c>
      <c r="CB143" s="29" t="e">
        <f>VLOOKUP($C143,'S50'!$C:$BQ,52,0)</f>
        <v>#N/A</v>
      </c>
      <c r="CC143" s="29" t="e">
        <f>VLOOKUP($C143,'S50'!$C:$BQ,53,0)</f>
        <v>#N/A</v>
      </c>
      <c r="CD143" s="29" t="e">
        <f>VLOOKUP($C143,'S50'!$C:$BQ,15,0)</f>
        <v>#N/A</v>
      </c>
      <c r="CE143" s="29" t="e">
        <f>VLOOKUP($C143,'S50'!$C:$BQ,22,0)</f>
        <v>#N/A</v>
      </c>
      <c r="CF143" s="29" t="e">
        <f>VLOOKUP($C143,'S50'!$C:$BQ,23,0)</f>
        <v>#N/A</v>
      </c>
      <c r="CG143" s="29" t="e">
        <f>VLOOKUP($C143,'S50'!$C:$BQ,35,0)</f>
        <v>#N/A</v>
      </c>
      <c r="CH143" s="29" t="e">
        <f>VLOOKUP($C143,'S50'!$C:$BQ,42,0)</f>
        <v>#N/A</v>
      </c>
      <c r="CI143" s="29" t="e">
        <f>VLOOKUP($C143,'S50'!$C:$BQ,43,0)</f>
        <v>#N/A</v>
      </c>
    </row>
    <row r="144" spans="1:87" x14ac:dyDescent="0.2">
      <c r="A144" s="31" t="s">
        <v>384</v>
      </c>
      <c r="B144" s="31" t="s">
        <v>174</v>
      </c>
      <c r="C144" s="21" t="s">
        <v>181</v>
      </c>
      <c r="D144" s="22">
        <f>VLOOKUP($C144,'S0 remplacer avec S44'!$C:$BQ,55,0)</f>
        <v>122.5</v>
      </c>
      <c r="E144" s="22">
        <f>VLOOKUP($C144,'S0 remplacer avec S44'!$C:$BQ,62,0)</f>
        <v>2</v>
      </c>
      <c r="F144" s="22">
        <f>VLOOKUP($C144,'S0 remplacer avec S44'!$C:$BQ,63,0)</f>
        <v>27</v>
      </c>
      <c r="G144" s="22">
        <f>VLOOKUP($C144,'S0 remplacer avec S44'!$C:$BQ,45,0)</f>
        <v>1189.7846199999999</v>
      </c>
      <c r="H144" s="29">
        <f>VLOOKUP($C144,'S0 remplacer avec S44'!$C:$BQ,52,0)</f>
        <v>0</v>
      </c>
      <c r="I144" s="29">
        <f>VLOOKUP($C144,'S0 remplacer avec S44'!$C:$BQ,53,0)</f>
        <v>127</v>
      </c>
      <c r="J144" s="29">
        <f>VLOOKUP($C144,'S0 remplacer avec S44'!$C:$BQ,15,0)</f>
        <v>89</v>
      </c>
      <c r="K144" s="29">
        <f>VLOOKUP($C144,'S0 remplacer avec S44'!$C:$BQ,22,0)</f>
        <v>0</v>
      </c>
      <c r="L144" s="29">
        <f>VLOOKUP($C144,'S0 remplacer avec S44'!$C:$BQ,23,0)</f>
        <v>0</v>
      </c>
      <c r="M144" s="29">
        <f>VLOOKUP($C144,'S0 remplacer avec S44'!$C:$BQ,35,0)</f>
        <v>1799.40526</v>
      </c>
      <c r="N144" s="29">
        <f>VLOOKUP($C144,'S0 remplacer avec S44'!$C:$BQ,42,0)</f>
        <v>0</v>
      </c>
      <c r="O144" s="29">
        <f>VLOOKUP($C144,'S0 remplacer avec S44'!$C:$BQ,43,0)</f>
        <v>19</v>
      </c>
      <c r="P144" s="22">
        <f>VLOOKUP($C144,'S45'!$C:$BQ,55,0)</f>
        <v>124.8</v>
      </c>
      <c r="Q144" s="22">
        <f>VLOOKUP($C144,'S45'!$C:$BQ,62,0)</f>
        <v>0</v>
      </c>
      <c r="R144" s="22">
        <f>VLOOKUP($C144,'S45'!$C:$BQ,63,0)</f>
        <v>25</v>
      </c>
      <c r="S144" s="22">
        <f>VLOOKUP($C144,'S45'!$C:$BQ,45,0)</f>
        <v>1179.33591</v>
      </c>
      <c r="T144" s="29">
        <f>VLOOKUP($C144,'S45'!$C:$BQ,52,0)</f>
        <v>0</v>
      </c>
      <c r="U144" s="29">
        <f>VLOOKUP($C144,'S45'!$C:$BQ,53,0)</f>
        <v>137</v>
      </c>
      <c r="V144" s="29">
        <f>VLOOKUP($C144,'S45'!$C:$BQ,15,0)</f>
        <v>90</v>
      </c>
      <c r="W144" s="29">
        <f>VLOOKUP($C144,'S45'!$C:$BQ,22,0)</f>
        <v>0</v>
      </c>
      <c r="X144" s="29">
        <f>VLOOKUP($C144,'S45'!$C:$BQ,23,0)</f>
        <v>0</v>
      </c>
      <c r="Y144" s="29">
        <f>VLOOKUP($C144,'S45'!$C:$BQ,35,0)</f>
        <v>1801.6956</v>
      </c>
      <c r="Z144" s="29">
        <f>VLOOKUP($C144,'S45'!$C:$BQ,42,0)</f>
        <v>0</v>
      </c>
      <c r="AA144" s="29">
        <f>VLOOKUP($C144,'S45'!$C:$BQ,43,0)</f>
        <v>17</v>
      </c>
      <c r="AB144" s="22" t="e">
        <f>VLOOKUP($C144,'S46'!$C:$BQ,55,0)</f>
        <v>#N/A</v>
      </c>
      <c r="AC144" s="22" t="e">
        <f>VLOOKUP($C144,'S46'!$C:$BQ,62,0)</f>
        <v>#N/A</v>
      </c>
      <c r="AD144" s="22" t="e">
        <f>VLOOKUP($C144,'S46'!$C:$BQ,63,0)</f>
        <v>#N/A</v>
      </c>
      <c r="AE144" s="22" t="e">
        <f>VLOOKUP($C144,'S46'!$C:$BQ,45,0)</f>
        <v>#N/A</v>
      </c>
      <c r="AF144" s="29" t="e">
        <f>VLOOKUP($C144,'S46'!$C:$BQ,52,0)</f>
        <v>#N/A</v>
      </c>
      <c r="AG144" s="29" t="e">
        <f>VLOOKUP($C144,'S46'!$C:$BQ,53,0)</f>
        <v>#N/A</v>
      </c>
      <c r="AH144" s="29" t="e">
        <f>VLOOKUP($C144,'S46'!$C:$BQ,15,0)</f>
        <v>#N/A</v>
      </c>
      <c r="AI144" s="29" t="e">
        <f>VLOOKUP($C144,'S46'!$C:$BQ,22,0)</f>
        <v>#N/A</v>
      </c>
      <c r="AJ144" s="29" t="e">
        <f>VLOOKUP($C144,'S46'!$C:$BQ,23,0)</f>
        <v>#N/A</v>
      </c>
      <c r="AK144" s="29" t="e">
        <f>VLOOKUP($C144,'S46'!$C:$BQ,35,0)</f>
        <v>#N/A</v>
      </c>
      <c r="AL144" s="29" t="e">
        <f>VLOOKUP($C144,'S46'!$C:$BQ,42,0)</f>
        <v>#N/A</v>
      </c>
      <c r="AM144" s="29" t="e">
        <f>VLOOKUP($C144,'S46'!$C:$BQ,43,0)</f>
        <v>#N/A</v>
      </c>
      <c r="AN144" s="22" t="e">
        <f>VLOOKUP($C144,'S47'!$C:$BQ,55,0)</f>
        <v>#N/A</v>
      </c>
      <c r="AO144" s="22" t="e">
        <f>VLOOKUP($C144,'S47'!$C:$BQ,62,0)</f>
        <v>#N/A</v>
      </c>
      <c r="AP144" s="22" t="e">
        <f>VLOOKUP($C144,'S47'!$C:$BQ,63,0)</f>
        <v>#N/A</v>
      </c>
      <c r="AQ144" s="22" t="e">
        <f>VLOOKUP($C144,'S47'!$C:$BQ,45,0)</f>
        <v>#N/A</v>
      </c>
      <c r="AR144" s="29" t="e">
        <f>VLOOKUP($C144,'S47'!$C:$BQ,52,0)</f>
        <v>#N/A</v>
      </c>
      <c r="AS144" s="29" t="e">
        <f>VLOOKUP($C144,'S47'!$C:$BQ,53,0)</f>
        <v>#N/A</v>
      </c>
      <c r="AT144" s="29" t="e">
        <f>VLOOKUP($C144,'S47'!$C:$BQ,15,0)</f>
        <v>#N/A</v>
      </c>
      <c r="AU144" s="29" t="e">
        <f>VLOOKUP($C144,'S47'!$C:$BQ,22,0)</f>
        <v>#N/A</v>
      </c>
      <c r="AV144" s="29" t="e">
        <f>VLOOKUP($C144,'S47'!$C:$BQ,23,0)</f>
        <v>#N/A</v>
      </c>
      <c r="AW144" s="29" t="e">
        <f>VLOOKUP($C144,'S47'!$C:$BQ,35,0)</f>
        <v>#N/A</v>
      </c>
      <c r="AX144" s="29" t="e">
        <f>VLOOKUP($C144,'S47'!$C:$BQ,42,0)</f>
        <v>#N/A</v>
      </c>
      <c r="AY144" s="29" t="e">
        <f>VLOOKUP($C144,'S47'!$C:$BQ,43,0)</f>
        <v>#N/A</v>
      </c>
      <c r="AZ144" s="22" t="e">
        <f>VLOOKUP($C144,'S48'!$C:$BQ,55,0)</f>
        <v>#N/A</v>
      </c>
      <c r="BA144" s="22" t="e">
        <f>VLOOKUP($C144,'S48'!$C:$BQ,62,0)</f>
        <v>#N/A</v>
      </c>
      <c r="BB144" s="22" t="e">
        <f>VLOOKUP($C144,'S48'!$C:$BQ,63,0)</f>
        <v>#N/A</v>
      </c>
      <c r="BC144" s="22" t="e">
        <f>VLOOKUP($C144,'S48'!$C:$BQ,45,0)</f>
        <v>#N/A</v>
      </c>
      <c r="BD144" s="29" t="e">
        <f>VLOOKUP($C144,'S48'!$C:$BQ,52,0)</f>
        <v>#N/A</v>
      </c>
      <c r="BE144" s="29" t="e">
        <f>VLOOKUP($C144,'S48'!$C:$BQ,53,0)</f>
        <v>#N/A</v>
      </c>
      <c r="BF144" s="29" t="e">
        <f>VLOOKUP($C144,'S48'!$C:$BQ,15,0)</f>
        <v>#N/A</v>
      </c>
      <c r="BG144" s="29" t="e">
        <f>VLOOKUP($C144,'S48'!$C:$BQ,22,0)</f>
        <v>#N/A</v>
      </c>
      <c r="BH144" s="29" t="e">
        <f>VLOOKUP($C144,'S48'!$C:$BQ,23,0)</f>
        <v>#N/A</v>
      </c>
      <c r="BI144" s="29" t="e">
        <f>VLOOKUP($C144,'S48'!$C:$BQ,35,0)</f>
        <v>#N/A</v>
      </c>
      <c r="BJ144" s="29" t="e">
        <f>VLOOKUP($C144,'S48'!$C:$BQ,42,0)</f>
        <v>#N/A</v>
      </c>
      <c r="BK144" s="29" t="e">
        <f>VLOOKUP($C144,'S48'!$C:$BQ,43,0)</f>
        <v>#N/A</v>
      </c>
      <c r="BL144" s="22" t="e">
        <f>VLOOKUP($C144,'S49'!$C:$BQ,55,0)</f>
        <v>#N/A</v>
      </c>
      <c r="BM144" s="22" t="e">
        <f>VLOOKUP($C144,'S49'!$C:$BQ,62,0)</f>
        <v>#N/A</v>
      </c>
      <c r="BN144" s="22" t="e">
        <f>VLOOKUP($C144,'S49'!$C:$BQ,63,0)</f>
        <v>#N/A</v>
      </c>
      <c r="BO144" s="22" t="e">
        <f>VLOOKUP($C144,'S49'!$C:$BQ,45,0)</f>
        <v>#N/A</v>
      </c>
      <c r="BP144" s="29" t="e">
        <f>VLOOKUP($C144,'S49'!$C:$BQ,52,0)</f>
        <v>#N/A</v>
      </c>
      <c r="BQ144" s="29" t="e">
        <f>VLOOKUP($C144,'S49'!$C:$BQ,53,0)</f>
        <v>#N/A</v>
      </c>
      <c r="BR144" s="29" t="e">
        <f>VLOOKUP($C144,'S49'!$C:$BQ,15,0)</f>
        <v>#N/A</v>
      </c>
      <c r="BS144" s="29" t="e">
        <f>VLOOKUP($C144,'S49'!$C:$BQ,22,0)</f>
        <v>#N/A</v>
      </c>
      <c r="BT144" s="29" t="e">
        <f>VLOOKUP($C144,'S49'!$C:$BQ,23,0)</f>
        <v>#N/A</v>
      </c>
      <c r="BU144" s="29" t="e">
        <f>VLOOKUP($C144,'S49'!$C:$BQ,35,0)</f>
        <v>#N/A</v>
      </c>
      <c r="BV144" s="29" t="e">
        <f>VLOOKUP($C144,'S49'!$C:$BQ,42,0)</f>
        <v>#N/A</v>
      </c>
      <c r="BW144" s="29" t="e">
        <f>VLOOKUP($C144,'S49'!$C:$BQ,43,0)</f>
        <v>#N/A</v>
      </c>
      <c r="BX144" s="22" t="e">
        <f>VLOOKUP($C144,'S50'!$C:$BQ,55,0)</f>
        <v>#N/A</v>
      </c>
      <c r="BY144" s="22" t="e">
        <f>VLOOKUP($C144,'S50'!$C:$BQ,62,0)</f>
        <v>#N/A</v>
      </c>
      <c r="BZ144" s="22" t="e">
        <f>VLOOKUP($C144,'S50'!$C:$BQ,63,0)</f>
        <v>#N/A</v>
      </c>
      <c r="CA144" s="22" t="e">
        <f>VLOOKUP($C144,'S50'!$C:$BQ,45,0)</f>
        <v>#N/A</v>
      </c>
      <c r="CB144" s="29" t="e">
        <f>VLOOKUP($C144,'S50'!$C:$BQ,52,0)</f>
        <v>#N/A</v>
      </c>
      <c r="CC144" s="29" t="e">
        <f>VLOOKUP($C144,'S50'!$C:$BQ,53,0)</f>
        <v>#N/A</v>
      </c>
      <c r="CD144" s="29" t="e">
        <f>VLOOKUP($C144,'S50'!$C:$BQ,15,0)</f>
        <v>#N/A</v>
      </c>
      <c r="CE144" s="29" t="e">
        <f>VLOOKUP($C144,'S50'!$C:$BQ,22,0)</f>
        <v>#N/A</v>
      </c>
      <c r="CF144" s="29" t="e">
        <f>VLOOKUP($C144,'S50'!$C:$BQ,23,0)</f>
        <v>#N/A</v>
      </c>
      <c r="CG144" s="29" t="e">
        <f>VLOOKUP($C144,'S50'!$C:$BQ,35,0)</f>
        <v>#N/A</v>
      </c>
      <c r="CH144" s="29" t="e">
        <f>VLOOKUP($C144,'S50'!$C:$BQ,42,0)</f>
        <v>#N/A</v>
      </c>
      <c r="CI144" s="29" t="e">
        <f>VLOOKUP($C144,'S50'!$C:$BQ,43,0)</f>
        <v>#N/A</v>
      </c>
    </row>
    <row r="145" spans="1:87" x14ac:dyDescent="0.2">
      <c r="A145" s="31" t="s">
        <v>384</v>
      </c>
      <c r="B145" s="31" t="s">
        <v>174</v>
      </c>
      <c r="C145" s="21" t="s">
        <v>182</v>
      </c>
      <c r="D145" s="22">
        <f>VLOOKUP($C145,'S0 remplacer avec S44'!$C:$BQ,55,0)</f>
        <v>537.20000000000005</v>
      </c>
      <c r="E145" s="22">
        <f>VLOOKUP($C145,'S0 remplacer avec S44'!$C:$BQ,62,0)</f>
        <v>0</v>
      </c>
      <c r="F145" s="22">
        <f>VLOOKUP($C145,'S0 remplacer avec S44'!$C:$BQ,63,0)</f>
        <v>39</v>
      </c>
      <c r="G145" s="22">
        <f>VLOOKUP($C145,'S0 remplacer avec S44'!$C:$BQ,45,0)</f>
        <v>5378.8257100000001</v>
      </c>
      <c r="H145" s="29">
        <f>VLOOKUP($C145,'S0 remplacer avec S44'!$C:$BQ,52,0)</f>
        <v>0</v>
      </c>
      <c r="I145" s="29">
        <f>VLOOKUP($C145,'S0 remplacer avec S44'!$C:$BQ,53,0)</f>
        <v>0</v>
      </c>
      <c r="J145" s="29">
        <f>VLOOKUP($C145,'S0 remplacer avec S44'!$C:$BQ,15,0)</f>
        <v>423</v>
      </c>
      <c r="K145" s="29">
        <f>VLOOKUP($C145,'S0 remplacer avec S44'!$C:$BQ,22,0)</f>
        <v>0</v>
      </c>
      <c r="L145" s="29">
        <f>VLOOKUP($C145,'S0 remplacer avec S44'!$C:$BQ,23,0)</f>
        <v>0</v>
      </c>
      <c r="M145" s="29">
        <f>VLOOKUP($C145,'S0 remplacer avec S44'!$C:$BQ,35,0)</f>
        <v>5480.3847299999998</v>
      </c>
      <c r="N145" s="29">
        <f>VLOOKUP($C145,'S0 remplacer avec S44'!$C:$BQ,42,0)</f>
        <v>635</v>
      </c>
      <c r="O145" s="29">
        <f>VLOOKUP($C145,'S0 remplacer avec S44'!$C:$BQ,43,0)</f>
        <v>1858</v>
      </c>
      <c r="P145" s="22">
        <f>VLOOKUP($C145,'S45'!$C:$BQ,55,0)</f>
        <v>540.29999999999995</v>
      </c>
      <c r="Q145" s="22">
        <f>VLOOKUP($C145,'S45'!$C:$BQ,62,0)</f>
        <v>0</v>
      </c>
      <c r="R145" s="22">
        <f>VLOOKUP($C145,'S45'!$C:$BQ,63,0)</f>
        <v>36</v>
      </c>
      <c r="S145" s="22">
        <f>VLOOKUP($C145,'S45'!$C:$BQ,45,0)</f>
        <v>5450.4191000000001</v>
      </c>
      <c r="T145" s="29">
        <f>VLOOKUP($C145,'S45'!$C:$BQ,52,0)</f>
        <v>0</v>
      </c>
      <c r="U145" s="29">
        <f>VLOOKUP($C145,'S45'!$C:$BQ,53,0)</f>
        <v>0</v>
      </c>
      <c r="V145" s="29">
        <f>VLOOKUP($C145,'S45'!$C:$BQ,15,0)</f>
        <v>426</v>
      </c>
      <c r="W145" s="29">
        <f>VLOOKUP($C145,'S45'!$C:$BQ,22,0)</f>
        <v>0</v>
      </c>
      <c r="X145" s="29">
        <f>VLOOKUP($C145,'S45'!$C:$BQ,23,0)</f>
        <v>0</v>
      </c>
      <c r="Y145" s="29">
        <f>VLOOKUP($C145,'S45'!$C:$BQ,35,0)</f>
        <v>5482.5890099999997</v>
      </c>
      <c r="Z145" s="29">
        <f>VLOOKUP($C145,'S45'!$C:$BQ,42,0)</f>
        <v>633</v>
      </c>
      <c r="AA145" s="29">
        <f>VLOOKUP($C145,'S45'!$C:$BQ,43,0)</f>
        <v>1856</v>
      </c>
      <c r="AB145" s="22" t="e">
        <f>VLOOKUP($C145,'S46'!$C:$BQ,55,0)</f>
        <v>#N/A</v>
      </c>
      <c r="AC145" s="22" t="e">
        <f>VLOOKUP($C145,'S46'!$C:$BQ,62,0)</f>
        <v>#N/A</v>
      </c>
      <c r="AD145" s="22" t="e">
        <f>VLOOKUP($C145,'S46'!$C:$BQ,63,0)</f>
        <v>#N/A</v>
      </c>
      <c r="AE145" s="22" t="e">
        <f>VLOOKUP($C145,'S46'!$C:$BQ,45,0)</f>
        <v>#N/A</v>
      </c>
      <c r="AF145" s="29" t="e">
        <f>VLOOKUP($C145,'S46'!$C:$BQ,52,0)</f>
        <v>#N/A</v>
      </c>
      <c r="AG145" s="29" t="e">
        <f>VLOOKUP($C145,'S46'!$C:$BQ,53,0)</f>
        <v>#N/A</v>
      </c>
      <c r="AH145" s="29" t="e">
        <f>VLOOKUP($C145,'S46'!$C:$BQ,15,0)</f>
        <v>#N/A</v>
      </c>
      <c r="AI145" s="29" t="e">
        <f>VLOOKUP($C145,'S46'!$C:$BQ,22,0)</f>
        <v>#N/A</v>
      </c>
      <c r="AJ145" s="29" t="e">
        <f>VLOOKUP($C145,'S46'!$C:$BQ,23,0)</f>
        <v>#N/A</v>
      </c>
      <c r="AK145" s="29" t="e">
        <f>VLOOKUP($C145,'S46'!$C:$BQ,35,0)</f>
        <v>#N/A</v>
      </c>
      <c r="AL145" s="29" t="e">
        <f>VLOOKUP($C145,'S46'!$C:$BQ,42,0)</f>
        <v>#N/A</v>
      </c>
      <c r="AM145" s="29" t="e">
        <f>VLOOKUP($C145,'S46'!$C:$BQ,43,0)</f>
        <v>#N/A</v>
      </c>
      <c r="AN145" s="22" t="e">
        <f>VLOOKUP($C145,'S47'!$C:$BQ,55,0)</f>
        <v>#N/A</v>
      </c>
      <c r="AO145" s="22" t="e">
        <f>VLOOKUP($C145,'S47'!$C:$BQ,62,0)</f>
        <v>#N/A</v>
      </c>
      <c r="AP145" s="22" t="e">
        <f>VLOOKUP($C145,'S47'!$C:$BQ,63,0)</f>
        <v>#N/A</v>
      </c>
      <c r="AQ145" s="22" t="e">
        <f>VLOOKUP($C145,'S47'!$C:$BQ,45,0)</f>
        <v>#N/A</v>
      </c>
      <c r="AR145" s="29" t="e">
        <f>VLOOKUP($C145,'S47'!$C:$BQ,52,0)</f>
        <v>#N/A</v>
      </c>
      <c r="AS145" s="29" t="e">
        <f>VLOOKUP($C145,'S47'!$C:$BQ,53,0)</f>
        <v>#N/A</v>
      </c>
      <c r="AT145" s="29" t="e">
        <f>VLOOKUP($C145,'S47'!$C:$BQ,15,0)</f>
        <v>#N/A</v>
      </c>
      <c r="AU145" s="29" t="e">
        <f>VLOOKUP($C145,'S47'!$C:$BQ,22,0)</f>
        <v>#N/A</v>
      </c>
      <c r="AV145" s="29" t="e">
        <f>VLOOKUP($C145,'S47'!$C:$BQ,23,0)</f>
        <v>#N/A</v>
      </c>
      <c r="AW145" s="29" t="e">
        <f>VLOOKUP($C145,'S47'!$C:$BQ,35,0)</f>
        <v>#N/A</v>
      </c>
      <c r="AX145" s="29" t="e">
        <f>VLOOKUP($C145,'S47'!$C:$BQ,42,0)</f>
        <v>#N/A</v>
      </c>
      <c r="AY145" s="29" t="e">
        <f>VLOOKUP($C145,'S47'!$C:$BQ,43,0)</f>
        <v>#N/A</v>
      </c>
      <c r="AZ145" s="22" t="e">
        <f>VLOOKUP($C145,'S48'!$C:$BQ,55,0)</f>
        <v>#N/A</v>
      </c>
      <c r="BA145" s="22" t="e">
        <f>VLOOKUP($C145,'S48'!$C:$BQ,62,0)</f>
        <v>#N/A</v>
      </c>
      <c r="BB145" s="22" t="e">
        <f>VLOOKUP($C145,'S48'!$C:$BQ,63,0)</f>
        <v>#N/A</v>
      </c>
      <c r="BC145" s="22" t="e">
        <f>VLOOKUP($C145,'S48'!$C:$BQ,45,0)</f>
        <v>#N/A</v>
      </c>
      <c r="BD145" s="29" t="e">
        <f>VLOOKUP($C145,'S48'!$C:$BQ,52,0)</f>
        <v>#N/A</v>
      </c>
      <c r="BE145" s="29" t="e">
        <f>VLOOKUP($C145,'S48'!$C:$BQ,53,0)</f>
        <v>#N/A</v>
      </c>
      <c r="BF145" s="29" t="e">
        <f>VLOOKUP($C145,'S48'!$C:$BQ,15,0)</f>
        <v>#N/A</v>
      </c>
      <c r="BG145" s="29" t="e">
        <f>VLOOKUP($C145,'S48'!$C:$BQ,22,0)</f>
        <v>#N/A</v>
      </c>
      <c r="BH145" s="29" t="e">
        <f>VLOOKUP($C145,'S48'!$C:$BQ,23,0)</f>
        <v>#N/A</v>
      </c>
      <c r="BI145" s="29" t="e">
        <f>VLOOKUP($C145,'S48'!$C:$BQ,35,0)</f>
        <v>#N/A</v>
      </c>
      <c r="BJ145" s="29" t="e">
        <f>VLOOKUP($C145,'S48'!$C:$BQ,42,0)</f>
        <v>#N/A</v>
      </c>
      <c r="BK145" s="29" t="e">
        <f>VLOOKUP($C145,'S48'!$C:$BQ,43,0)</f>
        <v>#N/A</v>
      </c>
      <c r="BL145" s="22" t="e">
        <f>VLOOKUP($C145,'S49'!$C:$BQ,55,0)</f>
        <v>#N/A</v>
      </c>
      <c r="BM145" s="22" t="e">
        <f>VLOOKUP($C145,'S49'!$C:$BQ,62,0)</f>
        <v>#N/A</v>
      </c>
      <c r="BN145" s="22" t="e">
        <f>VLOOKUP($C145,'S49'!$C:$BQ,63,0)</f>
        <v>#N/A</v>
      </c>
      <c r="BO145" s="22" t="e">
        <f>VLOOKUP($C145,'S49'!$C:$BQ,45,0)</f>
        <v>#N/A</v>
      </c>
      <c r="BP145" s="29" t="e">
        <f>VLOOKUP($C145,'S49'!$C:$BQ,52,0)</f>
        <v>#N/A</v>
      </c>
      <c r="BQ145" s="29" t="e">
        <f>VLOOKUP($C145,'S49'!$C:$BQ,53,0)</f>
        <v>#N/A</v>
      </c>
      <c r="BR145" s="29" t="e">
        <f>VLOOKUP($C145,'S49'!$C:$BQ,15,0)</f>
        <v>#N/A</v>
      </c>
      <c r="BS145" s="29" t="e">
        <f>VLOOKUP($C145,'S49'!$C:$BQ,22,0)</f>
        <v>#N/A</v>
      </c>
      <c r="BT145" s="29" t="e">
        <f>VLOOKUP($C145,'S49'!$C:$BQ,23,0)</f>
        <v>#N/A</v>
      </c>
      <c r="BU145" s="29" t="e">
        <f>VLOOKUP($C145,'S49'!$C:$BQ,35,0)</f>
        <v>#N/A</v>
      </c>
      <c r="BV145" s="29" t="e">
        <f>VLOOKUP($C145,'S49'!$C:$BQ,42,0)</f>
        <v>#N/A</v>
      </c>
      <c r="BW145" s="29" t="e">
        <f>VLOOKUP($C145,'S49'!$C:$BQ,43,0)</f>
        <v>#N/A</v>
      </c>
      <c r="BX145" s="22" t="e">
        <f>VLOOKUP($C145,'S50'!$C:$BQ,55,0)</f>
        <v>#N/A</v>
      </c>
      <c r="BY145" s="22" t="e">
        <f>VLOOKUP($C145,'S50'!$C:$BQ,62,0)</f>
        <v>#N/A</v>
      </c>
      <c r="BZ145" s="22" t="e">
        <f>VLOOKUP($C145,'S50'!$C:$BQ,63,0)</f>
        <v>#N/A</v>
      </c>
      <c r="CA145" s="22" t="e">
        <f>VLOOKUP($C145,'S50'!$C:$BQ,45,0)</f>
        <v>#N/A</v>
      </c>
      <c r="CB145" s="29" t="e">
        <f>VLOOKUP($C145,'S50'!$C:$BQ,52,0)</f>
        <v>#N/A</v>
      </c>
      <c r="CC145" s="29" t="e">
        <f>VLOOKUP($C145,'S50'!$C:$BQ,53,0)</f>
        <v>#N/A</v>
      </c>
      <c r="CD145" s="29" t="e">
        <f>VLOOKUP($C145,'S50'!$C:$BQ,15,0)</f>
        <v>#N/A</v>
      </c>
      <c r="CE145" s="29" t="e">
        <f>VLOOKUP($C145,'S50'!$C:$BQ,22,0)</f>
        <v>#N/A</v>
      </c>
      <c r="CF145" s="29" t="e">
        <f>VLOOKUP($C145,'S50'!$C:$BQ,23,0)</f>
        <v>#N/A</v>
      </c>
      <c r="CG145" s="29" t="e">
        <f>VLOOKUP($C145,'S50'!$C:$BQ,35,0)</f>
        <v>#N/A</v>
      </c>
      <c r="CH145" s="29" t="e">
        <f>VLOOKUP($C145,'S50'!$C:$BQ,42,0)</f>
        <v>#N/A</v>
      </c>
      <c r="CI145" s="29" t="e">
        <f>VLOOKUP($C145,'S50'!$C:$BQ,43,0)</f>
        <v>#N/A</v>
      </c>
    </row>
    <row r="146" spans="1:87" x14ac:dyDescent="0.2">
      <c r="A146" s="31" t="s">
        <v>384</v>
      </c>
      <c r="B146" s="31" t="s">
        <v>174</v>
      </c>
      <c r="C146" s="21" t="s">
        <v>183</v>
      </c>
      <c r="D146" s="22">
        <f>VLOOKUP($C146,'S0 remplacer avec S44'!$C:$BQ,55,0)</f>
        <v>274.7</v>
      </c>
      <c r="E146" s="22">
        <f>VLOOKUP($C146,'S0 remplacer avec S44'!$C:$BQ,62,0)</f>
        <v>0</v>
      </c>
      <c r="F146" s="22">
        <f>VLOOKUP($C146,'S0 remplacer avec S44'!$C:$BQ,63,0)</f>
        <v>43</v>
      </c>
      <c r="G146" s="22">
        <f>VLOOKUP($C146,'S0 remplacer avec S44'!$C:$BQ,45,0)</f>
        <v>2362.1154999999999</v>
      </c>
      <c r="H146" s="29">
        <f>VLOOKUP($C146,'S0 remplacer avec S44'!$C:$BQ,52,0)</f>
        <v>0</v>
      </c>
      <c r="I146" s="29">
        <f>VLOOKUP($C146,'S0 remplacer avec S44'!$C:$BQ,53,0)</f>
        <v>433</v>
      </c>
      <c r="J146" s="29">
        <f>VLOOKUP($C146,'S0 remplacer avec S44'!$C:$BQ,15,0)</f>
        <v>217</v>
      </c>
      <c r="K146" s="29">
        <f>VLOOKUP($C146,'S0 remplacer avec S44'!$C:$BQ,22,0)</f>
        <v>0</v>
      </c>
      <c r="L146" s="29">
        <f>VLOOKUP($C146,'S0 remplacer avec S44'!$C:$BQ,23,0)</f>
        <v>0</v>
      </c>
      <c r="M146" s="29">
        <f>VLOOKUP($C146,'S0 remplacer avec S44'!$C:$BQ,35,0)</f>
        <v>2572.4050999999999</v>
      </c>
      <c r="N146" s="29">
        <f>VLOOKUP($C146,'S0 remplacer avec S44'!$C:$BQ,42,0)</f>
        <v>369</v>
      </c>
      <c r="O146" s="29">
        <f>VLOOKUP($C146,'S0 remplacer avec S44'!$C:$BQ,43,0)</f>
        <v>957</v>
      </c>
      <c r="P146" s="22">
        <f>VLOOKUP($C146,'S45'!$C:$BQ,55,0)</f>
        <v>274.7</v>
      </c>
      <c r="Q146" s="22">
        <f>VLOOKUP($C146,'S45'!$C:$BQ,62,0)</f>
        <v>0</v>
      </c>
      <c r="R146" s="22">
        <f>VLOOKUP($C146,'S45'!$C:$BQ,63,0)</f>
        <v>43</v>
      </c>
      <c r="S146" s="22">
        <f>VLOOKUP($C146,'S45'!$C:$BQ,45,0)</f>
        <v>2419.9621699999998</v>
      </c>
      <c r="T146" s="29">
        <f>VLOOKUP($C146,'S45'!$C:$BQ,52,0)</f>
        <v>0</v>
      </c>
      <c r="U146" s="29">
        <f>VLOOKUP($C146,'S45'!$C:$BQ,53,0)</f>
        <v>375</v>
      </c>
      <c r="V146" s="29">
        <f>VLOOKUP($C146,'S45'!$C:$BQ,15,0)</f>
        <v>220</v>
      </c>
      <c r="W146" s="29">
        <f>VLOOKUP($C146,'S45'!$C:$BQ,22,0)</f>
        <v>0</v>
      </c>
      <c r="X146" s="29">
        <f>VLOOKUP($C146,'S45'!$C:$BQ,23,0)</f>
        <v>0</v>
      </c>
      <c r="Y146" s="29">
        <f>VLOOKUP($C146,'S45'!$C:$BQ,35,0)</f>
        <v>2643.3331699999999</v>
      </c>
      <c r="Z146" s="29">
        <f>VLOOKUP($C146,'S45'!$C:$BQ,42,0)</f>
        <v>298</v>
      </c>
      <c r="AA146" s="29">
        <f>VLOOKUP($C146,'S45'!$C:$BQ,43,0)</f>
        <v>886</v>
      </c>
      <c r="AB146" s="22" t="e">
        <f>VLOOKUP($C146,'S46'!$C:$BQ,55,0)</f>
        <v>#N/A</v>
      </c>
      <c r="AC146" s="22" t="e">
        <f>VLOOKUP($C146,'S46'!$C:$BQ,62,0)</f>
        <v>#N/A</v>
      </c>
      <c r="AD146" s="22" t="e">
        <f>VLOOKUP($C146,'S46'!$C:$BQ,63,0)</f>
        <v>#N/A</v>
      </c>
      <c r="AE146" s="22" t="e">
        <f>VLOOKUP($C146,'S46'!$C:$BQ,45,0)</f>
        <v>#N/A</v>
      </c>
      <c r="AF146" s="29" t="e">
        <f>VLOOKUP($C146,'S46'!$C:$BQ,52,0)</f>
        <v>#N/A</v>
      </c>
      <c r="AG146" s="29" t="e">
        <f>VLOOKUP($C146,'S46'!$C:$BQ,53,0)</f>
        <v>#N/A</v>
      </c>
      <c r="AH146" s="29" t="e">
        <f>VLOOKUP($C146,'S46'!$C:$BQ,15,0)</f>
        <v>#N/A</v>
      </c>
      <c r="AI146" s="29" t="e">
        <f>VLOOKUP($C146,'S46'!$C:$BQ,22,0)</f>
        <v>#N/A</v>
      </c>
      <c r="AJ146" s="29" t="e">
        <f>VLOOKUP($C146,'S46'!$C:$BQ,23,0)</f>
        <v>#N/A</v>
      </c>
      <c r="AK146" s="29" t="e">
        <f>VLOOKUP($C146,'S46'!$C:$BQ,35,0)</f>
        <v>#N/A</v>
      </c>
      <c r="AL146" s="29" t="e">
        <f>VLOOKUP($C146,'S46'!$C:$BQ,42,0)</f>
        <v>#N/A</v>
      </c>
      <c r="AM146" s="29" t="e">
        <f>VLOOKUP($C146,'S46'!$C:$BQ,43,0)</f>
        <v>#N/A</v>
      </c>
      <c r="AN146" s="22" t="e">
        <f>VLOOKUP($C146,'S47'!$C:$BQ,55,0)</f>
        <v>#N/A</v>
      </c>
      <c r="AO146" s="22" t="e">
        <f>VLOOKUP($C146,'S47'!$C:$BQ,62,0)</f>
        <v>#N/A</v>
      </c>
      <c r="AP146" s="22" t="e">
        <f>VLOOKUP($C146,'S47'!$C:$BQ,63,0)</f>
        <v>#N/A</v>
      </c>
      <c r="AQ146" s="22" t="e">
        <f>VLOOKUP($C146,'S47'!$C:$BQ,45,0)</f>
        <v>#N/A</v>
      </c>
      <c r="AR146" s="29" t="e">
        <f>VLOOKUP($C146,'S47'!$C:$BQ,52,0)</f>
        <v>#N/A</v>
      </c>
      <c r="AS146" s="29" t="e">
        <f>VLOOKUP($C146,'S47'!$C:$BQ,53,0)</f>
        <v>#N/A</v>
      </c>
      <c r="AT146" s="29" t="e">
        <f>VLOOKUP($C146,'S47'!$C:$BQ,15,0)</f>
        <v>#N/A</v>
      </c>
      <c r="AU146" s="29" t="e">
        <f>VLOOKUP($C146,'S47'!$C:$BQ,22,0)</f>
        <v>#N/A</v>
      </c>
      <c r="AV146" s="29" t="e">
        <f>VLOOKUP($C146,'S47'!$C:$BQ,23,0)</f>
        <v>#N/A</v>
      </c>
      <c r="AW146" s="29" t="e">
        <f>VLOOKUP($C146,'S47'!$C:$BQ,35,0)</f>
        <v>#N/A</v>
      </c>
      <c r="AX146" s="29" t="e">
        <f>VLOOKUP($C146,'S47'!$C:$BQ,42,0)</f>
        <v>#N/A</v>
      </c>
      <c r="AY146" s="29" t="e">
        <f>VLOOKUP($C146,'S47'!$C:$BQ,43,0)</f>
        <v>#N/A</v>
      </c>
      <c r="AZ146" s="22" t="e">
        <f>VLOOKUP($C146,'S48'!$C:$BQ,55,0)</f>
        <v>#N/A</v>
      </c>
      <c r="BA146" s="22" t="e">
        <f>VLOOKUP($C146,'S48'!$C:$BQ,62,0)</f>
        <v>#N/A</v>
      </c>
      <c r="BB146" s="22" t="e">
        <f>VLOOKUP($C146,'S48'!$C:$BQ,63,0)</f>
        <v>#N/A</v>
      </c>
      <c r="BC146" s="22" t="e">
        <f>VLOOKUP($C146,'S48'!$C:$BQ,45,0)</f>
        <v>#N/A</v>
      </c>
      <c r="BD146" s="29" t="e">
        <f>VLOOKUP($C146,'S48'!$C:$BQ,52,0)</f>
        <v>#N/A</v>
      </c>
      <c r="BE146" s="29" t="e">
        <f>VLOOKUP($C146,'S48'!$C:$BQ,53,0)</f>
        <v>#N/A</v>
      </c>
      <c r="BF146" s="29" t="e">
        <f>VLOOKUP($C146,'S48'!$C:$BQ,15,0)</f>
        <v>#N/A</v>
      </c>
      <c r="BG146" s="29" t="e">
        <f>VLOOKUP($C146,'S48'!$C:$BQ,22,0)</f>
        <v>#N/A</v>
      </c>
      <c r="BH146" s="29" t="e">
        <f>VLOOKUP($C146,'S48'!$C:$BQ,23,0)</f>
        <v>#N/A</v>
      </c>
      <c r="BI146" s="29" t="e">
        <f>VLOOKUP($C146,'S48'!$C:$BQ,35,0)</f>
        <v>#N/A</v>
      </c>
      <c r="BJ146" s="29" t="e">
        <f>VLOOKUP($C146,'S48'!$C:$BQ,42,0)</f>
        <v>#N/A</v>
      </c>
      <c r="BK146" s="29" t="e">
        <f>VLOOKUP($C146,'S48'!$C:$BQ,43,0)</f>
        <v>#N/A</v>
      </c>
      <c r="BL146" s="22" t="e">
        <f>VLOOKUP($C146,'S49'!$C:$BQ,55,0)</f>
        <v>#N/A</v>
      </c>
      <c r="BM146" s="22" t="e">
        <f>VLOOKUP($C146,'S49'!$C:$BQ,62,0)</f>
        <v>#N/A</v>
      </c>
      <c r="BN146" s="22" t="e">
        <f>VLOOKUP($C146,'S49'!$C:$BQ,63,0)</f>
        <v>#N/A</v>
      </c>
      <c r="BO146" s="22" t="e">
        <f>VLOOKUP($C146,'S49'!$C:$BQ,45,0)</f>
        <v>#N/A</v>
      </c>
      <c r="BP146" s="29" t="e">
        <f>VLOOKUP($C146,'S49'!$C:$BQ,52,0)</f>
        <v>#N/A</v>
      </c>
      <c r="BQ146" s="29" t="e">
        <f>VLOOKUP($C146,'S49'!$C:$BQ,53,0)</f>
        <v>#N/A</v>
      </c>
      <c r="BR146" s="29" t="e">
        <f>VLOOKUP($C146,'S49'!$C:$BQ,15,0)</f>
        <v>#N/A</v>
      </c>
      <c r="BS146" s="29" t="e">
        <f>VLOOKUP($C146,'S49'!$C:$BQ,22,0)</f>
        <v>#N/A</v>
      </c>
      <c r="BT146" s="29" t="e">
        <f>VLOOKUP($C146,'S49'!$C:$BQ,23,0)</f>
        <v>#N/A</v>
      </c>
      <c r="BU146" s="29" t="e">
        <f>VLOOKUP($C146,'S49'!$C:$BQ,35,0)</f>
        <v>#N/A</v>
      </c>
      <c r="BV146" s="29" t="e">
        <f>VLOOKUP($C146,'S49'!$C:$BQ,42,0)</f>
        <v>#N/A</v>
      </c>
      <c r="BW146" s="29" t="e">
        <f>VLOOKUP($C146,'S49'!$C:$BQ,43,0)</f>
        <v>#N/A</v>
      </c>
      <c r="BX146" s="22" t="e">
        <f>VLOOKUP($C146,'S50'!$C:$BQ,55,0)</f>
        <v>#N/A</v>
      </c>
      <c r="BY146" s="22" t="e">
        <f>VLOOKUP($C146,'S50'!$C:$BQ,62,0)</f>
        <v>#N/A</v>
      </c>
      <c r="BZ146" s="22" t="e">
        <f>VLOOKUP($C146,'S50'!$C:$BQ,63,0)</f>
        <v>#N/A</v>
      </c>
      <c r="CA146" s="22" t="e">
        <f>VLOOKUP($C146,'S50'!$C:$BQ,45,0)</f>
        <v>#N/A</v>
      </c>
      <c r="CB146" s="29" t="e">
        <f>VLOOKUP($C146,'S50'!$C:$BQ,52,0)</f>
        <v>#N/A</v>
      </c>
      <c r="CC146" s="29" t="e">
        <f>VLOOKUP($C146,'S50'!$C:$BQ,53,0)</f>
        <v>#N/A</v>
      </c>
      <c r="CD146" s="29" t="e">
        <f>VLOOKUP($C146,'S50'!$C:$BQ,15,0)</f>
        <v>#N/A</v>
      </c>
      <c r="CE146" s="29" t="e">
        <f>VLOOKUP($C146,'S50'!$C:$BQ,22,0)</f>
        <v>#N/A</v>
      </c>
      <c r="CF146" s="29" t="e">
        <f>VLOOKUP($C146,'S50'!$C:$BQ,23,0)</f>
        <v>#N/A</v>
      </c>
      <c r="CG146" s="29" t="e">
        <f>VLOOKUP($C146,'S50'!$C:$BQ,35,0)</f>
        <v>#N/A</v>
      </c>
      <c r="CH146" s="29" t="e">
        <f>VLOOKUP($C146,'S50'!$C:$BQ,42,0)</f>
        <v>#N/A</v>
      </c>
      <c r="CI146" s="29" t="e">
        <f>VLOOKUP($C146,'S50'!$C:$BQ,43,0)</f>
        <v>#N/A</v>
      </c>
    </row>
    <row r="147" spans="1:87" x14ac:dyDescent="0.2">
      <c r="A147" s="31" t="s">
        <v>384</v>
      </c>
      <c r="B147" s="31" t="s">
        <v>174</v>
      </c>
      <c r="C147" s="21" t="s">
        <v>184</v>
      </c>
      <c r="D147" s="22">
        <f>VLOOKUP($C147,'S0 remplacer avec S44'!$C:$BQ,55,0)</f>
        <v>173.9</v>
      </c>
      <c r="E147" s="22">
        <f>VLOOKUP($C147,'S0 remplacer avec S44'!$C:$BQ,62,0)</f>
        <v>6</v>
      </c>
      <c r="F147" s="22">
        <f>VLOOKUP($C147,'S0 remplacer avec S44'!$C:$BQ,63,0)</f>
        <v>41</v>
      </c>
      <c r="G147" s="22">
        <f>VLOOKUP($C147,'S0 remplacer avec S44'!$C:$BQ,45,0)</f>
        <v>1464.7414699999999</v>
      </c>
      <c r="H147" s="29">
        <f>VLOOKUP($C147,'S0 remplacer avec S44'!$C:$BQ,52,0)</f>
        <v>114</v>
      </c>
      <c r="I147" s="29">
        <f>VLOOKUP($C147,'S0 remplacer avec S44'!$C:$BQ,53,0)</f>
        <v>429</v>
      </c>
      <c r="J147" s="29">
        <f>VLOOKUP($C147,'S0 remplacer avec S44'!$C:$BQ,15,0)</f>
        <v>100</v>
      </c>
      <c r="K147" s="29">
        <f>VLOOKUP($C147,'S0 remplacer avec S44'!$C:$BQ,22,0)</f>
        <v>0</v>
      </c>
      <c r="L147" s="29">
        <f>VLOOKUP($C147,'S0 remplacer avec S44'!$C:$BQ,23,0)</f>
        <v>19</v>
      </c>
      <c r="M147" s="29">
        <f>VLOOKUP($C147,'S0 remplacer avec S44'!$C:$BQ,35,0)</f>
        <v>2255.1907099999999</v>
      </c>
      <c r="N147" s="29">
        <f>VLOOKUP($C147,'S0 remplacer avec S44'!$C:$BQ,42,0)</f>
        <v>0</v>
      </c>
      <c r="O147" s="29">
        <f>VLOOKUP($C147,'S0 remplacer avec S44'!$C:$BQ,43,0)</f>
        <v>0</v>
      </c>
      <c r="P147" s="22">
        <f>VLOOKUP($C147,'S45'!$C:$BQ,55,0)</f>
        <v>175.7</v>
      </c>
      <c r="Q147" s="22">
        <f>VLOOKUP($C147,'S45'!$C:$BQ,62,0)</f>
        <v>4</v>
      </c>
      <c r="R147" s="22">
        <f>VLOOKUP($C147,'S45'!$C:$BQ,63,0)</f>
        <v>40</v>
      </c>
      <c r="S147" s="22">
        <f>VLOOKUP($C147,'S45'!$C:$BQ,45,0)</f>
        <v>1479.16263</v>
      </c>
      <c r="T147" s="29">
        <f>VLOOKUP($C147,'S45'!$C:$BQ,52,0)</f>
        <v>99</v>
      </c>
      <c r="U147" s="29">
        <f>VLOOKUP($C147,'S45'!$C:$BQ,53,0)</f>
        <v>415</v>
      </c>
      <c r="V147" s="29">
        <f>VLOOKUP($C147,'S45'!$C:$BQ,15,0)</f>
        <v>100</v>
      </c>
      <c r="W147" s="29">
        <f>VLOOKUP($C147,'S45'!$C:$BQ,22,0)</f>
        <v>0</v>
      </c>
      <c r="X147" s="29">
        <f>VLOOKUP($C147,'S45'!$C:$BQ,23,0)</f>
        <v>19</v>
      </c>
      <c r="Y147" s="29">
        <f>VLOOKUP($C147,'S45'!$C:$BQ,35,0)</f>
        <v>2326.4888500000002</v>
      </c>
      <c r="Z147" s="29">
        <f>VLOOKUP($C147,'S45'!$C:$BQ,42,0)</f>
        <v>0</v>
      </c>
      <c r="AA147" s="29">
        <f>VLOOKUP($C147,'S45'!$C:$BQ,43,0)</f>
        <v>0</v>
      </c>
      <c r="AB147" s="22" t="e">
        <f>VLOOKUP($C147,'S46'!$C:$BQ,55,0)</f>
        <v>#N/A</v>
      </c>
      <c r="AC147" s="22" t="e">
        <f>VLOOKUP($C147,'S46'!$C:$BQ,62,0)</f>
        <v>#N/A</v>
      </c>
      <c r="AD147" s="22" t="e">
        <f>VLOOKUP($C147,'S46'!$C:$BQ,63,0)</f>
        <v>#N/A</v>
      </c>
      <c r="AE147" s="22" t="e">
        <f>VLOOKUP($C147,'S46'!$C:$BQ,45,0)</f>
        <v>#N/A</v>
      </c>
      <c r="AF147" s="29" t="e">
        <f>VLOOKUP($C147,'S46'!$C:$BQ,52,0)</f>
        <v>#N/A</v>
      </c>
      <c r="AG147" s="29" t="e">
        <f>VLOOKUP($C147,'S46'!$C:$BQ,53,0)</f>
        <v>#N/A</v>
      </c>
      <c r="AH147" s="29" t="e">
        <f>VLOOKUP($C147,'S46'!$C:$BQ,15,0)</f>
        <v>#N/A</v>
      </c>
      <c r="AI147" s="29" t="e">
        <f>VLOOKUP($C147,'S46'!$C:$BQ,22,0)</f>
        <v>#N/A</v>
      </c>
      <c r="AJ147" s="29" t="e">
        <f>VLOOKUP($C147,'S46'!$C:$BQ,23,0)</f>
        <v>#N/A</v>
      </c>
      <c r="AK147" s="29" t="e">
        <f>VLOOKUP($C147,'S46'!$C:$BQ,35,0)</f>
        <v>#N/A</v>
      </c>
      <c r="AL147" s="29" t="e">
        <f>VLOOKUP($C147,'S46'!$C:$BQ,42,0)</f>
        <v>#N/A</v>
      </c>
      <c r="AM147" s="29" t="e">
        <f>VLOOKUP($C147,'S46'!$C:$BQ,43,0)</f>
        <v>#N/A</v>
      </c>
      <c r="AN147" s="22" t="e">
        <f>VLOOKUP($C147,'S47'!$C:$BQ,55,0)</f>
        <v>#N/A</v>
      </c>
      <c r="AO147" s="22" t="e">
        <f>VLOOKUP($C147,'S47'!$C:$BQ,62,0)</f>
        <v>#N/A</v>
      </c>
      <c r="AP147" s="22" t="e">
        <f>VLOOKUP($C147,'S47'!$C:$BQ,63,0)</f>
        <v>#N/A</v>
      </c>
      <c r="AQ147" s="22" t="e">
        <f>VLOOKUP($C147,'S47'!$C:$BQ,45,0)</f>
        <v>#N/A</v>
      </c>
      <c r="AR147" s="29" t="e">
        <f>VLOOKUP($C147,'S47'!$C:$BQ,52,0)</f>
        <v>#N/A</v>
      </c>
      <c r="AS147" s="29" t="e">
        <f>VLOOKUP($C147,'S47'!$C:$BQ,53,0)</f>
        <v>#N/A</v>
      </c>
      <c r="AT147" s="29" t="e">
        <f>VLOOKUP($C147,'S47'!$C:$BQ,15,0)</f>
        <v>#N/A</v>
      </c>
      <c r="AU147" s="29" t="e">
        <f>VLOOKUP($C147,'S47'!$C:$BQ,22,0)</f>
        <v>#N/A</v>
      </c>
      <c r="AV147" s="29" t="e">
        <f>VLOOKUP($C147,'S47'!$C:$BQ,23,0)</f>
        <v>#N/A</v>
      </c>
      <c r="AW147" s="29" t="e">
        <f>VLOOKUP($C147,'S47'!$C:$BQ,35,0)</f>
        <v>#N/A</v>
      </c>
      <c r="AX147" s="29" t="e">
        <f>VLOOKUP($C147,'S47'!$C:$BQ,42,0)</f>
        <v>#N/A</v>
      </c>
      <c r="AY147" s="29" t="e">
        <f>VLOOKUP($C147,'S47'!$C:$BQ,43,0)</f>
        <v>#N/A</v>
      </c>
      <c r="AZ147" s="22" t="e">
        <f>VLOOKUP($C147,'S48'!$C:$BQ,55,0)</f>
        <v>#N/A</v>
      </c>
      <c r="BA147" s="22" t="e">
        <f>VLOOKUP($C147,'S48'!$C:$BQ,62,0)</f>
        <v>#N/A</v>
      </c>
      <c r="BB147" s="22" t="e">
        <f>VLOOKUP($C147,'S48'!$C:$BQ,63,0)</f>
        <v>#N/A</v>
      </c>
      <c r="BC147" s="22" t="e">
        <f>VLOOKUP($C147,'S48'!$C:$BQ,45,0)</f>
        <v>#N/A</v>
      </c>
      <c r="BD147" s="29" t="e">
        <f>VLOOKUP($C147,'S48'!$C:$BQ,52,0)</f>
        <v>#N/A</v>
      </c>
      <c r="BE147" s="29" t="e">
        <f>VLOOKUP($C147,'S48'!$C:$BQ,53,0)</f>
        <v>#N/A</v>
      </c>
      <c r="BF147" s="29" t="e">
        <f>VLOOKUP($C147,'S48'!$C:$BQ,15,0)</f>
        <v>#N/A</v>
      </c>
      <c r="BG147" s="29" t="e">
        <f>VLOOKUP($C147,'S48'!$C:$BQ,22,0)</f>
        <v>#N/A</v>
      </c>
      <c r="BH147" s="29" t="e">
        <f>VLOOKUP($C147,'S48'!$C:$BQ,23,0)</f>
        <v>#N/A</v>
      </c>
      <c r="BI147" s="29" t="e">
        <f>VLOOKUP($C147,'S48'!$C:$BQ,35,0)</f>
        <v>#N/A</v>
      </c>
      <c r="BJ147" s="29" t="e">
        <f>VLOOKUP($C147,'S48'!$C:$BQ,42,0)</f>
        <v>#N/A</v>
      </c>
      <c r="BK147" s="29" t="e">
        <f>VLOOKUP($C147,'S48'!$C:$BQ,43,0)</f>
        <v>#N/A</v>
      </c>
      <c r="BL147" s="22" t="e">
        <f>VLOOKUP($C147,'S49'!$C:$BQ,55,0)</f>
        <v>#N/A</v>
      </c>
      <c r="BM147" s="22" t="e">
        <f>VLOOKUP($C147,'S49'!$C:$BQ,62,0)</f>
        <v>#N/A</v>
      </c>
      <c r="BN147" s="22" t="e">
        <f>VLOOKUP($C147,'S49'!$C:$BQ,63,0)</f>
        <v>#N/A</v>
      </c>
      <c r="BO147" s="22" t="e">
        <f>VLOOKUP($C147,'S49'!$C:$BQ,45,0)</f>
        <v>#N/A</v>
      </c>
      <c r="BP147" s="29" t="e">
        <f>VLOOKUP($C147,'S49'!$C:$BQ,52,0)</f>
        <v>#N/A</v>
      </c>
      <c r="BQ147" s="29" t="e">
        <f>VLOOKUP($C147,'S49'!$C:$BQ,53,0)</f>
        <v>#N/A</v>
      </c>
      <c r="BR147" s="29" t="e">
        <f>VLOOKUP($C147,'S49'!$C:$BQ,15,0)</f>
        <v>#N/A</v>
      </c>
      <c r="BS147" s="29" t="e">
        <f>VLOOKUP($C147,'S49'!$C:$BQ,22,0)</f>
        <v>#N/A</v>
      </c>
      <c r="BT147" s="29" t="e">
        <f>VLOOKUP($C147,'S49'!$C:$BQ,23,0)</f>
        <v>#N/A</v>
      </c>
      <c r="BU147" s="29" t="e">
        <f>VLOOKUP($C147,'S49'!$C:$BQ,35,0)</f>
        <v>#N/A</v>
      </c>
      <c r="BV147" s="29" t="e">
        <f>VLOOKUP($C147,'S49'!$C:$BQ,42,0)</f>
        <v>#N/A</v>
      </c>
      <c r="BW147" s="29" t="e">
        <f>VLOOKUP($C147,'S49'!$C:$BQ,43,0)</f>
        <v>#N/A</v>
      </c>
      <c r="BX147" s="22" t="e">
        <f>VLOOKUP($C147,'S50'!$C:$BQ,55,0)</f>
        <v>#N/A</v>
      </c>
      <c r="BY147" s="22" t="e">
        <f>VLOOKUP($C147,'S50'!$C:$BQ,62,0)</f>
        <v>#N/A</v>
      </c>
      <c r="BZ147" s="22" t="e">
        <f>VLOOKUP($C147,'S50'!$C:$BQ,63,0)</f>
        <v>#N/A</v>
      </c>
      <c r="CA147" s="22" t="e">
        <f>VLOOKUP($C147,'S50'!$C:$BQ,45,0)</f>
        <v>#N/A</v>
      </c>
      <c r="CB147" s="29" t="e">
        <f>VLOOKUP($C147,'S50'!$C:$BQ,52,0)</f>
        <v>#N/A</v>
      </c>
      <c r="CC147" s="29" t="e">
        <f>VLOOKUP($C147,'S50'!$C:$BQ,53,0)</f>
        <v>#N/A</v>
      </c>
      <c r="CD147" s="29" t="e">
        <f>VLOOKUP($C147,'S50'!$C:$BQ,15,0)</f>
        <v>#N/A</v>
      </c>
      <c r="CE147" s="29" t="e">
        <f>VLOOKUP($C147,'S50'!$C:$BQ,22,0)</f>
        <v>#N/A</v>
      </c>
      <c r="CF147" s="29" t="e">
        <f>VLOOKUP($C147,'S50'!$C:$BQ,23,0)</f>
        <v>#N/A</v>
      </c>
      <c r="CG147" s="29" t="e">
        <f>VLOOKUP($C147,'S50'!$C:$BQ,35,0)</f>
        <v>#N/A</v>
      </c>
      <c r="CH147" s="29" t="e">
        <f>VLOOKUP($C147,'S50'!$C:$BQ,42,0)</f>
        <v>#N/A</v>
      </c>
      <c r="CI147" s="29" t="e">
        <f>VLOOKUP($C147,'S50'!$C:$BQ,43,0)</f>
        <v>#N/A</v>
      </c>
    </row>
    <row r="148" spans="1:87" x14ac:dyDescent="0.2">
      <c r="A148" s="31" t="s">
        <v>384</v>
      </c>
      <c r="B148" s="31" t="s">
        <v>174</v>
      </c>
      <c r="C148" s="21" t="s">
        <v>185</v>
      </c>
      <c r="D148" s="22">
        <f>VLOOKUP($C148,'S0 remplacer avec S44'!$C:$BQ,55,0)</f>
        <v>239.7</v>
      </c>
      <c r="E148" s="22">
        <f>VLOOKUP($C148,'S0 remplacer avec S44'!$C:$BQ,62,0)</f>
        <v>6</v>
      </c>
      <c r="F148" s="22">
        <f>VLOOKUP($C148,'S0 remplacer avec S44'!$C:$BQ,63,0)</f>
        <v>55</v>
      </c>
      <c r="G148" s="22">
        <f>VLOOKUP($C148,'S0 remplacer avec S44'!$C:$BQ,45,0)</f>
        <v>2405.51262</v>
      </c>
      <c r="H148" s="29">
        <f>VLOOKUP($C148,'S0 remplacer avec S44'!$C:$BQ,52,0)</f>
        <v>0</v>
      </c>
      <c r="I148" s="29">
        <f>VLOOKUP($C148,'S0 remplacer avec S44'!$C:$BQ,53,0)</f>
        <v>193</v>
      </c>
      <c r="J148" s="29">
        <f>VLOOKUP($C148,'S0 remplacer avec S44'!$C:$BQ,15,0)</f>
        <v>259</v>
      </c>
      <c r="K148" s="29">
        <f>VLOOKUP($C148,'S0 remplacer avec S44'!$C:$BQ,22,0)</f>
        <v>0</v>
      </c>
      <c r="L148" s="29">
        <f>VLOOKUP($C148,'S0 remplacer avec S44'!$C:$BQ,23,0)</f>
        <v>0</v>
      </c>
      <c r="M148" s="29">
        <f>VLOOKUP($C148,'S0 remplacer avec S44'!$C:$BQ,35,0)</f>
        <v>2846.6036100000001</v>
      </c>
      <c r="N148" s="29">
        <f>VLOOKUP($C148,'S0 remplacer avec S44'!$C:$BQ,42,0)</f>
        <v>0</v>
      </c>
      <c r="O148" s="29">
        <f>VLOOKUP($C148,'S0 remplacer avec S44'!$C:$BQ,43,0)</f>
        <v>396</v>
      </c>
      <c r="P148" s="22">
        <f>VLOOKUP($C148,'S45'!$C:$BQ,55,0)</f>
        <v>250.9</v>
      </c>
      <c r="Q148" s="22">
        <f>VLOOKUP($C148,'S45'!$C:$BQ,62,0)</f>
        <v>0</v>
      </c>
      <c r="R148" s="22">
        <f>VLOOKUP($C148,'S45'!$C:$BQ,63,0)</f>
        <v>44</v>
      </c>
      <c r="S148" s="22">
        <f>VLOOKUP($C148,'S45'!$C:$BQ,45,0)</f>
        <v>2548.2959900000001</v>
      </c>
      <c r="T148" s="29">
        <f>VLOOKUP($C148,'S45'!$C:$BQ,52,0)</f>
        <v>0</v>
      </c>
      <c r="U148" s="29">
        <f>VLOOKUP($C148,'S45'!$C:$BQ,53,0)</f>
        <v>50</v>
      </c>
      <c r="V148" s="29">
        <f>VLOOKUP($C148,'S45'!$C:$BQ,15,0)</f>
        <v>262</v>
      </c>
      <c r="W148" s="29">
        <f>VLOOKUP($C148,'S45'!$C:$BQ,22,0)</f>
        <v>0</v>
      </c>
      <c r="X148" s="29">
        <f>VLOOKUP($C148,'S45'!$C:$BQ,23,0)</f>
        <v>0</v>
      </c>
      <c r="Y148" s="29">
        <f>VLOOKUP($C148,'S45'!$C:$BQ,35,0)</f>
        <v>2853.2276700000002</v>
      </c>
      <c r="Z148" s="29">
        <f>VLOOKUP($C148,'S45'!$C:$BQ,42,0)</f>
        <v>0</v>
      </c>
      <c r="AA148" s="29">
        <f>VLOOKUP($C148,'S45'!$C:$BQ,43,0)</f>
        <v>389</v>
      </c>
      <c r="AB148" s="22" t="e">
        <f>VLOOKUP($C148,'S46'!$C:$BQ,55,0)</f>
        <v>#N/A</v>
      </c>
      <c r="AC148" s="22" t="e">
        <f>VLOOKUP($C148,'S46'!$C:$BQ,62,0)</f>
        <v>#N/A</v>
      </c>
      <c r="AD148" s="22" t="e">
        <f>VLOOKUP($C148,'S46'!$C:$BQ,63,0)</f>
        <v>#N/A</v>
      </c>
      <c r="AE148" s="22" t="e">
        <f>VLOOKUP($C148,'S46'!$C:$BQ,45,0)</f>
        <v>#N/A</v>
      </c>
      <c r="AF148" s="29" t="e">
        <f>VLOOKUP($C148,'S46'!$C:$BQ,52,0)</f>
        <v>#N/A</v>
      </c>
      <c r="AG148" s="29" t="e">
        <f>VLOOKUP($C148,'S46'!$C:$BQ,53,0)</f>
        <v>#N/A</v>
      </c>
      <c r="AH148" s="29" t="e">
        <f>VLOOKUP($C148,'S46'!$C:$BQ,15,0)</f>
        <v>#N/A</v>
      </c>
      <c r="AI148" s="29" t="e">
        <f>VLOOKUP($C148,'S46'!$C:$BQ,22,0)</f>
        <v>#N/A</v>
      </c>
      <c r="AJ148" s="29" t="e">
        <f>VLOOKUP($C148,'S46'!$C:$BQ,23,0)</f>
        <v>#N/A</v>
      </c>
      <c r="AK148" s="29" t="e">
        <f>VLOOKUP($C148,'S46'!$C:$BQ,35,0)</f>
        <v>#N/A</v>
      </c>
      <c r="AL148" s="29" t="e">
        <f>VLOOKUP($C148,'S46'!$C:$BQ,42,0)</f>
        <v>#N/A</v>
      </c>
      <c r="AM148" s="29" t="e">
        <f>VLOOKUP($C148,'S46'!$C:$BQ,43,0)</f>
        <v>#N/A</v>
      </c>
      <c r="AN148" s="22" t="e">
        <f>VLOOKUP($C148,'S47'!$C:$BQ,55,0)</f>
        <v>#N/A</v>
      </c>
      <c r="AO148" s="22" t="e">
        <f>VLOOKUP($C148,'S47'!$C:$BQ,62,0)</f>
        <v>#N/A</v>
      </c>
      <c r="AP148" s="22" t="e">
        <f>VLOOKUP($C148,'S47'!$C:$BQ,63,0)</f>
        <v>#N/A</v>
      </c>
      <c r="AQ148" s="22" t="e">
        <f>VLOOKUP($C148,'S47'!$C:$BQ,45,0)</f>
        <v>#N/A</v>
      </c>
      <c r="AR148" s="29" t="e">
        <f>VLOOKUP($C148,'S47'!$C:$BQ,52,0)</f>
        <v>#N/A</v>
      </c>
      <c r="AS148" s="29" t="e">
        <f>VLOOKUP($C148,'S47'!$C:$BQ,53,0)</f>
        <v>#N/A</v>
      </c>
      <c r="AT148" s="29" t="e">
        <f>VLOOKUP($C148,'S47'!$C:$BQ,15,0)</f>
        <v>#N/A</v>
      </c>
      <c r="AU148" s="29" t="e">
        <f>VLOOKUP($C148,'S47'!$C:$BQ,22,0)</f>
        <v>#N/A</v>
      </c>
      <c r="AV148" s="29" t="e">
        <f>VLOOKUP($C148,'S47'!$C:$BQ,23,0)</f>
        <v>#N/A</v>
      </c>
      <c r="AW148" s="29" t="e">
        <f>VLOOKUP($C148,'S47'!$C:$BQ,35,0)</f>
        <v>#N/A</v>
      </c>
      <c r="AX148" s="29" t="e">
        <f>VLOOKUP($C148,'S47'!$C:$BQ,42,0)</f>
        <v>#N/A</v>
      </c>
      <c r="AY148" s="29" t="e">
        <f>VLOOKUP($C148,'S47'!$C:$BQ,43,0)</f>
        <v>#N/A</v>
      </c>
      <c r="AZ148" s="22" t="e">
        <f>VLOOKUP($C148,'S48'!$C:$BQ,55,0)</f>
        <v>#N/A</v>
      </c>
      <c r="BA148" s="22" t="e">
        <f>VLOOKUP($C148,'S48'!$C:$BQ,62,0)</f>
        <v>#N/A</v>
      </c>
      <c r="BB148" s="22" t="e">
        <f>VLOOKUP($C148,'S48'!$C:$BQ,63,0)</f>
        <v>#N/A</v>
      </c>
      <c r="BC148" s="22" t="e">
        <f>VLOOKUP($C148,'S48'!$C:$BQ,45,0)</f>
        <v>#N/A</v>
      </c>
      <c r="BD148" s="29" t="e">
        <f>VLOOKUP($C148,'S48'!$C:$BQ,52,0)</f>
        <v>#N/A</v>
      </c>
      <c r="BE148" s="29" t="e">
        <f>VLOOKUP($C148,'S48'!$C:$BQ,53,0)</f>
        <v>#N/A</v>
      </c>
      <c r="BF148" s="29" t="e">
        <f>VLOOKUP($C148,'S48'!$C:$BQ,15,0)</f>
        <v>#N/A</v>
      </c>
      <c r="BG148" s="29" t="e">
        <f>VLOOKUP($C148,'S48'!$C:$BQ,22,0)</f>
        <v>#N/A</v>
      </c>
      <c r="BH148" s="29" t="e">
        <f>VLOOKUP($C148,'S48'!$C:$BQ,23,0)</f>
        <v>#N/A</v>
      </c>
      <c r="BI148" s="29" t="e">
        <f>VLOOKUP($C148,'S48'!$C:$BQ,35,0)</f>
        <v>#N/A</v>
      </c>
      <c r="BJ148" s="29" t="e">
        <f>VLOOKUP($C148,'S48'!$C:$BQ,42,0)</f>
        <v>#N/A</v>
      </c>
      <c r="BK148" s="29" t="e">
        <f>VLOOKUP($C148,'S48'!$C:$BQ,43,0)</f>
        <v>#N/A</v>
      </c>
      <c r="BL148" s="22" t="e">
        <f>VLOOKUP($C148,'S49'!$C:$BQ,55,0)</f>
        <v>#N/A</v>
      </c>
      <c r="BM148" s="22" t="e">
        <f>VLOOKUP($C148,'S49'!$C:$BQ,62,0)</f>
        <v>#N/A</v>
      </c>
      <c r="BN148" s="22" t="e">
        <f>VLOOKUP($C148,'S49'!$C:$BQ,63,0)</f>
        <v>#N/A</v>
      </c>
      <c r="BO148" s="22" t="e">
        <f>VLOOKUP($C148,'S49'!$C:$BQ,45,0)</f>
        <v>#N/A</v>
      </c>
      <c r="BP148" s="29" t="e">
        <f>VLOOKUP($C148,'S49'!$C:$BQ,52,0)</f>
        <v>#N/A</v>
      </c>
      <c r="BQ148" s="29" t="e">
        <f>VLOOKUP($C148,'S49'!$C:$BQ,53,0)</f>
        <v>#N/A</v>
      </c>
      <c r="BR148" s="29" t="e">
        <f>VLOOKUP($C148,'S49'!$C:$BQ,15,0)</f>
        <v>#N/A</v>
      </c>
      <c r="BS148" s="29" t="e">
        <f>VLOOKUP($C148,'S49'!$C:$BQ,22,0)</f>
        <v>#N/A</v>
      </c>
      <c r="BT148" s="29" t="e">
        <f>VLOOKUP($C148,'S49'!$C:$BQ,23,0)</f>
        <v>#N/A</v>
      </c>
      <c r="BU148" s="29" t="e">
        <f>VLOOKUP($C148,'S49'!$C:$BQ,35,0)</f>
        <v>#N/A</v>
      </c>
      <c r="BV148" s="29" t="e">
        <f>VLOOKUP($C148,'S49'!$C:$BQ,42,0)</f>
        <v>#N/A</v>
      </c>
      <c r="BW148" s="29" t="e">
        <f>VLOOKUP($C148,'S49'!$C:$BQ,43,0)</f>
        <v>#N/A</v>
      </c>
      <c r="BX148" s="22" t="e">
        <f>VLOOKUP($C148,'S50'!$C:$BQ,55,0)</f>
        <v>#N/A</v>
      </c>
      <c r="BY148" s="22" t="e">
        <f>VLOOKUP($C148,'S50'!$C:$BQ,62,0)</f>
        <v>#N/A</v>
      </c>
      <c r="BZ148" s="22" t="e">
        <f>VLOOKUP($C148,'S50'!$C:$BQ,63,0)</f>
        <v>#N/A</v>
      </c>
      <c r="CA148" s="22" t="e">
        <f>VLOOKUP($C148,'S50'!$C:$BQ,45,0)</f>
        <v>#N/A</v>
      </c>
      <c r="CB148" s="29" t="e">
        <f>VLOOKUP($C148,'S50'!$C:$BQ,52,0)</f>
        <v>#N/A</v>
      </c>
      <c r="CC148" s="29" t="e">
        <f>VLOOKUP($C148,'S50'!$C:$BQ,53,0)</f>
        <v>#N/A</v>
      </c>
      <c r="CD148" s="29" t="e">
        <f>VLOOKUP($C148,'S50'!$C:$BQ,15,0)</f>
        <v>#N/A</v>
      </c>
      <c r="CE148" s="29" t="e">
        <f>VLOOKUP($C148,'S50'!$C:$BQ,22,0)</f>
        <v>#N/A</v>
      </c>
      <c r="CF148" s="29" t="e">
        <f>VLOOKUP($C148,'S50'!$C:$BQ,23,0)</f>
        <v>#N/A</v>
      </c>
      <c r="CG148" s="29" t="e">
        <f>VLOOKUP($C148,'S50'!$C:$BQ,35,0)</f>
        <v>#N/A</v>
      </c>
      <c r="CH148" s="29" t="e">
        <f>VLOOKUP($C148,'S50'!$C:$BQ,42,0)</f>
        <v>#N/A</v>
      </c>
      <c r="CI148" s="29" t="e">
        <f>VLOOKUP($C148,'S50'!$C:$BQ,43,0)</f>
        <v>#N/A</v>
      </c>
    </row>
    <row r="149" spans="1:87" x14ac:dyDescent="0.2">
      <c r="A149" s="31" t="s">
        <v>384</v>
      </c>
      <c r="B149" s="31" t="s">
        <v>174</v>
      </c>
      <c r="C149" s="21" t="s">
        <v>186</v>
      </c>
      <c r="D149" s="22">
        <f>VLOOKUP($C149,'S0 remplacer avec S44'!$C:$BQ,55,0)</f>
        <v>528.79999999999995</v>
      </c>
      <c r="E149" s="22">
        <f>VLOOKUP($C149,'S0 remplacer avec S44'!$C:$BQ,62,0)</f>
        <v>6</v>
      </c>
      <c r="F149" s="22">
        <f>VLOOKUP($C149,'S0 remplacer avec S44'!$C:$BQ,63,0)</f>
        <v>112</v>
      </c>
      <c r="G149" s="22">
        <f>VLOOKUP($C149,'S0 remplacer avec S44'!$C:$BQ,45,0)</f>
        <v>4745.03377</v>
      </c>
      <c r="H149" s="29">
        <f>VLOOKUP($C149,'S0 remplacer avec S44'!$C:$BQ,52,0)</f>
        <v>0</v>
      </c>
      <c r="I149" s="29">
        <f>VLOOKUP($C149,'S0 remplacer avec S44'!$C:$BQ,53,0)</f>
        <v>904</v>
      </c>
      <c r="J149" s="29">
        <f>VLOOKUP($C149,'S0 remplacer avec S44'!$C:$BQ,15,0)</f>
        <v>458</v>
      </c>
      <c r="K149" s="29">
        <f>VLOOKUP($C149,'S0 remplacer avec S44'!$C:$BQ,22,0)</f>
        <v>0</v>
      </c>
      <c r="L149" s="29">
        <f>VLOOKUP($C149,'S0 remplacer avec S44'!$C:$BQ,23,0)</f>
        <v>0</v>
      </c>
      <c r="M149" s="29">
        <f>VLOOKUP($C149,'S0 remplacer avec S44'!$C:$BQ,35,0)</f>
        <v>11682.837820000001</v>
      </c>
      <c r="N149" s="29">
        <f>VLOOKUP($C149,'S0 remplacer avec S44'!$C:$BQ,42,0)</f>
        <v>0</v>
      </c>
      <c r="O149" s="29">
        <f>VLOOKUP($C149,'S0 remplacer avec S44'!$C:$BQ,43,0)</f>
        <v>0</v>
      </c>
      <c r="P149" s="22">
        <f>VLOOKUP($C149,'S45'!$C:$BQ,55,0)</f>
        <v>539.9</v>
      </c>
      <c r="Q149" s="22">
        <f>VLOOKUP($C149,'S45'!$C:$BQ,62,0)</f>
        <v>0</v>
      </c>
      <c r="R149" s="22">
        <f>VLOOKUP($C149,'S45'!$C:$BQ,63,0)</f>
        <v>101</v>
      </c>
      <c r="S149" s="22">
        <f>VLOOKUP($C149,'S45'!$C:$BQ,45,0)</f>
        <v>4833.4719699999996</v>
      </c>
      <c r="T149" s="29">
        <f>VLOOKUP($C149,'S45'!$C:$BQ,52,0)</f>
        <v>0</v>
      </c>
      <c r="U149" s="29">
        <f>VLOOKUP($C149,'S45'!$C:$BQ,53,0)</f>
        <v>815</v>
      </c>
      <c r="V149" s="29">
        <f>VLOOKUP($C149,'S45'!$C:$BQ,15,0)</f>
        <v>469</v>
      </c>
      <c r="W149" s="29">
        <f>VLOOKUP($C149,'S45'!$C:$BQ,22,0)</f>
        <v>0</v>
      </c>
      <c r="X149" s="29">
        <f>VLOOKUP($C149,'S45'!$C:$BQ,23,0)</f>
        <v>0</v>
      </c>
      <c r="Y149" s="29">
        <f>VLOOKUP($C149,'S45'!$C:$BQ,35,0)</f>
        <v>11691.490390000001</v>
      </c>
      <c r="Z149" s="29">
        <f>VLOOKUP($C149,'S45'!$C:$BQ,42,0)</f>
        <v>0</v>
      </c>
      <c r="AA149" s="29">
        <f>VLOOKUP($C149,'S45'!$C:$BQ,43,0)</f>
        <v>0</v>
      </c>
      <c r="AB149" s="22" t="e">
        <f>VLOOKUP($C149,'S46'!$C:$BQ,55,0)</f>
        <v>#N/A</v>
      </c>
      <c r="AC149" s="22" t="e">
        <f>VLOOKUP($C149,'S46'!$C:$BQ,62,0)</f>
        <v>#N/A</v>
      </c>
      <c r="AD149" s="22" t="e">
        <f>VLOOKUP($C149,'S46'!$C:$BQ,63,0)</f>
        <v>#N/A</v>
      </c>
      <c r="AE149" s="22" t="e">
        <f>VLOOKUP($C149,'S46'!$C:$BQ,45,0)</f>
        <v>#N/A</v>
      </c>
      <c r="AF149" s="29" t="e">
        <f>VLOOKUP($C149,'S46'!$C:$BQ,52,0)</f>
        <v>#N/A</v>
      </c>
      <c r="AG149" s="29" t="e">
        <f>VLOOKUP($C149,'S46'!$C:$BQ,53,0)</f>
        <v>#N/A</v>
      </c>
      <c r="AH149" s="29" t="e">
        <f>VLOOKUP($C149,'S46'!$C:$BQ,15,0)</f>
        <v>#N/A</v>
      </c>
      <c r="AI149" s="29" t="e">
        <f>VLOOKUP($C149,'S46'!$C:$BQ,22,0)</f>
        <v>#N/A</v>
      </c>
      <c r="AJ149" s="29" t="e">
        <f>VLOOKUP($C149,'S46'!$C:$BQ,23,0)</f>
        <v>#N/A</v>
      </c>
      <c r="AK149" s="29" t="e">
        <f>VLOOKUP($C149,'S46'!$C:$BQ,35,0)</f>
        <v>#N/A</v>
      </c>
      <c r="AL149" s="29" t="e">
        <f>VLOOKUP($C149,'S46'!$C:$BQ,42,0)</f>
        <v>#N/A</v>
      </c>
      <c r="AM149" s="29" t="e">
        <f>VLOOKUP($C149,'S46'!$C:$BQ,43,0)</f>
        <v>#N/A</v>
      </c>
      <c r="AN149" s="22" t="e">
        <f>VLOOKUP($C149,'S47'!$C:$BQ,55,0)</f>
        <v>#N/A</v>
      </c>
      <c r="AO149" s="22" t="e">
        <f>VLOOKUP($C149,'S47'!$C:$BQ,62,0)</f>
        <v>#N/A</v>
      </c>
      <c r="AP149" s="22" t="e">
        <f>VLOOKUP($C149,'S47'!$C:$BQ,63,0)</f>
        <v>#N/A</v>
      </c>
      <c r="AQ149" s="22" t="e">
        <f>VLOOKUP($C149,'S47'!$C:$BQ,45,0)</f>
        <v>#N/A</v>
      </c>
      <c r="AR149" s="29" t="e">
        <f>VLOOKUP($C149,'S47'!$C:$BQ,52,0)</f>
        <v>#N/A</v>
      </c>
      <c r="AS149" s="29" t="e">
        <f>VLOOKUP($C149,'S47'!$C:$BQ,53,0)</f>
        <v>#N/A</v>
      </c>
      <c r="AT149" s="29" t="e">
        <f>VLOOKUP($C149,'S47'!$C:$BQ,15,0)</f>
        <v>#N/A</v>
      </c>
      <c r="AU149" s="29" t="e">
        <f>VLOOKUP($C149,'S47'!$C:$BQ,22,0)</f>
        <v>#N/A</v>
      </c>
      <c r="AV149" s="29" t="e">
        <f>VLOOKUP($C149,'S47'!$C:$BQ,23,0)</f>
        <v>#N/A</v>
      </c>
      <c r="AW149" s="29" t="e">
        <f>VLOOKUP($C149,'S47'!$C:$BQ,35,0)</f>
        <v>#N/A</v>
      </c>
      <c r="AX149" s="29" t="e">
        <f>VLOOKUP($C149,'S47'!$C:$BQ,42,0)</f>
        <v>#N/A</v>
      </c>
      <c r="AY149" s="29" t="e">
        <f>VLOOKUP($C149,'S47'!$C:$BQ,43,0)</f>
        <v>#N/A</v>
      </c>
      <c r="AZ149" s="22" t="e">
        <f>VLOOKUP($C149,'S48'!$C:$BQ,55,0)</f>
        <v>#N/A</v>
      </c>
      <c r="BA149" s="22" t="e">
        <f>VLOOKUP($C149,'S48'!$C:$BQ,62,0)</f>
        <v>#N/A</v>
      </c>
      <c r="BB149" s="22" t="e">
        <f>VLOOKUP($C149,'S48'!$C:$BQ,63,0)</f>
        <v>#N/A</v>
      </c>
      <c r="BC149" s="22" t="e">
        <f>VLOOKUP($C149,'S48'!$C:$BQ,45,0)</f>
        <v>#N/A</v>
      </c>
      <c r="BD149" s="29" t="e">
        <f>VLOOKUP($C149,'S48'!$C:$BQ,52,0)</f>
        <v>#N/A</v>
      </c>
      <c r="BE149" s="29" t="e">
        <f>VLOOKUP($C149,'S48'!$C:$BQ,53,0)</f>
        <v>#N/A</v>
      </c>
      <c r="BF149" s="29" t="e">
        <f>VLOOKUP($C149,'S48'!$C:$BQ,15,0)</f>
        <v>#N/A</v>
      </c>
      <c r="BG149" s="29" t="e">
        <f>VLOOKUP($C149,'S48'!$C:$BQ,22,0)</f>
        <v>#N/A</v>
      </c>
      <c r="BH149" s="29" t="e">
        <f>VLOOKUP($C149,'S48'!$C:$BQ,23,0)</f>
        <v>#N/A</v>
      </c>
      <c r="BI149" s="29" t="e">
        <f>VLOOKUP($C149,'S48'!$C:$BQ,35,0)</f>
        <v>#N/A</v>
      </c>
      <c r="BJ149" s="29" t="e">
        <f>VLOOKUP($C149,'S48'!$C:$BQ,42,0)</f>
        <v>#N/A</v>
      </c>
      <c r="BK149" s="29" t="e">
        <f>VLOOKUP($C149,'S48'!$C:$BQ,43,0)</f>
        <v>#N/A</v>
      </c>
      <c r="BL149" s="22" t="e">
        <f>VLOOKUP($C149,'S49'!$C:$BQ,55,0)</f>
        <v>#N/A</v>
      </c>
      <c r="BM149" s="22" t="e">
        <f>VLOOKUP($C149,'S49'!$C:$BQ,62,0)</f>
        <v>#N/A</v>
      </c>
      <c r="BN149" s="22" t="e">
        <f>VLOOKUP($C149,'S49'!$C:$BQ,63,0)</f>
        <v>#N/A</v>
      </c>
      <c r="BO149" s="22" t="e">
        <f>VLOOKUP($C149,'S49'!$C:$BQ,45,0)</f>
        <v>#N/A</v>
      </c>
      <c r="BP149" s="29" t="e">
        <f>VLOOKUP($C149,'S49'!$C:$BQ,52,0)</f>
        <v>#N/A</v>
      </c>
      <c r="BQ149" s="29" t="e">
        <f>VLOOKUP($C149,'S49'!$C:$BQ,53,0)</f>
        <v>#N/A</v>
      </c>
      <c r="BR149" s="29" t="e">
        <f>VLOOKUP($C149,'S49'!$C:$BQ,15,0)</f>
        <v>#N/A</v>
      </c>
      <c r="BS149" s="29" t="e">
        <f>VLOOKUP($C149,'S49'!$C:$BQ,22,0)</f>
        <v>#N/A</v>
      </c>
      <c r="BT149" s="29" t="e">
        <f>VLOOKUP($C149,'S49'!$C:$BQ,23,0)</f>
        <v>#N/A</v>
      </c>
      <c r="BU149" s="29" t="e">
        <f>VLOOKUP($C149,'S49'!$C:$BQ,35,0)</f>
        <v>#N/A</v>
      </c>
      <c r="BV149" s="29" t="e">
        <f>VLOOKUP($C149,'S49'!$C:$BQ,42,0)</f>
        <v>#N/A</v>
      </c>
      <c r="BW149" s="29" t="e">
        <f>VLOOKUP($C149,'S49'!$C:$BQ,43,0)</f>
        <v>#N/A</v>
      </c>
      <c r="BX149" s="22" t="e">
        <f>VLOOKUP($C149,'S50'!$C:$BQ,55,0)</f>
        <v>#N/A</v>
      </c>
      <c r="BY149" s="22" t="e">
        <f>VLOOKUP($C149,'S50'!$C:$BQ,62,0)</f>
        <v>#N/A</v>
      </c>
      <c r="BZ149" s="22" t="e">
        <f>VLOOKUP($C149,'S50'!$C:$BQ,63,0)</f>
        <v>#N/A</v>
      </c>
      <c r="CA149" s="22" t="e">
        <f>VLOOKUP($C149,'S50'!$C:$BQ,45,0)</f>
        <v>#N/A</v>
      </c>
      <c r="CB149" s="29" t="e">
        <f>VLOOKUP($C149,'S50'!$C:$BQ,52,0)</f>
        <v>#N/A</v>
      </c>
      <c r="CC149" s="29" t="e">
        <f>VLOOKUP($C149,'S50'!$C:$BQ,53,0)</f>
        <v>#N/A</v>
      </c>
      <c r="CD149" s="29" t="e">
        <f>VLOOKUP($C149,'S50'!$C:$BQ,15,0)</f>
        <v>#N/A</v>
      </c>
      <c r="CE149" s="29" t="e">
        <f>VLOOKUP($C149,'S50'!$C:$BQ,22,0)</f>
        <v>#N/A</v>
      </c>
      <c r="CF149" s="29" t="e">
        <f>VLOOKUP($C149,'S50'!$C:$BQ,23,0)</f>
        <v>#N/A</v>
      </c>
      <c r="CG149" s="29" t="e">
        <f>VLOOKUP($C149,'S50'!$C:$BQ,35,0)</f>
        <v>#N/A</v>
      </c>
      <c r="CH149" s="29" t="e">
        <f>VLOOKUP($C149,'S50'!$C:$BQ,42,0)</f>
        <v>#N/A</v>
      </c>
      <c r="CI149" s="29" t="e">
        <f>VLOOKUP($C149,'S50'!$C:$BQ,43,0)</f>
        <v>#N/A</v>
      </c>
    </row>
    <row r="150" spans="1:87" x14ac:dyDescent="0.2">
      <c r="A150" s="31" t="s">
        <v>384</v>
      </c>
      <c r="B150" s="31" t="s">
        <v>174</v>
      </c>
      <c r="C150" s="21" t="s">
        <v>187</v>
      </c>
      <c r="D150" s="22">
        <f>VLOOKUP($C150,'S0 remplacer avec S44'!$C:$BQ,55,0)</f>
        <v>252.4</v>
      </c>
      <c r="E150" s="22">
        <f>VLOOKUP($C150,'S0 remplacer avec S44'!$C:$BQ,62,0)</f>
        <v>25</v>
      </c>
      <c r="F150" s="22">
        <f>VLOOKUP($C150,'S0 remplacer avec S44'!$C:$BQ,63,0)</f>
        <v>81</v>
      </c>
      <c r="G150" s="22">
        <f>VLOOKUP($C150,'S0 remplacer avec S44'!$C:$BQ,45,0)</f>
        <v>2036.1053899999999</v>
      </c>
      <c r="H150" s="29">
        <f>VLOOKUP($C150,'S0 remplacer avec S44'!$C:$BQ,52,0)</f>
        <v>407</v>
      </c>
      <c r="I150" s="29">
        <f>VLOOKUP($C150,'S0 remplacer avec S44'!$C:$BQ,53,0)</f>
        <v>895</v>
      </c>
      <c r="J150" s="29">
        <f>VLOOKUP($C150,'S0 remplacer avec S44'!$C:$BQ,15,0)</f>
        <v>205</v>
      </c>
      <c r="K150" s="29">
        <f>VLOOKUP($C150,'S0 remplacer avec S44'!$C:$BQ,22,0)</f>
        <v>0</v>
      </c>
      <c r="L150" s="29">
        <f>VLOOKUP($C150,'S0 remplacer avec S44'!$C:$BQ,23,0)</f>
        <v>0</v>
      </c>
      <c r="M150" s="29">
        <f>VLOOKUP($C150,'S0 remplacer avec S44'!$C:$BQ,35,0)</f>
        <v>2093.53665</v>
      </c>
      <c r="N150" s="29">
        <f>VLOOKUP($C150,'S0 remplacer avec S44'!$C:$BQ,42,0)</f>
        <v>787</v>
      </c>
      <c r="O150" s="29">
        <f>VLOOKUP($C150,'S0 remplacer avec S44'!$C:$BQ,43,0)</f>
        <v>1364</v>
      </c>
      <c r="P150" s="22">
        <f>VLOOKUP($C150,'S45'!$C:$BQ,55,0)</f>
        <v>258.39999999999998</v>
      </c>
      <c r="Q150" s="22">
        <f>VLOOKUP($C150,'S45'!$C:$BQ,62,0)</f>
        <v>19</v>
      </c>
      <c r="R150" s="22">
        <f>VLOOKUP($C150,'S45'!$C:$BQ,63,0)</f>
        <v>75</v>
      </c>
      <c r="S150" s="22">
        <f>VLOOKUP($C150,'S45'!$C:$BQ,45,0)</f>
        <v>2064.1943799999999</v>
      </c>
      <c r="T150" s="29">
        <f>VLOOKUP($C150,'S45'!$C:$BQ,52,0)</f>
        <v>379</v>
      </c>
      <c r="U150" s="29">
        <f>VLOOKUP($C150,'S45'!$C:$BQ,53,0)</f>
        <v>867</v>
      </c>
      <c r="V150" s="29">
        <f>VLOOKUP($C150,'S45'!$C:$BQ,15,0)</f>
        <v>208</v>
      </c>
      <c r="W150" s="29">
        <f>VLOOKUP($C150,'S45'!$C:$BQ,22,0)</f>
        <v>0</v>
      </c>
      <c r="X150" s="29">
        <f>VLOOKUP($C150,'S45'!$C:$BQ,23,0)</f>
        <v>0</v>
      </c>
      <c r="Y150" s="29">
        <f>VLOOKUP($C150,'S45'!$C:$BQ,35,0)</f>
        <v>2103.8881500000002</v>
      </c>
      <c r="Z150" s="29">
        <f>VLOOKUP($C150,'S45'!$C:$BQ,42,0)</f>
        <v>777</v>
      </c>
      <c r="AA150" s="29">
        <f>VLOOKUP($C150,'S45'!$C:$BQ,43,0)</f>
        <v>1353</v>
      </c>
      <c r="AB150" s="22" t="e">
        <f>VLOOKUP($C150,'S46'!$C:$BQ,55,0)</f>
        <v>#N/A</v>
      </c>
      <c r="AC150" s="22" t="e">
        <f>VLOOKUP($C150,'S46'!$C:$BQ,62,0)</f>
        <v>#N/A</v>
      </c>
      <c r="AD150" s="22" t="e">
        <f>VLOOKUP($C150,'S46'!$C:$BQ,63,0)</f>
        <v>#N/A</v>
      </c>
      <c r="AE150" s="22" t="e">
        <f>VLOOKUP($C150,'S46'!$C:$BQ,45,0)</f>
        <v>#N/A</v>
      </c>
      <c r="AF150" s="29" t="e">
        <f>VLOOKUP($C150,'S46'!$C:$BQ,52,0)</f>
        <v>#N/A</v>
      </c>
      <c r="AG150" s="29" t="e">
        <f>VLOOKUP($C150,'S46'!$C:$BQ,53,0)</f>
        <v>#N/A</v>
      </c>
      <c r="AH150" s="29" t="e">
        <f>VLOOKUP($C150,'S46'!$C:$BQ,15,0)</f>
        <v>#N/A</v>
      </c>
      <c r="AI150" s="29" t="e">
        <f>VLOOKUP($C150,'S46'!$C:$BQ,22,0)</f>
        <v>#N/A</v>
      </c>
      <c r="AJ150" s="29" t="e">
        <f>VLOOKUP($C150,'S46'!$C:$BQ,23,0)</f>
        <v>#N/A</v>
      </c>
      <c r="AK150" s="29" t="e">
        <f>VLOOKUP($C150,'S46'!$C:$BQ,35,0)</f>
        <v>#N/A</v>
      </c>
      <c r="AL150" s="29" t="e">
        <f>VLOOKUP($C150,'S46'!$C:$BQ,42,0)</f>
        <v>#N/A</v>
      </c>
      <c r="AM150" s="29" t="e">
        <f>VLOOKUP($C150,'S46'!$C:$BQ,43,0)</f>
        <v>#N/A</v>
      </c>
      <c r="AN150" s="22" t="e">
        <f>VLOOKUP($C150,'S47'!$C:$BQ,55,0)</f>
        <v>#N/A</v>
      </c>
      <c r="AO150" s="22" t="e">
        <f>VLOOKUP($C150,'S47'!$C:$BQ,62,0)</f>
        <v>#N/A</v>
      </c>
      <c r="AP150" s="22" t="e">
        <f>VLOOKUP($C150,'S47'!$C:$BQ,63,0)</f>
        <v>#N/A</v>
      </c>
      <c r="AQ150" s="22" t="e">
        <f>VLOOKUP($C150,'S47'!$C:$BQ,45,0)</f>
        <v>#N/A</v>
      </c>
      <c r="AR150" s="29" t="e">
        <f>VLOOKUP($C150,'S47'!$C:$BQ,52,0)</f>
        <v>#N/A</v>
      </c>
      <c r="AS150" s="29" t="e">
        <f>VLOOKUP($C150,'S47'!$C:$BQ,53,0)</f>
        <v>#N/A</v>
      </c>
      <c r="AT150" s="29" t="e">
        <f>VLOOKUP($C150,'S47'!$C:$BQ,15,0)</f>
        <v>#N/A</v>
      </c>
      <c r="AU150" s="29" t="e">
        <f>VLOOKUP($C150,'S47'!$C:$BQ,22,0)</f>
        <v>#N/A</v>
      </c>
      <c r="AV150" s="29" t="e">
        <f>VLOOKUP($C150,'S47'!$C:$BQ,23,0)</f>
        <v>#N/A</v>
      </c>
      <c r="AW150" s="29" t="e">
        <f>VLOOKUP($C150,'S47'!$C:$BQ,35,0)</f>
        <v>#N/A</v>
      </c>
      <c r="AX150" s="29" t="e">
        <f>VLOOKUP($C150,'S47'!$C:$BQ,42,0)</f>
        <v>#N/A</v>
      </c>
      <c r="AY150" s="29" t="e">
        <f>VLOOKUP($C150,'S47'!$C:$BQ,43,0)</f>
        <v>#N/A</v>
      </c>
      <c r="AZ150" s="22" t="e">
        <f>VLOOKUP($C150,'S48'!$C:$BQ,55,0)</f>
        <v>#N/A</v>
      </c>
      <c r="BA150" s="22" t="e">
        <f>VLOOKUP($C150,'S48'!$C:$BQ,62,0)</f>
        <v>#N/A</v>
      </c>
      <c r="BB150" s="22" t="e">
        <f>VLOOKUP($C150,'S48'!$C:$BQ,63,0)</f>
        <v>#N/A</v>
      </c>
      <c r="BC150" s="22" t="e">
        <f>VLOOKUP($C150,'S48'!$C:$BQ,45,0)</f>
        <v>#N/A</v>
      </c>
      <c r="BD150" s="29" t="e">
        <f>VLOOKUP($C150,'S48'!$C:$BQ,52,0)</f>
        <v>#N/A</v>
      </c>
      <c r="BE150" s="29" t="e">
        <f>VLOOKUP($C150,'S48'!$C:$BQ,53,0)</f>
        <v>#N/A</v>
      </c>
      <c r="BF150" s="29" t="e">
        <f>VLOOKUP($C150,'S48'!$C:$BQ,15,0)</f>
        <v>#N/A</v>
      </c>
      <c r="BG150" s="29" t="e">
        <f>VLOOKUP($C150,'S48'!$C:$BQ,22,0)</f>
        <v>#N/A</v>
      </c>
      <c r="BH150" s="29" t="e">
        <f>VLOOKUP($C150,'S48'!$C:$BQ,23,0)</f>
        <v>#N/A</v>
      </c>
      <c r="BI150" s="29" t="e">
        <f>VLOOKUP($C150,'S48'!$C:$BQ,35,0)</f>
        <v>#N/A</v>
      </c>
      <c r="BJ150" s="29" t="e">
        <f>VLOOKUP($C150,'S48'!$C:$BQ,42,0)</f>
        <v>#N/A</v>
      </c>
      <c r="BK150" s="29" t="e">
        <f>VLOOKUP($C150,'S48'!$C:$BQ,43,0)</f>
        <v>#N/A</v>
      </c>
      <c r="BL150" s="22" t="e">
        <f>VLOOKUP($C150,'S49'!$C:$BQ,55,0)</f>
        <v>#N/A</v>
      </c>
      <c r="BM150" s="22" t="e">
        <f>VLOOKUP($C150,'S49'!$C:$BQ,62,0)</f>
        <v>#N/A</v>
      </c>
      <c r="BN150" s="22" t="e">
        <f>VLOOKUP($C150,'S49'!$C:$BQ,63,0)</f>
        <v>#N/A</v>
      </c>
      <c r="BO150" s="22" t="e">
        <f>VLOOKUP($C150,'S49'!$C:$BQ,45,0)</f>
        <v>#N/A</v>
      </c>
      <c r="BP150" s="29" t="e">
        <f>VLOOKUP($C150,'S49'!$C:$BQ,52,0)</f>
        <v>#N/A</v>
      </c>
      <c r="BQ150" s="29" t="e">
        <f>VLOOKUP($C150,'S49'!$C:$BQ,53,0)</f>
        <v>#N/A</v>
      </c>
      <c r="BR150" s="29" t="e">
        <f>VLOOKUP($C150,'S49'!$C:$BQ,15,0)</f>
        <v>#N/A</v>
      </c>
      <c r="BS150" s="29" t="e">
        <f>VLOOKUP($C150,'S49'!$C:$BQ,22,0)</f>
        <v>#N/A</v>
      </c>
      <c r="BT150" s="29" t="e">
        <f>VLOOKUP($C150,'S49'!$C:$BQ,23,0)</f>
        <v>#N/A</v>
      </c>
      <c r="BU150" s="29" t="e">
        <f>VLOOKUP($C150,'S49'!$C:$BQ,35,0)</f>
        <v>#N/A</v>
      </c>
      <c r="BV150" s="29" t="e">
        <f>VLOOKUP($C150,'S49'!$C:$BQ,42,0)</f>
        <v>#N/A</v>
      </c>
      <c r="BW150" s="29" t="e">
        <f>VLOOKUP($C150,'S49'!$C:$BQ,43,0)</f>
        <v>#N/A</v>
      </c>
      <c r="BX150" s="22" t="e">
        <f>VLOOKUP($C150,'S50'!$C:$BQ,55,0)</f>
        <v>#N/A</v>
      </c>
      <c r="BY150" s="22" t="e">
        <f>VLOOKUP($C150,'S50'!$C:$BQ,62,0)</f>
        <v>#N/A</v>
      </c>
      <c r="BZ150" s="22" t="e">
        <f>VLOOKUP($C150,'S50'!$C:$BQ,63,0)</f>
        <v>#N/A</v>
      </c>
      <c r="CA150" s="22" t="e">
        <f>VLOOKUP($C150,'S50'!$C:$BQ,45,0)</f>
        <v>#N/A</v>
      </c>
      <c r="CB150" s="29" t="e">
        <f>VLOOKUP($C150,'S50'!$C:$BQ,52,0)</f>
        <v>#N/A</v>
      </c>
      <c r="CC150" s="29" t="e">
        <f>VLOOKUP($C150,'S50'!$C:$BQ,53,0)</f>
        <v>#N/A</v>
      </c>
      <c r="CD150" s="29" t="e">
        <f>VLOOKUP($C150,'S50'!$C:$BQ,15,0)</f>
        <v>#N/A</v>
      </c>
      <c r="CE150" s="29" t="e">
        <f>VLOOKUP($C150,'S50'!$C:$BQ,22,0)</f>
        <v>#N/A</v>
      </c>
      <c r="CF150" s="29" t="e">
        <f>VLOOKUP($C150,'S50'!$C:$BQ,23,0)</f>
        <v>#N/A</v>
      </c>
      <c r="CG150" s="29" t="e">
        <f>VLOOKUP($C150,'S50'!$C:$BQ,35,0)</f>
        <v>#N/A</v>
      </c>
      <c r="CH150" s="29" t="e">
        <f>VLOOKUP($C150,'S50'!$C:$BQ,42,0)</f>
        <v>#N/A</v>
      </c>
      <c r="CI150" s="29" t="e">
        <f>VLOOKUP($C150,'S50'!$C:$BQ,43,0)</f>
        <v>#N/A</v>
      </c>
    </row>
    <row r="151" spans="1:87" x14ac:dyDescent="0.2">
      <c r="A151" s="31" t="e">
        <v>#N/A</v>
      </c>
      <c r="B151" s="31" t="e">
        <v>#N/A</v>
      </c>
      <c r="C151" s="21" t="s">
        <v>188</v>
      </c>
      <c r="D151" s="22">
        <f>VLOOKUP($C151,'S0 remplacer avec S44'!$C:$BQ,55,0)</f>
        <v>75.900000000000006</v>
      </c>
      <c r="E151" s="22">
        <f>VLOOKUP($C151,'S0 remplacer avec S44'!$C:$BQ,62,0)</f>
        <v>54</v>
      </c>
      <c r="F151" s="22">
        <f>VLOOKUP($C151,'S0 remplacer avec S44'!$C:$BQ,63,0)</f>
        <v>80</v>
      </c>
      <c r="G151" s="22">
        <f>VLOOKUP($C151,'S0 remplacer avec S44'!$C:$BQ,45,0)</f>
        <v>774.27668000000006</v>
      </c>
      <c r="H151" s="29">
        <f>VLOOKUP($C151,'S0 remplacer avec S44'!$C:$BQ,52,0)</f>
        <v>370</v>
      </c>
      <c r="I151" s="29">
        <f>VLOOKUP($C151,'S0 remplacer avec S44'!$C:$BQ,53,0)</f>
        <v>599</v>
      </c>
      <c r="J151" s="29">
        <f>VLOOKUP($C151,'S0 remplacer avec S44'!$C:$BQ,15,0)</f>
        <v>57</v>
      </c>
      <c r="K151" s="29">
        <f>VLOOKUP($C151,'S0 remplacer avec S44'!$C:$BQ,22,0)</f>
        <v>15</v>
      </c>
      <c r="L151" s="29">
        <f>VLOOKUP($C151,'S0 remplacer avec S44'!$C:$BQ,23,0)</f>
        <v>30</v>
      </c>
      <c r="M151" s="29">
        <f>VLOOKUP($C151,'S0 remplacer avec S44'!$C:$BQ,35,0)</f>
        <v>1200.1869099999999</v>
      </c>
      <c r="N151" s="29">
        <f>VLOOKUP($C151,'S0 remplacer avec S44'!$C:$BQ,42,0)</f>
        <v>173</v>
      </c>
      <c r="O151" s="29">
        <f>VLOOKUP($C151,'S0 remplacer avec S44'!$C:$BQ,43,0)</f>
        <v>447</v>
      </c>
      <c r="P151" s="22">
        <f>VLOOKUP($C151,'S45'!$C:$BQ,55,0)</f>
        <v>75.900000000000006</v>
      </c>
      <c r="Q151" s="22">
        <f>VLOOKUP($C151,'S45'!$C:$BQ,62,0)</f>
        <v>54</v>
      </c>
      <c r="R151" s="22">
        <f>VLOOKUP($C151,'S45'!$C:$BQ,63,0)</f>
        <v>80</v>
      </c>
      <c r="S151" s="22">
        <f>VLOOKUP($C151,'S45'!$C:$BQ,45,0)</f>
        <v>774.27668000000006</v>
      </c>
      <c r="T151" s="29">
        <f>VLOOKUP($C151,'S45'!$C:$BQ,52,0)</f>
        <v>370</v>
      </c>
      <c r="U151" s="29">
        <f>VLOOKUP($C151,'S45'!$C:$BQ,53,0)</f>
        <v>599</v>
      </c>
      <c r="V151" s="29">
        <f>VLOOKUP($C151,'S45'!$C:$BQ,15,0)</f>
        <v>57</v>
      </c>
      <c r="W151" s="29">
        <f>VLOOKUP($C151,'S45'!$C:$BQ,22,0)</f>
        <v>15</v>
      </c>
      <c r="X151" s="29">
        <f>VLOOKUP($C151,'S45'!$C:$BQ,23,0)</f>
        <v>30</v>
      </c>
      <c r="Y151" s="29">
        <f>VLOOKUP($C151,'S45'!$C:$BQ,35,0)</f>
        <v>1200.1869099999999</v>
      </c>
      <c r="Z151" s="29">
        <f>VLOOKUP($C151,'S45'!$C:$BQ,42,0)</f>
        <v>173</v>
      </c>
      <c r="AA151" s="29">
        <f>VLOOKUP($C151,'S45'!$C:$BQ,43,0)</f>
        <v>447</v>
      </c>
      <c r="AB151" s="22" t="e">
        <f>VLOOKUP($C151,'S46'!$C:$BQ,55,0)</f>
        <v>#N/A</v>
      </c>
      <c r="AC151" s="22" t="e">
        <f>VLOOKUP($C151,'S46'!$C:$BQ,62,0)</f>
        <v>#N/A</v>
      </c>
      <c r="AD151" s="22" t="e">
        <f>VLOOKUP($C151,'S46'!$C:$BQ,63,0)</f>
        <v>#N/A</v>
      </c>
      <c r="AE151" s="22" t="e">
        <f>VLOOKUP($C151,'S46'!$C:$BQ,45,0)</f>
        <v>#N/A</v>
      </c>
      <c r="AF151" s="29" t="e">
        <f>VLOOKUP($C151,'S46'!$C:$BQ,52,0)</f>
        <v>#N/A</v>
      </c>
      <c r="AG151" s="29" t="e">
        <f>VLOOKUP($C151,'S46'!$C:$BQ,53,0)</f>
        <v>#N/A</v>
      </c>
      <c r="AH151" s="29" t="e">
        <f>VLOOKUP($C151,'S46'!$C:$BQ,15,0)</f>
        <v>#N/A</v>
      </c>
      <c r="AI151" s="29" t="e">
        <f>VLOOKUP($C151,'S46'!$C:$BQ,22,0)</f>
        <v>#N/A</v>
      </c>
      <c r="AJ151" s="29" t="e">
        <f>VLOOKUP($C151,'S46'!$C:$BQ,23,0)</f>
        <v>#N/A</v>
      </c>
      <c r="AK151" s="29" t="e">
        <f>VLOOKUP($C151,'S46'!$C:$BQ,35,0)</f>
        <v>#N/A</v>
      </c>
      <c r="AL151" s="29" t="e">
        <f>VLOOKUP($C151,'S46'!$C:$BQ,42,0)</f>
        <v>#N/A</v>
      </c>
      <c r="AM151" s="29" t="e">
        <f>VLOOKUP($C151,'S46'!$C:$BQ,43,0)</f>
        <v>#N/A</v>
      </c>
      <c r="AN151" s="22" t="e">
        <f>VLOOKUP($C151,'S47'!$C:$BQ,55,0)</f>
        <v>#N/A</v>
      </c>
      <c r="AO151" s="22" t="e">
        <f>VLOOKUP($C151,'S47'!$C:$BQ,62,0)</f>
        <v>#N/A</v>
      </c>
      <c r="AP151" s="22" t="e">
        <f>VLOOKUP($C151,'S47'!$C:$BQ,63,0)</f>
        <v>#N/A</v>
      </c>
      <c r="AQ151" s="22" t="e">
        <f>VLOOKUP($C151,'S47'!$C:$BQ,45,0)</f>
        <v>#N/A</v>
      </c>
      <c r="AR151" s="29" t="e">
        <f>VLOOKUP($C151,'S47'!$C:$BQ,52,0)</f>
        <v>#N/A</v>
      </c>
      <c r="AS151" s="29" t="e">
        <f>VLOOKUP($C151,'S47'!$C:$BQ,53,0)</f>
        <v>#N/A</v>
      </c>
      <c r="AT151" s="29" t="e">
        <f>VLOOKUP($C151,'S47'!$C:$BQ,15,0)</f>
        <v>#N/A</v>
      </c>
      <c r="AU151" s="29" t="e">
        <f>VLOOKUP($C151,'S47'!$C:$BQ,22,0)</f>
        <v>#N/A</v>
      </c>
      <c r="AV151" s="29" t="e">
        <f>VLOOKUP($C151,'S47'!$C:$BQ,23,0)</f>
        <v>#N/A</v>
      </c>
      <c r="AW151" s="29" t="e">
        <f>VLOOKUP($C151,'S47'!$C:$BQ,35,0)</f>
        <v>#N/A</v>
      </c>
      <c r="AX151" s="29" t="e">
        <f>VLOOKUP($C151,'S47'!$C:$BQ,42,0)</f>
        <v>#N/A</v>
      </c>
      <c r="AY151" s="29" t="e">
        <f>VLOOKUP($C151,'S47'!$C:$BQ,43,0)</f>
        <v>#N/A</v>
      </c>
      <c r="AZ151" s="22" t="e">
        <f>VLOOKUP($C151,'S48'!$C:$BQ,55,0)</f>
        <v>#N/A</v>
      </c>
      <c r="BA151" s="22" t="e">
        <f>VLOOKUP($C151,'S48'!$C:$BQ,62,0)</f>
        <v>#N/A</v>
      </c>
      <c r="BB151" s="22" t="e">
        <f>VLOOKUP($C151,'S48'!$C:$BQ,63,0)</f>
        <v>#N/A</v>
      </c>
      <c r="BC151" s="22" t="e">
        <f>VLOOKUP($C151,'S48'!$C:$BQ,45,0)</f>
        <v>#N/A</v>
      </c>
      <c r="BD151" s="29" t="e">
        <f>VLOOKUP($C151,'S48'!$C:$BQ,52,0)</f>
        <v>#N/A</v>
      </c>
      <c r="BE151" s="29" t="e">
        <f>VLOOKUP($C151,'S48'!$C:$BQ,53,0)</f>
        <v>#N/A</v>
      </c>
      <c r="BF151" s="29" t="e">
        <f>VLOOKUP($C151,'S48'!$C:$BQ,15,0)</f>
        <v>#N/A</v>
      </c>
      <c r="BG151" s="29" t="e">
        <f>VLOOKUP($C151,'S48'!$C:$BQ,22,0)</f>
        <v>#N/A</v>
      </c>
      <c r="BH151" s="29" t="e">
        <f>VLOOKUP($C151,'S48'!$C:$BQ,23,0)</f>
        <v>#N/A</v>
      </c>
      <c r="BI151" s="29" t="e">
        <f>VLOOKUP($C151,'S48'!$C:$BQ,35,0)</f>
        <v>#N/A</v>
      </c>
      <c r="BJ151" s="29" t="e">
        <f>VLOOKUP($C151,'S48'!$C:$BQ,42,0)</f>
        <v>#N/A</v>
      </c>
      <c r="BK151" s="29" t="e">
        <f>VLOOKUP($C151,'S48'!$C:$BQ,43,0)</f>
        <v>#N/A</v>
      </c>
      <c r="BL151" s="22" t="e">
        <f>VLOOKUP($C151,'S49'!$C:$BQ,55,0)</f>
        <v>#N/A</v>
      </c>
      <c r="BM151" s="22" t="e">
        <f>VLOOKUP($C151,'S49'!$C:$BQ,62,0)</f>
        <v>#N/A</v>
      </c>
      <c r="BN151" s="22" t="e">
        <f>VLOOKUP($C151,'S49'!$C:$BQ,63,0)</f>
        <v>#N/A</v>
      </c>
      <c r="BO151" s="22" t="e">
        <f>VLOOKUP($C151,'S49'!$C:$BQ,45,0)</f>
        <v>#N/A</v>
      </c>
      <c r="BP151" s="29" t="e">
        <f>VLOOKUP($C151,'S49'!$C:$BQ,52,0)</f>
        <v>#N/A</v>
      </c>
      <c r="BQ151" s="29" t="e">
        <f>VLOOKUP($C151,'S49'!$C:$BQ,53,0)</f>
        <v>#N/A</v>
      </c>
      <c r="BR151" s="29" t="e">
        <f>VLOOKUP($C151,'S49'!$C:$BQ,15,0)</f>
        <v>#N/A</v>
      </c>
      <c r="BS151" s="29" t="e">
        <f>VLOOKUP($C151,'S49'!$C:$BQ,22,0)</f>
        <v>#N/A</v>
      </c>
      <c r="BT151" s="29" t="e">
        <f>VLOOKUP($C151,'S49'!$C:$BQ,23,0)</f>
        <v>#N/A</v>
      </c>
      <c r="BU151" s="29" t="e">
        <f>VLOOKUP($C151,'S49'!$C:$BQ,35,0)</f>
        <v>#N/A</v>
      </c>
      <c r="BV151" s="29" t="e">
        <f>VLOOKUP($C151,'S49'!$C:$BQ,42,0)</f>
        <v>#N/A</v>
      </c>
      <c r="BW151" s="29" t="e">
        <f>VLOOKUP($C151,'S49'!$C:$BQ,43,0)</f>
        <v>#N/A</v>
      </c>
      <c r="BX151" s="22" t="e">
        <f>VLOOKUP($C151,'S50'!$C:$BQ,55,0)</f>
        <v>#N/A</v>
      </c>
      <c r="BY151" s="22" t="e">
        <f>VLOOKUP($C151,'S50'!$C:$BQ,62,0)</f>
        <v>#N/A</v>
      </c>
      <c r="BZ151" s="22" t="e">
        <f>VLOOKUP($C151,'S50'!$C:$BQ,63,0)</f>
        <v>#N/A</v>
      </c>
      <c r="CA151" s="22" t="e">
        <f>VLOOKUP($C151,'S50'!$C:$BQ,45,0)</f>
        <v>#N/A</v>
      </c>
      <c r="CB151" s="29" t="e">
        <f>VLOOKUP($C151,'S50'!$C:$BQ,52,0)</f>
        <v>#N/A</v>
      </c>
      <c r="CC151" s="29" t="e">
        <f>VLOOKUP($C151,'S50'!$C:$BQ,53,0)</f>
        <v>#N/A</v>
      </c>
      <c r="CD151" s="29" t="e">
        <f>VLOOKUP($C151,'S50'!$C:$BQ,15,0)</f>
        <v>#N/A</v>
      </c>
      <c r="CE151" s="29" t="e">
        <f>VLOOKUP($C151,'S50'!$C:$BQ,22,0)</f>
        <v>#N/A</v>
      </c>
      <c r="CF151" s="29" t="e">
        <f>VLOOKUP($C151,'S50'!$C:$BQ,23,0)</f>
        <v>#N/A</v>
      </c>
      <c r="CG151" s="29" t="e">
        <f>VLOOKUP($C151,'S50'!$C:$BQ,35,0)</f>
        <v>#N/A</v>
      </c>
      <c r="CH151" s="29" t="e">
        <f>VLOOKUP($C151,'S50'!$C:$BQ,42,0)</f>
        <v>#N/A</v>
      </c>
      <c r="CI151" s="29" t="e">
        <f>VLOOKUP($C151,'S50'!$C:$BQ,43,0)</f>
        <v>#N/A</v>
      </c>
    </row>
    <row r="152" spans="1:87" x14ac:dyDescent="0.2">
      <c r="A152" s="31" t="s">
        <v>384</v>
      </c>
      <c r="B152" s="31" t="s">
        <v>174</v>
      </c>
      <c r="C152" s="21" t="s">
        <v>189</v>
      </c>
      <c r="D152" s="22">
        <f>VLOOKUP($C152,'S0 remplacer avec S44'!$C:$BQ,55,0)</f>
        <v>301.7</v>
      </c>
      <c r="E152" s="22">
        <f>VLOOKUP($C152,'S0 remplacer avec S44'!$C:$BQ,62,0)</f>
        <v>1</v>
      </c>
      <c r="F152" s="22">
        <f>VLOOKUP($C152,'S0 remplacer avec S44'!$C:$BQ,63,0)</f>
        <v>62</v>
      </c>
      <c r="G152" s="22">
        <f>VLOOKUP($C152,'S0 remplacer avec S44'!$C:$BQ,45,0)</f>
        <v>2722.8266600000002</v>
      </c>
      <c r="H152" s="29">
        <f>VLOOKUP($C152,'S0 remplacer avec S44'!$C:$BQ,52,0)</f>
        <v>0</v>
      </c>
      <c r="I152" s="29">
        <f>VLOOKUP($C152,'S0 remplacer avec S44'!$C:$BQ,53,0)</f>
        <v>479</v>
      </c>
      <c r="J152" s="29">
        <f>VLOOKUP($C152,'S0 remplacer avec S44'!$C:$BQ,15,0)</f>
        <v>200</v>
      </c>
      <c r="K152" s="29">
        <f>VLOOKUP($C152,'S0 remplacer avec S44'!$C:$BQ,22,0)</f>
        <v>0</v>
      </c>
      <c r="L152" s="29">
        <f>VLOOKUP($C152,'S0 remplacer avec S44'!$C:$BQ,23,0)</f>
        <v>2</v>
      </c>
      <c r="M152" s="29">
        <f>VLOOKUP($C152,'S0 remplacer avec S44'!$C:$BQ,35,0)</f>
        <v>3198.9463099999998</v>
      </c>
      <c r="N152" s="29">
        <f>VLOOKUP($C152,'S0 remplacer avec S44'!$C:$BQ,42,0)</f>
        <v>656</v>
      </c>
      <c r="O152" s="29">
        <f>VLOOKUP($C152,'S0 remplacer avec S44'!$C:$BQ,43,0)</f>
        <v>1427</v>
      </c>
      <c r="P152" s="22">
        <f>VLOOKUP($C152,'S45'!$C:$BQ,55,0)</f>
        <v>304.89999999999998</v>
      </c>
      <c r="Q152" s="22">
        <f>VLOOKUP($C152,'S45'!$C:$BQ,62,0)</f>
        <v>0</v>
      </c>
      <c r="R152" s="22">
        <f>VLOOKUP($C152,'S45'!$C:$BQ,63,0)</f>
        <v>59</v>
      </c>
      <c r="S152" s="22">
        <f>VLOOKUP($C152,'S45'!$C:$BQ,45,0)</f>
        <v>2782.3444</v>
      </c>
      <c r="T152" s="29">
        <f>VLOOKUP($C152,'S45'!$C:$BQ,52,0)</f>
        <v>0</v>
      </c>
      <c r="U152" s="29">
        <f>VLOOKUP($C152,'S45'!$C:$BQ,53,0)</f>
        <v>419</v>
      </c>
      <c r="V152" s="29">
        <f>VLOOKUP($C152,'S45'!$C:$BQ,15,0)</f>
        <v>208</v>
      </c>
      <c r="W152" s="29">
        <f>VLOOKUP($C152,'S45'!$C:$BQ,22,0)</f>
        <v>0</v>
      </c>
      <c r="X152" s="29">
        <f>VLOOKUP($C152,'S45'!$C:$BQ,23,0)</f>
        <v>0</v>
      </c>
      <c r="Y152" s="29">
        <f>VLOOKUP($C152,'S45'!$C:$BQ,35,0)</f>
        <v>3226.7105000000001</v>
      </c>
      <c r="Z152" s="29">
        <f>VLOOKUP($C152,'S45'!$C:$BQ,42,0)</f>
        <v>629</v>
      </c>
      <c r="AA152" s="29">
        <f>VLOOKUP($C152,'S45'!$C:$BQ,43,0)</f>
        <v>1400</v>
      </c>
      <c r="AB152" s="22" t="e">
        <f>VLOOKUP($C152,'S46'!$C:$BQ,55,0)</f>
        <v>#N/A</v>
      </c>
      <c r="AC152" s="22" t="e">
        <f>VLOOKUP($C152,'S46'!$C:$BQ,62,0)</f>
        <v>#N/A</v>
      </c>
      <c r="AD152" s="22" t="e">
        <f>VLOOKUP($C152,'S46'!$C:$BQ,63,0)</f>
        <v>#N/A</v>
      </c>
      <c r="AE152" s="22" t="e">
        <f>VLOOKUP($C152,'S46'!$C:$BQ,45,0)</f>
        <v>#N/A</v>
      </c>
      <c r="AF152" s="29" t="e">
        <f>VLOOKUP($C152,'S46'!$C:$BQ,52,0)</f>
        <v>#N/A</v>
      </c>
      <c r="AG152" s="29" t="e">
        <f>VLOOKUP($C152,'S46'!$C:$BQ,53,0)</f>
        <v>#N/A</v>
      </c>
      <c r="AH152" s="29" t="e">
        <f>VLOOKUP($C152,'S46'!$C:$BQ,15,0)</f>
        <v>#N/A</v>
      </c>
      <c r="AI152" s="29" t="e">
        <f>VLOOKUP($C152,'S46'!$C:$BQ,22,0)</f>
        <v>#N/A</v>
      </c>
      <c r="AJ152" s="29" t="e">
        <f>VLOOKUP($C152,'S46'!$C:$BQ,23,0)</f>
        <v>#N/A</v>
      </c>
      <c r="AK152" s="29" t="e">
        <f>VLOOKUP($C152,'S46'!$C:$BQ,35,0)</f>
        <v>#N/A</v>
      </c>
      <c r="AL152" s="29" t="e">
        <f>VLOOKUP($C152,'S46'!$C:$BQ,42,0)</f>
        <v>#N/A</v>
      </c>
      <c r="AM152" s="29" t="e">
        <f>VLOOKUP($C152,'S46'!$C:$BQ,43,0)</f>
        <v>#N/A</v>
      </c>
      <c r="AN152" s="22" t="e">
        <f>VLOOKUP($C152,'S47'!$C:$BQ,55,0)</f>
        <v>#N/A</v>
      </c>
      <c r="AO152" s="22" t="e">
        <f>VLOOKUP($C152,'S47'!$C:$BQ,62,0)</f>
        <v>#N/A</v>
      </c>
      <c r="AP152" s="22" t="e">
        <f>VLOOKUP($C152,'S47'!$C:$BQ,63,0)</f>
        <v>#N/A</v>
      </c>
      <c r="AQ152" s="22" t="e">
        <f>VLOOKUP($C152,'S47'!$C:$BQ,45,0)</f>
        <v>#N/A</v>
      </c>
      <c r="AR152" s="29" t="e">
        <f>VLOOKUP($C152,'S47'!$C:$BQ,52,0)</f>
        <v>#N/A</v>
      </c>
      <c r="AS152" s="29" t="e">
        <f>VLOOKUP($C152,'S47'!$C:$BQ,53,0)</f>
        <v>#N/A</v>
      </c>
      <c r="AT152" s="29" t="e">
        <f>VLOOKUP($C152,'S47'!$C:$BQ,15,0)</f>
        <v>#N/A</v>
      </c>
      <c r="AU152" s="29" t="e">
        <f>VLOOKUP($C152,'S47'!$C:$BQ,22,0)</f>
        <v>#N/A</v>
      </c>
      <c r="AV152" s="29" t="e">
        <f>VLOOKUP($C152,'S47'!$C:$BQ,23,0)</f>
        <v>#N/A</v>
      </c>
      <c r="AW152" s="29" t="e">
        <f>VLOOKUP($C152,'S47'!$C:$BQ,35,0)</f>
        <v>#N/A</v>
      </c>
      <c r="AX152" s="29" t="e">
        <f>VLOOKUP($C152,'S47'!$C:$BQ,42,0)</f>
        <v>#N/A</v>
      </c>
      <c r="AY152" s="29" t="e">
        <f>VLOOKUP($C152,'S47'!$C:$BQ,43,0)</f>
        <v>#N/A</v>
      </c>
      <c r="AZ152" s="22" t="e">
        <f>VLOOKUP($C152,'S48'!$C:$BQ,55,0)</f>
        <v>#N/A</v>
      </c>
      <c r="BA152" s="22" t="e">
        <f>VLOOKUP($C152,'S48'!$C:$BQ,62,0)</f>
        <v>#N/A</v>
      </c>
      <c r="BB152" s="22" t="e">
        <f>VLOOKUP($C152,'S48'!$C:$BQ,63,0)</f>
        <v>#N/A</v>
      </c>
      <c r="BC152" s="22" t="e">
        <f>VLOOKUP($C152,'S48'!$C:$BQ,45,0)</f>
        <v>#N/A</v>
      </c>
      <c r="BD152" s="29" t="e">
        <f>VLOOKUP($C152,'S48'!$C:$BQ,52,0)</f>
        <v>#N/A</v>
      </c>
      <c r="BE152" s="29" t="e">
        <f>VLOOKUP($C152,'S48'!$C:$BQ,53,0)</f>
        <v>#N/A</v>
      </c>
      <c r="BF152" s="29" t="e">
        <f>VLOOKUP($C152,'S48'!$C:$BQ,15,0)</f>
        <v>#N/A</v>
      </c>
      <c r="BG152" s="29" t="e">
        <f>VLOOKUP($C152,'S48'!$C:$BQ,22,0)</f>
        <v>#N/A</v>
      </c>
      <c r="BH152" s="29" t="e">
        <f>VLOOKUP($C152,'S48'!$C:$BQ,23,0)</f>
        <v>#N/A</v>
      </c>
      <c r="BI152" s="29" t="e">
        <f>VLOOKUP($C152,'S48'!$C:$BQ,35,0)</f>
        <v>#N/A</v>
      </c>
      <c r="BJ152" s="29" t="e">
        <f>VLOOKUP($C152,'S48'!$C:$BQ,42,0)</f>
        <v>#N/A</v>
      </c>
      <c r="BK152" s="29" t="e">
        <f>VLOOKUP($C152,'S48'!$C:$BQ,43,0)</f>
        <v>#N/A</v>
      </c>
      <c r="BL152" s="22" t="e">
        <f>VLOOKUP($C152,'S49'!$C:$BQ,55,0)</f>
        <v>#N/A</v>
      </c>
      <c r="BM152" s="22" t="e">
        <f>VLOOKUP($C152,'S49'!$C:$BQ,62,0)</f>
        <v>#N/A</v>
      </c>
      <c r="BN152" s="22" t="e">
        <f>VLOOKUP($C152,'S49'!$C:$BQ,63,0)</f>
        <v>#N/A</v>
      </c>
      <c r="BO152" s="22" t="e">
        <f>VLOOKUP($C152,'S49'!$C:$BQ,45,0)</f>
        <v>#N/A</v>
      </c>
      <c r="BP152" s="29" t="e">
        <f>VLOOKUP($C152,'S49'!$C:$BQ,52,0)</f>
        <v>#N/A</v>
      </c>
      <c r="BQ152" s="29" t="e">
        <f>VLOOKUP($C152,'S49'!$C:$BQ,53,0)</f>
        <v>#N/A</v>
      </c>
      <c r="BR152" s="29" t="e">
        <f>VLOOKUP($C152,'S49'!$C:$BQ,15,0)</f>
        <v>#N/A</v>
      </c>
      <c r="BS152" s="29" t="e">
        <f>VLOOKUP($C152,'S49'!$C:$BQ,22,0)</f>
        <v>#N/A</v>
      </c>
      <c r="BT152" s="29" t="e">
        <f>VLOOKUP($C152,'S49'!$C:$BQ,23,0)</f>
        <v>#N/A</v>
      </c>
      <c r="BU152" s="29" t="e">
        <f>VLOOKUP($C152,'S49'!$C:$BQ,35,0)</f>
        <v>#N/A</v>
      </c>
      <c r="BV152" s="29" t="e">
        <f>VLOOKUP($C152,'S49'!$C:$BQ,42,0)</f>
        <v>#N/A</v>
      </c>
      <c r="BW152" s="29" t="e">
        <f>VLOOKUP($C152,'S49'!$C:$BQ,43,0)</f>
        <v>#N/A</v>
      </c>
      <c r="BX152" s="22" t="e">
        <f>VLOOKUP($C152,'S50'!$C:$BQ,55,0)</f>
        <v>#N/A</v>
      </c>
      <c r="BY152" s="22" t="e">
        <f>VLOOKUP($C152,'S50'!$C:$BQ,62,0)</f>
        <v>#N/A</v>
      </c>
      <c r="BZ152" s="22" t="e">
        <f>VLOOKUP($C152,'S50'!$C:$BQ,63,0)</f>
        <v>#N/A</v>
      </c>
      <c r="CA152" s="22" t="e">
        <f>VLOOKUP($C152,'S50'!$C:$BQ,45,0)</f>
        <v>#N/A</v>
      </c>
      <c r="CB152" s="29" t="e">
        <f>VLOOKUP($C152,'S50'!$C:$BQ,52,0)</f>
        <v>#N/A</v>
      </c>
      <c r="CC152" s="29" t="e">
        <f>VLOOKUP($C152,'S50'!$C:$BQ,53,0)</f>
        <v>#N/A</v>
      </c>
      <c r="CD152" s="29" t="e">
        <f>VLOOKUP($C152,'S50'!$C:$BQ,15,0)</f>
        <v>#N/A</v>
      </c>
      <c r="CE152" s="29" t="e">
        <f>VLOOKUP($C152,'S50'!$C:$BQ,22,0)</f>
        <v>#N/A</v>
      </c>
      <c r="CF152" s="29" t="e">
        <f>VLOOKUP($C152,'S50'!$C:$BQ,23,0)</f>
        <v>#N/A</v>
      </c>
      <c r="CG152" s="29" t="e">
        <f>VLOOKUP($C152,'S50'!$C:$BQ,35,0)</f>
        <v>#N/A</v>
      </c>
      <c r="CH152" s="29" t="e">
        <f>VLOOKUP($C152,'S50'!$C:$BQ,42,0)</f>
        <v>#N/A</v>
      </c>
      <c r="CI152" s="29" t="e">
        <f>VLOOKUP($C152,'S50'!$C:$BQ,43,0)</f>
        <v>#N/A</v>
      </c>
    </row>
    <row r="153" spans="1:87" x14ac:dyDescent="0.2">
      <c r="A153" s="31" t="s">
        <v>384</v>
      </c>
      <c r="B153" s="31" t="s">
        <v>174</v>
      </c>
      <c r="C153" s="21" t="s">
        <v>190</v>
      </c>
      <c r="D153" s="22">
        <f>VLOOKUP($C153,'S0 remplacer avec S44'!$C:$BQ,55,0)</f>
        <v>240.8</v>
      </c>
      <c r="E153" s="22">
        <f>VLOOKUP($C153,'S0 remplacer avec S44'!$C:$BQ,62,0)</f>
        <v>0</v>
      </c>
      <c r="F153" s="22">
        <f>VLOOKUP($C153,'S0 remplacer avec S44'!$C:$BQ,63,0)</f>
        <v>0</v>
      </c>
      <c r="G153" s="22">
        <f>VLOOKUP($C153,'S0 remplacer avec S44'!$C:$BQ,45,0)</f>
        <v>2031.65291</v>
      </c>
      <c r="H153" s="29">
        <f>VLOOKUP($C153,'S0 remplacer avec S44'!$C:$BQ,52,0)</f>
        <v>0</v>
      </c>
      <c r="I153" s="29">
        <f>VLOOKUP($C153,'S0 remplacer avec S44'!$C:$BQ,53,0)</f>
        <v>21</v>
      </c>
      <c r="J153" s="29">
        <f>VLOOKUP($C153,'S0 remplacer avec S44'!$C:$BQ,15,0)</f>
        <v>207</v>
      </c>
      <c r="K153" s="29">
        <f>VLOOKUP($C153,'S0 remplacer avec S44'!$C:$BQ,22,0)</f>
        <v>0</v>
      </c>
      <c r="L153" s="29">
        <f>VLOOKUP($C153,'S0 remplacer avec S44'!$C:$BQ,23,0)</f>
        <v>0</v>
      </c>
      <c r="M153" s="29">
        <f>VLOOKUP($C153,'S0 remplacer avec S44'!$C:$BQ,35,0)</f>
        <v>2432.5830299999998</v>
      </c>
      <c r="N153" s="29">
        <f>VLOOKUP($C153,'S0 remplacer avec S44'!$C:$BQ,42,0)</f>
        <v>0</v>
      </c>
      <c r="O153" s="29">
        <f>VLOOKUP($C153,'S0 remplacer avec S44'!$C:$BQ,43,0)</f>
        <v>314</v>
      </c>
      <c r="P153" s="22">
        <f>VLOOKUP($C153,'S45'!$C:$BQ,55,0)</f>
        <v>240.8</v>
      </c>
      <c r="Q153" s="22">
        <f>VLOOKUP($C153,'S45'!$C:$BQ,62,0)</f>
        <v>0</v>
      </c>
      <c r="R153" s="22">
        <f>VLOOKUP($C153,'S45'!$C:$BQ,63,0)</f>
        <v>0</v>
      </c>
      <c r="S153" s="22">
        <f>VLOOKUP($C153,'S45'!$C:$BQ,45,0)</f>
        <v>2039.38411</v>
      </c>
      <c r="T153" s="29">
        <f>VLOOKUP($C153,'S45'!$C:$BQ,52,0)</f>
        <v>0</v>
      </c>
      <c r="U153" s="29">
        <f>VLOOKUP($C153,'S45'!$C:$BQ,53,0)</f>
        <v>13</v>
      </c>
      <c r="V153" s="29">
        <f>VLOOKUP($C153,'S45'!$C:$BQ,15,0)</f>
        <v>213</v>
      </c>
      <c r="W153" s="29">
        <f>VLOOKUP($C153,'S45'!$C:$BQ,22,0)</f>
        <v>0</v>
      </c>
      <c r="X153" s="29">
        <f>VLOOKUP($C153,'S45'!$C:$BQ,23,0)</f>
        <v>0</v>
      </c>
      <c r="Y153" s="29">
        <f>VLOOKUP($C153,'S45'!$C:$BQ,35,0)</f>
        <v>2433.80969</v>
      </c>
      <c r="Z153" s="29">
        <f>VLOOKUP($C153,'S45'!$C:$BQ,42,0)</f>
        <v>0</v>
      </c>
      <c r="AA153" s="29">
        <f>VLOOKUP($C153,'S45'!$C:$BQ,43,0)</f>
        <v>313</v>
      </c>
      <c r="AB153" s="22" t="e">
        <f>VLOOKUP($C153,'S46'!$C:$BQ,55,0)</f>
        <v>#N/A</v>
      </c>
      <c r="AC153" s="22" t="e">
        <f>VLOOKUP($C153,'S46'!$C:$BQ,62,0)</f>
        <v>#N/A</v>
      </c>
      <c r="AD153" s="22" t="e">
        <f>VLOOKUP($C153,'S46'!$C:$BQ,63,0)</f>
        <v>#N/A</v>
      </c>
      <c r="AE153" s="22" t="e">
        <f>VLOOKUP($C153,'S46'!$C:$BQ,45,0)</f>
        <v>#N/A</v>
      </c>
      <c r="AF153" s="29" t="e">
        <f>VLOOKUP($C153,'S46'!$C:$BQ,52,0)</f>
        <v>#N/A</v>
      </c>
      <c r="AG153" s="29" t="e">
        <f>VLOOKUP($C153,'S46'!$C:$BQ,53,0)</f>
        <v>#N/A</v>
      </c>
      <c r="AH153" s="29" t="e">
        <f>VLOOKUP($C153,'S46'!$C:$BQ,15,0)</f>
        <v>#N/A</v>
      </c>
      <c r="AI153" s="29" t="e">
        <f>VLOOKUP($C153,'S46'!$C:$BQ,22,0)</f>
        <v>#N/A</v>
      </c>
      <c r="AJ153" s="29" t="e">
        <f>VLOOKUP($C153,'S46'!$C:$BQ,23,0)</f>
        <v>#N/A</v>
      </c>
      <c r="AK153" s="29" t="e">
        <f>VLOOKUP($C153,'S46'!$C:$BQ,35,0)</f>
        <v>#N/A</v>
      </c>
      <c r="AL153" s="29" t="e">
        <f>VLOOKUP($C153,'S46'!$C:$BQ,42,0)</f>
        <v>#N/A</v>
      </c>
      <c r="AM153" s="29" t="e">
        <f>VLOOKUP($C153,'S46'!$C:$BQ,43,0)</f>
        <v>#N/A</v>
      </c>
      <c r="AN153" s="22" t="e">
        <f>VLOOKUP($C153,'S47'!$C:$BQ,55,0)</f>
        <v>#N/A</v>
      </c>
      <c r="AO153" s="22" t="e">
        <f>VLOOKUP($C153,'S47'!$C:$BQ,62,0)</f>
        <v>#N/A</v>
      </c>
      <c r="AP153" s="22" t="e">
        <f>VLOOKUP($C153,'S47'!$C:$BQ,63,0)</f>
        <v>#N/A</v>
      </c>
      <c r="AQ153" s="22" t="e">
        <f>VLOOKUP($C153,'S47'!$C:$BQ,45,0)</f>
        <v>#N/A</v>
      </c>
      <c r="AR153" s="29" t="e">
        <f>VLOOKUP($C153,'S47'!$C:$BQ,52,0)</f>
        <v>#N/A</v>
      </c>
      <c r="AS153" s="29" t="e">
        <f>VLOOKUP($C153,'S47'!$C:$BQ,53,0)</f>
        <v>#N/A</v>
      </c>
      <c r="AT153" s="29" t="e">
        <f>VLOOKUP($C153,'S47'!$C:$BQ,15,0)</f>
        <v>#N/A</v>
      </c>
      <c r="AU153" s="29" t="e">
        <f>VLOOKUP($C153,'S47'!$C:$BQ,22,0)</f>
        <v>#N/A</v>
      </c>
      <c r="AV153" s="29" t="e">
        <f>VLOOKUP($C153,'S47'!$C:$BQ,23,0)</f>
        <v>#N/A</v>
      </c>
      <c r="AW153" s="29" t="e">
        <f>VLOOKUP($C153,'S47'!$C:$BQ,35,0)</f>
        <v>#N/A</v>
      </c>
      <c r="AX153" s="29" t="e">
        <f>VLOOKUP($C153,'S47'!$C:$BQ,42,0)</f>
        <v>#N/A</v>
      </c>
      <c r="AY153" s="29" t="e">
        <f>VLOOKUP($C153,'S47'!$C:$BQ,43,0)</f>
        <v>#N/A</v>
      </c>
      <c r="AZ153" s="22" t="e">
        <f>VLOOKUP($C153,'S48'!$C:$BQ,55,0)</f>
        <v>#N/A</v>
      </c>
      <c r="BA153" s="22" t="e">
        <f>VLOOKUP($C153,'S48'!$C:$BQ,62,0)</f>
        <v>#N/A</v>
      </c>
      <c r="BB153" s="22" t="e">
        <f>VLOOKUP($C153,'S48'!$C:$BQ,63,0)</f>
        <v>#N/A</v>
      </c>
      <c r="BC153" s="22" t="e">
        <f>VLOOKUP($C153,'S48'!$C:$BQ,45,0)</f>
        <v>#N/A</v>
      </c>
      <c r="BD153" s="29" t="e">
        <f>VLOOKUP($C153,'S48'!$C:$BQ,52,0)</f>
        <v>#N/A</v>
      </c>
      <c r="BE153" s="29" t="e">
        <f>VLOOKUP($C153,'S48'!$C:$BQ,53,0)</f>
        <v>#N/A</v>
      </c>
      <c r="BF153" s="29" t="e">
        <f>VLOOKUP($C153,'S48'!$C:$BQ,15,0)</f>
        <v>#N/A</v>
      </c>
      <c r="BG153" s="29" t="e">
        <f>VLOOKUP($C153,'S48'!$C:$BQ,22,0)</f>
        <v>#N/A</v>
      </c>
      <c r="BH153" s="29" t="e">
        <f>VLOOKUP($C153,'S48'!$C:$BQ,23,0)</f>
        <v>#N/A</v>
      </c>
      <c r="BI153" s="29" t="e">
        <f>VLOOKUP($C153,'S48'!$C:$BQ,35,0)</f>
        <v>#N/A</v>
      </c>
      <c r="BJ153" s="29" t="e">
        <f>VLOOKUP($C153,'S48'!$C:$BQ,42,0)</f>
        <v>#N/A</v>
      </c>
      <c r="BK153" s="29" t="e">
        <f>VLOOKUP($C153,'S48'!$C:$BQ,43,0)</f>
        <v>#N/A</v>
      </c>
      <c r="BL153" s="22" t="e">
        <f>VLOOKUP($C153,'S49'!$C:$BQ,55,0)</f>
        <v>#N/A</v>
      </c>
      <c r="BM153" s="22" t="e">
        <f>VLOOKUP($C153,'S49'!$C:$BQ,62,0)</f>
        <v>#N/A</v>
      </c>
      <c r="BN153" s="22" t="e">
        <f>VLOOKUP($C153,'S49'!$C:$BQ,63,0)</f>
        <v>#N/A</v>
      </c>
      <c r="BO153" s="22" t="e">
        <f>VLOOKUP($C153,'S49'!$C:$BQ,45,0)</f>
        <v>#N/A</v>
      </c>
      <c r="BP153" s="29" t="e">
        <f>VLOOKUP($C153,'S49'!$C:$BQ,52,0)</f>
        <v>#N/A</v>
      </c>
      <c r="BQ153" s="29" t="e">
        <f>VLOOKUP($C153,'S49'!$C:$BQ,53,0)</f>
        <v>#N/A</v>
      </c>
      <c r="BR153" s="29" t="e">
        <f>VLOOKUP($C153,'S49'!$C:$BQ,15,0)</f>
        <v>#N/A</v>
      </c>
      <c r="BS153" s="29" t="e">
        <f>VLOOKUP($C153,'S49'!$C:$BQ,22,0)</f>
        <v>#N/A</v>
      </c>
      <c r="BT153" s="29" t="e">
        <f>VLOOKUP($C153,'S49'!$C:$BQ,23,0)</f>
        <v>#N/A</v>
      </c>
      <c r="BU153" s="29" t="e">
        <f>VLOOKUP($C153,'S49'!$C:$BQ,35,0)</f>
        <v>#N/A</v>
      </c>
      <c r="BV153" s="29" t="e">
        <f>VLOOKUP($C153,'S49'!$C:$BQ,42,0)</f>
        <v>#N/A</v>
      </c>
      <c r="BW153" s="29" t="e">
        <f>VLOOKUP($C153,'S49'!$C:$BQ,43,0)</f>
        <v>#N/A</v>
      </c>
      <c r="BX153" s="22" t="e">
        <f>VLOOKUP($C153,'S50'!$C:$BQ,55,0)</f>
        <v>#N/A</v>
      </c>
      <c r="BY153" s="22" t="e">
        <f>VLOOKUP($C153,'S50'!$C:$BQ,62,0)</f>
        <v>#N/A</v>
      </c>
      <c r="BZ153" s="22" t="e">
        <f>VLOOKUP($C153,'S50'!$C:$BQ,63,0)</f>
        <v>#N/A</v>
      </c>
      <c r="CA153" s="22" t="e">
        <f>VLOOKUP($C153,'S50'!$C:$BQ,45,0)</f>
        <v>#N/A</v>
      </c>
      <c r="CB153" s="29" t="e">
        <f>VLOOKUP($C153,'S50'!$C:$BQ,52,0)</f>
        <v>#N/A</v>
      </c>
      <c r="CC153" s="29" t="e">
        <f>VLOOKUP($C153,'S50'!$C:$BQ,53,0)</f>
        <v>#N/A</v>
      </c>
      <c r="CD153" s="29" t="e">
        <f>VLOOKUP($C153,'S50'!$C:$BQ,15,0)</f>
        <v>#N/A</v>
      </c>
      <c r="CE153" s="29" t="e">
        <f>VLOOKUP($C153,'S50'!$C:$BQ,22,0)</f>
        <v>#N/A</v>
      </c>
      <c r="CF153" s="29" t="e">
        <f>VLOOKUP($C153,'S50'!$C:$BQ,23,0)</f>
        <v>#N/A</v>
      </c>
      <c r="CG153" s="29" t="e">
        <f>VLOOKUP($C153,'S50'!$C:$BQ,35,0)</f>
        <v>#N/A</v>
      </c>
      <c r="CH153" s="29" t="e">
        <f>VLOOKUP($C153,'S50'!$C:$BQ,42,0)</f>
        <v>#N/A</v>
      </c>
      <c r="CI153" s="29" t="e">
        <f>VLOOKUP($C153,'S50'!$C:$BQ,43,0)</f>
        <v>#N/A</v>
      </c>
    </row>
    <row r="154" spans="1:87" x14ac:dyDescent="0.2">
      <c r="A154" s="31" t="s">
        <v>384</v>
      </c>
      <c r="B154" s="31" t="s">
        <v>174</v>
      </c>
      <c r="C154" s="21" t="s">
        <v>191</v>
      </c>
      <c r="D154" s="22">
        <f>VLOOKUP($C154,'S0 remplacer avec S44'!$C:$BQ,55,0)</f>
        <v>395.2</v>
      </c>
      <c r="E154" s="22">
        <f>VLOOKUP($C154,'S0 remplacer avec S44'!$C:$BQ,62,0)</f>
        <v>91</v>
      </c>
      <c r="F154" s="22">
        <f>VLOOKUP($C154,'S0 remplacer avec S44'!$C:$BQ,63,0)</f>
        <v>188</v>
      </c>
      <c r="G154" s="22">
        <f>VLOOKUP($C154,'S0 remplacer avec S44'!$C:$BQ,45,0)</f>
        <v>4848.52369</v>
      </c>
      <c r="H154" s="29">
        <f>VLOOKUP($C154,'S0 remplacer avec S44'!$C:$BQ,52,0)</f>
        <v>0</v>
      </c>
      <c r="I154" s="29">
        <f>VLOOKUP($C154,'S0 remplacer avec S44'!$C:$BQ,53,0)</f>
        <v>291</v>
      </c>
      <c r="J154" s="29">
        <f>VLOOKUP($C154,'S0 remplacer avec S44'!$C:$BQ,15,0)</f>
        <v>365</v>
      </c>
      <c r="K154" s="29">
        <f>VLOOKUP($C154,'S0 remplacer avec S44'!$C:$BQ,22,0)</f>
        <v>0</v>
      </c>
      <c r="L154" s="29">
        <f>VLOOKUP($C154,'S0 remplacer avec S44'!$C:$BQ,23,0)</f>
        <v>0</v>
      </c>
      <c r="M154" s="29">
        <f>VLOOKUP($C154,'S0 remplacer avec S44'!$C:$BQ,35,0)</f>
        <v>8843.0268199999991</v>
      </c>
      <c r="N154" s="29">
        <f>VLOOKUP($C154,'S0 remplacer avec S44'!$C:$BQ,42,0)</f>
        <v>0</v>
      </c>
      <c r="O154" s="29">
        <f>VLOOKUP($C154,'S0 remplacer avec S44'!$C:$BQ,43,0)</f>
        <v>0</v>
      </c>
      <c r="P154" s="22">
        <f>VLOOKUP($C154,'S45'!$C:$BQ,55,0)</f>
        <v>400.8</v>
      </c>
      <c r="Q154" s="22">
        <f>VLOOKUP($C154,'S45'!$C:$BQ,62,0)</f>
        <v>86</v>
      </c>
      <c r="R154" s="22">
        <f>VLOOKUP($C154,'S45'!$C:$BQ,63,0)</f>
        <v>183</v>
      </c>
      <c r="S154" s="22">
        <f>VLOOKUP($C154,'S45'!$C:$BQ,45,0)</f>
        <v>4884.6051699999998</v>
      </c>
      <c r="T154" s="29">
        <f>VLOOKUP($C154,'S45'!$C:$BQ,52,0)</f>
        <v>0</v>
      </c>
      <c r="U154" s="29">
        <f>VLOOKUP($C154,'S45'!$C:$BQ,53,0)</f>
        <v>255</v>
      </c>
      <c r="V154" s="29">
        <f>VLOOKUP($C154,'S45'!$C:$BQ,15,0)</f>
        <v>372</v>
      </c>
      <c r="W154" s="29">
        <f>VLOOKUP($C154,'S45'!$C:$BQ,22,0)</f>
        <v>0</v>
      </c>
      <c r="X154" s="29">
        <f>VLOOKUP($C154,'S45'!$C:$BQ,23,0)</f>
        <v>0</v>
      </c>
      <c r="Y154" s="29">
        <f>VLOOKUP($C154,'S45'!$C:$BQ,35,0)</f>
        <v>8886.26181</v>
      </c>
      <c r="Z154" s="29">
        <f>VLOOKUP($C154,'S45'!$C:$BQ,42,0)</f>
        <v>0</v>
      </c>
      <c r="AA154" s="29">
        <f>VLOOKUP($C154,'S45'!$C:$BQ,43,0)</f>
        <v>0</v>
      </c>
      <c r="AB154" s="22" t="e">
        <f>VLOOKUP($C154,'S46'!$C:$BQ,55,0)</f>
        <v>#N/A</v>
      </c>
      <c r="AC154" s="22" t="e">
        <f>VLOOKUP($C154,'S46'!$C:$BQ,62,0)</f>
        <v>#N/A</v>
      </c>
      <c r="AD154" s="22" t="e">
        <f>VLOOKUP($C154,'S46'!$C:$BQ,63,0)</f>
        <v>#N/A</v>
      </c>
      <c r="AE154" s="22" t="e">
        <f>VLOOKUP($C154,'S46'!$C:$BQ,45,0)</f>
        <v>#N/A</v>
      </c>
      <c r="AF154" s="29" t="e">
        <f>VLOOKUP($C154,'S46'!$C:$BQ,52,0)</f>
        <v>#N/A</v>
      </c>
      <c r="AG154" s="29" t="e">
        <f>VLOOKUP($C154,'S46'!$C:$BQ,53,0)</f>
        <v>#N/A</v>
      </c>
      <c r="AH154" s="29" t="e">
        <f>VLOOKUP($C154,'S46'!$C:$BQ,15,0)</f>
        <v>#N/A</v>
      </c>
      <c r="AI154" s="29" t="e">
        <f>VLOOKUP($C154,'S46'!$C:$BQ,22,0)</f>
        <v>#N/A</v>
      </c>
      <c r="AJ154" s="29" t="e">
        <f>VLOOKUP($C154,'S46'!$C:$BQ,23,0)</f>
        <v>#N/A</v>
      </c>
      <c r="AK154" s="29" t="e">
        <f>VLOOKUP($C154,'S46'!$C:$BQ,35,0)</f>
        <v>#N/A</v>
      </c>
      <c r="AL154" s="29" t="e">
        <f>VLOOKUP($C154,'S46'!$C:$BQ,42,0)</f>
        <v>#N/A</v>
      </c>
      <c r="AM154" s="29" t="e">
        <f>VLOOKUP($C154,'S46'!$C:$BQ,43,0)</f>
        <v>#N/A</v>
      </c>
      <c r="AN154" s="22" t="e">
        <f>VLOOKUP($C154,'S47'!$C:$BQ,55,0)</f>
        <v>#N/A</v>
      </c>
      <c r="AO154" s="22" t="e">
        <f>VLOOKUP($C154,'S47'!$C:$BQ,62,0)</f>
        <v>#N/A</v>
      </c>
      <c r="AP154" s="22" t="e">
        <f>VLOOKUP($C154,'S47'!$C:$BQ,63,0)</f>
        <v>#N/A</v>
      </c>
      <c r="AQ154" s="22" t="e">
        <f>VLOOKUP($C154,'S47'!$C:$BQ,45,0)</f>
        <v>#N/A</v>
      </c>
      <c r="AR154" s="29" t="e">
        <f>VLOOKUP($C154,'S47'!$C:$BQ,52,0)</f>
        <v>#N/A</v>
      </c>
      <c r="AS154" s="29" t="e">
        <f>VLOOKUP($C154,'S47'!$C:$BQ,53,0)</f>
        <v>#N/A</v>
      </c>
      <c r="AT154" s="29" t="e">
        <f>VLOOKUP($C154,'S47'!$C:$BQ,15,0)</f>
        <v>#N/A</v>
      </c>
      <c r="AU154" s="29" t="e">
        <f>VLOOKUP($C154,'S47'!$C:$BQ,22,0)</f>
        <v>#N/A</v>
      </c>
      <c r="AV154" s="29" t="e">
        <f>VLOOKUP($C154,'S47'!$C:$BQ,23,0)</f>
        <v>#N/A</v>
      </c>
      <c r="AW154" s="29" t="e">
        <f>VLOOKUP($C154,'S47'!$C:$BQ,35,0)</f>
        <v>#N/A</v>
      </c>
      <c r="AX154" s="29" t="e">
        <f>VLOOKUP($C154,'S47'!$C:$BQ,42,0)</f>
        <v>#N/A</v>
      </c>
      <c r="AY154" s="29" t="e">
        <f>VLOOKUP($C154,'S47'!$C:$BQ,43,0)</f>
        <v>#N/A</v>
      </c>
      <c r="AZ154" s="22" t="e">
        <f>VLOOKUP($C154,'S48'!$C:$BQ,55,0)</f>
        <v>#N/A</v>
      </c>
      <c r="BA154" s="22" t="e">
        <f>VLOOKUP($C154,'S48'!$C:$BQ,62,0)</f>
        <v>#N/A</v>
      </c>
      <c r="BB154" s="22" t="e">
        <f>VLOOKUP($C154,'S48'!$C:$BQ,63,0)</f>
        <v>#N/A</v>
      </c>
      <c r="BC154" s="22" t="e">
        <f>VLOOKUP($C154,'S48'!$C:$BQ,45,0)</f>
        <v>#N/A</v>
      </c>
      <c r="BD154" s="29" t="e">
        <f>VLOOKUP($C154,'S48'!$C:$BQ,52,0)</f>
        <v>#N/A</v>
      </c>
      <c r="BE154" s="29" t="e">
        <f>VLOOKUP($C154,'S48'!$C:$BQ,53,0)</f>
        <v>#N/A</v>
      </c>
      <c r="BF154" s="29" t="e">
        <f>VLOOKUP($C154,'S48'!$C:$BQ,15,0)</f>
        <v>#N/A</v>
      </c>
      <c r="BG154" s="29" t="e">
        <f>VLOOKUP($C154,'S48'!$C:$BQ,22,0)</f>
        <v>#N/A</v>
      </c>
      <c r="BH154" s="29" t="e">
        <f>VLOOKUP($C154,'S48'!$C:$BQ,23,0)</f>
        <v>#N/A</v>
      </c>
      <c r="BI154" s="29" t="e">
        <f>VLOOKUP($C154,'S48'!$C:$BQ,35,0)</f>
        <v>#N/A</v>
      </c>
      <c r="BJ154" s="29" t="e">
        <f>VLOOKUP($C154,'S48'!$C:$BQ,42,0)</f>
        <v>#N/A</v>
      </c>
      <c r="BK154" s="29" t="e">
        <f>VLOOKUP($C154,'S48'!$C:$BQ,43,0)</f>
        <v>#N/A</v>
      </c>
      <c r="BL154" s="22" t="e">
        <f>VLOOKUP($C154,'S49'!$C:$BQ,55,0)</f>
        <v>#N/A</v>
      </c>
      <c r="BM154" s="22" t="e">
        <f>VLOOKUP($C154,'S49'!$C:$BQ,62,0)</f>
        <v>#N/A</v>
      </c>
      <c r="BN154" s="22" t="e">
        <f>VLOOKUP($C154,'S49'!$C:$BQ,63,0)</f>
        <v>#N/A</v>
      </c>
      <c r="BO154" s="22" t="e">
        <f>VLOOKUP($C154,'S49'!$C:$BQ,45,0)</f>
        <v>#N/A</v>
      </c>
      <c r="BP154" s="29" t="e">
        <f>VLOOKUP($C154,'S49'!$C:$BQ,52,0)</f>
        <v>#N/A</v>
      </c>
      <c r="BQ154" s="29" t="e">
        <f>VLOOKUP($C154,'S49'!$C:$BQ,53,0)</f>
        <v>#N/A</v>
      </c>
      <c r="BR154" s="29" t="e">
        <f>VLOOKUP($C154,'S49'!$C:$BQ,15,0)</f>
        <v>#N/A</v>
      </c>
      <c r="BS154" s="29" t="e">
        <f>VLOOKUP($C154,'S49'!$C:$BQ,22,0)</f>
        <v>#N/A</v>
      </c>
      <c r="BT154" s="29" t="e">
        <f>VLOOKUP($C154,'S49'!$C:$BQ,23,0)</f>
        <v>#N/A</v>
      </c>
      <c r="BU154" s="29" t="e">
        <f>VLOOKUP($C154,'S49'!$C:$BQ,35,0)</f>
        <v>#N/A</v>
      </c>
      <c r="BV154" s="29" t="e">
        <f>VLOOKUP($C154,'S49'!$C:$BQ,42,0)</f>
        <v>#N/A</v>
      </c>
      <c r="BW154" s="29" t="e">
        <f>VLOOKUP($C154,'S49'!$C:$BQ,43,0)</f>
        <v>#N/A</v>
      </c>
      <c r="BX154" s="22" t="e">
        <f>VLOOKUP($C154,'S50'!$C:$BQ,55,0)</f>
        <v>#N/A</v>
      </c>
      <c r="BY154" s="22" t="e">
        <f>VLOOKUP($C154,'S50'!$C:$BQ,62,0)</f>
        <v>#N/A</v>
      </c>
      <c r="BZ154" s="22" t="e">
        <f>VLOOKUP($C154,'S50'!$C:$BQ,63,0)</f>
        <v>#N/A</v>
      </c>
      <c r="CA154" s="22" t="e">
        <f>VLOOKUP($C154,'S50'!$C:$BQ,45,0)</f>
        <v>#N/A</v>
      </c>
      <c r="CB154" s="29" t="e">
        <f>VLOOKUP($C154,'S50'!$C:$BQ,52,0)</f>
        <v>#N/A</v>
      </c>
      <c r="CC154" s="29" t="e">
        <f>VLOOKUP($C154,'S50'!$C:$BQ,53,0)</f>
        <v>#N/A</v>
      </c>
      <c r="CD154" s="29" t="e">
        <f>VLOOKUP($C154,'S50'!$C:$BQ,15,0)</f>
        <v>#N/A</v>
      </c>
      <c r="CE154" s="29" t="e">
        <f>VLOOKUP($C154,'S50'!$C:$BQ,22,0)</f>
        <v>#N/A</v>
      </c>
      <c r="CF154" s="29" t="e">
        <f>VLOOKUP($C154,'S50'!$C:$BQ,23,0)</f>
        <v>#N/A</v>
      </c>
      <c r="CG154" s="29" t="e">
        <f>VLOOKUP($C154,'S50'!$C:$BQ,35,0)</f>
        <v>#N/A</v>
      </c>
      <c r="CH154" s="29" t="e">
        <f>VLOOKUP($C154,'S50'!$C:$BQ,42,0)</f>
        <v>#N/A</v>
      </c>
      <c r="CI154" s="29" t="e">
        <f>VLOOKUP($C154,'S50'!$C:$BQ,43,0)</f>
        <v>#N/A</v>
      </c>
    </row>
    <row r="155" spans="1:87" x14ac:dyDescent="0.2">
      <c r="A155" s="31" t="s">
        <v>384</v>
      </c>
      <c r="B155" s="31" t="s">
        <v>174</v>
      </c>
      <c r="C155" s="21" t="s">
        <v>192</v>
      </c>
      <c r="D155" s="22">
        <f>VLOOKUP($C155,'S0 remplacer avec S44'!$C:$BQ,55,0)</f>
        <v>403.8</v>
      </c>
      <c r="E155" s="22">
        <f>VLOOKUP($C155,'S0 remplacer avec S44'!$C:$BQ,62,0)</f>
        <v>0</v>
      </c>
      <c r="F155" s="22">
        <f>VLOOKUP($C155,'S0 remplacer avec S44'!$C:$BQ,63,0)</f>
        <v>50</v>
      </c>
      <c r="G155" s="22">
        <f>VLOOKUP($C155,'S0 remplacer avec S44'!$C:$BQ,45,0)</f>
        <v>3214.03586</v>
      </c>
      <c r="H155" s="29">
        <f>VLOOKUP($C155,'S0 remplacer avec S44'!$C:$BQ,52,0)</f>
        <v>119</v>
      </c>
      <c r="I155" s="29">
        <f>VLOOKUP($C155,'S0 remplacer avec S44'!$C:$BQ,53,0)</f>
        <v>786</v>
      </c>
      <c r="J155" s="29">
        <f>VLOOKUP($C155,'S0 remplacer avec S44'!$C:$BQ,15,0)</f>
        <v>386</v>
      </c>
      <c r="K155" s="29">
        <f>VLOOKUP($C155,'S0 remplacer avec S44'!$C:$BQ,22,0)</f>
        <v>0</v>
      </c>
      <c r="L155" s="29">
        <f>VLOOKUP($C155,'S0 remplacer avec S44'!$C:$BQ,23,0)</f>
        <v>0</v>
      </c>
      <c r="M155" s="29">
        <f>VLOOKUP($C155,'S0 remplacer avec S44'!$C:$BQ,35,0)</f>
        <v>5511.6229700000004</v>
      </c>
      <c r="N155" s="29">
        <f>VLOOKUP($C155,'S0 remplacer avec S44'!$C:$BQ,42,0)</f>
        <v>0</v>
      </c>
      <c r="O155" s="29">
        <f>VLOOKUP($C155,'S0 remplacer avec S44'!$C:$BQ,43,0)</f>
        <v>0</v>
      </c>
      <c r="P155" s="22">
        <f>VLOOKUP($C155,'S45'!$C:$BQ,55,0)</f>
        <v>408.9</v>
      </c>
      <c r="Q155" s="22">
        <f>VLOOKUP($C155,'S45'!$C:$BQ,62,0)</f>
        <v>0</v>
      </c>
      <c r="R155" s="22">
        <f>VLOOKUP($C155,'S45'!$C:$BQ,63,0)</f>
        <v>45</v>
      </c>
      <c r="S155" s="22">
        <f>VLOOKUP($C155,'S45'!$C:$BQ,45,0)</f>
        <v>3317.6422600000001</v>
      </c>
      <c r="T155" s="29">
        <f>VLOOKUP($C155,'S45'!$C:$BQ,52,0)</f>
        <v>16</v>
      </c>
      <c r="U155" s="29">
        <f>VLOOKUP($C155,'S45'!$C:$BQ,53,0)</f>
        <v>682</v>
      </c>
      <c r="V155" s="29">
        <f>VLOOKUP($C155,'S45'!$C:$BQ,15,0)</f>
        <v>392</v>
      </c>
      <c r="W155" s="29">
        <f>VLOOKUP($C155,'S45'!$C:$BQ,22,0)</f>
        <v>0</v>
      </c>
      <c r="X155" s="29">
        <f>VLOOKUP($C155,'S45'!$C:$BQ,23,0)</f>
        <v>0</v>
      </c>
      <c r="Y155" s="29">
        <f>VLOOKUP($C155,'S45'!$C:$BQ,35,0)</f>
        <v>5556.4425600000004</v>
      </c>
      <c r="Z155" s="29">
        <f>VLOOKUP($C155,'S45'!$C:$BQ,42,0)</f>
        <v>0</v>
      </c>
      <c r="AA155" s="29">
        <f>VLOOKUP($C155,'S45'!$C:$BQ,43,0)</f>
        <v>0</v>
      </c>
      <c r="AB155" s="22" t="e">
        <f>VLOOKUP($C155,'S46'!$C:$BQ,55,0)</f>
        <v>#N/A</v>
      </c>
      <c r="AC155" s="22" t="e">
        <f>VLOOKUP($C155,'S46'!$C:$BQ,62,0)</f>
        <v>#N/A</v>
      </c>
      <c r="AD155" s="22" t="e">
        <f>VLOOKUP($C155,'S46'!$C:$BQ,63,0)</f>
        <v>#N/A</v>
      </c>
      <c r="AE155" s="22" t="e">
        <f>VLOOKUP($C155,'S46'!$C:$BQ,45,0)</f>
        <v>#N/A</v>
      </c>
      <c r="AF155" s="29" t="e">
        <f>VLOOKUP($C155,'S46'!$C:$BQ,52,0)</f>
        <v>#N/A</v>
      </c>
      <c r="AG155" s="29" t="e">
        <f>VLOOKUP($C155,'S46'!$C:$BQ,53,0)</f>
        <v>#N/A</v>
      </c>
      <c r="AH155" s="29" t="e">
        <f>VLOOKUP($C155,'S46'!$C:$BQ,15,0)</f>
        <v>#N/A</v>
      </c>
      <c r="AI155" s="29" t="e">
        <f>VLOOKUP($C155,'S46'!$C:$BQ,22,0)</f>
        <v>#N/A</v>
      </c>
      <c r="AJ155" s="29" t="e">
        <f>VLOOKUP($C155,'S46'!$C:$BQ,23,0)</f>
        <v>#N/A</v>
      </c>
      <c r="AK155" s="29" t="e">
        <f>VLOOKUP($C155,'S46'!$C:$BQ,35,0)</f>
        <v>#N/A</v>
      </c>
      <c r="AL155" s="29" t="e">
        <f>VLOOKUP($C155,'S46'!$C:$BQ,42,0)</f>
        <v>#N/A</v>
      </c>
      <c r="AM155" s="29" t="e">
        <f>VLOOKUP($C155,'S46'!$C:$BQ,43,0)</f>
        <v>#N/A</v>
      </c>
      <c r="AN155" s="22" t="e">
        <f>VLOOKUP($C155,'S47'!$C:$BQ,55,0)</f>
        <v>#N/A</v>
      </c>
      <c r="AO155" s="22" t="e">
        <f>VLOOKUP($C155,'S47'!$C:$BQ,62,0)</f>
        <v>#N/A</v>
      </c>
      <c r="AP155" s="22" t="e">
        <f>VLOOKUP($C155,'S47'!$C:$BQ,63,0)</f>
        <v>#N/A</v>
      </c>
      <c r="AQ155" s="22" t="e">
        <f>VLOOKUP($C155,'S47'!$C:$BQ,45,0)</f>
        <v>#N/A</v>
      </c>
      <c r="AR155" s="29" t="e">
        <f>VLOOKUP($C155,'S47'!$C:$BQ,52,0)</f>
        <v>#N/A</v>
      </c>
      <c r="AS155" s="29" t="e">
        <f>VLOOKUP($C155,'S47'!$C:$BQ,53,0)</f>
        <v>#N/A</v>
      </c>
      <c r="AT155" s="29" t="e">
        <f>VLOOKUP($C155,'S47'!$C:$BQ,15,0)</f>
        <v>#N/A</v>
      </c>
      <c r="AU155" s="29" t="e">
        <f>VLOOKUP($C155,'S47'!$C:$BQ,22,0)</f>
        <v>#N/A</v>
      </c>
      <c r="AV155" s="29" t="e">
        <f>VLOOKUP($C155,'S47'!$C:$BQ,23,0)</f>
        <v>#N/A</v>
      </c>
      <c r="AW155" s="29" t="e">
        <f>VLOOKUP($C155,'S47'!$C:$BQ,35,0)</f>
        <v>#N/A</v>
      </c>
      <c r="AX155" s="29" t="e">
        <f>VLOOKUP($C155,'S47'!$C:$BQ,42,0)</f>
        <v>#N/A</v>
      </c>
      <c r="AY155" s="29" t="e">
        <f>VLOOKUP($C155,'S47'!$C:$BQ,43,0)</f>
        <v>#N/A</v>
      </c>
      <c r="AZ155" s="22" t="e">
        <f>VLOOKUP($C155,'S48'!$C:$BQ,55,0)</f>
        <v>#N/A</v>
      </c>
      <c r="BA155" s="22" t="e">
        <f>VLOOKUP($C155,'S48'!$C:$BQ,62,0)</f>
        <v>#N/A</v>
      </c>
      <c r="BB155" s="22" t="e">
        <f>VLOOKUP($C155,'S48'!$C:$BQ,63,0)</f>
        <v>#N/A</v>
      </c>
      <c r="BC155" s="22" t="e">
        <f>VLOOKUP($C155,'S48'!$C:$BQ,45,0)</f>
        <v>#N/A</v>
      </c>
      <c r="BD155" s="29" t="e">
        <f>VLOOKUP($C155,'S48'!$C:$BQ,52,0)</f>
        <v>#N/A</v>
      </c>
      <c r="BE155" s="29" t="e">
        <f>VLOOKUP($C155,'S48'!$C:$BQ,53,0)</f>
        <v>#N/A</v>
      </c>
      <c r="BF155" s="29" t="e">
        <f>VLOOKUP($C155,'S48'!$C:$BQ,15,0)</f>
        <v>#N/A</v>
      </c>
      <c r="BG155" s="29" t="e">
        <f>VLOOKUP($C155,'S48'!$C:$BQ,22,0)</f>
        <v>#N/A</v>
      </c>
      <c r="BH155" s="29" t="e">
        <f>VLOOKUP($C155,'S48'!$C:$BQ,23,0)</f>
        <v>#N/A</v>
      </c>
      <c r="BI155" s="29" t="e">
        <f>VLOOKUP($C155,'S48'!$C:$BQ,35,0)</f>
        <v>#N/A</v>
      </c>
      <c r="BJ155" s="29" t="e">
        <f>VLOOKUP($C155,'S48'!$C:$BQ,42,0)</f>
        <v>#N/A</v>
      </c>
      <c r="BK155" s="29" t="e">
        <f>VLOOKUP($C155,'S48'!$C:$BQ,43,0)</f>
        <v>#N/A</v>
      </c>
      <c r="BL155" s="22" t="e">
        <f>VLOOKUP($C155,'S49'!$C:$BQ,55,0)</f>
        <v>#N/A</v>
      </c>
      <c r="BM155" s="22" t="e">
        <f>VLOOKUP($C155,'S49'!$C:$BQ,62,0)</f>
        <v>#N/A</v>
      </c>
      <c r="BN155" s="22" t="e">
        <f>VLOOKUP($C155,'S49'!$C:$BQ,63,0)</f>
        <v>#N/A</v>
      </c>
      <c r="BO155" s="22" t="e">
        <f>VLOOKUP($C155,'S49'!$C:$BQ,45,0)</f>
        <v>#N/A</v>
      </c>
      <c r="BP155" s="29" t="e">
        <f>VLOOKUP($C155,'S49'!$C:$BQ,52,0)</f>
        <v>#N/A</v>
      </c>
      <c r="BQ155" s="29" t="e">
        <f>VLOOKUP($C155,'S49'!$C:$BQ,53,0)</f>
        <v>#N/A</v>
      </c>
      <c r="BR155" s="29" t="e">
        <f>VLOOKUP($C155,'S49'!$C:$BQ,15,0)</f>
        <v>#N/A</v>
      </c>
      <c r="BS155" s="29" t="e">
        <f>VLOOKUP($C155,'S49'!$C:$BQ,22,0)</f>
        <v>#N/A</v>
      </c>
      <c r="BT155" s="29" t="e">
        <f>VLOOKUP($C155,'S49'!$C:$BQ,23,0)</f>
        <v>#N/A</v>
      </c>
      <c r="BU155" s="29" t="e">
        <f>VLOOKUP($C155,'S49'!$C:$BQ,35,0)</f>
        <v>#N/A</v>
      </c>
      <c r="BV155" s="29" t="e">
        <f>VLOOKUP($C155,'S49'!$C:$BQ,42,0)</f>
        <v>#N/A</v>
      </c>
      <c r="BW155" s="29" t="e">
        <f>VLOOKUP($C155,'S49'!$C:$BQ,43,0)</f>
        <v>#N/A</v>
      </c>
      <c r="BX155" s="22" t="e">
        <f>VLOOKUP($C155,'S50'!$C:$BQ,55,0)</f>
        <v>#N/A</v>
      </c>
      <c r="BY155" s="22" t="e">
        <f>VLOOKUP($C155,'S50'!$C:$BQ,62,0)</f>
        <v>#N/A</v>
      </c>
      <c r="BZ155" s="22" t="e">
        <f>VLOOKUP($C155,'S50'!$C:$BQ,63,0)</f>
        <v>#N/A</v>
      </c>
      <c r="CA155" s="22" t="e">
        <f>VLOOKUP($C155,'S50'!$C:$BQ,45,0)</f>
        <v>#N/A</v>
      </c>
      <c r="CB155" s="29" t="e">
        <f>VLOOKUP($C155,'S50'!$C:$BQ,52,0)</f>
        <v>#N/A</v>
      </c>
      <c r="CC155" s="29" t="e">
        <f>VLOOKUP($C155,'S50'!$C:$BQ,53,0)</f>
        <v>#N/A</v>
      </c>
      <c r="CD155" s="29" t="e">
        <f>VLOOKUP($C155,'S50'!$C:$BQ,15,0)</f>
        <v>#N/A</v>
      </c>
      <c r="CE155" s="29" t="e">
        <f>VLOOKUP($C155,'S50'!$C:$BQ,22,0)</f>
        <v>#N/A</v>
      </c>
      <c r="CF155" s="29" t="e">
        <f>VLOOKUP($C155,'S50'!$C:$BQ,23,0)</f>
        <v>#N/A</v>
      </c>
      <c r="CG155" s="29" t="e">
        <f>VLOOKUP($C155,'S50'!$C:$BQ,35,0)</f>
        <v>#N/A</v>
      </c>
      <c r="CH155" s="29" t="e">
        <f>VLOOKUP($C155,'S50'!$C:$BQ,42,0)</f>
        <v>#N/A</v>
      </c>
      <c r="CI155" s="29" t="e">
        <f>VLOOKUP($C155,'S50'!$C:$BQ,43,0)</f>
        <v>#N/A</v>
      </c>
    </row>
    <row r="156" spans="1:87" x14ac:dyDescent="0.2">
      <c r="A156" s="31" t="s">
        <v>387</v>
      </c>
      <c r="B156" s="31" t="s">
        <v>193</v>
      </c>
      <c r="C156" s="21" t="s">
        <v>194</v>
      </c>
      <c r="D156" s="22">
        <f>VLOOKUP($C156,'S0 remplacer avec S44'!$C:$BQ,55,0)</f>
        <v>166.6</v>
      </c>
      <c r="E156" s="22">
        <f>VLOOKUP($C156,'S0 remplacer avec S44'!$C:$BQ,62,0)</f>
        <v>11</v>
      </c>
      <c r="F156" s="22">
        <f>VLOOKUP($C156,'S0 remplacer avec S44'!$C:$BQ,63,0)</f>
        <v>46</v>
      </c>
      <c r="G156" s="22">
        <f>VLOOKUP($C156,'S0 remplacer avec S44'!$C:$BQ,45,0)</f>
        <v>1455.62625</v>
      </c>
      <c r="H156" s="29">
        <f>VLOOKUP($C156,'S0 remplacer avec S44'!$C:$BQ,52,0)</f>
        <v>104</v>
      </c>
      <c r="I156" s="29">
        <f>VLOOKUP($C156,'S0 remplacer avec S44'!$C:$BQ,53,0)</f>
        <v>416</v>
      </c>
      <c r="J156" s="29">
        <f>VLOOKUP($C156,'S0 remplacer avec S44'!$C:$BQ,15,0)</f>
        <v>94</v>
      </c>
      <c r="K156" s="29">
        <f>VLOOKUP($C156,'S0 remplacer avec S44'!$C:$BQ,22,0)</f>
        <v>4</v>
      </c>
      <c r="L156" s="29">
        <f>VLOOKUP($C156,'S0 remplacer avec S44'!$C:$BQ,23,0)</f>
        <v>24</v>
      </c>
      <c r="M156" s="29">
        <f>VLOOKUP($C156,'S0 remplacer avec S44'!$C:$BQ,35,0)</f>
        <v>1931.20462</v>
      </c>
      <c r="N156" s="29">
        <f>VLOOKUP($C156,'S0 remplacer avec S44'!$C:$BQ,42,0)</f>
        <v>42</v>
      </c>
      <c r="O156" s="29">
        <f>VLOOKUP($C156,'S0 remplacer avec S44'!$C:$BQ,43,0)</f>
        <v>436</v>
      </c>
      <c r="P156" s="22">
        <f>VLOOKUP($C156,'S45'!$C:$BQ,55,0)</f>
        <v>168.7</v>
      </c>
      <c r="Q156" s="22">
        <f>VLOOKUP($C156,'S45'!$C:$BQ,62,0)</f>
        <v>9</v>
      </c>
      <c r="R156" s="22">
        <f>VLOOKUP($C156,'S45'!$C:$BQ,63,0)</f>
        <v>44</v>
      </c>
      <c r="S156" s="22">
        <f>VLOOKUP($C156,'S45'!$C:$BQ,45,0)</f>
        <v>1503.22072</v>
      </c>
      <c r="T156" s="29">
        <f>VLOOKUP($C156,'S45'!$C:$BQ,52,0)</f>
        <v>57</v>
      </c>
      <c r="U156" s="29">
        <f>VLOOKUP($C156,'S45'!$C:$BQ,53,0)</f>
        <v>369</v>
      </c>
      <c r="V156" s="29">
        <f>VLOOKUP($C156,'S45'!$C:$BQ,15,0)</f>
        <v>95</v>
      </c>
      <c r="W156" s="29">
        <f>VLOOKUP($C156,'S45'!$C:$BQ,22,0)</f>
        <v>3</v>
      </c>
      <c r="X156" s="29">
        <f>VLOOKUP($C156,'S45'!$C:$BQ,23,0)</f>
        <v>23</v>
      </c>
      <c r="Y156" s="29">
        <f>VLOOKUP($C156,'S45'!$C:$BQ,35,0)</f>
        <v>1963.13337</v>
      </c>
      <c r="Z156" s="29">
        <f>VLOOKUP($C156,'S45'!$C:$BQ,42,0)</f>
        <v>10</v>
      </c>
      <c r="AA156" s="29">
        <f>VLOOKUP($C156,'S45'!$C:$BQ,43,0)</f>
        <v>404</v>
      </c>
      <c r="AB156" s="22" t="e">
        <f>VLOOKUP($C156,'S46'!$C:$BQ,55,0)</f>
        <v>#N/A</v>
      </c>
      <c r="AC156" s="22" t="e">
        <f>VLOOKUP($C156,'S46'!$C:$BQ,62,0)</f>
        <v>#N/A</v>
      </c>
      <c r="AD156" s="22" t="e">
        <f>VLOOKUP($C156,'S46'!$C:$BQ,63,0)</f>
        <v>#N/A</v>
      </c>
      <c r="AE156" s="22" t="e">
        <f>VLOOKUP($C156,'S46'!$C:$BQ,45,0)</f>
        <v>#N/A</v>
      </c>
      <c r="AF156" s="29" t="e">
        <f>VLOOKUP($C156,'S46'!$C:$BQ,52,0)</f>
        <v>#N/A</v>
      </c>
      <c r="AG156" s="29" t="e">
        <f>VLOOKUP($C156,'S46'!$C:$BQ,53,0)</f>
        <v>#N/A</v>
      </c>
      <c r="AH156" s="29" t="e">
        <f>VLOOKUP($C156,'S46'!$C:$BQ,15,0)</f>
        <v>#N/A</v>
      </c>
      <c r="AI156" s="29" t="e">
        <f>VLOOKUP($C156,'S46'!$C:$BQ,22,0)</f>
        <v>#N/A</v>
      </c>
      <c r="AJ156" s="29" t="e">
        <f>VLOOKUP($C156,'S46'!$C:$BQ,23,0)</f>
        <v>#N/A</v>
      </c>
      <c r="AK156" s="29" t="e">
        <f>VLOOKUP($C156,'S46'!$C:$BQ,35,0)</f>
        <v>#N/A</v>
      </c>
      <c r="AL156" s="29" t="e">
        <f>VLOOKUP($C156,'S46'!$C:$BQ,42,0)</f>
        <v>#N/A</v>
      </c>
      <c r="AM156" s="29" t="e">
        <f>VLOOKUP($C156,'S46'!$C:$BQ,43,0)</f>
        <v>#N/A</v>
      </c>
      <c r="AN156" s="22" t="e">
        <f>VLOOKUP($C156,'S47'!$C:$BQ,55,0)</f>
        <v>#N/A</v>
      </c>
      <c r="AO156" s="22" t="e">
        <f>VLOOKUP($C156,'S47'!$C:$BQ,62,0)</f>
        <v>#N/A</v>
      </c>
      <c r="AP156" s="22" t="e">
        <f>VLOOKUP($C156,'S47'!$C:$BQ,63,0)</f>
        <v>#N/A</v>
      </c>
      <c r="AQ156" s="22" t="e">
        <f>VLOOKUP($C156,'S47'!$C:$BQ,45,0)</f>
        <v>#N/A</v>
      </c>
      <c r="AR156" s="29" t="e">
        <f>VLOOKUP($C156,'S47'!$C:$BQ,52,0)</f>
        <v>#N/A</v>
      </c>
      <c r="AS156" s="29" t="e">
        <f>VLOOKUP($C156,'S47'!$C:$BQ,53,0)</f>
        <v>#N/A</v>
      </c>
      <c r="AT156" s="29" t="e">
        <f>VLOOKUP($C156,'S47'!$C:$BQ,15,0)</f>
        <v>#N/A</v>
      </c>
      <c r="AU156" s="29" t="e">
        <f>VLOOKUP($C156,'S47'!$C:$BQ,22,0)</f>
        <v>#N/A</v>
      </c>
      <c r="AV156" s="29" t="e">
        <f>VLOOKUP($C156,'S47'!$C:$BQ,23,0)</f>
        <v>#N/A</v>
      </c>
      <c r="AW156" s="29" t="e">
        <f>VLOOKUP($C156,'S47'!$C:$BQ,35,0)</f>
        <v>#N/A</v>
      </c>
      <c r="AX156" s="29" t="e">
        <f>VLOOKUP($C156,'S47'!$C:$BQ,42,0)</f>
        <v>#N/A</v>
      </c>
      <c r="AY156" s="29" t="e">
        <f>VLOOKUP($C156,'S47'!$C:$BQ,43,0)</f>
        <v>#N/A</v>
      </c>
      <c r="AZ156" s="22" t="e">
        <f>VLOOKUP($C156,'S48'!$C:$BQ,55,0)</f>
        <v>#N/A</v>
      </c>
      <c r="BA156" s="22" t="e">
        <f>VLOOKUP($C156,'S48'!$C:$BQ,62,0)</f>
        <v>#N/A</v>
      </c>
      <c r="BB156" s="22" t="e">
        <f>VLOOKUP($C156,'S48'!$C:$BQ,63,0)</f>
        <v>#N/A</v>
      </c>
      <c r="BC156" s="22" t="e">
        <f>VLOOKUP($C156,'S48'!$C:$BQ,45,0)</f>
        <v>#N/A</v>
      </c>
      <c r="BD156" s="29" t="e">
        <f>VLOOKUP($C156,'S48'!$C:$BQ,52,0)</f>
        <v>#N/A</v>
      </c>
      <c r="BE156" s="29" t="e">
        <f>VLOOKUP($C156,'S48'!$C:$BQ,53,0)</f>
        <v>#N/A</v>
      </c>
      <c r="BF156" s="29" t="e">
        <f>VLOOKUP($C156,'S48'!$C:$BQ,15,0)</f>
        <v>#N/A</v>
      </c>
      <c r="BG156" s="29" t="e">
        <f>VLOOKUP($C156,'S48'!$C:$BQ,22,0)</f>
        <v>#N/A</v>
      </c>
      <c r="BH156" s="29" t="e">
        <f>VLOOKUP($C156,'S48'!$C:$BQ,23,0)</f>
        <v>#N/A</v>
      </c>
      <c r="BI156" s="29" t="e">
        <f>VLOOKUP($C156,'S48'!$C:$BQ,35,0)</f>
        <v>#N/A</v>
      </c>
      <c r="BJ156" s="29" t="e">
        <f>VLOOKUP($C156,'S48'!$C:$BQ,42,0)</f>
        <v>#N/A</v>
      </c>
      <c r="BK156" s="29" t="e">
        <f>VLOOKUP($C156,'S48'!$C:$BQ,43,0)</f>
        <v>#N/A</v>
      </c>
      <c r="BL156" s="22" t="e">
        <f>VLOOKUP($C156,'S49'!$C:$BQ,55,0)</f>
        <v>#N/A</v>
      </c>
      <c r="BM156" s="22" t="e">
        <f>VLOOKUP($C156,'S49'!$C:$BQ,62,0)</f>
        <v>#N/A</v>
      </c>
      <c r="BN156" s="22" t="e">
        <f>VLOOKUP($C156,'S49'!$C:$BQ,63,0)</f>
        <v>#N/A</v>
      </c>
      <c r="BO156" s="22" t="e">
        <f>VLOOKUP($C156,'S49'!$C:$BQ,45,0)</f>
        <v>#N/A</v>
      </c>
      <c r="BP156" s="29" t="e">
        <f>VLOOKUP($C156,'S49'!$C:$BQ,52,0)</f>
        <v>#N/A</v>
      </c>
      <c r="BQ156" s="29" t="e">
        <f>VLOOKUP($C156,'S49'!$C:$BQ,53,0)</f>
        <v>#N/A</v>
      </c>
      <c r="BR156" s="29" t="e">
        <f>VLOOKUP($C156,'S49'!$C:$BQ,15,0)</f>
        <v>#N/A</v>
      </c>
      <c r="BS156" s="29" t="e">
        <f>VLOOKUP($C156,'S49'!$C:$BQ,22,0)</f>
        <v>#N/A</v>
      </c>
      <c r="BT156" s="29" t="e">
        <f>VLOOKUP($C156,'S49'!$C:$BQ,23,0)</f>
        <v>#N/A</v>
      </c>
      <c r="BU156" s="29" t="e">
        <f>VLOOKUP($C156,'S49'!$C:$BQ,35,0)</f>
        <v>#N/A</v>
      </c>
      <c r="BV156" s="29" t="e">
        <f>VLOOKUP($C156,'S49'!$C:$BQ,42,0)</f>
        <v>#N/A</v>
      </c>
      <c r="BW156" s="29" t="e">
        <f>VLOOKUP($C156,'S49'!$C:$BQ,43,0)</f>
        <v>#N/A</v>
      </c>
      <c r="BX156" s="22" t="e">
        <f>VLOOKUP($C156,'S50'!$C:$BQ,55,0)</f>
        <v>#N/A</v>
      </c>
      <c r="BY156" s="22" t="e">
        <f>VLOOKUP($C156,'S50'!$C:$BQ,62,0)</f>
        <v>#N/A</v>
      </c>
      <c r="BZ156" s="22" t="e">
        <f>VLOOKUP($C156,'S50'!$C:$BQ,63,0)</f>
        <v>#N/A</v>
      </c>
      <c r="CA156" s="22" t="e">
        <f>VLOOKUP($C156,'S50'!$C:$BQ,45,0)</f>
        <v>#N/A</v>
      </c>
      <c r="CB156" s="29" t="e">
        <f>VLOOKUP($C156,'S50'!$C:$BQ,52,0)</f>
        <v>#N/A</v>
      </c>
      <c r="CC156" s="29" t="e">
        <f>VLOOKUP($C156,'S50'!$C:$BQ,53,0)</f>
        <v>#N/A</v>
      </c>
      <c r="CD156" s="29" t="e">
        <f>VLOOKUP($C156,'S50'!$C:$BQ,15,0)</f>
        <v>#N/A</v>
      </c>
      <c r="CE156" s="29" t="e">
        <f>VLOOKUP($C156,'S50'!$C:$BQ,22,0)</f>
        <v>#N/A</v>
      </c>
      <c r="CF156" s="29" t="e">
        <f>VLOOKUP($C156,'S50'!$C:$BQ,23,0)</f>
        <v>#N/A</v>
      </c>
      <c r="CG156" s="29" t="e">
        <f>VLOOKUP($C156,'S50'!$C:$BQ,35,0)</f>
        <v>#N/A</v>
      </c>
      <c r="CH156" s="29" t="e">
        <f>VLOOKUP($C156,'S50'!$C:$BQ,42,0)</f>
        <v>#N/A</v>
      </c>
      <c r="CI156" s="29" t="e">
        <f>VLOOKUP($C156,'S50'!$C:$BQ,43,0)</f>
        <v>#N/A</v>
      </c>
    </row>
    <row r="157" spans="1:87" x14ac:dyDescent="0.2">
      <c r="A157" s="31" t="e">
        <v>#N/A</v>
      </c>
      <c r="B157" s="31" t="e">
        <v>#N/A</v>
      </c>
      <c r="C157" s="21" t="s">
        <v>195</v>
      </c>
      <c r="D157" s="22" t="e">
        <f>VLOOKUP($C157,'S0 remplacer avec S44'!$C:$BQ,55,0)</f>
        <v>#N/A</v>
      </c>
      <c r="E157" s="22" t="e">
        <f>VLOOKUP($C157,'S0 remplacer avec S44'!$C:$BQ,62,0)</f>
        <v>#N/A</v>
      </c>
      <c r="F157" s="22" t="e">
        <f>VLOOKUP($C157,'S0 remplacer avec S44'!$C:$BQ,63,0)</f>
        <v>#N/A</v>
      </c>
      <c r="G157" s="22" t="e">
        <f>VLOOKUP($C157,'S0 remplacer avec S44'!$C:$BQ,45,0)</f>
        <v>#N/A</v>
      </c>
      <c r="H157" s="29" t="e">
        <f>VLOOKUP($C157,'S0 remplacer avec S44'!$C:$BQ,52,0)</f>
        <v>#N/A</v>
      </c>
      <c r="I157" s="29" t="e">
        <f>VLOOKUP($C157,'S0 remplacer avec S44'!$C:$BQ,53,0)</f>
        <v>#N/A</v>
      </c>
      <c r="J157" s="29" t="e">
        <f>VLOOKUP($C157,'S0 remplacer avec S44'!$C:$BQ,15,0)</f>
        <v>#N/A</v>
      </c>
      <c r="K157" s="29" t="e">
        <f>VLOOKUP($C157,'S0 remplacer avec S44'!$C:$BQ,22,0)</f>
        <v>#N/A</v>
      </c>
      <c r="L157" s="29" t="e">
        <f>VLOOKUP($C157,'S0 remplacer avec S44'!$C:$BQ,23,0)</f>
        <v>#N/A</v>
      </c>
      <c r="M157" s="29" t="e">
        <f>VLOOKUP($C157,'S0 remplacer avec S44'!$C:$BQ,35,0)</f>
        <v>#N/A</v>
      </c>
      <c r="N157" s="29" t="e">
        <f>VLOOKUP($C157,'S0 remplacer avec S44'!$C:$BQ,42,0)</f>
        <v>#N/A</v>
      </c>
      <c r="O157" s="29" t="e">
        <f>VLOOKUP($C157,'S0 remplacer avec S44'!$C:$BQ,43,0)</f>
        <v>#N/A</v>
      </c>
      <c r="P157" s="22" t="e">
        <f>VLOOKUP($C157,'S45'!$C:$BQ,55,0)</f>
        <v>#N/A</v>
      </c>
      <c r="Q157" s="22" t="e">
        <f>VLOOKUP($C157,'S45'!$C:$BQ,62,0)</f>
        <v>#N/A</v>
      </c>
      <c r="R157" s="22" t="e">
        <f>VLOOKUP($C157,'S45'!$C:$BQ,63,0)</f>
        <v>#N/A</v>
      </c>
      <c r="S157" s="22" t="e">
        <f>VLOOKUP($C157,'S45'!$C:$BQ,45,0)</f>
        <v>#N/A</v>
      </c>
      <c r="T157" s="29" t="e">
        <f>VLOOKUP($C157,'S45'!$C:$BQ,52,0)</f>
        <v>#N/A</v>
      </c>
      <c r="U157" s="29" t="e">
        <f>VLOOKUP($C157,'S45'!$C:$BQ,53,0)</f>
        <v>#N/A</v>
      </c>
      <c r="V157" s="29" t="e">
        <f>VLOOKUP($C157,'S45'!$C:$BQ,15,0)</f>
        <v>#N/A</v>
      </c>
      <c r="W157" s="29" t="e">
        <f>VLOOKUP($C157,'S45'!$C:$BQ,22,0)</f>
        <v>#N/A</v>
      </c>
      <c r="X157" s="29" t="e">
        <f>VLOOKUP($C157,'S45'!$C:$BQ,23,0)</f>
        <v>#N/A</v>
      </c>
      <c r="Y157" s="29" t="e">
        <f>VLOOKUP($C157,'S45'!$C:$BQ,35,0)</f>
        <v>#N/A</v>
      </c>
      <c r="Z157" s="29" t="e">
        <f>VLOOKUP($C157,'S45'!$C:$BQ,42,0)</f>
        <v>#N/A</v>
      </c>
      <c r="AA157" s="29" t="e">
        <f>VLOOKUP($C157,'S45'!$C:$BQ,43,0)</f>
        <v>#N/A</v>
      </c>
      <c r="AB157" s="22" t="e">
        <f>VLOOKUP($C157,'S46'!$C:$BQ,55,0)</f>
        <v>#N/A</v>
      </c>
      <c r="AC157" s="22" t="e">
        <f>VLOOKUP($C157,'S46'!$C:$BQ,62,0)</f>
        <v>#N/A</v>
      </c>
      <c r="AD157" s="22" t="e">
        <f>VLOOKUP($C157,'S46'!$C:$BQ,63,0)</f>
        <v>#N/A</v>
      </c>
      <c r="AE157" s="22" t="e">
        <f>VLOOKUP($C157,'S46'!$C:$BQ,45,0)</f>
        <v>#N/A</v>
      </c>
      <c r="AF157" s="29" t="e">
        <f>VLOOKUP($C157,'S46'!$C:$BQ,52,0)</f>
        <v>#N/A</v>
      </c>
      <c r="AG157" s="29" t="e">
        <f>VLOOKUP($C157,'S46'!$C:$BQ,53,0)</f>
        <v>#N/A</v>
      </c>
      <c r="AH157" s="29" t="e">
        <f>VLOOKUP($C157,'S46'!$C:$BQ,15,0)</f>
        <v>#N/A</v>
      </c>
      <c r="AI157" s="29" t="e">
        <f>VLOOKUP($C157,'S46'!$C:$BQ,22,0)</f>
        <v>#N/A</v>
      </c>
      <c r="AJ157" s="29" t="e">
        <f>VLOOKUP($C157,'S46'!$C:$BQ,23,0)</f>
        <v>#N/A</v>
      </c>
      <c r="AK157" s="29" t="e">
        <f>VLOOKUP($C157,'S46'!$C:$BQ,35,0)</f>
        <v>#N/A</v>
      </c>
      <c r="AL157" s="29" t="e">
        <f>VLOOKUP($C157,'S46'!$C:$BQ,42,0)</f>
        <v>#N/A</v>
      </c>
      <c r="AM157" s="29" t="e">
        <f>VLOOKUP($C157,'S46'!$C:$BQ,43,0)</f>
        <v>#N/A</v>
      </c>
      <c r="AN157" s="22" t="e">
        <f>VLOOKUP($C157,'S47'!$C:$BQ,55,0)</f>
        <v>#N/A</v>
      </c>
      <c r="AO157" s="22" t="e">
        <f>VLOOKUP($C157,'S47'!$C:$BQ,62,0)</f>
        <v>#N/A</v>
      </c>
      <c r="AP157" s="22" t="e">
        <f>VLOOKUP($C157,'S47'!$C:$BQ,63,0)</f>
        <v>#N/A</v>
      </c>
      <c r="AQ157" s="22" t="e">
        <f>VLOOKUP($C157,'S47'!$C:$BQ,45,0)</f>
        <v>#N/A</v>
      </c>
      <c r="AR157" s="29" t="e">
        <f>VLOOKUP($C157,'S47'!$C:$BQ,52,0)</f>
        <v>#N/A</v>
      </c>
      <c r="AS157" s="29" t="e">
        <f>VLOOKUP($C157,'S47'!$C:$BQ,53,0)</f>
        <v>#N/A</v>
      </c>
      <c r="AT157" s="29" t="e">
        <f>VLOOKUP($C157,'S47'!$C:$BQ,15,0)</f>
        <v>#N/A</v>
      </c>
      <c r="AU157" s="29" t="e">
        <f>VLOOKUP($C157,'S47'!$C:$BQ,22,0)</f>
        <v>#N/A</v>
      </c>
      <c r="AV157" s="29" t="e">
        <f>VLOOKUP($C157,'S47'!$C:$BQ,23,0)</f>
        <v>#N/A</v>
      </c>
      <c r="AW157" s="29" t="e">
        <f>VLOOKUP($C157,'S47'!$C:$BQ,35,0)</f>
        <v>#N/A</v>
      </c>
      <c r="AX157" s="29" t="e">
        <f>VLOOKUP($C157,'S47'!$C:$BQ,42,0)</f>
        <v>#N/A</v>
      </c>
      <c r="AY157" s="29" t="e">
        <f>VLOOKUP($C157,'S47'!$C:$BQ,43,0)</f>
        <v>#N/A</v>
      </c>
      <c r="AZ157" s="22" t="e">
        <f>VLOOKUP($C157,'S48'!$C:$BQ,55,0)</f>
        <v>#N/A</v>
      </c>
      <c r="BA157" s="22" t="e">
        <f>VLOOKUP($C157,'S48'!$C:$BQ,62,0)</f>
        <v>#N/A</v>
      </c>
      <c r="BB157" s="22" t="e">
        <f>VLOOKUP($C157,'S48'!$C:$BQ,63,0)</f>
        <v>#N/A</v>
      </c>
      <c r="BC157" s="22" t="e">
        <f>VLOOKUP($C157,'S48'!$C:$BQ,45,0)</f>
        <v>#N/A</v>
      </c>
      <c r="BD157" s="29" t="e">
        <f>VLOOKUP($C157,'S48'!$C:$BQ,52,0)</f>
        <v>#N/A</v>
      </c>
      <c r="BE157" s="29" t="e">
        <f>VLOOKUP($C157,'S48'!$C:$BQ,53,0)</f>
        <v>#N/A</v>
      </c>
      <c r="BF157" s="29" t="e">
        <f>VLOOKUP($C157,'S48'!$C:$BQ,15,0)</f>
        <v>#N/A</v>
      </c>
      <c r="BG157" s="29" t="e">
        <f>VLOOKUP($C157,'S48'!$C:$BQ,22,0)</f>
        <v>#N/A</v>
      </c>
      <c r="BH157" s="29" t="e">
        <f>VLOOKUP($C157,'S48'!$C:$BQ,23,0)</f>
        <v>#N/A</v>
      </c>
      <c r="BI157" s="29" t="e">
        <f>VLOOKUP($C157,'S48'!$C:$BQ,35,0)</f>
        <v>#N/A</v>
      </c>
      <c r="BJ157" s="29" t="e">
        <f>VLOOKUP($C157,'S48'!$C:$BQ,42,0)</f>
        <v>#N/A</v>
      </c>
      <c r="BK157" s="29" t="e">
        <f>VLOOKUP($C157,'S48'!$C:$BQ,43,0)</f>
        <v>#N/A</v>
      </c>
      <c r="BL157" s="22" t="e">
        <f>VLOOKUP($C157,'S49'!$C:$BQ,55,0)</f>
        <v>#N/A</v>
      </c>
      <c r="BM157" s="22" t="e">
        <f>VLOOKUP($C157,'S49'!$C:$BQ,62,0)</f>
        <v>#N/A</v>
      </c>
      <c r="BN157" s="22" t="e">
        <f>VLOOKUP($C157,'S49'!$C:$BQ,63,0)</f>
        <v>#N/A</v>
      </c>
      <c r="BO157" s="22" t="e">
        <f>VLOOKUP($C157,'S49'!$C:$BQ,45,0)</f>
        <v>#N/A</v>
      </c>
      <c r="BP157" s="29" t="e">
        <f>VLOOKUP($C157,'S49'!$C:$BQ,52,0)</f>
        <v>#N/A</v>
      </c>
      <c r="BQ157" s="29" t="e">
        <f>VLOOKUP($C157,'S49'!$C:$BQ,53,0)</f>
        <v>#N/A</v>
      </c>
      <c r="BR157" s="29" t="e">
        <f>VLOOKUP($C157,'S49'!$C:$BQ,15,0)</f>
        <v>#N/A</v>
      </c>
      <c r="BS157" s="29" t="e">
        <f>VLOOKUP($C157,'S49'!$C:$BQ,22,0)</f>
        <v>#N/A</v>
      </c>
      <c r="BT157" s="29" t="e">
        <f>VLOOKUP($C157,'S49'!$C:$BQ,23,0)</f>
        <v>#N/A</v>
      </c>
      <c r="BU157" s="29" t="e">
        <f>VLOOKUP($C157,'S49'!$C:$BQ,35,0)</f>
        <v>#N/A</v>
      </c>
      <c r="BV157" s="29" t="e">
        <f>VLOOKUP($C157,'S49'!$C:$BQ,42,0)</f>
        <v>#N/A</v>
      </c>
      <c r="BW157" s="29" t="e">
        <f>VLOOKUP($C157,'S49'!$C:$BQ,43,0)</f>
        <v>#N/A</v>
      </c>
      <c r="BX157" s="22" t="e">
        <f>VLOOKUP($C157,'S50'!$C:$BQ,55,0)</f>
        <v>#N/A</v>
      </c>
      <c r="BY157" s="22" t="e">
        <f>VLOOKUP($C157,'S50'!$C:$BQ,62,0)</f>
        <v>#N/A</v>
      </c>
      <c r="BZ157" s="22" t="e">
        <f>VLOOKUP($C157,'S50'!$C:$BQ,63,0)</f>
        <v>#N/A</v>
      </c>
      <c r="CA157" s="22" t="e">
        <f>VLOOKUP($C157,'S50'!$C:$BQ,45,0)</f>
        <v>#N/A</v>
      </c>
      <c r="CB157" s="29" t="e">
        <f>VLOOKUP($C157,'S50'!$C:$BQ,52,0)</f>
        <v>#N/A</v>
      </c>
      <c r="CC157" s="29" t="e">
        <f>VLOOKUP($C157,'S50'!$C:$BQ,53,0)</f>
        <v>#N/A</v>
      </c>
      <c r="CD157" s="29" t="e">
        <f>VLOOKUP($C157,'S50'!$C:$BQ,15,0)</f>
        <v>#N/A</v>
      </c>
      <c r="CE157" s="29" t="e">
        <f>VLOOKUP($C157,'S50'!$C:$BQ,22,0)</f>
        <v>#N/A</v>
      </c>
      <c r="CF157" s="29" t="e">
        <f>VLOOKUP($C157,'S50'!$C:$BQ,23,0)</f>
        <v>#N/A</v>
      </c>
      <c r="CG157" s="29" t="e">
        <f>VLOOKUP($C157,'S50'!$C:$BQ,35,0)</f>
        <v>#N/A</v>
      </c>
      <c r="CH157" s="29" t="e">
        <f>VLOOKUP($C157,'S50'!$C:$BQ,42,0)</f>
        <v>#N/A</v>
      </c>
      <c r="CI157" s="29" t="e">
        <f>VLOOKUP($C157,'S50'!$C:$BQ,43,0)</f>
        <v>#N/A</v>
      </c>
    </row>
    <row r="158" spans="1:87" x14ac:dyDescent="0.2">
      <c r="A158" s="31" t="s">
        <v>387</v>
      </c>
      <c r="B158" s="31" t="s">
        <v>193</v>
      </c>
      <c r="C158" s="21" t="s">
        <v>196</v>
      </c>
      <c r="D158" s="22">
        <f>VLOOKUP($C158,'S0 remplacer avec S44'!$C:$BQ,55,0)</f>
        <v>226.9</v>
      </c>
      <c r="E158" s="22">
        <f>VLOOKUP($C158,'S0 remplacer avec S44'!$C:$BQ,62,0)</f>
        <v>0</v>
      </c>
      <c r="F158" s="22">
        <f>VLOOKUP($C158,'S0 remplacer avec S44'!$C:$BQ,63,0)</f>
        <v>32</v>
      </c>
      <c r="G158" s="22">
        <f>VLOOKUP($C158,'S0 remplacer avec S44'!$C:$BQ,45,0)</f>
        <v>2062.24683</v>
      </c>
      <c r="H158" s="29">
        <f>VLOOKUP($C158,'S0 remplacer avec S44'!$C:$BQ,52,0)</f>
        <v>0</v>
      </c>
      <c r="I158" s="29">
        <f>VLOOKUP($C158,'S0 remplacer avec S44'!$C:$BQ,53,0)</f>
        <v>216</v>
      </c>
      <c r="J158" s="29">
        <f>VLOOKUP($C158,'S0 remplacer avec S44'!$C:$BQ,15,0)</f>
        <v>155</v>
      </c>
      <c r="K158" s="29">
        <f>VLOOKUP($C158,'S0 remplacer avec S44'!$C:$BQ,22,0)</f>
        <v>0</v>
      </c>
      <c r="L158" s="29">
        <f>VLOOKUP($C158,'S0 remplacer avec S44'!$C:$BQ,23,0)</f>
        <v>0</v>
      </c>
      <c r="M158" s="29">
        <f>VLOOKUP($C158,'S0 remplacer avec S44'!$C:$BQ,35,0)</f>
        <v>3547.63841</v>
      </c>
      <c r="N158" s="29">
        <f>VLOOKUP($C158,'S0 remplacer avec S44'!$C:$BQ,42,0)</f>
        <v>0</v>
      </c>
      <c r="O158" s="29">
        <f>VLOOKUP($C158,'S0 remplacer avec S44'!$C:$BQ,43,0)</f>
        <v>0</v>
      </c>
      <c r="P158" s="22">
        <f>VLOOKUP($C158,'S45'!$C:$BQ,55,0)</f>
        <v>229.7</v>
      </c>
      <c r="Q158" s="22">
        <f>VLOOKUP($C158,'S45'!$C:$BQ,62,0)</f>
        <v>0</v>
      </c>
      <c r="R158" s="22">
        <f>VLOOKUP($C158,'S45'!$C:$BQ,63,0)</f>
        <v>29</v>
      </c>
      <c r="S158" s="22">
        <f>VLOOKUP($C158,'S45'!$C:$BQ,45,0)</f>
        <v>2112.4908599999999</v>
      </c>
      <c r="T158" s="29">
        <f>VLOOKUP($C158,'S45'!$C:$BQ,52,0)</f>
        <v>0</v>
      </c>
      <c r="U158" s="29">
        <f>VLOOKUP($C158,'S45'!$C:$BQ,53,0)</f>
        <v>166</v>
      </c>
      <c r="V158" s="29">
        <f>VLOOKUP($C158,'S45'!$C:$BQ,15,0)</f>
        <v>155</v>
      </c>
      <c r="W158" s="29">
        <f>VLOOKUP($C158,'S45'!$C:$BQ,22,0)</f>
        <v>0</v>
      </c>
      <c r="X158" s="29">
        <f>VLOOKUP($C158,'S45'!$C:$BQ,23,0)</f>
        <v>0</v>
      </c>
      <c r="Y158" s="29">
        <f>VLOOKUP($C158,'S45'!$C:$BQ,35,0)</f>
        <v>3614.1948200000002</v>
      </c>
      <c r="Z158" s="29">
        <f>VLOOKUP($C158,'S45'!$C:$BQ,42,0)</f>
        <v>0</v>
      </c>
      <c r="AA158" s="29">
        <f>VLOOKUP($C158,'S45'!$C:$BQ,43,0)</f>
        <v>0</v>
      </c>
      <c r="AB158" s="22" t="e">
        <f>VLOOKUP($C158,'S46'!$C:$BQ,55,0)</f>
        <v>#N/A</v>
      </c>
      <c r="AC158" s="22" t="e">
        <f>VLOOKUP($C158,'S46'!$C:$BQ,62,0)</f>
        <v>#N/A</v>
      </c>
      <c r="AD158" s="22" t="e">
        <f>VLOOKUP($C158,'S46'!$C:$BQ,63,0)</f>
        <v>#N/A</v>
      </c>
      <c r="AE158" s="22" t="e">
        <f>VLOOKUP($C158,'S46'!$C:$BQ,45,0)</f>
        <v>#N/A</v>
      </c>
      <c r="AF158" s="29" t="e">
        <f>VLOOKUP($C158,'S46'!$C:$BQ,52,0)</f>
        <v>#N/A</v>
      </c>
      <c r="AG158" s="29" t="e">
        <f>VLOOKUP($C158,'S46'!$C:$BQ,53,0)</f>
        <v>#N/A</v>
      </c>
      <c r="AH158" s="29" t="e">
        <f>VLOOKUP($C158,'S46'!$C:$BQ,15,0)</f>
        <v>#N/A</v>
      </c>
      <c r="AI158" s="29" t="e">
        <f>VLOOKUP($C158,'S46'!$C:$BQ,22,0)</f>
        <v>#N/A</v>
      </c>
      <c r="AJ158" s="29" t="e">
        <f>VLOOKUP($C158,'S46'!$C:$BQ,23,0)</f>
        <v>#N/A</v>
      </c>
      <c r="AK158" s="29" t="e">
        <f>VLOOKUP($C158,'S46'!$C:$BQ,35,0)</f>
        <v>#N/A</v>
      </c>
      <c r="AL158" s="29" t="e">
        <f>VLOOKUP($C158,'S46'!$C:$BQ,42,0)</f>
        <v>#N/A</v>
      </c>
      <c r="AM158" s="29" t="e">
        <f>VLOOKUP($C158,'S46'!$C:$BQ,43,0)</f>
        <v>#N/A</v>
      </c>
      <c r="AN158" s="22" t="e">
        <f>VLOOKUP($C158,'S47'!$C:$BQ,55,0)</f>
        <v>#N/A</v>
      </c>
      <c r="AO158" s="22" t="e">
        <f>VLOOKUP($C158,'S47'!$C:$BQ,62,0)</f>
        <v>#N/A</v>
      </c>
      <c r="AP158" s="22" t="e">
        <f>VLOOKUP($C158,'S47'!$C:$BQ,63,0)</f>
        <v>#N/A</v>
      </c>
      <c r="AQ158" s="22" t="e">
        <f>VLOOKUP($C158,'S47'!$C:$BQ,45,0)</f>
        <v>#N/A</v>
      </c>
      <c r="AR158" s="29" t="e">
        <f>VLOOKUP($C158,'S47'!$C:$BQ,52,0)</f>
        <v>#N/A</v>
      </c>
      <c r="AS158" s="29" t="e">
        <f>VLOOKUP($C158,'S47'!$C:$BQ,53,0)</f>
        <v>#N/A</v>
      </c>
      <c r="AT158" s="29" t="e">
        <f>VLOOKUP($C158,'S47'!$C:$BQ,15,0)</f>
        <v>#N/A</v>
      </c>
      <c r="AU158" s="29" t="e">
        <f>VLOOKUP($C158,'S47'!$C:$BQ,22,0)</f>
        <v>#N/A</v>
      </c>
      <c r="AV158" s="29" t="e">
        <f>VLOOKUP($C158,'S47'!$C:$BQ,23,0)</f>
        <v>#N/A</v>
      </c>
      <c r="AW158" s="29" t="e">
        <f>VLOOKUP($C158,'S47'!$C:$BQ,35,0)</f>
        <v>#N/A</v>
      </c>
      <c r="AX158" s="29" t="e">
        <f>VLOOKUP($C158,'S47'!$C:$BQ,42,0)</f>
        <v>#N/A</v>
      </c>
      <c r="AY158" s="29" t="e">
        <f>VLOOKUP($C158,'S47'!$C:$BQ,43,0)</f>
        <v>#N/A</v>
      </c>
      <c r="AZ158" s="22" t="e">
        <f>VLOOKUP($C158,'S48'!$C:$BQ,55,0)</f>
        <v>#N/A</v>
      </c>
      <c r="BA158" s="22" t="e">
        <f>VLOOKUP($C158,'S48'!$C:$BQ,62,0)</f>
        <v>#N/A</v>
      </c>
      <c r="BB158" s="22" t="e">
        <f>VLOOKUP($C158,'S48'!$C:$BQ,63,0)</f>
        <v>#N/A</v>
      </c>
      <c r="BC158" s="22" t="e">
        <f>VLOOKUP($C158,'S48'!$C:$BQ,45,0)</f>
        <v>#N/A</v>
      </c>
      <c r="BD158" s="29" t="e">
        <f>VLOOKUP($C158,'S48'!$C:$BQ,52,0)</f>
        <v>#N/A</v>
      </c>
      <c r="BE158" s="29" t="e">
        <f>VLOOKUP($C158,'S48'!$C:$BQ,53,0)</f>
        <v>#N/A</v>
      </c>
      <c r="BF158" s="29" t="e">
        <f>VLOOKUP($C158,'S48'!$C:$BQ,15,0)</f>
        <v>#N/A</v>
      </c>
      <c r="BG158" s="29" t="e">
        <f>VLOOKUP($C158,'S48'!$C:$BQ,22,0)</f>
        <v>#N/A</v>
      </c>
      <c r="BH158" s="29" t="e">
        <f>VLOOKUP($C158,'S48'!$C:$BQ,23,0)</f>
        <v>#N/A</v>
      </c>
      <c r="BI158" s="29" t="e">
        <f>VLOOKUP($C158,'S48'!$C:$BQ,35,0)</f>
        <v>#N/A</v>
      </c>
      <c r="BJ158" s="29" t="e">
        <f>VLOOKUP($C158,'S48'!$C:$BQ,42,0)</f>
        <v>#N/A</v>
      </c>
      <c r="BK158" s="29" t="e">
        <f>VLOOKUP($C158,'S48'!$C:$BQ,43,0)</f>
        <v>#N/A</v>
      </c>
      <c r="BL158" s="22" t="e">
        <f>VLOOKUP($C158,'S49'!$C:$BQ,55,0)</f>
        <v>#N/A</v>
      </c>
      <c r="BM158" s="22" t="e">
        <f>VLOOKUP($C158,'S49'!$C:$BQ,62,0)</f>
        <v>#N/A</v>
      </c>
      <c r="BN158" s="22" t="e">
        <f>VLOOKUP($C158,'S49'!$C:$BQ,63,0)</f>
        <v>#N/A</v>
      </c>
      <c r="BO158" s="22" t="e">
        <f>VLOOKUP($C158,'S49'!$C:$BQ,45,0)</f>
        <v>#N/A</v>
      </c>
      <c r="BP158" s="29" t="e">
        <f>VLOOKUP($C158,'S49'!$C:$BQ,52,0)</f>
        <v>#N/A</v>
      </c>
      <c r="BQ158" s="29" t="e">
        <f>VLOOKUP($C158,'S49'!$C:$BQ,53,0)</f>
        <v>#N/A</v>
      </c>
      <c r="BR158" s="29" t="e">
        <f>VLOOKUP($C158,'S49'!$C:$BQ,15,0)</f>
        <v>#N/A</v>
      </c>
      <c r="BS158" s="29" t="e">
        <f>VLOOKUP($C158,'S49'!$C:$BQ,22,0)</f>
        <v>#N/A</v>
      </c>
      <c r="BT158" s="29" t="e">
        <f>VLOOKUP($C158,'S49'!$C:$BQ,23,0)</f>
        <v>#N/A</v>
      </c>
      <c r="BU158" s="29" t="e">
        <f>VLOOKUP($C158,'S49'!$C:$BQ,35,0)</f>
        <v>#N/A</v>
      </c>
      <c r="BV158" s="29" t="e">
        <f>VLOOKUP($C158,'S49'!$C:$BQ,42,0)</f>
        <v>#N/A</v>
      </c>
      <c r="BW158" s="29" t="e">
        <f>VLOOKUP($C158,'S49'!$C:$BQ,43,0)</f>
        <v>#N/A</v>
      </c>
      <c r="BX158" s="22" t="e">
        <f>VLOOKUP($C158,'S50'!$C:$BQ,55,0)</f>
        <v>#N/A</v>
      </c>
      <c r="BY158" s="22" t="e">
        <f>VLOOKUP($C158,'S50'!$C:$BQ,62,0)</f>
        <v>#N/A</v>
      </c>
      <c r="BZ158" s="22" t="e">
        <f>VLOOKUP($C158,'S50'!$C:$BQ,63,0)</f>
        <v>#N/A</v>
      </c>
      <c r="CA158" s="22" t="e">
        <f>VLOOKUP($C158,'S50'!$C:$BQ,45,0)</f>
        <v>#N/A</v>
      </c>
      <c r="CB158" s="29" t="e">
        <f>VLOOKUP($C158,'S50'!$C:$BQ,52,0)</f>
        <v>#N/A</v>
      </c>
      <c r="CC158" s="29" t="e">
        <f>VLOOKUP($C158,'S50'!$C:$BQ,53,0)</f>
        <v>#N/A</v>
      </c>
      <c r="CD158" s="29" t="e">
        <f>VLOOKUP($C158,'S50'!$C:$BQ,15,0)</f>
        <v>#N/A</v>
      </c>
      <c r="CE158" s="29" t="e">
        <f>VLOOKUP($C158,'S50'!$C:$BQ,22,0)</f>
        <v>#N/A</v>
      </c>
      <c r="CF158" s="29" t="e">
        <f>VLOOKUP($C158,'S50'!$C:$BQ,23,0)</f>
        <v>#N/A</v>
      </c>
      <c r="CG158" s="29" t="e">
        <f>VLOOKUP($C158,'S50'!$C:$BQ,35,0)</f>
        <v>#N/A</v>
      </c>
      <c r="CH158" s="29" t="e">
        <f>VLOOKUP($C158,'S50'!$C:$BQ,42,0)</f>
        <v>#N/A</v>
      </c>
      <c r="CI158" s="29" t="e">
        <f>VLOOKUP($C158,'S50'!$C:$BQ,43,0)</f>
        <v>#N/A</v>
      </c>
    </row>
    <row r="159" spans="1:87" x14ac:dyDescent="0.2">
      <c r="A159" s="31" t="s">
        <v>387</v>
      </c>
      <c r="B159" s="31" t="s">
        <v>193</v>
      </c>
      <c r="C159" s="21" t="s">
        <v>197</v>
      </c>
      <c r="D159" s="22">
        <f>VLOOKUP($C159,'S0 remplacer avec S44'!$C:$BQ,55,0)</f>
        <v>105.4</v>
      </c>
      <c r="E159" s="22">
        <f>VLOOKUP($C159,'S0 remplacer avec S44'!$C:$BQ,62,0)</f>
        <v>0</v>
      </c>
      <c r="F159" s="22">
        <f>VLOOKUP($C159,'S0 remplacer avec S44'!$C:$BQ,63,0)</f>
        <v>16</v>
      </c>
      <c r="G159" s="22">
        <f>VLOOKUP($C159,'S0 remplacer avec S44'!$C:$BQ,45,0)</f>
        <v>783.08434999999997</v>
      </c>
      <c r="H159" s="29">
        <f>VLOOKUP($C159,'S0 remplacer avec S44'!$C:$BQ,52,0)</f>
        <v>106</v>
      </c>
      <c r="I159" s="29">
        <f>VLOOKUP($C159,'S0 remplacer avec S44'!$C:$BQ,53,0)</f>
        <v>284</v>
      </c>
      <c r="J159" s="29">
        <f>VLOOKUP($C159,'S0 remplacer avec S44'!$C:$BQ,15,0)</f>
        <v>81</v>
      </c>
      <c r="K159" s="29">
        <f>VLOOKUP($C159,'S0 remplacer avec S44'!$C:$BQ,22,0)</f>
        <v>0</v>
      </c>
      <c r="L159" s="29">
        <f>VLOOKUP($C159,'S0 remplacer avec S44'!$C:$BQ,23,0)</f>
        <v>0</v>
      </c>
      <c r="M159" s="29">
        <f>VLOOKUP($C159,'S0 remplacer avec S44'!$C:$BQ,35,0)</f>
        <v>626.36645999999996</v>
      </c>
      <c r="N159" s="29">
        <f>VLOOKUP($C159,'S0 remplacer avec S44'!$C:$BQ,42,0)</f>
        <v>323</v>
      </c>
      <c r="O159" s="29">
        <f>VLOOKUP($C159,'S0 remplacer avec S44'!$C:$BQ,43,0)</f>
        <v>513</v>
      </c>
      <c r="P159" s="22">
        <f>VLOOKUP($C159,'S45'!$C:$BQ,55,0)</f>
        <v>105.4</v>
      </c>
      <c r="Q159" s="22">
        <f>VLOOKUP($C159,'S45'!$C:$BQ,62,0)</f>
        <v>0</v>
      </c>
      <c r="R159" s="22">
        <f>VLOOKUP($C159,'S45'!$C:$BQ,63,0)</f>
        <v>16</v>
      </c>
      <c r="S159" s="22">
        <f>VLOOKUP($C159,'S45'!$C:$BQ,45,0)</f>
        <v>805.32474999999999</v>
      </c>
      <c r="T159" s="29">
        <f>VLOOKUP($C159,'S45'!$C:$BQ,52,0)</f>
        <v>84</v>
      </c>
      <c r="U159" s="29">
        <f>VLOOKUP($C159,'S45'!$C:$BQ,53,0)</f>
        <v>262</v>
      </c>
      <c r="V159" s="29">
        <f>VLOOKUP($C159,'S45'!$C:$BQ,15,0)</f>
        <v>81</v>
      </c>
      <c r="W159" s="29">
        <f>VLOOKUP($C159,'S45'!$C:$BQ,22,0)</f>
        <v>0</v>
      </c>
      <c r="X159" s="29">
        <f>VLOOKUP($C159,'S45'!$C:$BQ,23,0)</f>
        <v>0</v>
      </c>
      <c r="Y159" s="29">
        <f>VLOOKUP($C159,'S45'!$C:$BQ,35,0)</f>
        <v>628.50095999999996</v>
      </c>
      <c r="Z159" s="29">
        <f>VLOOKUP($C159,'S45'!$C:$BQ,42,0)</f>
        <v>321</v>
      </c>
      <c r="AA159" s="29">
        <f>VLOOKUP($C159,'S45'!$C:$BQ,43,0)</f>
        <v>511</v>
      </c>
      <c r="AB159" s="22" t="e">
        <f>VLOOKUP($C159,'S46'!$C:$BQ,55,0)</f>
        <v>#N/A</v>
      </c>
      <c r="AC159" s="22" t="e">
        <f>VLOOKUP($C159,'S46'!$C:$BQ,62,0)</f>
        <v>#N/A</v>
      </c>
      <c r="AD159" s="22" t="e">
        <f>VLOOKUP($C159,'S46'!$C:$BQ,63,0)</f>
        <v>#N/A</v>
      </c>
      <c r="AE159" s="22" t="e">
        <f>VLOOKUP($C159,'S46'!$C:$BQ,45,0)</f>
        <v>#N/A</v>
      </c>
      <c r="AF159" s="29" t="e">
        <f>VLOOKUP($C159,'S46'!$C:$BQ,52,0)</f>
        <v>#N/A</v>
      </c>
      <c r="AG159" s="29" t="e">
        <f>VLOOKUP($C159,'S46'!$C:$BQ,53,0)</f>
        <v>#N/A</v>
      </c>
      <c r="AH159" s="29" t="e">
        <f>VLOOKUP($C159,'S46'!$C:$BQ,15,0)</f>
        <v>#N/A</v>
      </c>
      <c r="AI159" s="29" t="e">
        <f>VLOOKUP($C159,'S46'!$C:$BQ,22,0)</f>
        <v>#N/A</v>
      </c>
      <c r="AJ159" s="29" t="e">
        <f>VLOOKUP($C159,'S46'!$C:$BQ,23,0)</f>
        <v>#N/A</v>
      </c>
      <c r="AK159" s="29" t="e">
        <f>VLOOKUP($C159,'S46'!$C:$BQ,35,0)</f>
        <v>#N/A</v>
      </c>
      <c r="AL159" s="29" t="e">
        <f>VLOOKUP($C159,'S46'!$C:$BQ,42,0)</f>
        <v>#N/A</v>
      </c>
      <c r="AM159" s="29" t="e">
        <f>VLOOKUP($C159,'S46'!$C:$BQ,43,0)</f>
        <v>#N/A</v>
      </c>
      <c r="AN159" s="22" t="e">
        <f>VLOOKUP($C159,'S47'!$C:$BQ,55,0)</f>
        <v>#N/A</v>
      </c>
      <c r="AO159" s="22" t="e">
        <f>VLOOKUP($C159,'S47'!$C:$BQ,62,0)</f>
        <v>#N/A</v>
      </c>
      <c r="AP159" s="22" t="e">
        <f>VLOOKUP($C159,'S47'!$C:$BQ,63,0)</f>
        <v>#N/A</v>
      </c>
      <c r="AQ159" s="22" t="e">
        <f>VLOOKUP($C159,'S47'!$C:$BQ,45,0)</f>
        <v>#N/A</v>
      </c>
      <c r="AR159" s="29" t="e">
        <f>VLOOKUP($C159,'S47'!$C:$BQ,52,0)</f>
        <v>#N/A</v>
      </c>
      <c r="AS159" s="29" t="e">
        <f>VLOOKUP($C159,'S47'!$C:$BQ,53,0)</f>
        <v>#N/A</v>
      </c>
      <c r="AT159" s="29" t="e">
        <f>VLOOKUP($C159,'S47'!$C:$BQ,15,0)</f>
        <v>#N/A</v>
      </c>
      <c r="AU159" s="29" t="e">
        <f>VLOOKUP($C159,'S47'!$C:$BQ,22,0)</f>
        <v>#N/A</v>
      </c>
      <c r="AV159" s="29" t="e">
        <f>VLOOKUP($C159,'S47'!$C:$BQ,23,0)</f>
        <v>#N/A</v>
      </c>
      <c r="AW159" s="29" t="e">
        <f>VLOOKUP($C159,'S47'!$C:$BQ,35,0)</f>
        <v>#N/A</v>
      </c>
      <c r="AX159" s="29" t="e">
        <f>VLOOKUP($C159,'S47'!$C:$BQ,42,0)</f>
        <v>#N/A</v>
      </c>
      <c r="AY159" s="29" t="e">
        <f>VLOOKUP($C159,'S47'!$C:$BQ,43,0)</f>
        <v>#N/A</v>
      </c>
      <c r="AZ159" s="22" t="e">
        <f>VLOOKUP($C159,'S48'!$C:$BQ,55,0)</f>
        <v>#N/A</v>
      </c>
      <c r="BA159" s="22" t="e">
        <f>VLOOKUP($C159,'S48'!$C:$BQ,62,0)</f>
        <v>#N/A</v>
      </c>
      <c r="BB159" s="22" t="e">
        <f>VLOOKUP($C159,'S48'!$C:$BQ,63,0)</f>
        <v>#N/A</v>
      </c>
      <c r="BC159" s="22" t="e">
        <f>VLOOKUP($C159,'S48'!$C:$BQ,45,0)</f>
        <v>#N/A</v>
      </c>
      <c r="BD159" s="29" t="e">
        <f>VLOOKUP($C159,'S48'!$C:$BQ,52,0)</f>
        <v>#N/A</v>
      </c>
      <c r="BE159" s="29" t="e">
        <f>VLOOKUP($C159,'S48'!$C:$BQ,53,0)</f>
        <v>#N/A</v>
      </c>
      <c r="BF159" s="29" t="e">
        <f>VLOOKUP($C159,'S48'!$C:$BQ,15,0)</f>
        <v>#N/A</v>
      </c>
      <c r="BG159" s="29" t="e">
        <f>VLOOKUP($C159,'S48'!$C:$BQ,22,0)</f>
        <v>#N/A</v>
      </c>
      <c r="BH159" s="29" t="e">
        <f>VLOOKUP($C159,'S48'!$C:$BQ,23,0)</f>
        <v>#N/A</v>
      </c>
      <c r="BI159" s="29" t="e">
        <f>VLOOKUP($C159,'S48'!$C:$BQ,35,0)</f>
        <v>#N/A</v>
      </c>
      <c r="BJ159" s="29" t="e">
        <f>VLOOKUP($C159,'S48'!$C:$BQ,42,0)</f>
        <v>#N/A</v>
      </c>
      <c r="BK159" s="29" t="e">
        <f>VLOOKUP($C159,'S48'!$C:$BQ,43,0)</f>
        <v>#N/A</v>
      </c>
      <c r="BL159" s="22" t="e">
        <f>VLOOKUP($C159,'S49'!$C:$BQ,55,0)</f>
        <v>#N/A</v>
      </c>
      <c r="BM159" s="22" t="e">
        <f>VLOOKUP($C159,'S49'!$C:$BQ,62,0)</f>
        <v>#N/A</v>
      </c>
      <c r="BN159" s="22" t="e">
        <f>VLOOKUP($C159,'S49'!$C:$BQ,63,0)</f>
        <v>#N/A</v>
      </c>
      <c r="BO159" s="22" t="e">
        <f>VLOOKUP($C159,'S49'!$C:$BQ,45,0)</f>
        <v>#N/A</v>
      </c>
      <c r="BP159" s="29" t="e">
        <f>VLOOKUP($C159,'S49'!$C:$BQ,52,0)</f>
        <v>#N/A</v>
      </c>
      <c r="BQ159" s="29" t="e">
        <f>VLOOKUP($C159,'S49'!$C:$BQ,53,0)</f>
        <v>#N/A</v>
      </c>
      <c r="BR159" s="29" t="e">
        <f>VLOOKUP($C159,'S49'!$C:$BQ,15,0)</f>
        <v>#N/A</v>
      </c>
      <c r="BS159" s="29" t="e">
        <f>VLOOKUP($C159,'S49'!$C:$BQ,22,0)</f>
        <v>#N/A</v>
      </c>
      <c r="BT159" s="29" t="e">
        <f>VLOOKUP($C159,'S49'!$C:$BQ,23,0)</f>
        <v>#N/A</v>
      </c>
      <c r="BU159" s="29" t="e">
        <f>VLOOKUP($C159,'S49'!$C:$BQ,35,0)</f>
        <v>#N/A</v>
      </c>
      <c r="BV159" s="29" t="e">
        <f>VLOOKUP($C159,'S49'!$C:$BQ,42,0)</f>
        <v>#N/A</v>
      </c>
      <c r="BW159" s="29" t="e">
        <f>VLOOKUP($C159,'S49'!$C:$BQ,43,0)</f>
        <v>#N/A</v>
      </c>
      <c r="BX159" s="22" t="e">
        <f>VLOOKUP($C159,'S50'!$C:$BQ,55,0)</f>
        <v>#N/A</v>
      </c>
      <c r="BY159" s="22" t="e">
        <f>VLOOKUP($C159,'S50'!$C:$BQ,62,0)</f>
        <v>#N/A</v>
      </c>
      <c r="BZ159" s="22" t="e">
        <f>VLOOKUP($C159,'S50'!$C:$BQ,63,0)</f>
        <v>#N/A</v>
      </c>
      <c r="CA159" s="22" t="e">
        <f>VLOOKUP($C159,'S50'!$C:$BQ,45,0)</f>
        <v>#N/A</v>
      </c>
      <c r="CB159" s="29" t="e">
        <f>VLOOKUP($C159,'S50'!$C:$BQ,52,0)</f>
        <v>#N/A</v>
      </c>
      <c r="CC159" s="29" t="e">
        <f>VLOOKUP($C159,'S50'!$C:$BQ,53,0)</f>
        <v>#N/A</v>
      </c>
      <c r="CD159" s="29" t="e">
        <f>VLOOKUP($C159,'S50'!$C:$BQ,15,0)</f>
        <v>#N/A</v>
      </c>
      <c r="CE159" s="29" t="e">
        <f>VLOOKUP($C159,'S50'!$C:$BQ,22,0)</f>
        <v>#N/A</v>
      </c>
      <c r="CF159" s="29" t="e">
        <f>VLOOKUP($C159,'S50'!$C:$BQ,23,0)</f>
        <v>#N/A</v>
      </c>
      <c r="CG159" s="29" t="e">
        <f>VLOOKUP($C159,'S50'!$C:$BQ,35,0)</f>
        <v>#N/A</v>
      </c>
      <c r="CH159" s="29" t="e">
        <f>VLOOKUP($C159,'S50'!$C:$BQ,42,0)</f>
        <v>#N/A</v>
      </c>
      <c r="CI159" s="29" t="e">
        <f>VLOOKUP($C159,'S50'!$C:$BQ,43,0)</f>
        <v>#N/A</v>
      </c>
    </row>
    <row r="160" spans="1:87" x14ac:dyDescent="0.2">
      <c r="A160" s="31" t="s">
        <v>387</v>
      </c>
      <c r="B160" s="31" t="s">
        <v>193</v>
      </c>
      <c r="C160" s="21" t="s">
        <v>198</v>
      </c>
      <c r="D160" s="22">
        <f>VLOOKUP($C160,'S0 remplacer avec S44'!$C:$BQ,55,0)</f>
        <v>279.7</v>
      </c>
      <c r="E160" s="22">
        <f>VLOOKUP($C160,'S0 remplacer avec S44'!$C:$BQ,62,0)</f>
        <v>0</v>
      </c>
      <c r="F160" s="22">
        <f>VLOOKUP($C160,'S0 remplacer avec S44'!$C:$BQ,63,0)</f>
        <v>6</v>
      </c>
      <c r="G160" s="22">
        <f>VLOOKUP($C160,'S0 remplacer avec S44'!$C:$BQ,45,0)</f>
        <v>2628.5477799999999</v>
      </c>
      <c r="H160" s="29">
        <f>VLOOKUP($C160,'S0 remplacer avec S44'!$C:$BQ,52,0)</f>
        <v>0</v>
      </c>
      <c r="I160" s="29">
        <f>VLOOKUP($C160,'S0 remplacer avec S44'!$C:$BQ,53,0)</f>
        <v>0</v>
      </c>
      <c r="J160" s="29">
        <f>VLOOKUP($C160,'S0 remplacer avec S44'!$C:$BQ,15,0)</f>
        <v>170</v>
      </c>
      <c r="K160" s="29">
        <f>VLOOKUP($C160,'S0 remplacer avec S44'!$C:$BQ,22,0)</f>
        <v>0</v>
      </c>
      <c r="L160" s="29">
        <f>VLOOKUP($C160,'S0 remplacer avec S44'!$C:$BQ,23,0)</f>
        <v>0</v>
      </c>
      <c r="M160" s="29">
        <f>VLOOKUP($C160,'S0 remplacer avec S44'!$C:$BQ,35,0)</f>
        <v>4298.4015300000001</v>
      </c>
      <c r="N160" s="29">
        <f>VLOOKUP($C160,'S0 remplacer avec S44'!$C:$BQ,42,0)</f>
        <v>0</v>
      </c>
      <c r="O160" s="29">
        <f>VLOOKUP($C160,'S0 remplacer avec S44'!$C:$BQ,43,0)</f>
        <v>0</v>
      </c>
      <c r="P160" s="22">
        <f>VLOOKUP($C160,'S45'!$C:$BQ,55,0)</f>
        <v>282.7</v>
      </c>
      <c r="Q160" s="22">
        <f>VLOOKUP($C160,'S45'!$C:$BQ,62,0)</f>
        <v>0</v>
      </c>
      <c r="R160" s="22">
        <f>VLOOKUP($C160,'S45'!$C:$BQ,63,0)</f>
        <v>3</v>
      </c>
      <c r="S160" s="22">
        <f>VLOOKUP($C160,'S45'!$C:$BQ,45,0)</f>
        <v>2633.7490299999999</v>
      </c>
      <c r="T160" s="29">
        <f>VLOOKUP($C160,'S45'!$C:$BQ,52,0)</f>
        <v>0</v>
      </c>
      <c r="U160" s="29">
        <f>VLOOKUP($C160,'S45'!$C:$BQ,53,0)</f>
        <v>0</v>
      </c>
      <c r="V160" s="29">
        <f>VLOOKUP($C160,'S45'!$C:$BQ,15,0)</f>
        <v>172</v>
      </c>
      <c r="W160" s="29">
        <f>VLOOKUP($C160,'S45'!$C:$BQ,22,0)</f>
        <v>0</v>
      </c>
      <c r="X160" s="29">
        <f>VLOOKUP($C160,'S45'!$C:$BQ,23,0)</f>
        <v>0</v>
      </c>
      <c r="Y160" s="29">
        <f>VLOOKUP($C160,'S45'!$C:$BQ,35,0)</f>
        <v>4312.3134099999997</v>
      </c>
      <c r="Z160" s="29">
        <f>VLOOKUP($C160,'S45'!$C:$BQ,42,0)</f>
        <v>0</v>
      </c>
      <c r="AA160" s="29">
        <f>VLOOKUP($C160,'S45'!$C:$BQ,43,0)</f>
        <v>0</v>
      </c>
      <c r="AB160" s="22" t="e">
        <f>VLOOKUP($C160,'S46'!$C:$BQ,55,0)</f>
        <v>#N/A</v>
      </c>
      <c r="AC160" s="22" t="e">
        <f>VLOOKUP($C160,'S46'!$C:$BQ,62,0)</f>
        <v>#N/A</v>
      </c>
      <c r="AD160" s="22" t="e">
        <f>VLOOKUP($C160,'S46'!$C:$BQ,63,0)</f>
        <v>#N/A</v>
      </c>
      <c r="AE160" s="22" t="e">
        <f>VLOOKUP($C160,'S46'!$C:$BQ,45,0)</f>
        <v>#N/A</v>
      </c>
      <c r="AF160" s="29" t="e">
        <f>VLOOKUP($C160,'S46'!$C:$BQ,52,0)</f>
        <v>#N/A</v>
      </c>
      <c r="AG160" s="29" t="e">
        <f>VLOOKUP($C160,'S46'!$C:$BQ,53,0)</f>
        <v>#N/A</v>
      </c>
      <c r="AH160" s="29" t="e">
        <f>VLOOKUP($C160,'S46'!$C:$BQ,15,0)</f>
        <v>#N/A</v>
      </c>
      <c r="AI160" s="29" t="e">
        <f>VLOOKUP($C160,'S46'!$C:$BQ,22,0)</f>
        <v>#N/A</v>
      </c>
      <c r="AJ160" s="29" t="e">
        <f>VLOOKUP($C160,'S46'!$C:$BQ,23,0)</f>
        <v>#N/A</v>
      </c>
      <c r="AK160" s="29" t="e">
        <f>VLOOKUP($C160,'S46'!$C:$BQ,35,0)</f>
        <v>#N/A</v>
      </c>
      <c r="AL160" s="29" t="e">
        <f>VLOOKUP($C160,'S46'!$C:$BQ,42,0)</f>
        <v>#N/A</v>
      </c>
      <c r="AM160" s="29" t="e">
        <f>VLOOKUP($C160,'S46'!$C:$BQ,43,0)</f>
        <v>#N/A</v>
      </c>
      <c r="AN160" s="22" t="e">
        <f>VLOOKUP($C160,'S47'!$C:$BQ,55,0)</f>
        <v>#N/A</v>
      </c>
      <c r="AO160" s="22" t="e">
        <f>VLOOKUP($C160,'S47'!$C:$BQ,62,0)</f>
        <v>#N/A</v>
      </c>
      <c r="AP160" s="22" t="e">
        <f>VLOOKUP($C160,'S47'!$C:$BQ,63,0)</f>
        <v>#N/A</v>
      </c>
      <c r="AQ160" s="22" t="e">
        <f>VLOOKUP($C160,'S47'!$C:$BQ,45,0)</f>
        <v>#N/A</v>
      </c>
      <c r="AR160" s="29" t="e">
        <f>VLOOKUP($C160,'S47'!$C:$BQ,52,0)</f>
        <v>#N/A</v>
      </c>
      <c r="AS160" s="29" t="e">
        <f>VLOOKUP($C160,'S47'!$C:$BQ,53,0)</f>
        <v>#N/A</v>
      </c>
      <c r="AT160" s="29" t="e">
        <f>VLOOKUP($C160,'S47'!$C:$BQ,15,0)</f>
        <v>#N/A</v>
      </c>
      <c r="AU160" s="29" t="e">
        <f>VLOOKUP($C160,'S47'!$C:$BQ,22,0)</f>
        <v>#N/A</v>
      </c>
      <c r="AV160" s="29" t="e">
        <f>VLOOKUP($C160,'S47'!$C:$BQ,23,0)</f>
        <v>#N/A</v>
      </c>
      <c r="AW160" s="29" t="e">
        <f>VLOOKUP($C160,'S47'!$C:$BQ,35,0)</f>
        <v>#N/A</v>
      </c>
      <c r="AX160" s="29" t="e">
        <f>VLOOKUP($C160,'S47'!$C:$BQ,42,0)</f>
        <v>#N/A</v>
      </c>
      <c r="AY160" s="29" t="e">
        <f>VLOOKUP($C160,'S47'!$C:$BQ,43,0)</f>
        <v>#N/A</v>
      </c>
      <c r="AZ160" s="22" t="e">
        <f>VLOOKUP($C160,'S48'!$C:$BQ,55,0)</f>
        <v>#N/A</v>
      </c>
      <c r="BA160" s="22" t="e">
        <f>VLOOKUP($C160,'S48'!$C:$BQ,62,0)</f>
        <v>#N/A</v>
      </c>
      <c r="BB160" s="22" t="e">
        <f>VLOOKUP($C160,'S48'!$C:$BQ,63,0)</f>
        <v>#N/A</v>
      </c>
      <c r="BC160" s="22" t="e">
        <f>VLOOKUP($C160,'S48'!$C:$BQ,45,0)</f>
        <v>#N/A</v>
      </c>
      <c r="BD160" s="29" t="e">
        <f>VLOOKUP($C160,'S48'!$C:$BQ,52,0)</f>
        <v>#N/A</v>
      </c>
      <c r="BE160" s="29" t="e">
        <f>VLOOKUP($C160,'S48'!$C:$BQ,53,0)</f>
        <v>#N/A</v>
      </c>
      <c r="BF160" s="29" t="e">
        <f>VLOOKUP($C160,'S48'!$C:$BQ,15,0)</f>
        <v>#N/A</v>
      </c>
      <c r="BG160" s="29" t="e">
        <f>VLOOKUP($C160,'S48'!$C:$BQ,22,0)</f>
        <v>#N/A</v>
      </c>
      <c r="BH160" s="29" t="e">
        <f>VLOOKUP($C160,'S48'!$C:$BQ,23,0)</f>
        <v>#N/A</v>
      </c>
      <c r="BI160" s="29" t="e">
        <f>VLOOKUP($C160,'S48'!$C:$BQ,35,0)</f>
        <v>#N/A</v>
      </c>
      <c r="BJ160" s="29" t="e">
        <f>VLOOKUP($C160,'S48'!$C:$BQ,42,0)</f>
        <v>#N/A</v>
      </c>
      <c r="BK160" s="29" t="e">
        <f>VLOOKUP($C160,'S48'!$C:$BQ,43,0)</f>
        <v>#N/A</v>
      </c>
      <c r="BL160" s="22" t="e">
        <f>VLOOKUP($C160,'S49'!$C:$BQ,55,0)</f>
        <v>#N/A</v>
      </c>
      <c r="BM160" s="22" t="e">
        <f>VLOOKUP($C160,'S49'!$C:$BQ,62,0)</f>
        <v>#N/A</v>
      </c>
      <c r="BN160" s="22" t="e">
        <f>VLOOKUP($C160,'S49'!$C:$BQ,63,0)</f>
        <v>#N/A</v>
      </c>
      <c r="BO160" s="22" t="e">
        <f>VLOOKUP($C160,'S49'!$C:$BQ,45,0)</f>
        <v>#N/A</v>
      </c>
      <c r="BP160" s="29" t="e">
        <f>VLOOKUP($C160,'S49'!$C:$BQ,52,0)</f>
        <v>#N/A</v>
      </c>
      <c r="BQ160" s="29" t="e">
        <f>VLOOKUP($C160,'S49'!$C:$BQ,53,0)</f>
        <v>#N/A</v>
      </c>
      <c r="BR160" s="29" t="e">
        <f>VLOOKUP($C160,'S49'!$C:$BQ,15,0)</f>
        <v>#N/A</v>
      </c>
      <c r="BS160" s="29" t="e">
        <f>VLOOKUP($C160,'S49'!$C:$BQ,22,0)</f>
        <v>#N/A</v>
      </c>
      <c r="BT160" s="29" t="e">
        <f>VLOOKUP($C160,'S49'!$C:$BQ,23,0)</f>
        <v>#N/A</v>
      </c>
      <c r="BU160" s="29" t="e">
        <f>VLOOKUP($C160,'S49'!$C:$BQ,35,0)</f>
        <v>#N/A</v>
      </c>
      <c r="BV160" s="29" t="e">
        <f>VLOOKUP($C160,'S49'!$C:$BQ,42,0)</f>
        <v>#N/A</v>
      </c>
      <c r="BW160" s="29" t="e">
        <f>VLOOKUP($C160,'S49'!$C:$BQ,43,0)</f>
        <v>#N/A</v>
      </c>
      <c r="BX160" s="22" t="e">
        <f>VLOOKUP($C160,'S50'!$C:$BQ,55,0)</f>
        <v>#N/A</v>
      </c>
      <c r="BY160" s="22" t="e">
        <f>VLOOKUP($C160,'S50'!$C:$BQ,62,0)</f>
        <v>#N/A</v>
      </c>
      <c r="BZ160" s="22" t="e">
        <f>VLOOKUP($C160,'S50'!$C:$BQ,63,0)</f>
        <v>#N/A</v>
      </c>
      <c r="CA160" s="22" t="e">
        <f>VLOOKUP($C160,'S50'!$C:$BQ,45,0)</f>
        <v>#N/A</v>
      </c>
      <c r="CB160" s="29" t="e">
        <f>VLOOKUP($C160,'S50'!$C:$BQ,52,0)</f>
        <v>#N/A</v>
      </c>
      <c r="CC160" s="29" t="e">
        <f>VLOOKUP($C160,'S50'!$C:$BQ,53,0)</f>
        <v>#N/A</v>
      </c>
      <c r="CD160" s="29" t="e">
        <f>VLOOKUP($C160,'S50'!$C:$BQ,15,0)</f>
        <v>#N/A</v>
      </c>
      <c r="CE160" s="29" t="e">
        <f>VLOOKUP($C160,'S50'!$C:$BQ,22,0)</f>
        <v>#N/A</v>
      </c>
      <c r="CF160" s="29" t="e">
        <f>VLOOKUP($C160,'S50'!$C:$BQ,23,0)</f>
        <v>#N/A</v>
      </c>
      <c r="CG160" s="29" t="e">
        <f>VLOOKUP($C160,'S50'!$C:$BQ,35,0)</f>
        <v>#N/A</v>
      </c>
      <c r="CH160" s="29" t="e">
        <f>VLOOKUP($C160,'S50'!$C:$BQ,42,0)</f>
        <v>#N/A</v>
      </c>
      <c r="CI160" s="29" t="e">
        <f>VLOOKUP($C160,'S50'!$C:$BQ,43,0)</f>
        <v>#N/A</v>
      </c>
    </row>
    <row r="161" spans="1:87" x14ac:dyDescent="0.2">
      <c r="A161" s="31" t="s">
        <v>387</v>
      </c>
      <c r="B161" s="31" t="s">
        <v>193</v>
      </c>
      <c r="C161" s="21" t="s">
        <v>199</v>
      </c>
      <c r="D161" s="22">
        <f>VLOOKUP($C161,'S0 remplacer avec S44'!$C:$BQ,55,0)</f>
        <v>178.3</v>
      </c>
      <c r="E161" s="22">
        <f>VLOOKUP($C161,'S0 remplacer avec S44'!$C:$BQ,62,0)</f>
        <v>77</v>
      </c>
      <c r="F161" s="22">
        <f>VLOOKUP($C161,'S0 remplacer avec S44'!$C:$BQ,63,0)</f>
        <v>128</v>
      </c>
      <c r="G161" s="22">
        <f>VLOOKUP($C161,'S0 remplacer avec S44'!$C:$BQ,45,0)</f>
        <v>2148.5445399999999</v>
      </c>
      <c r="H161" s="29">
        <f>VLOOKUP($C161,'S0 remplacer avec S44'!$C:$BQ,52,0)</f>
        <v>102</v>
      </c>
      <c r="I161" s="29">
        <f>VLOOKUP($C161,'S0 remplacer avec S44'!$C:$BQ,53,0)</f>
        <v>552</v>
      </c>
      <c r="J161" s="29">
        <f>VLOOKUP($C161,'S0 remplacer avec S44'!$C:$BQ,15,0)</f>
        <v>154</v>
      </c>
      <c r="K161" s="29">
        <f>VLOOKUP($C161,'S0 remplacer avec S44'!$C:$BQ,22,0)</f>
        <v>0</v>
      </c>
      <c r="L161" s="29">
        <f>VLOOKUP($C161,'S0 remplacer avec S44'!$C:$BQ,23,0)</f>
        <v>16</v>
      </c>
      <c r="M161" s="29">
        <f>VLOOKUP($C161,'S0 remplacer avec S44'!$C:$BQ,35,0)</f>
        <v>2369.88114</v>
      </c>
      <c r="N161" s="29">
        <f>VLOOKUP($C161,'S0 remplacer avec S44'!$C:$BQ,42,0)</f>
        <v>722</v>
      </c>
      <c r="O161" s="29">
        <f>VLOOKUP($C161,'S0 remplacer avec S44'!$C:$BQ,43,0)</f>
        <v>1340</v>
      </c>
      <c r="P161" s="22">
        <f>VLOOKUP($C161,'S45'!$C:$BQ,55,0)</f>
        <v>178.3</v>
      </c>
      <c r="Q161" s="22">
        <f>VLOOKUP($C161,'S45'!$C:$BQ,62,0)</f>
        <v>77</v>
      </c>
      <c r="R161" s="22">
        <f>VLOOKUP($C161,'S45'!$C:$BQ,63,0)</f>
        <v>128</v>
      </c>
      <c r="S161" s="22">
        <f>VLOOKUP($C161,'S45'!$C:$BQ,45,0)</f>
        <v>2177.6467600000001</v>
      </c>
      <c r="T161" s="29">
        <f>VLOOKUP($C161,'S45'!$C:$BQ,52,0)</f>
        <v>73</v>
      </c>
      <c r="U161" s="29">
        <f>VLOOKUP($C161,'S45'!$C:$BQ,53,0)</f>
        <v>522</v>
      </c>
      <c r="V161" s="29">
        <f>VLOOKUP($C161,'S45'!$C:$BQ,15,0)</f>
        <v>158</v>
      </c>
      <c r="W161" s="29">
        <f>VLOOKUP($C161,'S45'!$C:$BQ,22,0)</f>
        <v>0</v>
      </c>
      <c r="X161" s="29">
        <f>VLOOKUP($C161,'S45'!$C:$BQ,23,0)</f>
        <v>12</v>
      </c>
      <c r="Y161" s="29">
        <f>VLOOKUP($C161,'S45'!$C:$BQ,35,0)</f>
        <v>2372.52898</v>
      </c>
      <c r="Z161" s="29">
        <f>VLOOKUP($C161,'S45'!$C:$BQ,42,0)</f>
        <v>719</v>
      </c>
      <c r="AA161" s="29">
        <f>VLOOKUP($C161,'S45'!$C:$BQ,43,0)</f>
        <v>1337</v>
      </c>
      <c r="AB161" s="22" t="e">
        <f>VLOOKUP($C161,'S46'!$C:$BQ,55,0)</f>
        <v>#N/A</v>
      </c>
      <c r="AC161" s="22" t="e">
        <f>VLOOKUP($C161,'S46'!$C:$BQ,62,0)</f>
        <v>#N/A</v>
      </c>
      <c r="AD161" s="22" t="e">
        <f>VLOOKUP($C161,'S46'!$C:$BQ,63,0)</f>
        <v>#N/A</v>
      </c>
      <c r="AE161" s="22" t="e">
        <f>VLOOKUP($C161,'S46'!$C:$BQ,45,0)</f>
        <v>#N/A</v>
      </c>
      <c r="AF161" s="29" t="e">
        <f>VLOOKUP($C161,'S46'!$C:$BQ,52,0)</f>
        <v>#N/A</v>
      </c>
      <c r="AG161" s="29" t="e">
        <f>VLOOKUP($C161,'S46'!$C:$BQ,53,0)</f>
        <v>#N/A</v>
      </c>
      <c r="AH161" s="29" t="e">
        <f>VLOOKUP($C161,'S46'!$C:$BQ,15,0)</f>
        <v>#N/A</v>
      </c>
      <c r="AI161" s="29" t="e">
        <f>VLOOKUP($C161,'S46'!$C:$BQ,22,0)</f>
        <v>#N/A</v>
      </c>
      <c r="AJ161" s="29" t="e">
        <f>VLOOKUP($C161,'S46'!$C:$BQ,23,0)</f>
        <v>#N/A</v>
      </c>
      <c r="AK161" s="29" t="e">
        <f>VLOOKUP($C161,'S46'!$C:$BQ,35,0)</f>
        <v>#N/A</v>
      </c>
      <c r="AL161" s="29" t="e">
        <f>VLOOKUP($C161,'S46'!$C:$BQ,42,0)</f>
        <v>#N/A</v>
      </c>
      <c r="AM161" s="29" t="e">
        <f>VLOOKUP($C161,'S46'!$C:$BQ,43,0)</f>
        <v>#N/A</v>
      </c>
      <c r="AN161" s="22" t="e">
        <f>VLOOKUP($C161,'S47'!$C:$BQ,55,0)</f>
        <v>#N/A</v>
      </c>
      <c r="AO161" s="22" t="e">
        <f>VLOOKUP($C161,'S47'!$C:$BQ,62,0)</f>
        <v>#N/A</v>
      </c>
      <c r="AP161" s="22" t="e">
        <f>VLOOKUP($C161,'S47'!$C:$BQ,63,0)</f>
        <v>#N/A</v>
      </c>
      <c r="AQ161" s="22" t="e">
        <f>VLOOKUP($C161,'S47'!$C:$BQ,45,0)</f>
        <v>#N/A</v>
      </c>
      <c r="AR161" s="29" t="e">
        <f>VLOOKUP($C161,'S47'!$C:$BQ,52,0)</f>
        <v>#N/A</v>
      </c>
      <c r="AS161" s="29" t="e">
        <f>VLOOKUP($C161,'S47'!$C:$BQ,53,0)</f>
        <v>#N/A</v>
      </c>
      <c r="AT161" s="29" t="e">
        <f>VLOOKUP($C161,'S47'!$C:$BQ,15,0)</f>
        <v>#N/A</v>
      </c>
      <c r="AU161" s="29" t="e">
        <f>VLOOKUP($C161,'S47'!$C:$BQ,22,0)</f>
        <v>#N/A</v>
      </c>
      <c r="AV161" s="29" t="e">
        <f>VLOOKUP($C161,'S47'!$C:$BQ,23,0)</f>
        <v>#N/A</v>
      </c>
      <c r="AW161" s="29" t="e">
        <f>VLOOKUP($C161,'S47'!$C:$BQ,35,0)</f>
        <v>#N/A</v>
      </c>
      <c r="AX161" s="29" t="e">
        <f>VLOOKUP($C161,'S47'!$C:$BQ,42,0)</f>
        <v>#N/A</v>
      </c>
      <c r="AY161" s="29" t="e">
        <f>VLOOKUP($C161,'S47'!$C:$BQ,43,0)</f>
        <v>#N/A</v>
      </c>
      <c r="AZ161" s="22" t="e">
        <f>VLOOKUP($C161,'S48'!$C:$BQ,55,0)</f>
        <v>#N/A</v>
      </c>
      <c r="BA161" s="22" t="e">
        <f>VLOOKUP($C161,'S48'!$C:$BQ,62,0)</f>
        <v>#N/A</v>
      </c>
      <c r="BB161" s="22" t="e">
        <f>VLOOKUP($C161,'S48'!$C:$BQ,63,0)</f>
        <v>#N/A</v>
      </c>
      <c r="BC161" s="22" t="e">
        <f>VLOOKUP($C161,'S48'!$C:$BQ,45,0)</f>
        <v>#N/A</v>
      </c>
      <c r="BD161" s="29" t="e">
        <f>VLOOKUP($C161,'S48'!$C:$BQ,52,0)</f>
        <v>#N/A</v>
      </c>
      <c r="BE161" s="29" t="e">
        <f>VLOOKUP($C161,'S48'!$C:$BQ,53,0)</f>
        <v>#N/A</v>
      </c>
      <c r="BF161" s="29" t="e">
        <f>VLOOKUP($C161,'S48'!$C:$BQ,15,0)</f>
        <v>#N/A</v>
      </c>
      <c r="BG161" s="29" t="e">
        <f>VLOOKUP($C161,'S48'!$C:$BQ,22,0)</f>
        <v>#N/A</v>
      </c>
      <c r="BH161" s="29" t="e">
        <f>VLOOKUP($C161,'S48'!$C:$BQ,23,0)</f>
        <v>#N/A</v>
      </c>
      <c r="BI161" s="29" t="e">
        <f>VLOOKUP($C161,'S48'!$C:$BQ,35,0)</f>
        <v>#N/A</v>
      </c>
      <c r="BJ161" s="29" t="e">
        <f>VLOOKUP($C161,'S48'!$C:$BQ,42,0)</f>
        <v>#N/A</v>
      </c>
      <c r="BK161" s="29" t="e">
        <f>VLOOKUP($C161,'S48'!$C:$BQ,43,0)</f>
        <v>#N/A</v>
      </c>
      <c r="BL161" s="22" t="e">
        <f>VLOOKUP($C161,'S49'!$C:$BQ,55,0)</f>
        <v>#N/A</v>
      </c>
      <c r="BM161" s="22" t="e">
        <f>VLOOKUP($C161,'S49'!$C:$BQ,62,0)</f>
        <v>#N/A</v>
      </c>
      <c r="BN161" s="22" t="e">
        <f>VLOOKUP($C161,'S49'!$C:$BQ,63,0)</f>
        <v>#N/A</v>
      </c>
      <c r="BO161" s="22" t="e">
        <f>VLOOKUP($C161,'S49'!$C:$BQ,45,0)</f>
        <v>#N/A</v>
      </c>
      <c r="BP161" s="29" t="e">
        <f>VLOOKUP($C161,'S49'!$C:$BQ,52,0)</f>
        <v>#N/A</v>
      </c>
      <c r="BQ161" s="29" t="e">
        <f>VLOOKUP($C161,'S49'!$C:$BQ,53,0)</f>
        <v>#N/A</v>
      </c>
      <c r="BR161" s="29" t="e">
        <f>VLOOKUP($C161,'S49'!$C:$BQ,15,0)</f>
        <v>#N/A</v>
      </c>
      <c r="BS161" s="29" t="e">
        <f>VLOOKUP($C161,'S49'!$C:$BQ,22,0)</f>
        <v>#N/A</v>
      </c>
      <c r="BT161" s="29" t="e">
        <f>VLOOKUP($C161,'S49'!$C:$BQ,23,0)</f>
        <v>#N/A</v>
      </c>
      <c r="BU161" s="29" t="e">
        <f>VLOOKUP($C161,'S49'!$C:$BQ,35,0)</f>
        <v>#N/A</v>
      </c>
      <c r="BV161" s="29" t="e">
        <f>VLOOKUP($C161,'S49'!$C:$BQ,42,0)</f>
        <v>#N/A</v>
      </c>
      <c r="BW161" s="29" t="e">
        <f>VLOOKUP($C161,'S49'!$C:$BQ,43,0)</f>
        <v>#N/A</v>
      </c>
      <c r="BX161" s="22" t="e">
        <f>VLOOKUP($C161,'S50'!$C:$BQ,55,0)</f>
        <v>#N/A</v>
      </c>
      <c r="BY161" s="22" t="e">
        <f>VLOOKUP($C161,'S50'!$C:$BQ,62,0)</f>
        <v>#N/A</v>
      </c>
      <c r="BZ161" s="22" t="e">
        <f>VLOOKUP($C161,'S50'!$C:$BQ,63,0)</f>
        <v>#N/A</v>
      </c>
      <c r="CA161" s="22" t="e">
        <f>VLOOKUP($C161,'S50'!$C:$BQ,45,0)</f>
        <v>#N/A</v>
      </c>
      <c r="CB161" s="29" t="e">
        <f>VLOOKUP($C161,'S50'!$C:$BQ,52,0)</f>
        <v>#N/A</v>
      </c>
      <c r="CC161" s="29" t="e">
        <f>VLOOKUP($C161,'S50'!$C:$BQ,53,0)</f>
        <v>#N/A</v>
      </c>
      <c r="CD161" s="29" t="e">
        <f>VLOOKUP($C161,'S50'!$C:$BQ,15,0)</f>
        <v>#N/A</v>
      </c>
      <c r="CE161" s="29" t="e">
        <f>VLOOKUP($C161,'S50'!$C:$BQ,22,0)</f>
        <v>#N/A</v>
      </c>
      <c r="CF161" s="29" t="e">
        <f>VLOOKUP($C161,'S50'!$C:$BQ,23,0)</f>
        <v>#N/A</v>
      </c>
      <c r="CG161" s="29" t="e">
        <f>VLOOKUP($C161,'S50'!$C:$BQ,35,0)</f>
        <v>#N/A</v>
      </c>
      <c r="CH161" s="29" t="e">
        <f>VLOOKUP($C161,'S50'!$C:$BQ,42,0)</f>
        <v>#N/A</v>
      </c>
      <c r="CI161" s="29" t="e">
        <f>VLOOKUP($C161,'S50'!$C:$BQ,43,0)</f>
        <v>#N/A</v>
      </c>
    </row>
    <row r="162" spans="1:87" x14ac:dyDescent="0.2">
      <c r="A162" s="31" t="s">
        <v>387</v>
      </c>
      <c r="B162" s="31" t="s">
        <v>193</v>
      </c>
      <c r="C162" s="21" t="s">
        <v>200</v>
      </c>
      <c r="D162" s="22">
        <f>VLOOKUP($C162,'S0 remplacer avec S44'!$C:$BQ,55,0)</f>
        <v>322.60000000000002</v>
      </c>
      <c r="E162" s="22">
        <f>VLOOKUP($C162,'S0 remplacer avec S44'!$C:$BQ,62,0)</f>
        <v>0</v>
      </c>
      <c r="F162" s="22">
        <f>VLOOKUP($C162,'S0 remplacer avec S44'!$C:$BQ,63,0)</f>
        <v>0</v>
      </c>
      <c r="G162" s="22">
        <f>VLOOKUP($C162,'S0 remplacer avec S44'!$C:$BQ,45,0)</f>
        <v>2096.7580200000002</v>
      </c>
      <c r="H162" s="29">
        <f>VLOOKUP($C162,'S0 remplacer avec S44'!$C:$BQ,52,0)</f>
        <v>0</v>
      </c>
      <c r="I162" s="29">
        <f>VLOOKUP($C162,'S0 remplacer avec S44'!$C:$BQ,53,0)</f>
        <v>207</v>
      </c>
      <c r="J162" s="29">
        <f>VLOOKUP($C162,'S0 remplacer avec S44'!$C:$BQ,15,0)</f>
        <v>203</v>
      </c>
      <c r="K162" s="29">
        <f>VLOOKUP($C162,'S0 remplacer avec S44'!$C:$BQ,22,0)</f>
        <v>0</v>
      </c>
      <c r="L162" s="29">
        <f>VLOOKUP($C162,'S0 remplacer avec S44'!$C:$BQ,23,0)</f>
        <v>0</v>
      </c>
      <c r="M162" s="29">
        <f>VLOOKUP($C162,'S0 remplacer avec S44'!$C:$BQ,35,0)</f>
        <v>2487.1116200000001</v>
      </c>
      <c r="N162" s="29">
        <f>VLOOKUP($C162,'S0 remplacer avec S44'!$C:$BQ,42,0)</f>
        <v>0</v>
      </c>
      <c r="O162" s="29">
        <f>VLOOKUP($C162,'S0 remplacer avec S44'!$C:$BQ,43,0)</f>
        <v>461</v>
      </c>
      <c r="P162" s="22">
        <f>VLOOKUP($C162,'S45'!$C:$BQ,55,0)</f>
        <v>330.4</v>
      </c>
      <c r="Q162" s="22">
        <f>VLOOKUP($C162,'S45'!$C:$BQ,62,0)</f>
        <v>0</v>
      </c>
      <c r="R162" s="22">
        <f>VLOOKUP($C162,'S45'!$C:$BQ,63,0)</f>
        <v>0</v>
      </c>
      <c r="S162" s="22">
        <f>VLOOKUP($C162,'S45'!$C:$BQ,45,0)</f>
        <v>2190.0342300000002</v>
      </c>
      <c r="T162" s="29">
        <f>VLOOKUP($C162,'S45'!$C:$BQ,52,0)</f>
        <v>0</v>
      </c>
      <c r="U162" s="29">
        <f>VLOOKUP($C162,'S45'!$C:$BQ,53,0)</f>
        <v>114</v>
      </c>
      <c r="V162" s="29">
        <f>VLOOKUP($C162,'S45'!$C:$BQ,15,0)</f>
        <v>204</v>
      </c>
      <c r="W162" s="29">
        <f>VLOOKUP($C162,'S45'!$C:$BQ,22,0)</f>
        <v>0</v>
      </c>
      <c r="X162" s="29">
        <f>VLOOKUP($C162,'S45'!$C:$BQ,23,0)</f>
        <v>0</v>
      </c>
      <c r="Y162" s="29">
        <f>VLOOKUP($C162,'S45'!$C:$BQ,35,0)</f>
        <v>2566.5035699999999</v>
      </c>
      <c r="Z162" s="29">
        <f>VLOOKUP($C162,'S45'!$C:$BQ,42,0)</f>
        <v>0</v>
      </c>
      <c r="AA162" s="29">
        <f>VLOOKUP($C162,'S45'!$C:$BQ,43,0)</f>
        <v>382</v>
      </c>
      <c r="AB162" s="22" t="e">
        <f>VLOOKUP($C162,'S46'!$C:$BQ,55,0)</f>
        <v>#N/A</v>
      </c>
      <c r="AC162" s="22" t="e">
        <f>VLOOKUP($C162,'S46'!$C:$BQ,62,0)</f>
        <v>#N/A</v>
      </c>
      <c r="AD162" s="22" t="e">
        <f>VLOOKUP($C162,'S46'!$C:$BQ,63,0)</f>
        <v>#N/A</v>
      </c>
      <c r="AE162" s="22" t="e">
        <f>VLOOKUP($C162,'S46'!$C:$BQ,45,0)</f>
        <v>#N/A</v>
      </c>
      <c r="AF162" s="29" t="e">
        <f>VLOOKUP($C162,'S46'!$C:$BQ,52,0)</f>
        <v>#N/A</v>
      </c>
      <c r="AG162" s="29" t="e">
        <f>VLOOKUP($C162,'S46'!$C:$BQ,53,0)</f>
        <v>#N/A</v>
      </c>
      <c r="AH162" s="29" t="e">
        <f>VLOOKUP($C162,'S46'!$C:$BQ,15,0)</f>
        <v>#N/A</v>
      </c>
      <c r="AI162" s="29" t="e">
        <f>VLOOKUP($C162,'S46'!$C:$BQ,22,0)</f>
        <v>#N/A</v>
      </c>
      <c r="AJ162" s="29" t="e">
        <f>VLOOKUP($C162,'S46'!$C:$BQ,23,0)</f>
        <v>#N/A</v>
      </c>
      <c r="AK162" s="29" t="e">
        <f>VLOOKUP($C162,'S46'!$C:$BQ,35,0)</f>
        <v>#N/A</v>
      </c>
      <c r="AL162" s="29" t="e">
        <f>VLOOKUP($C162,'S46'!$C:$BQ,42,0)</f>
        <v>#N/A</v>
      </c>
      <c r="AM162" s="29" t="e">
        <f>VLOOKUP($C162,'S46'!$C:$BQ,43,0)</f>
        <v>#N/A</v>
      </c>
      <c r="AN162" s="22" t="e">
        <f>VLOOKUP($C162,'S47'!$C:$BQ,55,0)</f>
        <v>#N/A</v>
      </c>
      <c r="AO162" s="22" t="e">
        <f>VLOOKUP($C162,'S47'!$C:$BQ,62,0)</f>
        <v>#N/A</v>
      </c>
      <c r="AP162" s="22" t="e">
        <f>VLOOKUP($C162,'S47'!$C:$BQ,63,0)</f>
        <v>#N/A</v>
      </c>
      <c r="AQ162" s="22" t="e">
        <f>VLOOKUP($C162,'S47'!$C:$BQ,45,0)</f>
        <v>#N/A</v>
      </c>
      <c r="AR162" s="29" t="e">
        <f>VLOOKUP($C162,'S47'!$C:$BQ,52,0)</f>
        <v>#N/A</v>
      </c>
      <c r="AS162" s="29" t="e">
        <f>VLOOKUP($C162,'S47'!$C:$BQ,53,0)</f>
        <v>#N/A</v>
      </c>
      <c r="AT162" s="29" t="e">
        <f>VLOOKUP($C162,'S47'!$C:$BQ,15,0)</f>
        <v>#N/A</v>
      </c>
      <c r="AU162" s="29" t="e">
        <f>VLOOKUP($C162,'S47'!$C:$BQ,22,0)</f>
        <v>#N/A</v>
      </c>
      <c r="AV162" s="29" t="e">
        <f>VLOOKUP($C162,'S47'!$C:$BQ,23,0)</f>
        <v>#N/A</v>
      </c>
      <c r="AW162" s="29" t="e">
        <f>VLOOKUP($C162,'S47'!$C:$BQ,35,0)</f>
        <v>#N/A</v>
      </c>
      <c r="AX162" s="29" t="e">
        <f>VLOOKUP($C162,'S47'!$C:$BQ,42,0)</f>
        <v>#N/A</v>
      </c>
      <c r="AY162" s="29" t="e">
        <f>VLOOKUP($C162,'S47'!$C:$BQ,43,0)</f>
        <v>#N/A</v>
      </c>
      <c r="AZ162" s="22" t="e">
        <f>VLOOKUP($C162,'S48'!$C:$BQ,55,0)</f>
        <v>#N/A</v>
      </c>
      <c r="BA162" s="22" t="e">
        <f>VLOOKUP($C162,'S48'!$C:$BQ,62,0)</f>
        <v>#N/A</v>
      </c>
      <c r="BB162" s="22" t="e">
        <f>VLOOKUP($C162,'S48'!$C:$BQ,63,0)</f>
        <v>#N/A</v>
      </c>
      <c r="BC162" s="22" t="e">
        <f>VLOOKUP($C162,'S48'!$C:$BQ,45,0)</f>
        <v>#N/A</v>
      </c>
      <c r="BD162" s="29" t="e">
        <f>VLOOKUP($C162,'S48'!$C:$BQ,52,0)</f>
        <v>#N/A</v>
      </c>
      <c r="BE162" s="29" t="e">
        <f>VLOOKUP($C162,'S48'!$C:$BQ,53,0)</f>
        <v>#N/A</v>
      </c>
      <c r="BF162" s="29" t="e">
        <f>VLOOKUP($C162,'S48'!$C:$BQ,15,0)</f>
        <v>#N/A</v>
      </c>
      <c r="BG162" s="29" t="e">
        <f>VLOOKUP($C162,'S48'!$C:$BQ,22,0)</f>
        <v>#N/A</v>
      </c>
      <c r="BH162" s="29" t="e">
        <f>VLOOKUP($C162,'S48'!$C:$BQ,23,0)</f>
        <v>#N/A</v>
      </c>
      <c r="BI162" s="29" t="e">
        <f>VLOOKUP($C162,'S48'!$C:$BQ,35,0)</f>
        <v>#N/A</v>
      </c>
      <c r="BJ162" s="29" t="e">
        <f>VLOOKUP($C162,'S48'!$C:$BQ,42,0)</f>
        <v>#N/A</v>
      </c>
      <c r="BK162" s="29" t="e">
        <f>VLOOKUP($C162,'S48'!$C:$BQ,43,0)</f>
        <v>#N/A</v>
      </c>
      <c r="BL162" s="22" t="e">
        <f>VLOOKUP($C162,'S49'!$C:$BQ,55,0)</f>
        <v>#N/A</v>
      </c>
      <c r="BM162" s="22" t="e">
        <f>VLOOKUP($C162,'S49'!$C:$BQ,62,0)</f>
        <v>#N/A</v>
      </c>
      <c r="BN162" s="22" t="e">
        <f>VLOOKUP($C162,'S49'!$C:$BQ,63,0)</f>
        <v>#N/A</v>
      </c>
      <c r="BO162" s="22" t="e">
        <f>VLOOKUP($C162,'S49'!$C:$BQ,45,0)</f>
        <v>#N/A</v>
      </c>
      <c r="BP162" s="29" t="e">
        <f>VLOOKUP($C162,'S49'!$C:$BQ,52,0)</f>
        <v>#N/A</v>
      </c>
      <c r="BQ162" s="29" t="e">
        <f>VLOOKUP($C162,'S49'!$C:$BQ,53,0)</f>
        <v>#N/A</v>
      </c>
      <c r="BR162" s="29" t="e">
        <f>VLOOKUP($C162,'S49'!$C:$BQ,15,0)</f>
        <v>#N/A</v>
      </c>
      <c r="BS162" s="29" t="e">
        <f>VLOOKUP($C162,'S49'!$C:$BQ,22,0)</f>
        <v>#N/A</v>
      </c>
      <c r="BT162" s="29" t="e">
        <f>VLOOKUP($C162,'S49'!$C:$BQ,23,0)</f>
        <v>#N/A</v>
      </c>
      <c r="BU162" s="29" t="e">
        <f>VLOOKUP($C162,'S49'!$C:$BQ,35,0)</f>
        <v>#N/A</v>
      </c>
      <c r="BV162" s="29" t="e">
        <f>VLOOKUP($C162,'S49'!$C:$BQ,42,0)</f>
        <v>#N/A</v>
      </c>
      <c r="BW162" s="29" t="e">
        <f>VLOOKUP($C162,'S49'!$C:$BQ,43,0)</f>
        <v>#N/A</v>
      </c>
      <c r="BX162" s="22" t="e">
        <f>VLOOKUP($C162,'S50'!$C:$BQ,55,0)</f>
        <v>#N/A</v>
      </c>
      <c r="BY162" s="22" t="e">
        <f>VLOOKUP($C162,'S50'!$C:$BQ,62,0)</f>
        <v>#N/A</v>
      </c>
      <c r="BZ162" s="22" t="e">
        <f>VLOOKUP($C162,'S50'!$C:$BQ,63,0)</f>
        <v>#N/A</v>
      </c>
      <c r="CA162" s="22" t="e">
        <f>VLOOKUP($C162,'S50'!$C:$BQ,45,0)</f>
        <v>#N/A</v>
      </c>
      <c r="CB162" s="29" t="e">
        <f>VLOOKUP($C162,'S50'!$C:$BQ,52,0)</f>
        <v>#N/A</v>
      </c>
      <c r="CC162" s="29" t="e">
        <f>VLOOKUP($C162,'S50'!$C:$BQ,53,0)</f>
        <v>#N/A</v>
      </c>
      <c r="CD162" s="29" t="e">
        <f>VLOOKUP($C162,'S50'!$C:$BQ,15,0)</f>
        <v>#N/A</v>
      </c>
      <c r="CE162" s="29" t="e">
        <f>VLOOKUP($C162,'S50'!$C:$BQ,22,0)</f>
        <v>#N/A</v>
      </c>
      <c r="CF162" s="29" t="e">
        <f>VLOOKUP($C162,'S50'!$C:$BQ,23,0)</f>
        <v>#N/A</v>
      </c>
      <c r="CG162" s="29" t="e">
        <f>VLOOKUP($C162,'S50'!$C:$BQ,35,0)</f>
        <v>#N/A</v>
      </c>
      <c r="CH162" s="29" t="e">
        <f>VLOOKUP($C162,'S50'!$C:$BQ,42,0)</f>
        <v>#N/A</v>
      </c>
      <c r="CI162" s="29" t="e">
        <f>VLOOKUP($C162,'S50'!$C:$BQ,43,0)</f>
        <v>#N/A</v>
      </c>
    </row>
    <row r="163" spans="1:87" x14ac:dyDescent="0.2">
      <c r="A163" s="31" t="s">
        <v>387</v>
      </c>
      <c r="B163" s="31" t="s">
        <v>193</v>
      </c>
      <c r="C163" s="21" t="s">
        <v>201</v>
      </c>
      <c r="D163" s="22">
        <f>VLOOKUP($C163,'S0 remplacer avec S44'!$C:$BQ,55,0)</f>
        <v>726.1</v>
      </c>
      <c r="E163" s="22">
        <f>VLOOKUP($C163,'S0 remplacer avec S44'!$C:$BQ,62,0)</f>
        <v>0</v>
      </c>
      <c r="F163" s="22">
        <f>VLOOKUP($C163,'S0 remplacer avec S44'!$C:$BQ,63,0)</f>
        <v>52</v>
      </c>
      <c r="G163" s="22">
        <f>VLOOKUP($C163,'S0 remplacer avec S44'!$C:$BQ,45,0)</f>
        <v>6978.0438400000003</v>
      </c>
      <c r="H163" s="29">
        <f>VLOOKUP($C163,'S0 remplacer avec S44'!$C:$BQ,52,0)</f>
        <v>0</v>
      </c>
      <c r="I163" s="29">
        <f>VLOOKUP($C163,'S0 remplacer avec S44'!$C:$BQ,53,0)</f>
        <v>0</v>
      </c>
      <c r="J163" s="29">
        <f>VLOOKUP($C163,'S0 remplacer avec S44'!$C:$BQ,15,0)</f>
        <v>482</v>
      </c>
      <c r="K163" s="29">
        <f>VLOOKUP($C163,'S0 remplacer avec S44'!$C:$BQ,22,0)</f>
        <v>0</v>
      </c>
      <c r="L163" s="29">
        <f>VLOOKUP($C163,'S0 remplacer avec S44'!$C:$BQ,23,0)</f>
        <v>0</v>
      </c>
      <c r="M163" s="29">
        <f>VLOOKUP($C163,'S0 remplacer avec S44'!$C:$BQ,35,0)</f>
        <v>10975.962879999999</v>
      </c>
      <c r="N163" s="29">
        <f>VLOOKUP($C163,'S0 remplacer avec S44'!$C:$BQ,42,0)</f>
        <v>0</v>
      </c>
      <c r="O163" s="29">
        <f>VLOOKUP($C163,'S0 remplacer avec S44'!$C:$BQ,43,0)</f>
        <v>0</v>
      </c>
      <c r="P163" s="22">
        <f>VLOOKUP($C163,'S45'!$C:$BQ,55,0)</f>
        <v>734.8</v>
      </c>
      <c r="Q163" s="22">
        <f>VLOOKUP($C163,'S45'!$C:$BQ,62,0)</f>
        <v>0</v>
      </c>
      <c r="R163" s="22">
        <f>VLOOKUP($C163,'S45'!$C:$BQ,63,0)</f>
        <v>43</v>
      </c>
      <c r="S163" s="22">
        <f>VLOOKUP($C163,'S45'!$C:$BQ,45,0)</f>
        <v>7019.4215100000001</v>
      </c>
      <c r="T163" s="29">
        <f>VLOOKUP($C163,'S45'!$C:$BQ,52,0)</f>
        <v>0</v>
      </c>
      <c r="U163" s="29">
        <f>VLOOKUP($C163,'S45'!$C:$BQ,53,0)</f>
        <v>0</v>
      </c>
      <c r="V163" s="29">
        <f>VLOOKUP($C163,'S45'!$C:$BQ,15,0)</f>
        <v>484</v>
      </c>
      <c r="W163" s="29">
        <f>VLOOKUP($C163,'S45'!$C:$BQ,22,0)</f>
        <v>0</v>
      </c>
      <c r="X163" s="29">
        <f>VLOOKUP($C163,'S45'!$C:$BQ,23,0)</f>
        <v>0</v>
      </c>
      <c r="Y163" s="29">
        <f>VLOOKUP($C163,'S45'!$C:$BQ,35,0)</f>
        <v>11084.76679</v>
      </c>
      <c r="Z163" s="29">
        <f>VLOOKUP($C163,'S45'!$C:$BQ,42,0)</f>
        <v>0</v>
      </c>
      <c r="AA163" s="29">
        <f>VLOOKUP($C163,'S45'!$C:$BQ,43,0)</f>
        <v>0</v>
      </c>
      <c r="AB163" s="22" t="e">
        <f>VLOOKUP($C163,'S46'!$C:$BQ,55,0)</f>
        <v>#N/A</v>
      </c>
      <c r="AC163" s="22" t="e">
        <f>VLOOKUP($C163,'S46'!$C:$BQ,62,0)</f>
        <v>#N/A</v>
      </c>
      <c r="AD163" s="22" t="e">
        <f>VLOOKUP($C163,'S46'!$C:$BQ,63,0)</f>
        <v>#N/A</v>
      </c>
      <c r="AE163" s="22" t="e">
        <f>VLOOKUP($C163,'S46'!$C:$BQ,45,0)</f>
        <v>#N/A</v>
      </c>
      <c r="AF163" s="29" t="e">
        <f>VLOOKUP($C163,'S46'!$C:$BQ,52,0)</f>
        <v>#N/A</v>
      </c>
      <c r="AG163" s="29" t="e">
        <f>VLOOKUP($C163,'S46'!$C:$BQ,53,0)</f>
        <v>#N/A</v>
      </c>
      <c r="AH163" s="29" t="e">
        <f>VLOOKUP($C163,'S46'!$C:$BQ,15,0)</f>
        <v>#N/A</v>
      </c>
      <c r="AI163" s="29" t="e">
        <f>VLOOKUP($C163,'S46'!$C:$BQ,22,0)</f>
        <v>#N/A</v>
      </c>
      <c r="AJ163" s="29" t="e">
        <f>VLOOKUP($C163,'S46'!$C:$BQ,23,0)</f>
        <v>#N/A</v>
      </c>
      <c r="AK163" s="29" t="e">
        <f>VLOOKUP($C163,'S46'!$C:$BQ,35,0)</f>
        <v>#N/A</v>
      </c>
      <c r="AL163" s="29" t="e">
        <f>VLOOKUP($C163,'S46'!$C:$BQ,42,0)</f>
        <v>#N/A</v>
      </c>
      <c r="AM163" s="29" t="e">
        <f>VLOOKUP($C163,'S46'!$C:$BQ,43,0)</f>
        <v>#N/A</v>
      </c>
      <c r="AN163" s="22" t="e">
        <f>VLOOKUP($C163,'S47'!$C:$BQ,55,0)</f>
        <v>#N/A</v>
      </c>
      <c r="AO163" s="22" t="e">
        <f>VLOOKUP($C163,'S47'!$C:$BQ,62,0)</f>
        <v>#N/A</v>
      </c>
      <c r="AP163" s="22" t="e">
        <f>VLOOKUP($C163,'S47'!$C:$BQ,63,0)</f>
        <v>#N/A</v>
      </c>
      <c r="AQ163" s="22" t="e">
        <f>VLOOKUP($C163,'S47'!$C:$BQ,45,0)</f>
        <v>#N/A</v>
      </c>
      <c r="AR163" s="29" t="e">
        <f>VLOOKUP($C163,'S47'!$C:$BQ,52,0)</f>
        <v>#N/A</v>
      </c>
      <c r="AS163" s="29" t="e">
        <f>VLOOKUP($C163,'S47'!$C:$BQ,53,0)</f>
        <v>#N/A</v>
      </c>
      <c r="AT163" s="29" t="e">
        <f>VLOOKUP($C163,'S47'!$C:$BQ,15,0)</f>
        <v>#N/A</v>
      </c>
      <c r="AU163" s="29" t="e">
        <f>VLOOKUP($C163,'S47'!$C:$BQ,22,0)</f>
        <v>#N/A</v>
      </c>
      <c r="AV163" s="29" t="e">
        <f>VLOOKUP($C163,'S47'!$C:$BQ,23,0)</f>
        <v>#N/A</v>
      </c>
      <c r="AW163" s="29" t="e">
        <f>VLOOKUP($C163,'S47'!$C:$BQ,35,0)</f>
        <v>#N/A</v>
      </c>
      <c r="AX163" s="29" t="e">
        <f>VLOOKUP($C163,'S47'!$C:$BQ,42,0)</f>
        <v>#N/A</v>
      </c>
      <c r="AY163" s="29" t="e">
        <f>VLOOKUP($C163,'S47'!$C:$BQ,43,0)</f>
        <v>#N/A</v>
      </c>
      <c r="AZ163" s="22" t="e">
        <f>VLOOKUP($C163,'S48'!$C:$BQ,55,0)</f>
        <v>#N/A</v>
      </c>
      <c r="BA163" s="22" t="e">
        <f>VLOOKUP($C163,'S48'!$C:$BQ,62,0)</f>
        <v>#N/A</v>
      </c>
      <c r="BB163" s="22" t="e">
        <f>VLOOKUP($C163,'S48'!$C:$BQ,63,0)</f>
        <v>#N/A</v>
      </c>
      <c r="BC163" s="22" t="e">
        <f>VLOOKUP($C163,'S48'!$C:$BQ,45,0)</f>
        <v>#N/A</v>
      </c>
      <c r="BD163" s="29" t="e">
        <f>VLOOKUP($C163,'S48'!$C:$BQ,52,0)</f>
        <v>#N/A</v>
      </c>
      <c r="BE163" s="29" t="e">
        <f>VLOOKUP($C163,'S48'!$C:$BQ,53,0)</f>
        <v>#N/A</v>
      </c>
      <c r="BF163" s="29" t="e">
        <f>VLOOKUP($C163,'S48'!$C:$BQ,15,0)</f>
        <v>#N/A</v>
      </c>
      <c r="BG163" s="29" t="e">
        <f>VLOOKUP($C163,'S48'!$C:$BQ,22,0)</f>
        <v>#N/A</v>
      </c>
      <c r="BH163" s="29" t="e">
        <f>VLOOKUP($C163,'S48'!$C:$BQ,23,0)</f>
        <v>#N/A</v>
      </c>
      <c r="BI163" s="29" t="e">
        <f>VLOOKUP($C163,'S48'!$C:$BQ,35,0)</f>
        <v>#N/A</v>
      </c>
      <c r="BJ163" s="29" t="e">
        <f>VLOOKUP($C163,'S48'!$C:$BQ,42,0)</f>
        <v>#N/A</v>
      </c>
      <c r="BK163" s="29" t="e">
        <f>VLOOKUP($C163,'S48'!$C:$BQ,43,0)</f>
        <v>#N/A</v>
      </c>
      <c r="BL163" s="22" t="e">
        <f>VLOOKUP($C163,'S49'!$C:$BQ,55,0)</f>
        <v>#N/A</v>
      </c>
      <c r="BM163" s="22" t="e">
        <f>VLOOKUP($C163,'S49'!$C:$BQ,62,0)</f>
        <v>#N/A</v>
      </c>
      <c r="BN163" s="22" t="e">
        <f>VLOOKUP($C163,'S49'!$C:$BQ,63,0)</f>
        <v>#N/A</v>
      </c>
      <c r="BO163" s="22" t="e">
        <f>VLOOKUP($C163,'S49'!$C:$BQ,45,0)</f>
        <v>#N/A</v>
      </c>
      <c r="BP163" s="29" t="e">
        <f>VLOOKUP($C163,'S49'!$C:$BQ,52,0)</f>
        <v>#N/A</v>
      </c>
      <c r="BQ163" s="29" t="e">
        <f>VLOOKUP($C163,'S49'!$C:$BQ,53,0)</f>
        <v>#N/A</v>
      </c>
      <c r="BR163" s="29" t="e">
        <f>VLOOKUP($C163,'S49'!$C:$BQ,15,0)</f>
        <v>#N/A</v>
      </c>
      <c r="BS163" s="29" t="e">
        <f>VLOOKUP($C163,'S49'!$C:$BQ,22,0)</f>
        <v>#N/A</v>
      </c>
      <c r="BT163" s="29" t="e">
        <f>VLOOKUP($C163,'S49'!$C:$BQ,23,0)</f>
        <v>#N/A</v>
      </c>
      <c r="BU163" s="29" t="e">
        <f>VLOOKUP($C163,'S49'!$C:$BQ,35,0)</f>
        <v>#N/A</v>
      </c>
      <c r="BV163" s="29" t="e">
        <f>VLOOKUP($C163,'S49'!$C:$BQ,42,0)</f>
        <v>#N/A</v>
      </c>
      <c r="BW163" s="29" t="e">
        <f>VLOOKUP($C163,'S49'!$C:$BQ,43,0)</f>
        <v>#N/A</v>
      </c>
      <c r="BX163" s="22" t="e">
        <f>VLOOKUP($C163,'S50'!$C:$BQ,55,0)</f>
        <v>#N/A</v>
      </c>
      <c r="BY163" s="22" t="e">
        <f>VLOOKUP($C163,'S50'!$C:$BQ,62,0)</f>
        <v>#N/A</v>
      </c>
      <c r="BZ163" s="22" t="e">
        <f>VLOOKUP($C163,'S50'!$C:$BQ,63,0)</f>
        <v>#N/A</v>
      </c>
      <c r="CA163" s="22" t="e">
        <f>VLOOKUP($C163,'S50'!$C:$BQ,45,0)</f>
        <v>#N/A</v>
      </c>
      <c r="CB163" s="29" t="e">
        <f>VLOOKUP($C163,'S50'!$C:$BQ,52,0)</f>
        <v>#N/A</v>
      </c>
      <c r="CC163" s="29" t="e">
        <f>VLOOKUP($C163,'S50'!$C:$BQ,53,0)</f>
        <v>#N/A</v>
      </c>
      <c r="CD163" s="29" t="e">
        <f>VLOOKUP($C163,'S50'!$C:$BQ,15,0)</f>
        <v>#N/A</v>
      </c>
      <c r="CE163" s="29" t="e">
        <f>VLOOKUP($C163,'S50'!$C:$BQ,22,0)</f>
        <v>#N/A</v>
      </c>
      <c r="CF163" s="29" t="e">
        <f>VLOOKUP($C163,'S50'!$C:$BQ,23,0)</f>
        <v>#N/A</v>
      </c>
      <c r="CG163" s="29" t="e">
        <f>VLOOKUP($C163,'S50'!$C:$BQ,35,0)</f>
        <v>#N/A</v>
      </c>
      <c r="CH163" s="29" t="e">
        <f>VLOOKUP($C163,'S50'!$C:$BQ,42,0)</f>
        <v>#N/A</v>
      </c>
      <c r="CI163" s="29" t="e">
        <f>VLOOKUP($C163,'S50'!$C:$BQ,43,0)</f>
        <v>#N/A</v>
      </c>
    </row>
    <row r="164" spans="1:87" x14ac:dyDescent="0.2">
      <c r="A164" s="31" t="e">
        <v>#N/A</v>
      </c>
      <c r="B164" s="31" t="e">
        <v>#N/A</v>
      </c>
      <c r="C164" s="21" t="s">
        <v>202</v>
      </c>
      <c r="D164" s="22" t="e">
        <f>VLOOKUP($C164,'S0 remplacer avec S44'!$C:$BQ,55,0)</f>
        <v>#N/A</v>
      </c>
      <c r="E164" s="22" t="e">
        <f>VLOOKUP($C164,'S0 remplacer avec S44'!$C:$BQ,62,0)</f>
        <v>#N/A</v>
      </c>
      <c r="F164" s="22" t="e">
        <f>VLOOKUP($C164,'S0 remplacer avec S44'!$C:$BQ,63,0)</f>
        <v>#N/A</v>
      </c>
      <c r="G164" s="22" t="e">
        <f>VLOOKUP($C164,'S0 remplacer avec S44'!$C:$BQ,45,0)</f>
        <v>#N/A</v>
      </c>
      <c r="H164" s="29" t="e">
        <f>VLOOKUP($C164,'S0 remplacer avec S44'!$C:$BQ,52,0)</f>
        <v>#N/A</v>
      </c>
      <c r="I164" s="29" t="e">
        <f>VLOOKUP($C164,'S0 remplacer avec S44'!$C:$BQ,53,0)</f>
        <v>#N/A</v>
      </c>
      <c r="J164" s="29" t="e">
        <f>VLOOKUP($C164,'S0 remplacer avec S44'!$C:$BQ,15,0)</f>
        <v>#N/A</v>
      </c>
      <c r="K164" s="29" t="e">
        <f>VLOOKUP($C164,'S0 remplacer avec S44'!$C:$BQ,22,0)</f>
        <v>#N/A</v>
      </c>
      <c r="L164" s="29" t="e">
        <f>VLOOKUP($C164,'S0 remplacer avec S44'!$C:$BQ,23,0)</f>
        <v>#N/A</v>
      </c>
      <c r="M164" s="29" t="e">
        <f>VLOOKUP($C164,'S0 remplacer avec S44'!$C:$BQ,35,0)</f>
        <v>#N/A</v>
      </c>
      <c r="N164" s="29" t="e">
        <f>VLOOKUP($C164,'S0 remplacer avec S44'!$C:$BQ,42,0)</f>
        <v>#N/A</v>
      </c>
      <c r="O164" s="29" t="e">
        <f>VLOOKUP($C164,'S0 remplacer avec S44'!$C:$BQ,43,0)</f>
        <v>#N/A</v>
      </c>
      <c r="P164" s="22" t="e">
        <f>VLOOKUP($C164,'S45'!$C:$BQ,55,0)</f>
        <v>#N/A</v>
      </c>
      <c r="Q164" s="22" t="e">
        <f>VLOOKUP($C164,'S45'!$C:$BQ,62,0)</f>
        <v>#N/A</v>
      </c>
      <c r="R164" s="22" t="e">
        <f>VLOOKUP($C164,'S45'!$C:$BQ,63,0)</f>
        <v>#N/A</v>
      </c>
      <c r="S164" s="22" t="e">
        <f>VLOOKUP($C164,'S45'!$C:$BQ,45,0)</f>
        <v>#N/A</v>
      </c>
      <c r="T164" s="29" t="e">
        <f>VLOOKUP($C164,'S45'!$C:$BQ,52,0)</f>
        <v>#N/A</v>
      </c>
      <c r="U164" s="29" t="e">
        <f>VLOOKUP($C164,'S45'!$C:$BQ,53,0)</f>
        <v>#N/A</v>
      </c>
      <c r="V164" s="29" t="e">
        <f>VLOOKUP($C164,'S45'!$C:$BQ,15,0)</f>
        <v>#N/A</v>
      </c>
      <c r="W164" s="29" t="e">
        <f>VLOOKUP($C164,'S45'!$C:$BQ,22,0)</f>
        <v>#N/A</v>
      </c>
      <c r="X164" s="29" t="e">
        <f>VLOOKUP($C164,'S45'!$C:$BQ,23,0)</f>
        <v>#N/A</v>
      </c>
      <c r="Y164" s="29" t="e">
        <f>VLOOKUP($C164,'S45'!$C:$BQ,35,0)</f>
        <v>#N/A</v>
      </c>
      <c r="Z164" s="29" t="e">
        <f>VLOOKUP($C164,'S45'!$C:$BQ,42,0)</f>
        <v>#N/A</v>
      </c>
      <c r="AA164" s="29" t="e">
        <f>VLOOKUP($C164,'S45'!$C:$BQ,43,0)</f>
        <v>#N/A</v>
      </c>
      <c r="AB164" s="22" t="e">
        <f>VLOOKUP($C164,'S46'!$C:$BQ,55,0)</f>
        <v>#N/A</v>
      </c>
      <c r="AC164" s="22" t="e">
        <f>VLOOKUP($C164,'S46'!$C:$BQ,62,0)</f>
        <v>#N/A</v>
      </c>
      <c r="AD164" s="22" t="e">
        <f>VLOOKUP($C164,'S46'!$C:$BQ,63,0)</f>
        <v>#N/A</v>
      </c>
      <c r="AE164" s="22" t="e">
        <f>VLOOKUP($C164,'S46'!$C:$BQ,45,0)</f>
        <v>#N/A</v>
      </c>
      <c r="AF164" s="29" t="e">
        <f>VLOOKUP($C164,'S46'!$C:$BQ,52,0)</f>
        <v>#N/A</v>
      </c>
      <c r="AG164" s="29" t="e">
        <f>VLOOKUP($C164,'S46'!$C:$BQ,53,0)</f>
        <v>#N/A</v>
      </c>
      <c r="AH164" s="29" t="e">
        <f>VLOOKUP($C164,'S46'!$C:$BQ,15,0)</f>
        <v>#N/A</v>
      </c>
      <c r="AI164" s="29" t="e">
        <f>VLOOKUP($C164,'S46'!$C:$BQ,22,0)</f>
        <v>#N/A</v>
      </c>
      <c r="AJ164" s="29" t="e">
        <f>VLOOKUP($C164,'S46'!$C:$BQ,23,0)</f>
        <v>#N/A</v>
      </c>
      <c r="AK164" s="29" t="e">
        <f>VLOOKUP($C164,'S46'!$C:$BQ,35,0)</f>
        <v>#N/A</v>
      </c>
      <c r="AL164" s="29" t="e">
        <f>VLOOKUP($C164,'S46'!$C:$BQ,42,0)</f>
        <v>#N/A</v>
      </c>
      <c r="AM164" s="29" t="e">
        <f>VLOOKUP($C164,'S46'!$C:$BQ,43,0)</f>
        <v>#N/A</v>
      </c>
      <c r="AN164" s="22" t="e">
        <f>VLOOKUP($C164,'S47'!$C:$BQ,55,0)</f>
        <v>#N/A</v>
      </c>
      <c r="AO164" s="22" t="e">
        <f>VLOOKUP($C164,'S47'!$C:$BQ,62,0)</f>
        <v>#N/A</v>
      </c>
      <c r="AP164" s="22" t="e">
        <f>VLOOKUP($C164,'S47'!$C:$BQ,63,0)</f>
        <v>#N/A</v>
      </c>
      <c r="AQ164" s="22" t="e">
        <f>VLOOKUP($C164,'S47'!$C:$BQ,45,0)</f>
        <v>#N/A</v>
      </c>
      <c r="AR164" s="29" t="e">
        <f>VLOOKUP($C164,'S47'!$C:$BQ,52,0)</f>
        <v>#N/A</v>
      </c>
      <c r="AS164" s="29" t="e">
        <f>VLOOKUP($C164,'S47'!$C:$BQ,53,0)</f>
        <v>#N/A</v>
      </c>
      <c r="AT164" s="29" t="e">
        <f>VLOOKUP($C164,'S47'!$C:$BQ,15,0)</f>
        <v>#N/A</v>
      </c>
      <c r="AU164" s="29" t="e">
        <f>VLOOKUP($C164,'S47'!$C:$BQ,22,0)</f>
        <v>#N/A</v>
      </c>
      <c r="AV164" s="29" t="e">
        <f>VLOOKUP($C164,'S47'!$C:$BQ,23,0)</f>
        <v>#N/A</v>
      </c>
      <c r="AW164" s="29" t="e">
        <f>VLOOKUP($C164,'S47'!$C:$BQ,35,0)</f>
        <v>#N/A</v>
      </c>
      <c r="AX164" s="29" t="e">
        <f>VLOOKUP($C164,'S47'!$C:$BQ,42,0)</f>
        <v>#N/A</v>
      </c>
      <c r="AY164" s="29" t="e">
        <f>VLOOKUP($C164,'S47'!$C:$BQ,43,0)</f>
        <v>#N/A</v>
      </c>
      <c r="AZ164" s="22" t="e">
        <f>VLOOKUP($C164,'S48'!$C:$BQ,55,0)</f>
        <v>#N/A</v>
      </c>
      <c r="BA164" s="22" t="e">
        <f>VLOOKUP($C164,'S48'!$C:$BQ,62,0)</f>
        <v>#N/A</v>
      </c>
      <c r="BB164" s="22" t="e">
        <f>VLOOKUP($C164,'S48'!$C:$BQ,63,0)</f>
        <v>#N/A</v>
      </c>
      <c r="BC164" s="22" t="e">
        <f>VLOOKUP($C164,'S48'!$C:$BQ,45,0)</f>
        <v>#N/A</v>
      </c>
      <c r="BD164" s="29" t="e">
        <f>VLOOKUP($C164,'S48'!$C:$BQ,52,0)</f>
        <v>#N/A</v>
      </c>
      <c r="BE164" s="29" t="e">
        <f>VLOOKUP($C164,'S48'!$C:$BQ,53,0)</f>
        <v>#N/A</v>
      </c>
      <c r="BF164" s="29" t="e">
        <f>VLOOKUP($C164,'S48'!$C:$BQ,15,0)</f>
        <v>#N/A</v>
      </c>
      <c r="BG164" s="29" t="e">
        <f>VLOOKUP($C164,'S48'!$C:$BQ,22,0)</f>
        <v>#N/A</v>
      </c>
      <c r="BH164" s="29" t="e">
        <f>VLOOKUP($C164,'S48'!$C:$BQ,23,0)</f>
        <v>#N/A</v>
      </c>
      <c r="BI164" s="29" t="e">
        <f>VLOOKUP($C164,'S48'!$C:$BQ,35,0)</f>
        <v>#N/A</v>
      </c>
      <c r="BJ164" s="29" t="e">
        <f>VLOOKUP($C164,'S48'!$C:$BQ,42,0)</f>
        <v>#N/A</v>
      </c>
      <c r="BK164" s="29" t="e">
        <f>VLOOKUP($C164,'S48'!$C:$BQ,43,0)</f>
        <v>#N/A</v>
      </c>
      <c r="BL164" s="22" t="e">
        <f>VLOOKUP($C164,'S49'!$C:$BQ,55,0)</f>
        <v>#N/A</v>
      </c>
      <c r="BM164" s="22" t="e">
        <f>VLOOKUP($C164,'S49'!$C:$BQ,62,0)</f>
        <v>#N/A</v>
      </c>
      <c r="BN164" s="22" t="e">
        <f>VLOOKUP($C164,'S49'!$C:$BQ,63,0)</f>
        <v>#N/A</v>
      </c>
      <c r="BO164" s="22" t="e">
        <f>VLOOKUP($C164,'S49'!$C:$BQ,45,0)</f>
        <v>#N/A</v>
      </c>
      <c r="BP164" s="29" t="e">
        <f>VLOOKUP($C164,'S49'!$C:$BQ,52,0)</f>
        <v>#N/A</v>
      </c>
      <c r="BQ164" s="29" t="e">
        <f>VLOOKUP($C164,'S49'!$C:$BQ,53,0)</f>
        <v>#N/A</v>
      </c>
      <c r="BR164" s="29" t="e">
        <f>VLOOKUP($C164,'S49'!$C:$BQ,15,0)</f>
        <v>#N/A</v>
      </c>
      <c r="BS164" s="29" t="e">
        <f>VLOOKUP($C164,'S49'!$C:$BQ,22,0)</f>
        <v>#N/A</v>
      </c>
      <c r="BT164" s="29" t="e">
        <f>VLOOKUP($C164,'S49'!$C:$BQ,23,0)</f>
        <v>#N/A</v>
      </c>
      <c r="BU164" s="29" t="e">
        <f>VLOOKUP($C164,'S49'!$C:$BQ,35,0)</f>
        <v>#N/A</v>
      </c>
      <c r="BV164" s="29" t="e">
        <f>VLOOKUP($C164,'S49'!$C:$BQ,42,0)</f>
        <v>#N/A</v>
      </c>
      <c r="BW164" s="29" t="e">
        <f>VLOOKUP($C164,'S49'!$C:$BQ,43,0)</f>
        <v>#N/A</v>
      </c>
      <c r="BX164" s="22" t="e">
        <f>VLOOKUP($C164,'S50'!$C:$BQ,55,0)</f>
        <v>#N/A</v>
      </c>
      <c r="BY164" s="22" t="e">
        <f>VLOOKUP($C164,'S50'!$C:$BQ,62,0)</f>
        <v>#N/A</v>
      </c>
      <c r="BZ164" s="22" t="e">
        <f>VLOOKUP($C164,'S50'!$C:$BQ,63,0)</f>
        <v>#N/A</v>
      </c>
      <c r="CA164" s="22" t="e">
        <f>VLOOKUP($C164,'S50'!$C:$BQ,45,0)</f>
        <v>#N/A</v>
      </c>
      <c r="CB164" s="29" t="e">
        <f>VLOOKUP($C164,'S50'!$C:$BQ,52,0)</f>
        <v>#N/A</v>
      </c>
      <c r="CC164" s="29" t="e">
        <f>VLOOKUP($C164,'S50'!$C:$BQ,53,0)</f>
        <v>#N/A</v>
      </c>
      <c r="CD164" s="29" t="e">
        <f>VLOOKUP($C164,'S50'!$C:$BQ,15,0)</f>
        <v>#N/A</v>
      </c>
      <c r="CE164" s="29" t="e">
        <f>VLOOKUP($C164,'S50'!$C:$BQ,22,0)</f>
        <v>#N/A</v>
      </c>
      <c r="CF164" s="29" t="e">
        <f>VLOOKUP($C164,'S50'!$C:$BQ,23,0)</f>
        <v>#N/A</v>
      </c>
      <c r="CG164" s="29" t="e">
        <f>VLOOKUP($C164,'S50'!$C:$BQ,35,0)</f>
        <v>#N/A</v>
      </c>
      <c r="CH164" s="29" t="e">
        <f>VLOOKUP($C164,'S50'!$C:$BQ,42,0)</f>
        <v>#N/A</v>
      </c>
      <c r="CI164" s="29" t="e">
        <f>VLOOKUP($C164,'S50'!$C:$BQ,43,0)</f>
        <v>#N/A</v>
      </c>
    </row>
    <row r="165" spans="1:87" x14ac:dyDescent="0.2">
      <c r="A165" s="31" t="s">
        <v>387</v>
      </c>
      <c r="B165" s="31" t="s">
        <v>193</v>
      </c>
      <c r="C165" s="21" t="s">
        <v>203</v>
      </c>
      <c r="D165" s="22">
        <f>VLOOKUP($C165,'S0 remplacer avec S44'!$C:$BQ,55,0)</f>
        <v>167.2</v>
      </c>
      <c r="E165" s="22">
        <f>VLOOKUP($C165,'S0 remplacer avec S44'!$C:$BQ,62,0)</f>
        <v>0</v>
      </c>
      <c r="F165" s="22">
        <f>VLOOKUP($C165,'S0 remplacer avec S44'!$C:$BQ,63,0)</f>
        <v>31</v>
      </c>
      <c r="G165" s="22">
        <f>VLOOKUP($C165,'S0 remplacer avec S44'!$C:$BQ,45,0)</f>
        <v>1807.89661</v>
      </c>
      <c r="H165" s="29">
        <f>VLOOKUP($C165,'S0 remplacer avec S44'!$C:$BQ,52,0)</f>
        <v>0</v>
      </c>
      <c r="I165" s="29">
        <f>VLOOKUP($C165,'S0 remplacer avec S44'!$C:$BQ,53,0)</f>
        <v>0</v>
      </c>
      <c r="J165" s="29">
        <f>VLOOKUP($C165,'S0 remplacer avec S44'!$C:$BQ,15,0)</f>
        <v>129</v>
      </c>
      <c r="K165" s="29">
        <f>VLOOKUP($C165,'S0 remplacer avec S44'!$C:$BQ,22,0)</f>
        <v>0</v>
      </c>
      <c r="L165" s="29">
        <f>VLOOKUP($C165,'S0 remplacer avec S44'!$C:$BQ,23,0)</f>
        <v>0</v>
      </c>
      <c r="M165" s="29">
        <f>VLOOKUP($C165,'S0 remplacer avec S44'!$C:$BQ,35,0)</f>
        <v>1787.37826</v>
      </c>
      <c r="N165" s="29">
        <f>VLOOKUP($C165,'S0 remplacer avec S44'!$C:$BQ,42,0)</f>
        <v>178</v>
      </c>
      <c r="O165" s="29">
        <f>VLOOKUP($C165,'S0 remplacer avec S44'!$C:$BQ,43,0)</f>
        <v>571</v>
      </c>
      <c r="P165" s="22">
        <f>VLOOKUP($C165,'S45'!$C:$BQ,55,0)</f>
        <v>167.2</v>
      </c>
      <c r="Q165" s="22">
        <f>VLOOKUP($C165,'S45'!$C:$BQ,62,0)</f>
        <v>0</v>
      </c>
      <c r="R165" s="22">
        <f>VLOOKUP($C165,'S45'!$C:$BQ,63,0)</f>
        <v>31</v>
      </c>
      <c r="S165" s="22">
        <f>VLOOKUP($C165,'S45'!$C:$BQ,45,0)</f>
        <v>1809.72019</v>
      </c>
      <c r="T165" s="29">
        <f>VLOOKUP($C165,'S45'!$C:$BQ,52,0)</f>
        <v>0</v>
      </c>
      <c r="U165" s="29">
        <f>VLOOKUP($C165,'S45'!$C:$BQ,53,0)</f>
        <v>0</v>
      </c>
      <c r="V165" s="29">
        <f>VLOOKUP($C165,'S45'!$C:$BQ,15,0)</f>
        <v>132</v>
      </c>
      <c r="W165" s="29">
        <f>VLOOKUP($C165,'S45'!$C:$BQ,22,0)</f>
        <v>0</v>
      </c>
      <c r="X165" s="29">
        <f>VLOOKUP($C165,'S45'!$C:$BQ,23,0)</f>
        <v>0</v>
      </c>
      <c r="Y165" s="29">
        <f>VLOOKUP($C165,'S45'!$C:$BQ,35,0)</f>
        <v>1813.6967</v>
      </c>
      <c r="Z165" s="29">
        <f>VLOOKUP($C165,'S45'!$C:$BQ,42,0)</f>
        <v>152</v>
      </c>
      <c r="AA165" s="29">
        <f>VLOOKUP($C165,'S45'!$C:$BQ,43,0)</f>
        <v>545</v>
      </c>
      <c r="AB165" s="22" t="e">
        <f>VLOOKUP($C165,'S46'!$C:$BQ,55,0)</f>
        <v>#N/A</v>
      </c>
      <c r="AC165" s="22" t="e">
        <f>VLOOKUP($C165,'S46'!$C:$BQ,62,0)</f>
        <v>#N/A</v>
      </c>
      <c r="AD165" s="22" t="e">
        <f>VLOOKUP($C165,'S46'!$C:$BQ,63,0)</f>
        <v>#N/A</v>
      </c>
      <c r="AE165" s="22" t="e">
        <f>VLOOKUP($C165,'S46'!$C:$BQ,45,0)</f>
        <v>#N/A</v>
      </c>
      <c r="AF165" s="29" t="e">
        <f>VLOOKUP($C165,'S46'!$C:$BQ,52,0)</f>
        <v>#N/A</v>
      </c>
      <c r="AG165" s="29" t="e">
        <f>VLOOKUP($C165,'S46'!$C:$BQ,53,0)</f>
        <v>#N/A</v>
      </c>
      <c r="AH165" s="29" t="e">
        <f>VLOOKUP($C165,'S46'!$C:$BQ,15,0)</f>
        <v>#N/A</v>
      </c>
      <c r="AI165" s="29" t="e">
        <f>VLOOKUP($C165,'S46'!$C:$BQ,22,0)</f>
        <v>#N/A</v>
      </c>
      <c r="AJ165" s="29" t="e">
        <f>VLOOKUP($C165,'S46'!$C:$BQ,23,0)</f>
        <v>#N/A</v>
      </c>
      <c r="AK165" s="29" t="e">
        <f>VLOOKUP($C165,'S46'!$C:$BQ,35,0)</f>
        <v>#N/A</v>
      </c>
      <c r="AL165" s="29" t="e">
        <f>VLOOKUP($C165,'S46'!$C:$BQ,42,0)</f>
        <v>#N/A</v>
      </c>
      <c r="AM165" s="29" t="e">
        <f>VLOOKUP($C165,'S46'!$C:$BQ,43,0)</f>
        <v>#N/A</v>
      </c>
      <c r="AN165" s="22" t="e">
        <f>VLOOKUP($C165,'S47'!$C:$BQ,55,0)</f>
        <v>#N/A</v>
      </c>
      <c r="AO165" s="22" t="e">
        <f>VLOOKUP($C165,'S47'!$C:$BQ,62,0)</f>
        <v>#N/A</v>
      </c>
      <c r="AP165" s="22" t="e">
        <f>VLOOKUP($C165,'S47'!$C:$BQ,63,0)</f>
        <v>#N/A</v>
      </c>
      <c r="AQ165" s="22" t="e">
        <f>VLOOKUP($C165,'S47'!$C:$BQ,45,0)</f>
        <v>#N/A</v>
      </c>
      <c r="AR165" s="29" t="e">
        <f>VLOOKUP($C165,'S47'!$C:$BQ,52,0)</f>
        <v>#N/A</v>
      </c>
      <c r="AS165" s="29" t="e">
        <f>VLOOKUP($C165,'S47'!$C:$BQ,53,0)</f>
        <v>#N/A</v>
      </c>
      <c r="AT165" s="29" t="e">
        <f>VLOOKUP($C165,'S47'!$C:$BQ,15,0)</f>
        <v>#N/A</v>
      </c>
      <c r="AU165" s="29" t="e">
        <f>VLOOKUP($C165,'S47'!$C:$BQ,22,0)</f>
        <v>#N/A</v>
      </c>
      <c r="AV165" s="29" t="e">
        <f>VLOOKUP($C165,'S47'!$C:$BQ,23,0)</f>
        <v>#N/A</v>
      </c>
      <c r="AW165" s="29" t="e">
        <f>VLOOKUP($C165,'S47'!$C:$BQ,35,0)</f>
        <v>#N/A</v>
      </c>
      <c r="AX165" s="29" t="e">
        <f>VLOOKUP($C165,'S47'!$C:$BQ,42,0)</f>
        <v>#N/A</v>
      </c>
      <c r="AY165" s="29" t="e">
        <f>VLOOKUP($C165,'S47'!$C:$BQ,43,0)</f>
        <v>#N/A</v>
      </c>
      <c r="AZ165" s="22" t="e">
        <f>VLOOKUP($C165,'S48'!$C:$BQ,55,0)</f>
        <v>#N/A</v>
      </c>
      <c r="BA165" s="22" t="e">
        <f>VLOOKUP($C165,'S48'!$C:$BQ,62,0)</f>
        <v>#N/A</v>
      </c>
      <c r="BB165" s="22" t="e">
        <f>VLOOKUP($C165,'S48'!$C:$BQ,63,0)</f>
        <v>#N/A</v>
      </c>
      <c r="BC165" s="22" t="e">
        <f>VLOOKUP($C165,'S48'!$C:$BQ,45,0)</f>
        <v>#N/A</v>
      </c>
      <c r="BD165" s="29" t="e">
        <f>VLOOKUP($C165,'S48'!$C:$BQ,52,0)</f>
        <v>#N/A</v>
      </c>
      <c r="BE165" s="29" t="e">
        <f>VLOOKUP($C165,'S48'!$C:$BQ,53,0)</f>
        <v>#N/A</v>
      </c>
      <c r="BF165" s="29" t="e">
        <f>VLOOKUP($C165,'S48'!$C:$BQ,15,0)</f>
        <v>#N/A</v>
      </c>
      <c r="BG165" s="29" t="e">
        <f>VLOOKUP($C165,'S48'!$C:$BQ,22,0)</f>
        <v>#N/A</v>
      </c>
      <c r="BH165" s="29" t="e">
        <f>VLOOKUP($C165,'S48'!$C:$BQ,23,0)</f>
        <v>#N/A</v>
      </c>
      <c r="BI165" s="29" t="e">
        <f>VLOOKUP($C165,'S48'!$C:$BQ,35,0)</f>
        <v>#N/A</v>
      </c>
      <c r="BJ165" s="29" t="e">
        <f>VLOOKUP($C165,'S48'!$C:$BQ,42,0)</f>
        <v>#N/A</v>
      </c>
      <c r="BK165" s="29" t="e">
        <f>VLOOKUP($C165,'S48'!$C:$BQ,43,0)</f>
        <v>#N/A</v>
      </c>
      <c r="BL165" s="22" t="e">
        <f>VLOOKUP($C165,'S49'!$C:$BQ,55,0)</f>
        <v>#N/A</v>
      </c>
      <c r="BM165" s="22" t="e">
        <f>VLOOKUP($C165,'S49'!$C:$BQ,62,0)</f>
        <v>#N/A</v>
      </c>
      <c r="BN165" s="22" t="e">
        <f>VLOOKUP($C165,'S49'!$C:$BQ,63,0)</f>
        <v>#N/A</v>
      </c>
      <c r="BO165" s="22" t="e">
        <f>VLOOKUP($C165,'S49'!$C:$BQ,45,0)</f>
        <v>#N/A</v>
      </c>
      <c r="BP165" s="29" t="e">
        <f>VLOOKUP($C165,'S49'!$C:$BQ,52,0)</f>
        <v>#N/A</v>
      </c>
      <c r="BQ165" s="29" t="e">
        <f>VLOOKUP($C165,'S49'!$C:$BQ,53,0)</f>
        <v>#N/A</v>
      </c>
      <c r="BR165" s="29" t="e">
        <f>VLOOKUP($C165,'S49'!$C:$BQ,15,0)</f>
        <v>#N/A</v>
      </c>
      <c r="BS165" s="29" t="e">
        <f>VLOOKUP($C165,'S49'!$C:$BQ,22,0)</f>
        <v>#N/A</v>
      </c>
      <c r="BT165" s="29" t="e">
        <f>VLOOKUP($C165,'S49'!$C:$BQ,23,0)</f>
        <v>#N/A</v>
      </c>
      <c r="BU165" s="29" t="e">
        <f>VLOOKUP($C165,'S49'!$C:$BQ,35,0)</f>
        <v>#N/A</v>
      </c>
      <c r="BV165" s="29" t="e">
        <f>VLOOKUP($C165,'S49'!$C:$BQ,42,0)</f>
        <v>#N/A</v>
      </c>
      <c r="BW165" s="29" t="e">
        <f>VLOOKUP($C165,'S49'!$C:$BQ,43,0)</f>
        <v>#N/A</v>
      </c>
      <c r="BX165" s="22" t="e">
        <f>VLOOKUP($C165,'S50'!$C:$BQ,55,0)</f>
        <v>#N/A</v>
      </c>
      <c r="BY165" s="22" t="e">
        <f>VLOOKUP($C165,'S50'!$C:$BQ,62,0)</f>
        <v>#N/A</v>
      </c>
      <c r="BZ165" s="22" t="e">
        <f>VLOOKUP($C165,'S50'!$C:$BQ,63,0)</f>
        <v>#N/A</v>
      </c>
      <c r="CA165" s="22" t="e">
        <f>VLOOKUP($C165,'S50'!$C:$BQ,45,0)</f>
        <v>#N/A</v>
      </c>
      <c r="CB165" s="29" t="e">
        <f>VLOOKUP($C165,'S50'!$C:$BQ,52,0)</f>
        <v>#N/A</v>
      </c>
      <c r="CC165" s="29" t="e">
        <f>VLOOKUP($C165,'S50'!$C:$BQ,53,0)</f>
        <v>#N/A</v>
      </c>
      <c r="CD165" s="29" t="e">
        <f>VLOOKUP($C165,'S50'!$C:$BQ,15,0)</f>
        <v>#N/A</v>
      </c>
      <c r="CE165" s="29" t="e">
        <f>VLOOKUP($C165,'S50'!$C:$BQ,22,0)</f>
        <v>#N/A</v>
      </c>
      <c r="CF165" s="29" t="e">
        <f>VLOOKUP($C165,'S50'!$C:$BQ,23,0)</f>
        <v>#N/A</v>
      </c>
      <c r="CG165" s="29" t="e">
        <f>VLOOKUP($C165,'S50'!$C:$BQ,35,0)</f>
        <v>#N/A</v>
      </c>
      <c r="CH165" s="29" t="e">
        <f>VLOOKUP($C165,'S50'!$C:$BQ,42,0)</f>
        <v>#N/A</v>
      </c>
      <c r="CI165" s="29" t="e">
        <f>VLOOKUP($C165,'S50'!$C:$BQ,43,0)</f>
        <v>#N/A</v>
      </c>
    </row>
    <row r="166" spans="1:87" x14ac:dyDescent="0.2">
      <c r="A166" s="31" t="e">
        <v>#N/A</v>
      </c>
      <c r="B166" s="31" t="e">
        <v>#N/A</v>
      </c>
      <c r="C166" s="21" t="s">
        <v>204</v>
      </c>
      <c r="D166" s="22" t="e">
        <f>VLOOKUP($C166,'S0 remplacer avec S44'!$C:$BQ,55,0)</f>
        <v>#N/A</v>
      </c>
      <c r="E166" s="22" t="e">
        <f>VLOOKUP($C166,'S0 remplacer avec S44'!$C:$BQ,62,0)</f>
        <v>#N/A</v>
      </c>
      <c r="F166" s="22" t="e">
        <f>VLOOKUP($C166,'S0 remplacer avec S44'!$C:$BQ,63,0)</f>
        <v>#N/A</v>
      </c>
      <c r="G166" s="22" t="e">
        <f>VLOOKUP($C166,'S0 remplacer avec S44'!$C:$BQ,45,0)</f>
        <v>#N/A</v>
      </c>
      <c r="H166" s="29" t="e">
        <f>VLOOKUP($C166,'S0 remplacer avec S44'!$C:$BQ,52,0)</f>
        <v>#N/A</v>
      </c>
      <c r="I166" s="29" t="e">
        <f>VLOOKUP($C166,'S0 remplacer avec S44'!$C:$BQ,53,0)</f>
        <v>#N/A</v>
      </c>
      <c r="J166" s="29" t="e">
        <f>VLOOKUP($C166,'S0 remplacer avec S44'!$C:$BQ,15,0)</f>
        <v>#N/A</v>
      </c>
      <c r="K166" s="29" t="e">
        <f>VLOOKUP($C166,'S0 remplacer avec S44'!$C:$BQ,22,0)</f>
        <v>#N/A</v>
      </c>
      <c r="L166" s="29" t="e">
        <f>VLOOKUP($C166,'S0 remplacer avec S44'!$C:$BQ,23,0)</f>
        <v>#N/A</v>
      </c>
      <c r="M166" s="29" t="e">
        <f>VLOOKUP($C166,'S0 remplacer avec S44'!$C:$BQ,35,0)</f>
        <v>#N/A</v>
      </c>
      <c r="N166" s="29" t="e">
        <f>VLOOKUP($C166,'S0 remplacer avec S44'!$C:$BQ,42,0)</f>
        <v>#N/A</v>
      </c>
      <c r="O166" s="29" t="e">
        <f>VLOOKUP($C166,'S0 remplacer avec S44'!$C:$BQ,43,0)</f>
        <v>#N/A</v>
      </c>
      <c r="P166" s="22" t="e">
        <f>VLOOKUP($C166,'S45'!$C:$BQ,55,0)</f>
        <v>#N/A</v>
      </c>
      <c r="Q166" s="22" t="e">
        <f>VLOOKUP($C166,'S45'!$C:$BQ,62,0)</f>
        <v>#N/A</v>
      </c>
      <c r="R166" s="22" t="e">
        <f>VLOOKUP($C166,'S45'!$C:$BQ,63,0)</f>
        <v>#N/A</v>
      </c>
      <c r="S166" s="22" t="e">
        <f>VLOOKUP($C166,'S45'!$C:$BQ,45,0)</f>
        <v>#N/A</v>
      </c>
      <c r="T166" s="29" t="e">
        <f>VLOOKUP($C166,'S45'!$C:$BQ,52,0)</f>
        <v>#N/A</v>
      </c>
      <c r="U166" s="29" t="e">
        <f>VLOOKUP($C166,'S45'!$C:$BQ,53,0)</f>
        <v>#N/A</v>
      </c>
      <c r="V166" s="29" t="e">
        <f>VLOOKUP($C166,'S45'!$C:$BQ,15,0)</f>
        <v>#N/A</v>
      </c>
      <c r="W166" s="29" t="e">
        <f>VLOOKUP($C166,'S45'!$C:$BQ,22,0)</f>
        <v>#N/A</v>
      </c>
      <c r="X166" s="29" t="e">
        <f>VLOOKUP($C166,'S45'!$C:$BQ,23,0)</f>
        <v>#N/A</v>
      </c>
      <c r="Y166" s="29" t="e">
        <f>VLOOKUP($C166,'S45'!$C:$BQ,35,0)</f>
        <v>#N/A</v>
      </c>
      <c r="Z166" s="29" t="e">
        <f>VLOOKUP($C166,'S45'!$C:$BQ,42,0)</f>
        <v>#N/A</v>
      </c>
      <c r="AA166" s="29" t="e">
        <f>VLOOKUP($C166,'S45'!$C:$BQ,43,0)</f>
        <v>#N/A</v>
      </c>
      <c r="AB166" s="22" t="e">
        <f>VLOOKUP($C166,'S46'!$C:$BQ,55,0)</f>
        <v>#N/A</v>
      </c>
      <c r="AC166" s="22" t="e">
        <f>VLOOKUP($C166,'S46'!$C:$BQ,62,0)</f>
        <v>#N/A</v>
      </c>
      <c r="AD166" s="22" t="e">
        <f>VLOOKUP($C166,'S46'!$C:$BQ,63,0)</f>
        <v>#N/A</v>
      </c>
      <c r="AE166" s="22" t="e">
        <f>VLOOKUP($C166,'S46'!$C:$BQ,45,0)</f>
        <v>#N/A</v>
      </c>
      <c r="AF166" s="29" t="e">
        <f>VLOOKUP($C166,'S46'!$C:$BQ,52,0)</f>
        <v>#N/A</v>
      </c>
      <c r="AG166" s="29" t="e">
        <f>VLOOKUP($C166,'S46'!$C:$BQ,53,0)</f>
        <v>#N/A</v>
      </c>
      <c r="AH166" s="29" t="e">
        <f>VLOOKUP($C166,'S46'!$C:$BQ,15,0)</f>
        <v>#N/A</v>
      </c>
      <c r="AI166" s="29" t="e">
        <f>VLOOKUP($C166,'S46'!$C:$BQ,22,0)</f>
        <v>#N/A</v>
      </c>
      <c r="AJ166" s="29" t="e">
        <f>VLOOKUP($C166,'S46'!$C:$BQ,23,0)</f>
        <v>#N/A</v>
      </c>
      <c r="AK166" s="29" t="e">
        <f>VLOOKUP($C166,'S46'!$C:$BQ,35,0)</f>
        <v>#N/A</v>
      </c>
      <c r="AL166" s="29" t="e">
        <f>VLOOKUP($C166,'S46'!$C:$BQ,42,0)</f>
        <v>#N/A</v>
      </c>
      <c r="AM166" s="29" t="e">
        <f>VLOOKUP($C166,'S46'!$C:$BQ,43,0)</f>
        <v>#N/A</v>
      </c>
      <c r="AN166" s="22" t="e">
        <f>VLOOKUP($C166,'S47'!$C:$BQ,55,0)</f>
        <v>#N/A</v>
      </c>
      <c r="AO166" s="22" t="e">
        <f>VLOOKUP($C166,'S47'!$C:$BQ,62,0)</f>
        <v>#N/A</v>
      </c>
      <c r="AP166" s="22" t="e">
        <f>VLOOKUP($C166,'S47'!$C:$BQ,63,0)</f>
        <v>#N/A</v>
      </c>
      <c r="AQ166" s="22" t="e">
        <f>VLOOKUP($C166,'S47'!$C:$BQ,45,0)</f>
        <v>#N/A</v>
      </c>
      <c r="AR166" s="29" t="e">
        <f>VLOOKUP($C166,'S47'!$C:$BQ,52,0)</f>
        <v>#N/A</v>
      </c>
      <c r="AS166" s="29" t="e">
        <f>VLOOKUP($C166,'S47'!$C:$BQ,53,0)</f>
        <v>#N/A</v>
      </c>
      <c r="AT166" s="29" t="e">
        <f>VLOOKUP($C166,'S47'!$C:$BQ,15,0)</f>
        <v>#N/A</v>
      </c>
      <c r="AU166" s="29" t="e">
        <f>VLOOKUP($C166,'S47'!$C:$BQ,22,0)</f>
        <v>#N/A</v>
      </c>
      <c r="AV166" s="29" t="e">
        <f>VLOOKUP($C166,'S47'!$C:$BQ,23,0)</f>
        <v>#N/A</v>
      </c>
      <c r="AW166" s="29" t="e">
        <f>VLOOKUP($C166,'S47'!$C:$BQ,35,0)</f>
        <v>#N/A</v>
      </c>
      <c r="AX166" s="29" t="e">
        <f>VLOOKUP($C166,'S47'!$C:$BQ,42,0)</f>
        <v>#N/A</v>
      </c>
      <c r="AY166" s="29" t="e">
        <f>VLOOKUP($C166,'S47'!$C:$BQ,43,0)</f>
        <v>#N/A</v>
      </c>
      <c r="AZ166" s="22" t="e">
        <f>VLOOKUP($C166,'S48'!$C:$BQ,55,0)</f>
        <v>#N/A</v>
      </c>
      <c r="BA166" s="22" t="e">
        <f>VLOOKUP($C166,'S48'!$C:$BQ,62,0)</f>
        <v>#N/A</v>
      </c>
      <c r="BB166" s="22" t="e">
        <f>VLOOKUP($C166,'S48'!$C:$BQ,63,0)</f>
        <v>#N/A</v>
      </c>
      <c r="BC166" s="22" t="e">
        <f>VLOOKUP($C166,'S48'!$C:$BQ,45,0)</f>
        <v>#N/A</v>
      </c>
      <c r="BD166" s="29" t="e">
        <f>VLOOKUP($C166,'S48'!$C:$BQ,52,0)</f>
        <v>#N/A</v>
      </c>
      <c r="BE166" s="29" t="e">
        <f>VLOOKUP($C166,'S48'!$C:$BQ,53,0)</f>
        <v>#N/A</v>
      </c>
      <c r="BF166" s="29" t="e">
        <f>VLOOKUP($C166,'S48'!$C:$BQ,15,0)</f>
        <v>#N/A</v>
      </c>
      <c r="BG166" s="29" t="e">
        <f>VLOOKUP($C166,'S48'!$C:$BQ,22,0)</f>
        <v>#N/A</v>
      </c>
      <c r="BH166" s="29" t="e">
        <f>VLOOKUP($C166,'S48'!$C:$BQ,23,0)</f>
        <v>#N/A</v>
      </c>
      <c r="BI166" s="29" t="e">
        <f>VLOOKUP($C166,'S48'!$C:$BQ,35,0)</f>
        <v>#N/A</v>
      </c>
      <c r="BJ166" s="29" t="e">
        <f>VLOOKUP($C166,'S48'!$C:$BQ,42,0)</f>
        <v>#N/A</v>
      </c>
      <c r="BK166" s="29" t="e">
        <f>VLOOKUP($C166,'S48'!$C:$BQ,43,0)</f>
        <v>#N/A</v>
      </c>
      <c r="BL166" s="22" t="e">
        <f>VLOOKUP($C166,'S49'!$C:$BQ,55,0)</f>
        <v>#N/A</v>
      </c>
      <c r="BM166" s="22" t="e">
        <f>VLOOKUP($C166,'S49'!$C:$BQ,62,0)</f>
        <v>#N/A</v>
      </c>
      <c r="BN166" s="22" t="e">
        <f>VLOOKUP($C166,'S49'!$C:$BQ,63,0)</f>
        <v>#N/A</v>
      </c>
      <c r="BO166" s="22" t="e">
        <f>VLOOKUP($C166,'S49'!$C:$BQ,45,0)</f>
        <v>#N/A</v>
      </c>
      <c r="BP166" s="29" t="e">
        <f>VLOOKUP($C166,'S49'!$C:$BQ,52,0)</f>
        <v>#N/A</v>
      </c>
      <c r="BQ166" s="29" t="e">
        <f>VLOOKUP($C166,'S49'!$C:$BQ,53,0)</f>
        <v>#N/A</v>
      </c>
      <c r="BR166" s="29" t="e">
        <f>VLOOKUP($C166,'S49'!$C:$BQ,15,0)</f>
        <v>#N/A</v>
      </c>
      <c r="BS166" s="29" t="e">
        <f>VLOOKUP($C166,'S49'!$C:$BQ,22,0)</f>
        <v>#N/A</v>
      </c>
      <c r="BT166" s="29" t="e">
        <f>VLOOKUP($C166,'S49'!$C:$BQ,23,0)</f>
        <v>#N/A</v>
      </c>
      <c r="BU166" s="29" t="e">
        <f>VLOOKUP($C166,'S49'!$C:$BQ,35,0)</f>
        <v>#N/A</v>
      </c>
      <c r="BV166" s="29" t="e">
        <f>VLOOKUP($C166,'S49'!$C:$BQ,42,0)</f>
        <v>#N/A</v>
      </c>
      <c r="BW166" s="29" t="e">
        <f>VLOOKUP($C166,'S49'!$C:$BQ,43,0)</f>
        <v>#N/A</v>
      </c>
      <c r="BX166" s="22" t="e">
        <f>VLOOKUP($C166,'S50'!$C:$BQ,55,0)</f>
        <v>#N/A</v>
      </c>
      <c r="BY166" s="22" t="e">
        <f>VLOOKUP($C166,'S50'!$C:$BQ,62,0)</f>
        <v>#N/A</v>
      </c>
      <c r="BZ166" s="22" t="e">
        <f>VLOOKUP($C166,'S50'!$C:$BQ,63,0)</f>
        <v>#N/A</v>
      </c>
      <c r="CA166" s="22" t="e">
        <f>VLOOKUP($C166,'S50'!$C:$BQ,45,0)</f>
        <v>#N/A</v>
      </c>
      <c r="CB166" s="29" t="e">
        <f>VLOOKUP($C166,'S50'!$C:$BQ,52,0)</f>
        <v>#N/A</v>
      </c>
      <c r="CC166" s="29" t="e">
        <f>VLOOKUP($C166,'S50'!$C:$BQ,53,0)</f>
        <v>#N/A</v>
      </c>
      <c r="CD166" s="29" t="e">
        <f>VLOOKUP($C166,'S50'!$C:$BQ,15,0)</f>
        <v>#N/A</v>
      </c>
      <c r="CE166" s="29" t="e">
        <f>VLOOKUP($C166,'S50'!$C:$BQ,22,0)</f>
        <v>#N/A</v>
      </c>
      <c r="CF166" s="29" t="e">
        <f>VLOOKUP($C166,'S50'!$C:$BQ,23,0)</f>
        <v>#N/A</v>
      </c>
      <c r="CG166" s="29" t="e">
        <f>VLOOKUP($C166,'S50'!$C:$BQ,35,0)</f>
        <v>#N/A</v>
      </c>
      <c r="CH166" s="29" t="e">
        <f>VLOOKUP($C166,'S50'!$C:$BQ,42,0)</f>
        <v>#N/A</v>
      </c>
      <c r="CI166" s="29" t="e">
        <f>VLOOKUP($C166,'S50'!$C:$BQ,43,0)</f>
        <v>#N/A</v>
      </c>
    </row>
    <row r="167" spans="1:87" x14ac:dyDescent="0.2">
      <c r="A167" s="31" t="s">
        <v>387</v>
      </c>
      <c r="B167" s="31" t="s">
        <v>193</v>
      </c>
      <c r="C167" s="21" t="s">
        <v>205</v>
      </c>
      <c r="D167" s="22">
        <f>VLOOKUP($C167,'S0 remplacer avec S44'!$C:$BQ,55,0)</f>
        <v>1096.7</v>
      </c>
      <c r="E167" s="22">
        <f>VLOOKUP($C167,'S0 remplacer avec S44'!$C:$BQ,62,0)</f>
        <v>0</v>
      </c>
      <c r="F167" s="22">
        <f>VLOOKUP($C167,'S0 remplacer avec S44'!$C:$BQ,63,0)</f>
        <v>0</v>
      </c>
      <c r="G167" s="22">
        <f>VLOOKUP($C167,'S0 remplacer avec S44'!$C:$BQ,45,0)</f>
        <v>6865.0496899999998</v>
      </c>
      <c r="H167" s="29">
        <f>VLOOKUP($C167,'S0 remplacer avec S44'!$C:$BQ,52,0)</f>
        <v>0</v>
      </c>
      <c r="I167" s="29">
        <f>VLOOKUP($C167,'S0 remplacer avec S44'!$C:$BQ,53,0)</f>
        <v>991</v>
      </c>
      <c r="J167" s="29">
        <f>VLOOKUP($C167,'S0 remplacer avec S44'!$C:$BQ,15,0)</f>
        <v>1039</v>
      </c>
      <c r="K167" s="29">
        <f>VLOOKUP($C167,'S0 remplacer avec S44'!$C:$BQ,22,0)</f>
        <v>0</v>
      </c>
      <c r="L167" s="29">
        <f>VLOOKUP($C167,'S0 remplacer avec S44'!$C:$BQ,23,0)</f>
        <v>0</v>
      </c>
      <c r="M167" s="29">
        <f>VLOOKUP($C167,'S0 remplacer avec S44'!$C:$BQ,35,0)</f>
        <v>9612.6550000000007</v>
      </c>
      <c r="N167" s="29">
        <f>VLOOKUP($C167,'S0 remplacer avec S44'!$C:$BQ,42,0)</f>
        <v>0</v>
      </c>
      <c r="O167" s="29">
        <f>VLOOKUP($C167,'S0 remplacer avec S44'!$C:$BQ,43,0)</f>
        <v>1740</v>
      </c>
      <c r="P167" s="22">
        <f>VLOOKUP($C167,'S45'!$C:$BQ,55,0)</f>
        <v>1102.4000000000001</v>
      </c>
      <c r="Q167" s="22">
        <f>VLOOKUP($C167,'S45'!$C:$BQ,62,0)</f>
        <v>0</v>
      </c>
      <c r="R167" s="22">
        <f>VLOOKUP($C167,'S45'!$C:$BQ,63,0)</f>
        <v>0</v>
      </c>
      <c r="S167" s="22">
        <f>VLOOKUP($C167,'S45'!$C:$BQ,45,0)</f>
        <v>6849.7761099999998</v>
      </c>
      <c r="T167" s="29">
        <f>VLOOKUP($C167,'S45'!$C:$BQ,52,0)</f>
        <v>0</v>
      </c>
      <c r="U167" s="29">
        <f>VLOOKUP($C167,'S45'!$C:$BQ,53,0)</f>
        <v>1007</v>
      </c>
      <c r="V167" s="29">
        <f>VLOOKUP($C167,'S45'!$C:$BQ,15,0)</f>
        <v>1042</v>
      </c>
      <c r="W167" s="29">
        <f>VLOOKUP($C167,'S45'!$C:$BQ,22,0)</f>
        <v>0</v>
      </c>
      <c r="X167" s="29">
        <f>VLOOKUP($C167,'S45'!$C:$BQ,23,0)</f>
        <v>0</v>
      </c>
      <c r="Y167" s="29">
        <f>VLOOKUP($C167,'S45'!$C:$BQ,35,0)</f>
        <v>9695.5348599999998</v>
      </c>
      <c r="Z167" s="29">
        <f>VLOOKUP($C167,'S45'!$C:$BQ,42,0)</f>
        <v>0</v>
      </c>
      <c r="AA167" s="29">
        <f>VLOOKUP($C167,'S45'!$C:$BQ,43,0)</f>
        <v>1657</v>
      </c>
      <c r="AB167" s="22" t="e">
        <f>VLOOKUP($C167,'S46'!$C:$BQ,55,0)</f>
        <v>#N/A</v>
      </c>
      <c r="AC167" s="22" t="e">
        <f>VLOOKUP($C167,'S46'!$C:$BQ,62,0)</f>
        <v>#N/A</v>
      </c>
      <c r="AD167" s="22" t="e">
        <f>VLOOKUP($C167,'S46'!$C:$BQ,63,0)</f>
        <v>#N/A</v>
      </c>
      <c r="AE167" s="22" t="e">
        <f>VLOOKUP($C167,'S46'!$C:$BQ,45,0)</f>
        <v>#N/A</v>
      </c>
      <c r="AF167" s="29" t="e">
        <f>VLOOKUP($C167,'S46'!$C:$BQ,52,0)</f>
        <v>#N/A</v>
      </c>
      <c r="AG167" s="29" t="e">
        <f>VLOOKUP($C167,'S46'!$C:$BQ,53,0)</f>
        <v>#N/A</v>
      </c>
      <c r="AH167" s="29" t="e">
        <f>VLOOKUP($C167,'S46'!$C:$BQ,15,0)</f>
        <v>#N/A</v>
      </c>
      <c r="AI167" s="29" t="e">
        <f>VLOOKUP($C167,'S46'!$C:$BQ,22,0)</f>
        <v>#N/A</v>
      </c>
      <c r="AJ167" s="29" t="e">
        <f>VLOOKUP($C167,'S46'!$C:$BQ,23,0)</f>
        <v>#N/A</v>
      </c>
      <c r="AK167" s="29" t="e">
        <f>VLOOKUP($C167,'S46'!$C:$BQ,35,0)</f>
        <v>#N/A</v>
      </c>
      <c r="AL167" s="29" t="e">
        <f>VLOOKUP($C167,'S46'!$C:$BQ,42,0)</f>
        <v>#N/A</v>
      </c>
      <c r="AM167" s="29" t="e">
        <f>VLOOKUP($C167,'S46'!$C:$BQ,43,0)</f>
        <v>#N/A</v>
      </c>
      <c r="AN167" s="22" t="e">
        <f>VLOOKUP($C167,'S47'!$C:$BQ,55,0)</f>
        <v>#N/A</v>
      </c>
      <c r="AO167" s="22" t="e">
        <f>VLOOKUP($C167,'S47'!$C:$BQ,62,0)</f>
        <v>#N/A</v>
      </c>
      <c r="AP167" s="22" t="e">
        <f>VLOOKUP($C167,'S47'!$C:$BQ,63,0)</f>
        <v>#N/A</v>
      </c>
      <c r="AQ167" s="22" t="e">
        <f>VLOOKUP($C167,'S47'!$C:$BQ,45,0)</f>
        <v>#N/A</v>
      </c>
      <c r="AR167" s="29" t="e">
        <f>VLOOKUP($C167,'S47'!$C:$BQ,52,0)</f>
        <v>#N/A</v>
      </c>
      <c r="AS167" s="29" t="e">
        <f>VLOOKUP($C167,'S47'!$C:$BQ,53,0)</f>
        <v>#N/A</v>
      </c>
      <c r="AT167" s="29" t="e">
        <f>VLOOKUP($C167,'S47'!$C:$BQ,15,0)</f>
        <v>#N/A</v>
      </c>
      <c r="AU167" s="29" t="e">
        <f>VLOOKUP($C167,'S47'!$C:$BQ,22,0)</f>
        <v>#N/A</v>
      </c>
      <c r="AV167" s="29" t="e">
        <f>VLOOKUP($C167,'S47'!$C:$BQ,23,0)</f>
        <v>#N/A</v>
      </c>
      <c r="AW167" s="29" t="e">
        <f>VLOOKUP($C167,'S47'!$C:$BQ,35,0)</f>
        <v>#N/A</v>
      </c>
      <c r="AX167" s="29" t="e">
        <f>VLOOKUP($C167,'S47'!$C:$BQ,42,0)</f>
        <v>#N/A</v>
      </c>
      <c r="AY167" s="29" t="e">
        <f>VLOOKUP($C167,'S47'!$C:$BQ,43,0)</f>
        <v>#N/A</v>
      </c>
      <c r="AZ167" s="22" t="e">
        <f>VLOOKUP($C167,'S48'!$C:$BQ,55,0)</f>
        <v>#N/A</v>
      </c>
      <c r="BA167" s="22" t="e">
        <f>VLOOKUP($C167,'S48'!$C:$BQ,62,0)</f>
        <v>#N/A</v>
      </c>
      <c r="BB167" s="22" t="e">
        <f>VLOOKUP($C167,'S48'!$C:$BQ,63,0)</f>
        <v>#N/A</v>
      </c>
      <c r="BC167" s="22" t="e">
        <f>VLOOKUP($C167,'S48'!$C:$BQ,45,0)</f>
        <v>#N/A</v>
      </c>
      <c r="BD167" s="29" t="e">
        <f>VLOOKUP($C167,'S48'!$C:$BQ,52,0)</f>
        <v>#N/A</v>
      </c>
      <c r="BE167" s="29" t="e">
        <f>VLOOKUP($C167,'S48'!$C:$BQ,53,0)</f>
        <v>#N/A</v>
      </c>
      <c r="BF167" s="29" t="e">
        <f>VLOOKUP($C167,'S48'!$C:$BQ,15,0)</f>
        <v>#N/A</v>
      </c>
      <c r="BG167" s="29" t="e">
        <f>VLOOKUP($C167,'S48'!$C:$BQ,22,0)</f>
        <v>#N/A</v>
      </c>
      <c r="BH167" s="29" t="e">
        <f>VLOOKUP($C167,'S48'!$C:$BQ,23,0)</f>
        <v>#N/A</v>
      </c>
      <c r="BI167" s="29" t="e">
        <f>VLOOKUP($C167,'S48'!$C:$BQ,35,0)</f>
        <v>#N/A</v>
      </c>
      <c r="BJ167" s="29" t="e">
        <f>VLOOKUP($C167,'S48'!$C:$BQ,42,0)</f>
        <v>#N/A</v>
      </c>
      <c r="BK167" s="29" t="e">
        <f>VLOOKUP($C167,'S48'!$C:$BQ,43,0)</f>
        <v>#N/A</v>
      </c>
      <c r="BL167" s="22" t="e">
        <f>VLOOKUP($C167,'S49'!$C:$BQ,55,0)</f>
        <v>#N/A</v>
      </c>
      <c r="BM167" s="22" t="e">
        <f>VLOOKUP($C167,'S49'!$C:$BQ,62,0)</f>
        <v>#N/A</v>
      </c>
      <c r="BN167" s="22" t="e">
        <f>VLOOKUP($C167,'S49'!$C:$BQ,63,0)</f>
        <v>#N/A</v>
      </c>
      <c r="BO167" s="22" t="e">
        <f>VLOOKUP($C167,'S49'!$C:$BQ,45,0)</f>
        <v>#N/A</v>
      </c>
      <c r="BP167" s="29" t="e">
        <f>VLOOKUP($C167,'S49'!$C:$BQ,52,0)</f>
        <v>#N/A</v>
      </c>
      <c r="BQ167" s="29" t="e">
        <f>VLOOKUP($C167,'S49'!$C:$BQ,53,0)</f>
        <v>#N/A</v>
      </c>
      <c r="BR167" s="29" t="e">
        <f>VLOOKUP($C167,'S49'!$C:$BQ,15,0)</f>
        <v>#N/A</v>
      </c>
      <c r="BS167" s="29" t="e">
        <f>VLOOKUP($C167,'S49'!$C:$BQ,22,0)</f>
        <v>#N/A</v>
      </c>
      <c r="BT167" s="29" t="e">
        <f>VLOOKUP($C167,'S49'!$C:$BQ,23,0)</f>
        <v>#N/A</v>
      </c>
      <c r="BU167" s="29" t="e">
        <f>VLOOKUP($C167,'S49'!$C:$BQ,35,0)</f>
        <v>#N/A</v>
      </c>
      <c r="BV167" s="29" t="e">
        <f>VLOOKUP($C167,'S49'!$C:$BQ,42,0)</f>
        <v>#N/A</v>
      </c>
      <c r="BW167" s="29" t="e">
        <f>VLOOKUP($C167,'S49'!$C:$BQ,43,0)</f>
        <v>#N/A</v>
      </c>
      <c r="BX167" s="22" t="e">
        <f>VLOOKUP($C167,'S50'!$C:$BQ,55,0)</f>
        <v>#N/A</v>
      </c>
      <c r="BY167" s="22" t="e">
        <f>VLOOKUP($C167,'S50'!$C:$BQ,62,0)</f>
        <v>#N/A</v>
      </c>
      <c r="BZ167" s="22" t="e">
        <f>VLOOKUP($C167,'S50'!$C:$BQ,63,0)</f>
        <v>#N/A</v>
      </c>
      <c r="CA167" s="22" t="e">
        <f>VLOOKUP($C167,'S50'!$C:$BQ,45,0)</f>
        <v>#N/A</v>
      </c>
      <c r="CB167" s="29" t="e">
        <f>VLOOKUP($C167,'S50'!$C:$BQ,52,0)</f>
        <v>#N/A</v>
      </c>
      <c r="CC167" s="29" t="e">
        <f>VLOOKUP($C167,'S50'!$C:$BQ,53,0)</f>
        <v>#N/A</v>
      </c>
      <c r="CD167" s="29" t="e">
        <f>VLOOKUP($C167,'S50'!$C:$BQ,15,0)</f>
        <v>#N/A</v>
      </c>
      <c r="CE167" s="29" t="e">
        <f>VLOOKUP($C167,'S50'!$C:$BQ,22,0)</f>
        <v>#N/A</v>
      </c>
      <c r="CF167" s="29" t="e">
        <f>VLOOKUP($C167,'S50'!$C:$BQ,23,0)</f>
        <v>#N/A</v>
      </c>
      <c r="CG167" s="29" t="e">
        <f>VLOOKUP($C167,'S50'!$C:$BQ,35,0)</f>
        <v>#N/A</v>
      </c>
      <c r="CH167" s="29" t="e">
        <f>VLOOKUP($C167,'S50'!$C:$BQ,42,0)</f>
        <v>#N/A</v>
      </c>
      <c r="CI167" s="29" t="e">
        <f>VLOOKUP($C167,'S50'!$C:$BQ,43,0)</f>
        <v>#N/A</v>
      </c>
    </row>
    <row r="168" spans="1:87" x14ac:dyDescent="0.2">
      <c r="A168" s="31" t="s">
        <v>387</v>
      </c>
      <c r="B168" s="31" t="s">
        <v>193</v>
      </c>
      <c r="C168" s="21" t="s">
        <v>206</v>
      </c>
      <c r="D168" s="22">
        <f>VLOOKUP($C168,'S0 remplacer avec S44'!$C:$BQ,55,0)</f>
        <v>216.1</v>
      </c>
      <c r="E168" s="22">
        <f>VLOOKUP($C168,'S0 remplacer avec S44'!$C:$BQ,62,0)</f>
        <v>50</v>
      </c>
      <c r="F168" s="22">
        <f>VLOOKUP($C168,'S0 remplacer avec S44'!$C:$BQ,63,0)</f>
        <v>103</v>
      </c>
      <c r="G168" s="22">
        <f>VLOOKUP($C168,'S0 remplacer avec S44'!$C:$BQ,45,0)</f>
        <v>2186.9131499999999</v>
      </c>
      <c r="H168" s="29">
        <f>VLOOKUP($C168,'S0 remplacer avec S44'!$C:$BQ,52,0)</f>
        <v>151</v>
      </c>
      <c r="I168" s="29">
        <f>VLOOKUP($C168,'S0 remplacer avec S44'!$C:$BQ,53,0)</f>
        <v>619</v>
      </c>
      <c r="J168" s="29">
        <f>VLOOKUP($C168,'S0 remplacer avec S44'!$C:$BQ,15,0)</f>
        <v>207</v>
      </c>
      <c r="K168" s="29">
        <f>VLOOKUP($C168,'S0 remplacer avec S44'!$C:$BQ,22,0)</f>
        <v>0</v>
      </c>
      <c r="L168" s="29">
        <f>VLOOKUP($C168,'S0 remplacer avec S44'!$C:$BQ,23,0)</f>
        <v>0</v>
      </c>
      <c r="M168" s="29">
        <f>VLOOKUP($C168,'S0 remplacer avec S44'!$C:$BQ,35,0)</f>
        <v>1532.3776399999999</v>
      </c>
      <c r="N168" s="29">
        <f>VLOOKUP($C168,'S0 remplacer avec S44'!$C:$BQ,42,0)</f>
        <v>1460</v>
      </c>
      <c r="O168" s="29">
        <f>VLOOKUP($C168,'S0 remplacer avec S44'!$C:$BQ,43,0)</f>
        <v>2058</v>
      </c>
      <c r="P168" s="22">
        <f>VLOOKUP($C168,'S45'!$C:$BQ,55,0)</f>
        <v>221.7</v>
      </c>
      <c r="Q168" s="22">
        <f>VLOOKUP($C168,'S45'!$C:$BQ,62,0)</f>
        <v>44</v>
      </c>
      <c r="R168" s="22">
        <f>VLOOKUP($C168,'S45'!$C:$BQ,63,0)</f>
        <v>97</v>
      </c>
      <c r="S168" s="22">
        <f>VLOOKUP($C168,'S45'!$C:$BQ,45,0)</f>
        <v>2274.17668</v>
      </c>
      <c r="T168" s="29">
        <f>VLOOKUP($C168,'S45'!$C:$BQ,52,0)</f>
        <v>64</v>
      </c>
      <c r="U168" s="29">
        <f>VLOOKUP($C168,'S45'!$C:$BQ,53,0)</f>
        <v>532</v>
      </c>
      <c r="V168" s="29">
        <f>VLOOKUP($C168,'S45'!$C:$BQ,15,0)</f>
        <v>207</v>
      </c>
      <c r="W168" s="29">
        <f>VLOOKUP($C168,'S45'!$C:$BQ,22,0)</f>
        <v>0</v>
      </c>
      <c r="X168" s="29">
        <f>VLOOKUP($C168,'S45'!$C:$BQ,23,0)</f>
        <v>0</v>
      </c>
      <c r="Y168" s="29">
        <f>VLOOKUP($C168,'S45'!$C:$BQ,35,0)</f>
        <v>1535.0249100000001</v>
      </c>
      <c r="Z168" s="29">
        <f>VLOOKUP($C168,'S45'!$C:$BQ,42,0)</f>
        <v>1457</v>
      </c>
      <c r="AA168" s="29">
        <f>VLOOKUP($C168,'S45'!$C:$BQ,43,0)</f>
        <v>2056</v>
      </c>
      <c r="AB168" s="22" t="e">
        <f>VLOOKUP($C168,'S46'!$C:$BQ,55,0)</f>
        <v>#N/A</v>
      </c>
      <c r="AC168" s="22" t="e">
        <f>VLOOKUP($C168,'S46'!$C:$BQ,62,0)</f>
        <v>#N/A</v>
      </c>
      <c r="AD168" s="22" t="e">
        <f>VLOOKUP($C168,'S46'!$C:$BQ,63,0)</f>
        <v>#N/A</v>
      </c>
      <c r="AE168" s="22" t="e">
        <f>VLOOKUP($C168,'S46'!$C:$BQ,45,0)</f>
        <v>#N/A</v>
      </c>
      <c r="AF168" s="29" t="e">
        <f>VLOOKUP($C168,'S46'!$C:$BQ,52,0)</f>
        <v>#N/A</v>
      </c>
      <c r="AG168" s="29" t="e">
        <f>VLOOKUP($C168,'S46'!$C:$BQ,53,0)</f>
        <v>#N/A</v>
      </c>
      <c r="AH168" s="29" t="e">
        <f>VLOOKUP($C168,'S46'!$C:$BQ,15,0)</f>
        <v>#N/A</v>
      </c>
      <c r="AI168" s="29" t="e">
        <f>VLOOKUP($C168,'S46'!$C:$BQ,22,0)</f>
        <v>#N/A</v>
      </c>
      <c r="AJ168" s="29" t="e">
        <f>VLOOKUP($C168,'S46'!$C:$BQ,23,0)</f>
        <v>#N/A</v>
      </c>
      <c r="AK168" s="29" t="e">
        <f>VLOOKUP($C168,'S46'!$C:$BQ,35,0)</f>
        <v>#N/A</v>
      </c>
      <c r="AL168" s="29" t="e">
        <f>VLOOKUP($C168,'S46'!$C:$BQ,42,0)</f>
        <v>#N/A</v>
      </c>
      <c r="AM168" s="29" t="e">
        <f>VLOOKUP($C168,'S46'!$C:$BQ,43,0)</f>
        <v>#N/A</v>
      </c>
      <c r="AN168" s="22" t="e">
        <f>VLOOKUP($C168,'S47'!$C:$BQ,55,0)</f>
        <v>#N/A</v>
      </c>
      <c r="AO168" s="22" t="e">
        <f>VLOOKUP($C168,'S47'!$C:$BQ,62,0)</f>
        <v>#N/A</v>
      </c>
      <c r="AP168" s="22" t="e">
        <f>VLOOKUP($C168,'S47'!$C:$BQ,63,0)</f>
        <v>#N/A</v>
      </c>
      <c r="AQ168" s="22" t="e">
        <f>VLOOKUP($C168,'S47'!$C:$BQ,45,0)</f>
        <v>#N/A</v>
      </c>
      <c r="AR168" s="29" t="e">
        <f>VLOOKUP($C168,'S47'!$C:$BQ,52,0)</f>
        <v>#N/A</v>
      </c>
      <c r="AS168" s="29" t="e">
        <f>VLOOKUP($C168,'S47'!$C:$BQ,53,0)</f>
        <v>#N/A</v>
      </c>
      <c r="AT168" s="29" t="e">
        <f>VLOOKUP($C168,'S47'!$C:$BQ,15,0)</f>
        <v>#N/A</v>
      </c>
      <c r="AU168" s="29" t="e">
        <f>VLOOKUP($C168,'S47'!$C:$BQ,22,0)</f>
        <v>#N/A</v>
      </c>
      <c r="AV168" s="29" t="e">
        <f>VLOOKUP($C168,'S47'!$C:$BQ,23,0)</f>
        <v>#N/A</v>
      </c>
      <c r="AW168" s="29" t="e">
        <f>VLOOKUP($C168,'S47'!$C:$BQ,35,0)</f>
        <v>#N/A</v>
      </c>
      <c r="AX168" s="29" t="e">
        <f>VLOOKUP($C168,'S47'!$C:$BQ,42,0)</f>
        <v>#N/A</v>
      </c>
      <c r="AY168" s="29" t="e">
        <f>VLOOKUP($C168,'S47'!$C:$BQ,43,0)</f>
        <v>#N/A</v>
      </c>
      <c r="AZ168" s="22" t="e">
        <f>VLOOKUP($C168,'S48'!$C:$BQ,55,0)</f>
        <v>#N/A</v>
      </c>
      <c r="BA168" s="22" t="e">
        <f>VLOOKUP($C168,'S48'!$C:$BQ,62,0)</f>
        <v>#N/A</v>
      </c>
      <c r="BB168" s="22" t="e">
        <f>VLOOKUP($C168,'S48'!$C:$BQ,63,0)</f>
        <v>#N/A</v>
      </c>
      <c r="BC168" s="22" t="e">
        <f>VLOOKUP($C168,'S48'!$C:$BQ,45,0)</f>
        <v>#N/A</v>
      </c>
      <c r="BD168" s="29" t="e">
        <f>VLOOKUP($C168,'S48'!$C:$BQ,52,0)</f>
        <v>#N/A</v>
      </c>
      <c r="BE168" s="29" t="e">
        <f>VLOOKUP($C168,'S48'!$C:$BQ,53,0)</f>
        <v>#N/A</v>
      </c>
      <c r="BF168" s="29" t="e">
        <f>VLOOKUP($C168,'S48'!$C:$BQ,15,0)</f>
        <v>#N/A</v>
      </c>
      <c r="BG168" s="29" t="e">
        <f>VLOOKUP($C168,'S48'!$C:$BQ,22,0)</f>
        <v>#N/A</v>
      </c>
      <c r="BH168" s="29" t="e">
        <f>VLOOKUP($C168,'S48'!$C:$BQ,23,0)</f>
        <v>#N/A</v>
      </c>
      <c r="BI168" s="29" t="e">
        <f>VLOOKUP($C168,'S48'!$C:$BQ,35,0)</f>
        <v>#N/A</v>
      </c>
      <c r="BJ168" s="29" t="e">
        <f>VLOOKUP($C168,'S48'!$C:$BQ,42,0)</f>
        <v>#N/A</v>
      </c>
      <c r="BK168" s="29" t="e">
        <f>VLOOKUP($C168,'S48'!$C:$BQ,43,0)</f>
        <v>#N/A</v>
      </c>
      <c r="BL168" s="22" t="e">
        <f>VLOOKUP($C168,'S49'!$C:$BQ,55,0)</f>
        <v>#N/A</v>
      </c>
      <c r="BM168" s="22" t="e">
        <f>VLOOKUP($C168,'S49'!$C:$BQ,62,0)</f>
        <v>#N/A</v>
      </c>
      <c r="BN168" s="22" t="e">
        <f>VLOOKUP($C168,'S49'!$C:$BQ,63,0)</f>
        <v>#N/A</v>
      </c>
      <c r="BO168" s="22" t="e">
        <f>VLOOKUP($C168,'S49'!$C:$BQ,45,0)</f>
        <v>#N/A</v>
      </c>
      <c r="BP168" s="29" t="e">
        <f>VLOOKUP($C168,'S49'!$C:$BQ,52,0)</f>
        <v>#N/A</v>
      </c>
      <c r="BQ168" s="29" t="e">
        <f>VLOOKUP($C168,'S49'!$C:$BQ,53,0)</f>
        <v>#N/A</v>
      </c>
      <c r="BR168" s="29" t="e">
        <f>VLOOKUP($C168,'S49'!$C:$BQ,15,0)</f>
        <v>#N/A</v>
      </c>
      <c r="BS168" s="29" t="e">
        <f>VLOOKUP($C168,'S49'!$C:$BQ,22,0)</f>
        <v>#N/A</v>
      </c>
      <c r="BT168" s="29" t="e">
        <f>VLOOKUP($C168,'S49'!$C:$BQ,23,0)</f>
        <v>#N/A</v>
      </c>
      <c r="BU168" s="29" t="e">
        <f>VLOOKUP($C168,'S49'!$C:$BQ,35,0)</f>
        <v>#N/A</v>
      </c>
      <c r="BV168" s="29" t="e">
        <f>VLOOKUP($C168,'S49'!$C:$BQ,42,0)</f>
        <v>#N/A</v>
      </c>
      <c r="BW168" s="29" t="e">
        <f>VLOOKUP($C168,'S49'!$C:$BQ,43,0)</f>
        <v>#N/A</v>
      </c>
      <c r="BX168" s="22" t="e">
        <f>VLOOKUP($C168,'S50'!$C:$BQ,55,0)</f>
        <v>#N/A</v>
      </c>
      <c r="BY168" s="22" t="e">
        <f>VLOOKUP($C168,'S50'!$C:$BQ,62,0)</f>
        <v>#N/A</v>
      </c>
      <c r="BZ168" s="22" t="e">
        <f>VLOOKUP($C168,'S50'!$C:$BQ,63,0)</f>
        <v>#N/A</v>
      </c>
      <c r="CA168" s="22" t="e">
        <f>VLOOKUP($C168,'S50'!$C:$BQ,45,0)</f>
        <v>#N/A</v>
      </c>
      <c r="CB168" s="29" t="e">
        <f>VLOOKUP($C168,'S50'!$C:$BQ,52,0)</f>
        <v>#N/A</v>
      </c>
      <c r="CC168" s="29" t="e">
        <f>VLOOKUP($C168,'S50'!$C:$BQ,53,0)</f>
        <v>#N/A</v>
      </c>
      <c r="CD168" s="29" t="e">
        <f>VLOOKUP($C168,'S50'!$C:$BQ,15,0)</f>
        <v>#N/A</v>
      </c>
      <c r="CE168" s="29" t="e">
        <f>VLOOKUP($C168,'S50'!$C:$BQ,22,0)</f>
        <v>#N/A</v>
      </c>
      <c r="CF168" s="29" t="e">
        <f>VLOOKUP($C168,'S50'!$C:$BQ,23,0)</f>
        <v>#N/A</v>
      </c>
      <c r="CG168" s="29" t="e">
        <f>VLOOKUP($C168,'S50'!$C:$BQ,35,0)</f>
        <v>#N/A</v>
      </c>
      <c r="CH168" s="29" t="e">
        <f>VLOOKUP($C168,'S50'!$C:$BQ,42,0)</f>
        <v>#N/A</v>
      </c>
      <c r="CI168" s="29" t="e">
        <f>VLOOKUP($C168,'S50'!$C:$BQ,43,0)</f>
        <v>#N/A</v>
      </c>
    </row>
    <row r="169" spans="1:87" x14ac:dyDescent="0.2">
      <c r="A169" s="31" t="s">
        <v>387</v>
      </c>
      <c r="B169" s="31" t="s">
        <v>193</v>
      </c>
      <c r="C169" s="21" t="s">
        <v>207</v>
      </c>
      <c r="D169" s="22">
        <f>VLOOKUP($C169,'S0 remplacer avec S44'!$C:$BQ,55,0)</f>
        <v>284.89999999999998</v>
      </c>
      <c r="E169" s="22">
        <f>VLOOKUP($C169,'S0 remplacer avec S44'!$C:$BQ,62,0)</f>
        <v>55</v>
      </c>
      <c r="F169" s="22">
        <f>VLOOKUP($C169,'S0 remplacer avec S44'!$C:$BQ,63,0)</f>
        <v>123</v>
      </c>
      <c r="G169" s="22">
        <f>VLOOKUP($C169,'S0 remplacer avec S44'!$C:$BQ,45,0)</f>
        <v>1988.1584499999999</v>
      </c>
      <c r="H169" s="29">
        <f>VLOOKUP($C169,'S0 remplacer avec S44'!$C:$BQ,52,0)</f>
        <v>1005</v>
      </c>
      <c r="I169" s="29">
        <f>VLOOKUP($C169,'S0 remplacer avec S44'!$C:$BQ,53,0)</f>
        <v>1604</v>
      </c>
      <c r="J169" s="29">
        <f>VLOOKUP($C169,'S0 remplacer avec S44'!$C:$BQ,15,0)</f>
        <v>160</v>
      </c>
      <c r="K169" s="29">
        <f>VLOOKUP($C169,'S0 remplacer avec S44'!$C:$BQ,22,0)</f>
        <v>29</v>
      </c>
      <c r="L169" s="29">
        <f>VLOOKUP($C169,'S0 remplacer avec S44'!$C:$BQ,23,0)</f>
        <v>66</v>
      </c>
      <c r="M169" s="29">
        <f>VLOOKUP($C169,'S0 remplacer avec S44'!$C:$BQ,35,0)</f>
        <v>4120.6668499999996</v>
      </c>
      <c r="N169" s="29">
        <f>VLOOKUP($C169,'S0 remplacer avec S44'!$C:$BQ,42,0)</f>
        <v>104</v>
      </c>
      <c r="O169" s="29">
        <f>VLOOKUP($C169,'S0 remplacer avec S44'!$C:$BQ,43,0)</f>
        <v>949</v>
      </c>
      <c r="P169" s="22">
        <f>VLOOKUP($C169,'S45'!$C:$BQ,55,0)</f>
        <v>284.2</v>
      </c>
      <c r="Q169" s="22">
        <f>VLOOKUP($C169,'S45'!$C:$BQ,62,0)</f>
        <v>56</v>
      </c>
      <c r="R169" s="22">
        <f>VLOOKUP($C169,'S45'!$C:$BQ,63,0)</f>
        <v>124</v>
      </c>
      <c r="S169" s="22">
        <f>VLOOKUP($C169,'S45'!$C:$BQ,45,0)</f>
        <v>2028.8059699999999</v>
      </c>
      <c r="T169" s="29">
        <f>VLOOKUP($C169,'S45'!$C:$BQ,52,0)</f>
        <v>965</v>
      </c>
      <c r="U169" s="29">
        <f>VLOOKUP($C169,'S45'!$C:$BQ,53,0)</f>
        <v>1563</v>
      </c>
      <c r="V169" s="29">
        <f>VLOOKUP($C169,'S45'!$C:$BQ,15,0)</f>
        <v>161</v>
      </c>
      <c r="W169" s="29">
        <f>VLOOKUP($C169,'S45'!$C:$BQ,22,0)</f>
        <v>28</v>
      </c>
      <c r="X169" s="29">
        <f>VLOOKUP($C169,'S45'!$C:$BQ,23,0)</f>
        <v>65</v>
      </c>
      <c r="Y169" s="29">
        <f>VLOOKUP($C169,'S45'!$C:$BQ,35,0)</f>
        <v>4157.3085499999997</v>
      </c>
      <c r="Z169" s="29">
        <f>VLOOKUP($C169,'S45'!$C:$BQ,42,0)</f>
        <v>68</v>
      </c>
      <c r="AA169" s="29">
        <f>VLOOKUP($C169,'S45'!$C:$BQ,43,0)</f>
        <v>912</v>
      </c>
      <c r="AB169" s="22" t="e">
        <f>VLOOKUP($C169,'S46'!$C:$BQ,55,0)</f>
        <v>#N/A</v>
      </c>
      <c r="AC169" s="22" t="e">
        <f>VLOOKUP($C169,'S46'!$C:$BQ,62,0)</f>
        <v>#N/A</v>
      </c>
      <c r="AD169" s="22" t="e">
        <f>VLOOKUP($C169,'S46'!$C:$BQ,63,0)</f>
        <v>#N/A</v>
      </c>
      <c r="AE169" s="22" t="e">
        <f>VLOOKUP($C169,'S46'!$C:$BQ,45,0)</f>
        <v>#N/A</v>
      </c>
      <c r="AF169" s="29" t="e">
        <f>VLOOKUP($C169,'S46'!$C:$BQ,52,0)</f>
        <v>#N/A</v>
      </c>
      <c r="AG169" s="29" t="e">
        <f>VLOOKUP($C169,'S46'!$C:$BQ,53,0)</f>
        <v>#N/A</v>
      </c>
      <c r="AH169" s="29" t="e">
        <f>VLOOKUP($C169,'S46'!$C:$BQ,15,0)</f>
        <v>#N/A</v>
      </c>
      <c r="AI169" s="29" t="e">
        <f>VLOOKUP($C169,'S46'!$C:$BQ,22,0)</f>
        <v>#N/A</v>
      </c>
      <c r="AJ169" s="29" t="e">
        <f>VLOOKUP($C169,'S46'!$C:$BQ,23,0)</f>
        <v>#N/A</v>
      </c>
      <c r="AK169" s="29" t="e">
        <f>VLOOKUP($C169,'S46'!$C:$BQ,35,0)</f>
        <v>#N/A</v>
      </c>
      <c r="AL169" s="29" t="e">
        <f>VLOOKUP($C169,'S46'!$C:$BQ,42,0)</f>
        <v>#N/A</v>
      </c>
      <c r="AM169" s="29" t="e">
        <f>VLOOKUP($C169,'S46'!$C:$BQ,43,0)</f>
        <v>#N/A</v>
      </c>
      <c r="AN169" s="22" t="e">
        <f>VLOOKUP($C169,'S47'!$C:$BQ,55,0)</f>
        <v>#N/A</v>
      </c>
      <c r="AO169" s="22" t="e">
        <f>VLOOKUP($C169,'S47'!$C:$BQ,62,0)</f>
        <v>#N/A</v>
      </c>
      <c r="AP169" s="22" t="e">
        <f>VLOOKUP($C169,'S47'!$C:$BQ,63,0)</f>
        <v>#N/A</v>
      </c>
      <c r="AQ169" s="22" t="e">
        <f>VLOOKUP($C169,'S47'!$C:$BQ,45,0)</f>
        <v>#N/A</v>
      </c>
      <c r="AR169" s="29" t="e">
        <f>VLOOKUP($C169,'S47'!$C:$BQ,52,0)</f>
        <v>#N/A</v>
      </c>
      <c r="AS169" s="29" t="e">
        <f>VLOOKUP($C169,'S47'!$C:$BQ,53,0)</f>
        <v>#N/A</v>
      </c>
      <c r="AT169" s="29" t="e">
        <f>VLOOKUP($C169,'S47'!$C:$BQ,15,0)</f>
        <v>#N/A</v>
      </c>
      <c r="AU169" s="29" t="e">
        <f>VLOOKUP($C169,'S47'!$C:$BQ,22,0)</f>
        <v>#N/A</v>
      </c>
      <c r="AV169" s="29" t="e">
        <f>VLOOKUP($C169,'S47'!$C:$BQ,23,0)</f>
        <v>#N/A</v>
      </c>
      <c r="AW169" s="29" t="e">
        <f>VLOOKUP($C169,'S47'!$C:$BQ,35,0)</f>
        <v>#N/A</v>
      </c>
      <c r="AX169" s="29" t="e">
        <f>VLOOKUP($C169,'S47'!$C:$BQ,42,0)</f>
        <v>#N/A</v>
      </c>
      <c r="AY169" s="29" t="e">
        <f>VLOOKUP($C169,'S47'!$C:$BQ,43,0)</f>
        <v>#N/A</v>
      </c>
      <c r="AZ169" s="22" t="e">
        <f>VLOOKUP($C169,'S48'!$C:$BQ,55,0)</f>
        <v>#N/A</v>
      </c>
      <c r="BA169" s="22" t="e">
        <f>VLOOKUP($C169,'S48'!$C:$BQ,62,0)</f>
        <v>#N/A</v>
      </c>
      <c r="BB169" s="22" t="e">
        <f>VLOOKUP($C169,'S48'!$C:$BQ,63,0)</f>
        <v>#N/A</v>
      </c>
      <c r="BC169" s="22" t="e">
        <f>VLOOKUP($C169,'S48'!$C:$BQ,45,0)</f>
        <v>#N/A</v>
      </c>
      <c r="BD169" s="29" t="e">
        <f>VLOOKUP($C169,'S48'!$C:$BQ,52,0)</f>
        <v>#N/A</v>
      </c>
      <c r="BE169" s="29" t="e">
        <f>VLOOKUP($C169,'S48'!$C:$BQ,53,0)</f>
        <v>#N/A</v>
      </c>
      <c r="BF169" s="29" t="e">
        <f>VLOOKUP($C169,'S48'!$C:$BQ,15,0)</f>
        <v>#N/A</v>
      </c>
      <c r="BG169" s="29" t="e">
        <f>VLOOKUP($C169,'S48'!$C:$BQ,22,0)</f>
        <v>#N/A</v>
      </c>
      <c r="BH169" s="29" t="e">
        <f>VLOOKUP($C169,'S48'!$C:$BQ,23,0)</f>
        <v>#N/A</v>
      </c>
      <c r="BI169" s="29" t="e">
        <f>VLOOKUP($C169,'S48'!$C:$BQ,35,0)</f>
        <v>#N/A</v>
      </c>
      <c r="BJ169" s="29" t="e">
        <f>VLOOKUP($C169,'S48'!$C:$BQ,42,0)</f>
        <v>#N/A</v>
      </c>
      <c r="BK169" s="29" t="e">
        <f>VLOOKUP($C169,'S48'!$C:$BQ,43,0)</f>
        <v>#N/A</v>
      </c>
      <c r="BL169" s="22" t="e">
        <f>VLOOKUP($C169,'S49'!$C:$BQ,55,0)</f>
        <v>#N/A</v>
      </c>
      <c r="BM169" s="22" t="e">
        <f>VLOOKUP($C169,'S49'!$C:$BQ,62,0)</f>
        <v>#N/A</v>
      </c>
      <c r="BN169" s="22" t="e">
        <f>VLOOKUP($C169,'S49'!$C:$BQ,63,0)</f>
        <v>#N/A</v>
      </c>
      <c r="BO169" s="22" t="e">
        <f>VLOOKUP($C169,'S49'!$C:$BQ,45,0)</f>
        <v>#N/A</v>
      </c>
      <c r="BP169" s="29" t="e">
        <f>VLOOKUP($C169,'S49'!$C:$BQ,52,0)</f>
        <v>#N/A</v>
      </c>
      <c r="BQ169" s="29" t="e">
        <f>VLOOKUP($C169,'S49'!$C:$BQ,53,0)</f>
        <v>#N/A</v>
      </c>
      <c r="BR169" s="29" t="e">
        <f>VLOOKUP($C169,'S49'!$C:$BQ,15,0)</f>
        <v>#N/A</v>
      </c>
      <c r="BS169" s="29" t="e">
        <f>VLOOKUP($C169,'S49'!$C:$BQ,22,0)</f>
        <v>#N/A</v>
      </c>
      <c r="BT169" s="29" t="e">
        <f>VLOOKUP($C169,'S49'!$C:$BQ,23,0)</f>
        <v>#N/A</v>
      </c>
      <c r="BU169" s="29" t="e">
        <f>VLOOKUP($C169,'S49'!$C:$BQ,35,0)</f>
        <v>#N/A</v>
      </c>
      <c r="BV169" s="29" t="e">
        <f>VLOOKUP($C169,'S49'!$C:$BQ,42,0)</f>
        <v>#N/A</v>
      </c>
      <c r="BW169" s="29" t="e">
        <f>VLOOKUP($C169,'S49'!$C:$BQ,43,0)</f>
        <v>#N/A</v>
      </c>
      <c r="BX169" s="22" t="e">
        <f>VLOOKUP($C169,'S50'!$C:$BQ,55,0)</f>
        <v>#N/A</v>
      </c>
      <c r="BY169" s="22" t="e">
        <f>VLOOKUP($C169,'S50'!$C:$BQ,62,0)</f>
        <v>#N/A</v>
      </c>
      <c r="BZ169" s="22" t="e">
        <f>VLOOKUP($C169,'S50'!$C:$BQ,63,0)</f>
        <v>#N/A</v>
      </c>
      <c r="CA169" s="22" t="e">
        <f>VLOOKUP($C169,'S50'!$C:$BQ,45,0)</f>
        <v>#N/A</v>
      </c>
      <c r="CB169" s="29" t="e">
        <f>VLOOKUP($C169,'S50'!$C:$BQ,52,0)</f>
        <v>#N/A</v>
      </c>
      <c r="CC169" s="29" t="e">
        <f>VLOOKUP($C169,'S50'!$C:$BQ,53,0)</f>
        <v>#N/A</v>
      </c>
      <c r="CD169" s="29" t="e">
        <f>VLOOKUP($C169,'S50'!$C:$BQ,15,0)</f>
        <v>#N/A</v>
      </c>
      <c r="CE169" s="29" t="e">
        <f>VLOOKUP($C169,'S50'!$C:$BQ,22,0)</f>
        <v>#N/A</v>
      </c>
      <c r="CF169" s="29" t="e">
        <f>VLOOKUP($C169,'S50'!$C:$BQ,23,0)</f>
        <v>#N/A</v>
      </c>
      <c r="CG169" s="29" t="e">
        <f>VLOOKUP($C169,'S50'!$C:$BQ,35,0)</f>
        <v>#N/A</v>
      </c>
      <c r="CH169" s="29" t="e">
        <f>VLOOKUP($C169,'S50'!$C:$BQ,42,0)</f>
        <v>#N/A</v>
      </c>
      <c r="CI169" s="29" t="e">
        <f>VLOOKUP($C169,'S50'!$C:$BQ,43,0)</f>
        <v>#N/A</v>
      </c>
    </row>
    <row r="170" spans="1:87" x14ac:dyDescent="0.2">
      <c r="A170" s="31" t="s">
        <v>387</v>
      </c>
      <c r="B170" s="31" t="s">
        <v>193</v>
      </c>
      <c r="C170" s="21" t="s">
        <v>208</v>
      </c>
      <c r="D170" s="22">
        <f>VLOOKUP($C170,'S0 remplacer avec S44'!$C:$BQ,55,0)</f>
        <v>316</v>
      </c>
      <c r="E170" s="22">
        <f>VLOOKUP($C170,'S0 remplacer avec S44'!$C:$BQ,62,0)</f>
        <v>0</v>
      </c>
      <c r="F170" s="22">
        <f>VLOOKUP($C170,'S0 remplacer avec S44'!$C:$BQ,63,0)</f>
        <v>0</v>
      </c>
      <c r="G170" s="22">
        <f>VLOOKUP($C170,'S0 remplacer avec S44'!$C:$BQ,45,0)</f>
        <v>2246.5269199999998</v>
      </c>
      <c r="H170" s="29">
        <f>VLOOKUP($C170,'S0 remplacer avec S44'!$C:$BQ,52,0)</f>
        <v>44</v>
      </c>
      <c r="I170" s="29">
        <f>VLOOKUP($C170,'S0 remplacer avec S44'!$C:$BQ,53,0)</f>
        <v>501</v>
      </c>
      <c r="J170" s="29">
        <f>VLOOKUP($C170,'S0 remplacer avec S44'!$C:$BQ,15,0)</f>
        <v>151</v>
      </c>
      <c r="K170" s="29">
        <f>VLOOKUP($C170,'S0 remplacer avec S44'!$C:$BQ,22,0)</f>
        <v>0</v>
      </c>
      <c r="L170" s="29">
        <f>VLOOKUP($C170,'S0 remplacer avec S44'!$C:$BQ,23,0)</f>
        <v>22</v>
      </c>
      <c r="M170" s="29">
        <f>VLOOKUP($C170,'S0 remplacer avec S44'!$C:$BQ,35,0)</f>
        <v>3808.7105700000002</v>
      </c>
      <c r="N170" s="29">
        <f>VLOOKUP($C170,'S0 remplacer avec S44'!$C:$BQ,42,0)</f>
        <v>0</v>
      </c>
      <c r="O170" s="29">
        <f>VLOOKUP($C170,'S0 remplacer avec S44'!$C:$BQ,43,0)</f>
        <v>0</v>
      </c>
      <c r="P170" s="22">
        <f>VLOOKUP($C170,'S45'!$C:$BQ,55,0)</f>
        <v>324.10000000000002</v>
      </c>
      <c r="Q170" s="22">
        <f>VLOOKUP($C170,'S45'!$C:$BQ,62,0)</f>
        <v>0</v>
      </c>
      <c r="R170" s="22">
        <f>VLOOKUP($C170,'S45'!$C:$BQ,63,0)</f>
        <v>0</v>
      </c>
      <c r="S170" s="22">
        <f>VLOOKUP($C170,'S45'!$C:$BQ,45,0)</f>
        <v>2310.8541</v>
      </c>
      <c r="T170" s="29">
        <f>VLOOKUP($C170,'S45'!$C:$BQ,52,0)</f>
        <v>0</v>
      </c>
      <c r="U170" s="29">
        <f>VLOOKUP($C170,'S45'!$C:$BQ,53,0)</f>
        <v>437</v>
      </c>
      <c r="V170" s="29">
        <f>VLOOKUP($C170,'S45'!$C:$BQ,15,0)</f>
        <v>153</v>
      </c>
      <c r="W170" s="29">
        <f>VLOOKUP($C170,'S45'!$C:$BQ,22,0)</f>
        <v>0</v>
      </c>
      <c r="X170" s="29">
        <f>VLOOKUP($C170,'S45'!$C:$BQ,23,0)</f>
        <v>20</v>
      </c>
      <c r="Y170" s="29">
        <f>VLOOKUP($C170,'S45'!$C:$BQ,35,0)</f>
        <v>3981.1109000000001</v>
      </c>
      <c r="Z170" s="29">
        <f>VLOOKUP($C170,'S45'!$C:$BQ,42,0)</f>
        <v>0</v>
      </c>
      <c r="AA170" s="29">
        <f>VLOOKUP($C170,'S45'!$C:$BQ,43,0)</f>
        <v>0</v>
      </c>
      <c r="AB170" s="22" t="e">
        <f>VLOOKUP($C170,'S46'!$C:$BQ,55,0)</f>
        <v>#N/A</v>
      </c>
      <c r="AC170" s="22" t="e">
        <f>VLOOKUP($C170,'S46'!$C:$BQ,62,0)</f>
        <v>#N/A</v>
      </c>
      <c r="AD170" s="22" t="e">
        <f>VLOOKUP($C170,'S46'!$C:$BQ,63,0)</f>
        <v>#N/A</v>
      </c>
      <c r="AE170" s="22" t="e">
        <f>VLOOKUP($C170,'S46'!$C:$BQ,45,0)</f>
        <v>#N/A</v>
      </c>
      <c r="AF170" s="29" t="e">
        <f>VLOOKUP($C170,'S46'!$C:$BQ,52,0)</f>
        <v>#N/A</v>
      </c>
      <c r="AG170" s="29" t="e">
        <f>VLOOKUP($C170,'S46'!$C:$BQ,53,0)</f>
        <v>#N/A</v>
      </c>
      <c r="AH170" s="29" t="e">
        <f>VLOOKUP($C170,'S46'!$C:$BQ,15,0)</f>
        <v>#N/A</v>
      </c>
      <c r="AI170" s="29" t="e">
        <f>VLOOKUP($C170,'S46'!$C:$BQ,22,0)</f>
        <v>#N/A</v>
      </c>
      <c r="AJ170" s="29" t="e">
        <f>VLOOKUP($C170,'S46'!$C:$BQ,23,0)</f>
        <v>#N/A</v>
      </c>
      <c r="AK170" s="29" t="e">
        <f>VLOOKUP($C170,'S46'!$C:$BQ,35,0)</f>
        <v>#N/A</v>
      </c>
      <c r="AL170" s="29" t="e">
        <f>VLOOKUP($C170,'S46'!$C:$BQ,42,0)</f>
        <v>#N/A</v>
      </c>
      <c r="AM170" s="29" t="e">
        <f>VLOOKUP($C170,'S46'!$C:$BQ,43,0)</f>
        <v>#N/A</v>
      </c>
      <c r="AN170" s="22" t="e">
        <f>VLOOKUP($C170,'S47'!$C:$BQ,55,0)</f>
        <v>#N/A</v>
      </c>
      <c r="AO170" s="22" t="e">
        <f>VLOOKUP($C170,'S47'!$C:$BQ,62,0)</f>
        <v>#N/A</v>
      </c>
      <c r="AP170" s="22" t="e">
        <f>VLOOKUP($C170,'S47'!$C:$BQ,63,0)</f>
        <v>#N/A</v>
      </c>
      <c r="AQ170" s="22" t="e">
        <f>VLOOKUP($C170,'S47'!$C:$BQ,45,0)</f>
        <v>#N/A</v>
      </c>
      <c r="AR170" s="29" t="e">
        <f>VLOOKUP($C170,'S47'!$C:$BQ,52,0)</f>
        <v>#N/A</v>
      </c>
      <c r="AS170" s="29" t="e">
        <f>VLOOKUP($C170,'S47'!$C:$BQ,53,0)</f>
        <v>#N/A</v>
      </c>
      <c r="AT170" s="29" t="e">
        <f>VLOOKUP($C170,'S47'!$C:$BQ,15,0)</f>
        <v>#N/A</v>
      </c>
      <c r="AU170" s="29" t="e">
        <f>VLOOKUP($C170,'S47'!$C:$BQ,22,0)</f>
        <v>#N/A</v>
      </c>
      <c r="AV170" s="29" t="e">
        <f>VLOOKUP($C170,'S47'!$C:$BQ,23,0)</f>
        <v>#N/A</v>
      </c>
      <c r="AW170" s="29" t="e">
        <f>VLOOKUP($C170,'S47'!$C:$BQ,35,0)</f>
        <v>#N/A</v>
      </c>
      <c r="AX170" s="29" t="e">
        <f>VLOOKUP($C170,'S47'!$C:$BQ,42,0)</f>
        <v>#N/A</v>
      </c>
      <c r="AY170" s="29" t="e">
        <f>VLOOKUP($C170,'S47'!$C:$BQ,43,0)</f>
        <v>#N/A</v>
      </c>
      <c r="AZ170" s="22" t="e">
        <f>VLOOKUP($C170,'S48'!$C:$BQ,55,0)</f>
        <v>#N/A</v>
      </c>
      <c r="BA170" s="22" t="e">
        <f>VLOOKUP($C170,'S48'!$C:$BQ,62,0)</f>
        <v>#N/A</v>
      </c>
      <c r="BB170" s="22" t="e">
        <f>VLOOKUP($C170,'S48'!$C:$BQ,63,0)</f>
        <v>#N/A</v>
      </c>
      <c r="BC170" s="22" t="e">
        <f>VLOOKUP($C170,'S48'!$C:$BQ,45,0)</f>
        <v>#N/A</v>
      </c>
      <c r="BD170" s="29" t="e">
        <f>VLOOKUP($C170,'S48'!$C:$BQ,52,0)</f>
        <v>#N/A</v>
      </c>
      <c r="BE170" s="29" t="e">
        <f>VLOOKUP($C170,'S48'!$C:$BQ,53,0)</f>
        <v>#N/A</v>
      </c>
      <c r="BF170" s="29" t="e">
        <f>VLOOKUP($C170,'S48'!$C:$BQ,15,0)</f>
        <v>#N/A</v>
      </c>
      <c r="BG170" s="29" t="e">
        <f>VLOOKUP($C170,'S48'!$C:$BQ,22,0)</f>
        <v>#N/A</v>
      </c>
      <c r="BH170" s="29" t="e">
        <f>VLOOKUP($C170,'S48'!$C:$BQ,23,0)</f>
        <v>#N/A</v>
      </c>
      <c r="BI170" s="29" t="e">
        <f>VLOOKUP($C170,'S48'!$C:$BQ,35,0)</f>
        <v>#N/A</v>
      </c>
      <c r="BJ170" s="29" t="e">
        <f>VLOOKUP($C170,'S48'!$C:$BQ,42,0)</f>
        <v>#N/A</v>
      </c>
      <c r="BK170" s="29" t="e">
        <f>VLOOKUP($C170,'S48'!$C:$BQ,43,0)</f>
        <v>#N/A</v>
      </c>
      <c r="BL170" s="22" t="e">
        <f>VLOOKUP($C170,'S49'!$C:$BQ,55,0)</f>
        <v>#N/A</v>
      </c>
      <c r="BM170" s="22" t="e">
        <f>VLOOKUP($C170,'S49'!$C:$BQ,62,0)</f>
        <v>#N/A</v>
      </c>
      <c r="BN170" s="22" t="e">
        <f>VLOOKUP($C170,'S49'!$C:$BQ,63,0)</f>
        <v>#N/A</v>
      </c>
      <c r="BO170" s="22" t="e">
        <f>VLOOKUP($C170,'S49'!$C:$BQ,45,0)</f>
        <v>#N/A</v>
      </c>
      <c r="BP170" s="29" t="e">
        <f>VLOOKUP($C170,'S49'!$C:$BQ,52,0)</f>
        <v>#N/A</v>
      </c>
      <c r="BQ170" s="29" t="e">
        <f>VLOOKUP($C170,'S49'!$C:$BQ,53,0)</f>
        <v>#N/A</v>
      </c>
      <c r="BR170" s="29" t="e">
        <f>VLOOKUP($C170,'S49'!$C:$BQ,15,0)</f>
        <v>#N/A</v>
      </c>
      <c r="BS170" s="29" t="e">
        <f>VLOOKUP($C170,'S49'!$C:$BQ,22,0)</f>
        <v>#N/A</v>
      </c>
      <c r="BT170" s="29" t="e">
        <f>VLOOKUP($C170,'S49'!$C:$BQ,23,0)</f>
        <v>#N/A</v>
      </c>
      <c r="BU170" s="29" t="e">
        <f>VLOOKUP($C170,'S49'!$C:$BQ,35,0)</f>
        <v>#N/A</v>
      </c>
      <c r="BV170" s="29" t="e">
        <f>VLOOKUP($C170,'S49'!$C:$BQ,42,0)</f>
        <v>#N/A</v>
      </c>
      <c r="BW170" s="29" t="e">
        <f>VLOOKUP($C170,'S49'!$C:$BQ,43,0)</f>
        <v>#N/A</v>
      </c>
      <c r="BX170" s="22" t="e">
        <f>VLOOKUP($C170,'S50'!$C:$BQ,55,0)</f>
        <v>#N/A</v>
      </c>
      <c r="BY170" s="22" t="e">
        <f>VLOOKUP($C170,'S50'!$C:$BQ,62,0)</f>
        <v>#N/A</v>
      </c>
      <c r="BZ170" s="22" t="e">
        <f>VLOOKUP($C170,'S50'!$C:$BQ,63,0)</f>
        <v>#N/A</v>
      </c>
      <c r="CA170" s="22" t="e">
        <f>VLOOKUP($C170,'S50'!$C:$BQ,45,0)</f>
        <v>#N/A</v>
      </c>
      <c r="CB170" s="29" t="e">
        <f>VLOOKUP($C170,'S50'!$C:$BQ,52,0)</f>
        <v>#N/A</v>
      </c>
      <c r="CC170" s="29" t="e">
        <f>VLOOKUP($C170,'S50'!$C:$BQ,53,0)</f>
        <v>#N/A</v>
      </c>
      <c r="CD170" s="29" t="e">
        <f>VLOOKUP($C170,'S50'!$C:$BQ,15,0)</f>
        <v>#N/A</v>
      </c>
      <c r="CE170" s="29" t="e">
        <f>VLOOKUP($C170,'S50'!$C:$BQ,22,0)</f>
        <v>#N/A</v>
      </c>
      <c r="CF170" s="29" t="e">
        <f>VLOOKUP($C170,'S50'!$C:$BQ,23,0)</f>
        <v>#N/A</v>
      </c>
      <c r="CG170" s="29" t="e">
        <f>VLOOKUP($C170,'S50'!$C:$BQ,35,0)</f>
        <v>#N/A</v>
      </c>
      <c r="CH170" s="29" t="e">
        <f>VLOOKUP($C170,'S50'!$C:$BQ,42,0)</f>
        <v>#N/A</v>
      </c>
      <c r="CI170" s="29" t="e">
        <f>VLOOKUP($C170,'S50'!$C:$BQ,43,0)</f>
        <v>#N/A</v>
      </c>
    </row>
    <row r="171" spans="1:87" x14ac:dyDescent="0.2">
      <c r="A171" s="31" t="s">
        <v>387</v>
      </c>
      <c r="B171" s="31" t="s">
        <v>193</v>
      </c>
      <c r="C171" s="21" t="s">
        <v>209</v>
      </c>
      <c r="D171" s="22">
        <f>VLOOKUP($C171,'S0 remplacer avec S44'!$C:$BQ,55,0)</f>
        <v>115.1</v>
      </c>
      <c r="E171" s="22">
        <f>VLOOKUP($C171,'S0 remplacer avec S44'!$C:$BQ,62,0)</f>
        <v>73</v>
      </c>
      <c r="F171" s="22">
        <f>VLOOKUP($C171,'S0 remplacer avec S44'!$C:$BQ,63,0)</f>
        <v>111</v>
      </c>
      <c r="G171" s="22">
        <f>VLOOKUP($C171,'S0 remplacer avec S44'!$C:$BQ,45,0)</f>
        <v>1265.4545700000001</v>
      </c>
      <c r="H171" s="29">
        <f>VLOOKUP($C171,'S0 remplacer avec S44'!$C:$BQ,52,0)</f>
        <v>389</v>
      </c>
      <c r="I171" s="29">
        <f>VLOOKUP($C171,'S0 remplacer avec S44'!$C:$BQ,53,0)</f>
        <v>720</v>
      </c>
      <c r="J171" s="29">
        <f>VLOOKUP($C171,'S0 remplacer avec S44'!$C:$BQ,15,0)</f>
        <v>121</v>
      </c>
      <c r="K171" s="29">
        <f>VLOOKUP($C171,'S0 remplacer avec S44'!$C:$BQ,22,0)</f>
        <v>0</v>
      </c>
      <c r="L171" s="29">
        <f>VLOOKUP($C171,'S0 remplacer avec S44'!$C:$BQ,23,0)</f>
        <v>4</v>
      </c>
      <c r="M171" s="29">
        <f>VLOOKUP($C171,'S0 remplacer avec S44'!$C:$BQ,35,0)</f>
        <v>1235.2826500000001</v>
      </c>
      <c r="N171" s="29">
        <f>VLOOKUP($C171,'S0 remplacer avec S44'!$C:$BQ,42,0)</f>
        <v>824</v>
      </c>
      <c r="O171" s="29">
        <f>VLOOKUP($C171,'S0 remplacer avec S44'!$C:$BQ,43,0)</f>
        <v>1236</v>
      </c>
      <c r="P171" s="22">
        <f>VLOOKUP($C171,'S45'!$C:$BQ,55,0)</f>
        <v>116.1</v>
      </c>
      <c r="Q171" s="22">
        <f>VLOOKUP($C171,'S45'!$C:$BQ,62,0)</f>
        <v>72</v>
      </c>
      <c r="R171" s="22">
        <f>VLOOKUP($C171,'S45'!$C:$BQ,63,0)</f>
        <v>110</v>
      </c>
      <c r="S171" s="22">
        <f>VLOOKUP($C171,'S45'!$C:$BQ,45,0)</f>
        <v>1270.69928</v>
      </c>
      <c r="T171" s="29">
        <f>VLOOKUP($C171,'S45'!$C:$BQ,52,0)</f>
        <v>384</v>
      </c>
      <c r="U171" s="29">
        <f>VLOOKUP($C171,'S45'!$C:$BQ,53,0)</f>
        <v>714</v>
      </c>
      <c r="V171" s="29">
        <f>VLOOKUP($C171,'S45'!$C:$BQ,15,0)</f>
        <v>122</v>
      </c>
      <c r="W171" s="29">
        <f>VLOOKUP($C171,'S45'!$C:$BQ,22,0)</f>
        <v>0</v>
      </c>
      <c r="X171" s="29">
        <f>VLOOKUP($C171,'S45'!$C:$BQ,23,0)</f>
        <v>3</v>
      </c>
      <c r="Y171" s="29">
        <f>VLOOKUP($C171,'S45'!$C:$BQ,35,0)</f>
        <v>1308.27136</v>
      </c>
      <c r="Z171" s="29">
        <f>VLOOKUP($C171,'S45'!$C:$BQ,42,0)</f>
        <v>751</v>
      </c>
      <c r="AA171" s="29">
        <f>VLOOKUP($C171,'S45'!$C:$BQ,43,0)</f>
        <v>1163</v>
      </c>
      <c r="AB171" s="22" t="e">
        <f>VLOOKUP($C171,'S46'!$C:$BQ,55,0)</f>
        <v>#N/A</v>
      </c>
      <c r="AC171" s="22" t="e">
        <f>VLOOKUP($C171,'S46'!$C:$BQ,62,0)</f>
        <v>#N/A</v>
      </c>
      <c r="AD171" s="22" t="e">
        <f>VLOOKUP($C171,'S46'!$C:$BQ,63,0)</f>
        <v>#N/A</v>
      </c>
      <c r="AE171" s="22" t="e">
        <f>VLOOKUP($C171,'S46'!$C:$BQ,45,0)</f>
        <v>#N/A</v>
      </c>
      <c r="AF171" s="29" t="e">
        <f>VLOOKUP($C171,'S46'!$C:$BQ,52,0)</f>
        <v>#N/A</v>
      </c>
      <c r="AG171" s="29" t="e">
        <f>VLOOKUP($C171,'S46'!$C:$BQ,53,0)</f>
        <v>#N/A</v>
      </c>
      <c r="AH171" s="29" t="e">
        <f>VLOOKUP($C171,'S46'!$C:$BQ,15,0)</f>
        <v>#N/A</v>
      </c>
      <c r="AI171" s="29" t="e">
        <f>VLOOKUP($C171,'S46'!$C:$BQ,22,0)</f>
        <v>#N/A</v>
      </c>
      <c r="AJ171" s="29" t="e">
        <f>VLOOKUP($C171,'S46'!$C:$BQ,23,0)</f>
        <v>#N/A</v>
      </c>
      <c r="AK171" s="29" t="e">
        <f>VLOOKUP($C171,'S46'!$C:$BQ,35,0)</f>
        <v>#N/A</v>
      </c>
      <c r="AL171" s="29" t="e">
        <f>VLOOKUP($C171,'S46'!$C:$BQ,42,0)</f>
        <v>#N/A</v>
      </c>
      <c r="AM171" s="29" t="e">
        <f>VLOOKUP($C171,'S46'!$C:$BQ,43,0)</f>
        <v>#N/A</v>
      </c>
      <c r="AN171" s="22" t="e">
        <f>VLOOKUP($C171,'S47'!$C:$BQ,55,0)</f>
        <v>#N/A</v>
      </c>
      <c r="AO171" s="22" t="e">
        <f>VLOOKUP($C171,'S47'!$C:$BQ,62,0)</f>
        <v>#N/A</v>
      </c>
      <c r="AP171" s="22" t="e">
        <f>VLOOKUP($C171,'S47'!$C:$BQ,63,0)</f>
        <v>#N/A</v>
      </c>
      <c r="AQ171" s="22" t="e">
        <f>VLOOKUP($C171,'S47'!$C:$BQ,45,0)</f>
        <v>#N/A</v>
      </c>
      <c r="AR171" s="29" t="e">
        <f>VLOOKUP($C171,'S47'!$C:$BQ,52,0)</f>
        <v>#N/A</v>
      </c>
      <c r="AS171" s="29" t="e">
        <f>VLOOKUP($C171,'S47'!$C:$BQ,53,0)</f>
        <v>#N/A</v>
      </c>
      <c r="AT171" s="29" t="e">
        <f>VLOOKUP($C171,'S47'!$C:$BQ,15,0)</f>
        <v>#N/A</v>
      </c>
      <c r="AU171" s="29" t="e">
        <f>VLOOKUP($C171,'S47'!$C:$BQ,22,0)</f>
        <v>#N/A</v>
      </c>
      <c r="AV171" s="29" t="e">
        <f>VLOOKUP($C171,'S47'!$C:$BQ,23,0)</f>
        <v>#N/A</v>
      </c>
      <c r="AW171" s="29" t="e">
        <f>VLOOKUP($C171,'S47'!$C:$BQ,35,0)</f>
        <v>#N/A</v>
      </c>
      <c r="AX171" s="29" t="e">
        <f>VLOOKUP($C171,'S47'!$C:$BQ,42,0)</f>
        <v>#N/A</v>
      </c>
      <c r="AY171" s="29" t="e">
        <f>VLOOKUP($C171,'S47'!$C:$BQ,43,0)</f>
        <v>#N/A</v>
      </c>
      <c r="AZ171" s="22" t="e">
        <f>VLOOKUP($C171,'S48'!$C:$BQ,55,0)</f>
        <v>#N/A</v>
      </c>
      <c r="BA171" s="22" t="e">
        <f>VLOOKUP($C171,'S48'!$C:$BQ,62,0)</f>
        <v>#N/A</v>
      </c>
      <c r="BB171" s="22" t="e">
        <f>VLOOKUP($C171,'S48'!$C:$BQ,63,0)</f>
        <v>#N/A</v>
      </c>
      <c r="BC171" s="22" t="e">
        <f>VLOOKUP($C171,'S48'!$C:$BQ,45,0)</f>
        <v>#N/A</v>
      </c>
      <c r="BD171" s="29" t="e">
        <f>VLOOKUP($C171,'S48'!$C:$BQ,52,0)</f>
        <v>#N/A</v>
      </c>
      <c r="BE171" s="29" t="e">
        <f>VLOOKUP($C171,'S48'!$C:$BQ,53,0)</f>
        <v>#N/A</v>
      </c>
      <c r="BF171" s="29" t="e">
        <f>VLOOKUP($C171,'S48'!$C:$BQ,15,0)</f>
        <v>#N/A</v>
      </c>
      <c r="BG171" s="29" t="e">
        <f>VLOOKUP($C171,'S48'!$C:$BQ,22,0)</f>
        <v>#N/A</v>
      </c>
      <c r="BH171" s="29" t="e">
        <f>VLOOKUP($C171,'S48'!$C:$BQ,23,0)</f>
        <v>#N/A</v>
      </c>
      <c r="BI171" s="29" t="e">
        <f>VLOOKUP($C171,'S48'!$C:$BQ,35,0)</f>
        <v>#N/A</v>
      </c>
      <c r="BJ171" s="29" t="e">
        <f>VLOOKUP($C171,'S48'!$C:$BQ,42,0)</f>
        <v>#N/A</v>
      </c>
      <c r="BK171" s="29" t="e">
        <f>VLOOKUP($C171,'S48'!$C:$BQ,43,0)</f>
        <v>#N/A</v>
      </c>
      <c r="BL171" s="22" t="e">
        <f>VLOOKUP($C171,'S49'!$C:$BQ,55,0)</f>
        <v>#N/A</v>
      </c>
      <c r="BM171" s="22" t="e">
        <f>VLOOKUP($C171,'S49'!$C:$BQ,62,0)</f>
        <v>#N/A</v>
      </c>
      <c r="BN171" s="22" t="e">
        <f>VLOOKUP($C171,'S49'!$C:$BQ,63,0)</f>
        <v>#N/A</v>
      </c>
      <c r="BO171" s="22" t="e">
        <f>VLOOKUP($C171,'S49'!$C:$BQ,45,0)</f>
        <v>#N/A</v>
      </c>
      <c r="BP171" s="29" t="e">
        <f>VLOOKUP($C171,'S49'!$C:$BQ,52,0)</f>
        <v>#N/A</v>
      </c>
      <c r="BQ171" s="29" t="e">
        <f>VLOOKUP($C171,'S49'!$C:$BQ,53,0)</f>
        <v>#N/A</v>
      </c>
      <c r="BR171" s="29" t="e">
        <f>VLOOKUP($C171,'S49'!$C:$BQ,15,0)</f>
        <v>#N/A</v>
      </c>
      <c r="BS171" s="29" t="e">
        <f>VLOOKUP($C171,'S49'!$C:$BQ,22,0)</f>
        <v>#N/A</v>
      </c>
      <c r="BT171" s="29" t="e">
        <f>VLOOKUP($C171,'S49'!$C:$BQ,23,0)</f>
        <v>#N/A</v>
      </c>
      <c r="BU171" s="29" t="e">
        <f>VLOOKUP($C171,'S49'!$C:$BQ,35,0)</f>
        <v>#N/A</v>
      </c>
      <c r="BV171" s="29" t="e">
        <f>VLOOKUP($C171,'S49'!$C:$BQ,42,0)</f>
        <v>#N/A</v>
      </c>
      <c r="BW171" s="29" t="e">
        <f>VLOOKUP($C171,'S49'!$C:$BQ,43,0)</f>
        <v>#N/A</v>
      </c>
      <c r="BX171" s="22" t="e">
        <f>VLOOKUP($C171,'S50'!$C:$BQ,55,0)</f>
        <v>#N/A</v>
      </c>
      <c r="BY171" s="22" t="e">
        <f>VLOOKUP($C171,'S50'!$C:$BQ,62,0)</f>
        <v>#N/A</v>
      </c>
      <c r="BZ171" s="22" t="e">
        <f>VLOOKUP($C171,'S50'!$C:$BQ,63,0)</f>
        <v>#N/A</v>
      </c>
      <c r="CA171" s="22" t="e">
        <f>VLOOKUP($C171,'S50'!$C:$BQ,45,0)</f>
        <v>#N/A</v>
      </c>
      <c r="CB171" s="29" t="e">
        <f>VLOOKUP($C171,'S50'!$C:$BQ,52,0)</f>
        <v>#N/A</v>
      </c>
      <c r="CC171" s="29" t="e">
        <f>VLOOKUP($C171,'S50'!$C:$BQ,53,0)</f>
        <v>#N/A</v>
      </c>
      <c r="CD171" s="29" t="e">
        <f>VLOOKUP($C171,'S50'!$C:$BQ,15,0)</f>
        <v>#N/A</v>
      </c>
      <c r="CE171" s="29" t="e">
        <f>VLOOKUP($C171,'S50'!$C:$BQ,22,0)</f>
        <v>#N/A</v>
      </c>
      <c r="CF171" s="29" t="e">
        <f>VLOOKUP($C171,'S50'!$C:$BQ,23,0)</f>
        <v>#N/A</v>
      </c>
      <c r="CG171" s="29" t="e">
        <f>VLOOKUP($C171,'S50'!$C:$BQ,35,0)</f>
        <v>#N/A</v>
      </c>
      <c r="CH171" s="29" t="e">
        <f>VLOOKUP($C171,'S50'!$C:$BQ,42,0)</f>
        <v>#N/A</v>
      </c>
      <c r="CI171" s="29" t="e">
        <f>VLOOKUP($C171,'S50'!$C:$BQ,43,0)</f>
        <v>#N/A</v>
      </c>
    </row>
    <row r="172" spans="1:87" x14ac:dyDescent="0.2">
      <c r="A172" s="31" t="s">
        <v>387</v>
      </c>
      <c r="B172" s="31" t="s">
        <v>193</v>
      </c>
      <c r="C172" s="21" t="s">
        <v>210</v>
      </c>
      <c r="D172" s="22">
        <f>VLOOKUP($C172,'S0 remplacer avec S44'!$C:$BQ,55,0)</f>
        <v>191.3</v>
      </c>
      <c r="E172" s="22">
        <f>VLOOKUP($C172,'S0 remplacer avec S44'!$C:$BQ,62,0)</f>
        <v>0</v>
      </c>
      <c r="F172" s="22">
        <f>VLOOKUP($C172,'S0 remplacer avec S44'!$C:$BQ,63,0)</f>
        <v>19</v>
      </c>
      <c r="G172" s="22">
        <f>VLOOKUP($C172,'S0 remplacer avec S44'!$C:$BQ,45,0)</f>
        <v>1474.35896</v>
      </c>
      <c r="H172" s="29">
        <f>VLOOKUP($C172,'S0 remplacer avec S44'!$C:$BQ,52,0)</f>
        <v>71</v>
      </c>
      <c r="I172" s="29">
        <f>VLOOKUP($C172,'S0 remplacer avec S44'!$C:$BQ,53,0)</f>
        <v>379</v>
      </c>
      <c r="J172" s="29">
        <f>VLOOKUP($C172,'S0 remplacer avec S44'!$C:$BQ,15,0)</f>
        <v>107</v>
      </c>
      <c r="K172" s="29">
        <f>VLOOKUP($C172,'S0 remplacer avec S44'!$C:$BQ,22,0)</f>
        <v>0</v>
      </c>
      <c r="L172" s="29">
        <f>VLOOKUP($C172,'S0 remplacer avec S44'!$C:$BQ,23,0)</f>
        <v>10</v>
      </c>
      <c r="M172" s="29">
        <f>VLOOKUP($C172,'S0 remplacer avec S44'!$C:$BQ,35,0)</f>
        <v>1635.5432900000001</v>
      </c>
      <c r="N172" s="29">
        <f>VLOOKUP($C172,'S0 remplacer avec S44'!$C:$BQ,42,0)</f>
        <v>226</v>
      </c>
      <c r="O172" s="29">
        <f>VLOOKUP($C172,'S0 remplacer avec S44'!$C:$BQ,43,0)</f>
        <v>598</v>
      </c>
      <c r="P172" s="22">
        <f>VLOOKUP($C172,'S45'!$C:$BQ,55,0)</f>
        <v>196.5</v>
      </c>
      <c r="Q172" s="22">
        <f>VLOOKUP($C172,'S45'!$C:$BQ,62,0)</f>
        <v>0</v>
      </c>
      <c r="R172" s="22">
        <f>VLOOKUP($C172,'S45'!$C:$BQ,63,0)</f>
        <v>14</v>
      </c>
      <c r="S172" s="22">
        <f>VLOOKUP($C172,'S45'!$C:$BQ,45,0)</f>
        <v>1478.98134</v>
      </c>
      <c r="T172" s="29">
        <f>VLOOKUP($C172,'S45'!$C:$BQ,52,0)</f>
        <v>66</v>
      </c>
      <c r="U172" s="29">
        <f>VLOOKUP($C172,'S45'!$C:$BQ,53,0)</f>
        <v>375</v>
      </c>
      <c r="V172" s="29">
        <f>VLOOKUP($C172,'S45'!$C:$BQ,15,0)</f>
        <v>107</v>
      </c>
      <c r="W172" s="29">
        <f>VLOOKUP($C172,'S45'!$C:$BQ,22,0)</f>
        <v>0</v>
      </c>
      <c r="X172" s="29">
        <f>VLOOKUP($C172,'S45'!$C:$BQ,23,0)</f>
        <v>10</v>
      </c>
      <c r="Y172" s="29">
        <f>VLOOKUP($C172,'S45'!$C:$BQ,35,0)</f>
        <v>1730.3879300000001</v>
      </c>
      <c r="Z172" s="29">
        <f>VLOOKUP($C172,'S45'!$C:$BQ,42,0)</f>
        <v>131</v>
      </c>
      <c r="AA172" s="29">
        <f>VLOOKUP($C172,'S45'!$C:$BQ,43,0)</f>
        <v>504</v>
      </c>
      <c r="AB172" s="22" t="e">
        <f>VLOOKUP($C172,'S46'!$C:$BQ,55,0)</f>
        <v>#N/A</v>
      </c>
      <c r="AC172" s="22" t="e">
        <f>VLOOKUP($C172,'S46'!$C:$BQ,62,0)</f>
        <v>#N/A</v>
      </c>
      <c r="AD172" s="22" t="e">
        <f>VLOOKUP($C172,'S46'!$C:$BQ,63,0)</f>
        <v>#N/A</v>
      </c>
      <c r="AE172" s="22" t="e">
        <f>VLOOKUP($C172,'S46'!$C:$BQ,45,0)</f>
        <v>#N/A</v>
      </c>
      <c r="AF172" s="29" t="e">
        <f>VLOOKUP($C172,'S46'!$C:$BQ,52,0)</f>
        <v>#N/A</v>
      </c>
      <c r="AG172" s="29" t="e">
        <f>VLOOKUP($C172,'S46'!$C:$BQ,53,0)</f>
        <v>#N/A</v>
      </c>
      <c r="AH172" s="29" t="e">
        <f>VLOOKUP($C172,'S46'!$C:$BQ,15,0)</f>
        <v>#N/A</v>
      </c>
      <c r="AI172" s="29" t="e">
        <f>VLOOKUP($C172,'S46'!$C:$BQ,22,0)</f>
        <v>#N/A</v>
      </c>
      <c r="AJ172" s="29" t="e">
        <f>VLOOKUP($C172,'S46'!$C:$BQ,23,0)</f>
        <v>#N/A</v>
      </c>
      <c r="AK172" s="29" t="e">
        <f>VLOOKUP($C172,'S46'!$C:$BQ,35,0)</f>
        <v>#N/A</v>
      </c>
      <c r="AL172" s="29" t="e">
        <f>VLOOKUP($C172,'S46'!$C:$BQ,42,0)</f>
        <v>#N/A</v>
      </c>
      <c r="AM172" s="29" t="e">
        <f>VLOOKUP($C172,'S46'!$C:$BQ,43,0)</f>
        <v>#N/A</v>
      </c>
      <c r="AN172" s="22" t="e">
        <f>VLOOKUP($C172,'S47'!$C:$BQ,55,0)</f>
        <v>#N/A</v>
      </c>
      <c r="AO172" s="22" t="e">
        <f>VLOOKUP($C172,'S47'!$C:$BQ,62,0)</f>
        <v>#N/A</v>
      </c>
      <c r="AP172" s="22" t="e">
        <f>VLOOKUP($C172,'S47'!$C:$BQ,63,0)</f>
        <v>#N/A</v>
      </c>
      <c r="AQ172" s="22" t="e">
        <f>VLOOKUP($C172,'S47'!$C:$BQ,45,0)</f>
        <v>#N/A</v>
      </c>
      <c r="AR172" s="29" t="e">
        <f>VLOOKUP($C172,'S47'!$C:$BQ,52,0)</f>
        <v>#N/A</v>
      </c>
      <c r="AS172" s="29" t="e">
        <f>VLOOKUP($C172,'S47'!$C:$BQ,53,0)</f>
        <v>#N/A</v>
      </c>
      <c r="AT172" s="29" t="e">
        <f>VLOOKUP($C172,'S47'!$C:$BQ,15,0)</f>
        <v>#N/A</v>
      </c>
      <c r="AU172" s="29" t="e">
        <f>VLOOKUP($C172,'S47'!$C:$BQ,22,0)</f>
        <v>#N/A</v>
      </c>
      <c r="AV172" s="29" t="e">
        <f>VLOOKUP($C172,'S47'!$C:$BQ,23,0)</f>
        <v>#N/A</v>
      </c>
      <c r="AW172" s="29" t="e">
        <f>VLOOKUP($C172,'S47'!$C:$BQ,35,0)</f>
        <v>#N/A</v>
      </c>
      <c r="AX172" s="29" t="e">
        <f>VLOOKUP($C172,'S47'!$C:$BQ,42,0)</f>
        <v>#N/A</v>
      </c>
      <c r="AY172" s="29" t="e">
        <f>VLOOKUP($C172,'S47'!$C:$BQ,43,0)</f>
        <v>#N/A</v>
      </c>
      <c r="AZ172" s="22" t="e">
        <f>VLOOKUP($C172,'S48'!$C:$BQ,55,0)</f>
        <v>#N/A</v>
      </c>
      <c r="BA172" s="22" t="e">
        <f>VLOOKUP($C172,'S48'!$C:$BQ,62,0)</f>
        <v>#N/A</v>
      </c>
      <c r="BB172" s="22" t="e">
        <f>VLOOKUP($C172,'S48'!$C:$BQ,63,0)</f>
        <v>#N/A</v>
      </c>
      <c r="BC172" s="22" t="e">
        <f>VLOOKUP($C172,'S48'!$C:$BQ,45,0)</f>
        <v>#N/A</v>
      </c>
      <c r="BD172" s="29" t="e">
        <f>VLOOKUP($C172,'S48'!$C:$BQ,52,0)</f>
        <v>#N/A</v>
      </c>
      <c r="BE172" s="29" t="e">
        <f>VLOOKUP($C172,'S48'!$C:$BQ,53,0)</f>
        <v>#N/A</v>
      </c>
      <c r="BF172" s="29" t="e">
        <f>VLOOKUP($C172,'S48'!$C:$BQ,15,0)</f>
        <v>#N/A</v>
      </c>
      <c r="BG172" s="29" t="e">
        <f>VLOOKUP($C172,'S48'!$C:$BQ,22,0)</f>
        <v>#N/A</v>
      </c>
      <c r="BH172" s="29" t="e">
        <f>VLOOKUP($C172,'S48'!$C:$BQ,23,0)</f>
        <v>#N/A</v>
      </c>
      <c r="BI172" s="29" t="e">
        <f>VLOOKUP($C172,'S48'!$C:$BQ,35,0)</f>
        <v>#N/A</v>
      </c>
      <c r="BJ172" s="29" t="e">
        <f>VLOOKUP($C172,'S48'!$C:$BQ,42,0)</f>
        <v>#N/A</v>
      </c>
      <c r="BK172" s="29" t="e">
        <f>VLOOKUP($C172,'S48'!$C:$BQ,43,0)</f>
        <v>#N/A</v>
      </c>
      <c r="BL172" s="22" t="e">
        <f>VLOOKUP($C172,'S49'!$C:$BQ,55,0)</f>
        <v>#N/A</v>
      </c>
      <c r="BM172" s="22" t="e">
        <f>VLOOKUP($C172,'S49'!$C:$BQ,62,0)</f>
        <v>#N/A</v>
      </c>
      <c r="BN172" s="22" t="e">
        <f>VLOOKUP($C172,'S49'!$C:$BQ,63,0)</f>
        <v>#N/A</v>
      </c>
      <c r="BO172" s="22" t="e">
        <f>VLOOKUP($C172,'S49'!$C:$BQ,45,0)</f>
        <v>#N/A</v>
      </c>
      <c r="BP172" s="29" t="e">
        <f>VLOOKUP($C172,'S49'!$C:$BQ,52,0)</f>
        <v>#N/A</v>
      </c>
      <c r="BQ172" s="29" t="e">
        <f>VLOOKUP($C172,'S49'!$C:$BQ,53,0)</f>
        <v>#N/A</v>
      </c>
      <c r="BR172" s="29" t="e">
        <f>VLOOKUP($C172,'S49'!$C:$BQ,15,0)</f>
        <v>#N/A</v>
      </c>
      <c r="BS172" s="29" t="e">
        <f>VLOOKUP($C172,'S49'!$C:$BQ,22,0)</f>
        <v>#N/A</v>
      </c>
      <c r="BT172" s="29" t="e">
        <f>VLOOKUP($C172,'S49'!$C:$BQ,23,0)</f>
        <v>#N/A</v>
      </c>
      <c r="BU172" s="29" t="e">
        <f>VLOOKUP($C172,'S49'!$C:$BQ,35,0)</f>
        <v>#N/A</v>
      </c>
      <c r="BV172" s="29" t="e">
        <f>VLOOKUP($C172,'S49'!$C:$BQ,42,0)</f>
        <v>#N/A</v>
      </c>
      <c r="BW172" s="29" t="e">
        <f>VLOOKUP($C172,'S49'!$C:$BQ,43,0)</f>
        <v>#N/A</v>
      </c>
      <c r="BX172" s="22" t="e">
        <f>VLOOKUP($C172,'S50'!$C:$BQ,55,0)</f>
        <v>#N/A</v>
      </c>
      <c r="BY172" s="22" t="e">
        <f>VLOOKUP($C172,'S50'!$C:$BQ,62,0)</f>
        <v>#N/A</v>
      </c>
      <c r="BZ172" s="22" t="e">
        <f>VLOOKUP($C172,'S50'!$C:$BQ,63,0)</f>
        <v>#N/A</v>
      </c>
      <c r="CA172" s="22" t="e">
        <f>VLOOKUP($C172,'S50'!$C:$BQ,45,0)</f>
        <v>#N/A</v>
      </c>
      <c r="CB172" s="29" t="e">
        <f>VLOOKUP($C172,'S50'!$C:$BQ,52,0)</f>
        <v>#N/A</v>
      </c>
      <c r="CC172" s="29" t="e">
        <f>VLOOKUP($C172,'S50'!$C:$BQ,53,0)</f>
        <v>#N/A</v>
      </c>
      <c r="CD172" s="29" t="e">
        <f>VLOOKUP($C172,'S50'!$C:$BQ,15,0)</f>
        <v>#N/A</v>
      </c>
      <c r="CE172" s="29" t="e">
        <f>VLOOKUP($C172,'S50'!$C:$BQ,22,0)</f>
        <v>#N/A</v>
      </c>
      <c r="CF172" s="29" t="e">
        <f>VLOOKUP($C172,'S50'!$C:$BQ,23,0)</f>
        <v>#N/A</v>
      </c>
      <c r="CG172" s="29" t="e">
        <f>VLOOKUP($C172,'S50'!$C:$BQ,35,0)</f>
        <v>#N/A</v>
      </c>
      <c r="CH172" s="29" t="e">
        <f>VLOOKUP($C172,'S50'!$C:$BQ,42,0)</f>
        <v>#N/A</v>
      </c>
      <c r="CI172" s="29" t="e">
        <f>VLOOKUP($C172,'S50'!$C:$BQ,43,0)</f>
        <v>#N/A</v>
      </c>
    </row>
    <row r="173" spans="1:87" x14ac:dyDescent="0.2">
      <c r="A173" s="31" t="s">
        <v>387</v>
      </c>
      <c r="B173" s="31" t="s">
        <v>193</v>
      </c>
      <c r="C173" s="21" t="s">
        <v>211</v>
      </c>
      <c r="D173" s="22">
        <f>VLOOKUP($C173,'S0 remplacer avec S44'!$C:$BQ,55,0)</f>
        <v>210.6</v>
      </c>
      <c r="E173" s="22">
        <f>VLOOKUP($C173,'S0 remplacer avec S44'!$C:$BQ,62,0)</f>
        <v>75</v>
      </c>
      <c r="F173" s="22">
        <f>VLOOKUP($C173,'S0 remplacer avec S44'!$C:$BQ,63,0)</f>
        <v>132</v>
      </c>
      <c r="G173" s="22">
        <f>VLOOKUP($C173,'S0 remplacer avec S44'!$C:$BQ,45,0)</f>
        <v>2109.3916100000001</v>
      </c>
      <c r="H173" s="29">
        <f>VLOOKUP($C173,'S0 remplacer avec S44'!$C:$BQ,52,0)</f>
        <v>404</v>
      </c>
      <c r="I173" s="29">
        <f>VLOOKUP($C173,'S0 remplacer avec S44'!$C:$BQ,53,0)</f>
        <v>906</v>
      </c>
      <c r="J173" s="29">
        <f>VLOOKUP($C173,'S0 remplacer avec S44'!$C:$BQ,15,0)</f>
        <v>225</v>
      </c>
      <c r="K173" s="29">
        <f>VLOOKUP($C173,'S0 remplacer avec S44'!$C:$BQ,22,0)</f>
        <v>0</v>
      </c>
      <c r="L173" s="29">
        <f>VLOOKUP($C173,'S0 remplacer avec S44'!$C:$BQ,23,0)</f>
        <v>0</v>
      </c>
      <c r="M173" s="29">
        <f>VLOOKUP($C173,'S0 remplacer avec S44'!$C:$BQ,35,0)</f>
        <v>3438.6789699999999</v>
      </c>
      <c r="N173" s="29">
        <f>VLOOKUP($C173,'S0 remplacer avec S44'!$C:$BQ,42,0)</f>
        <v>0</v>
      </c>
      <c r="O173" s="29">
        <f>VLOOKUP($C173,'S0 remplacer avec S44'!$C:$BQ,43,0)</f>
        <v>524</v>
      </c>
      <c r="P173" s="22">
        <f>VLOOKUP($C173,'S45'!$C:$BQ,55,0)</f>
        <v>214.7</v>
      </c>
      <c r="Q173" s="22">
        <f>VLOOKUP($C173,'S45'!$C:$BQ,62,0)</f>
        <v>71</v>
      </c>
      <c r="R173" s="22">
        <f>VLOOKUP($C173,'S45'!$C:$BQ,63,0)</f>
        <v>128</v>
      </c>
      <c r="S173" s="22">
        <f>VLOOKUP($C173,'S45'!$C:$BQ,45,0)</f>
        <v>2134.44056</v>
      </c>
      <c r="T173" s="29">
        <f>VLOOKUP($C173,'S45'!$C:$BQ,52,0)</f>
        <v>379</v>
      </c>
      <c r="U173" s="29">
        <f>VLOOKUP($C173,'S45'!$C:$BQ,53,0)</f>
        <v>881</v>
      </c>
      <c r="V173" s="29">
        <f>VLOOKUP($C173,'S45'!$C:$BQ,15,0)</f>
        <v>229</v>
      </c>
      <c r="W173" s="29">
        <f>VLOOKUP($C173,'S45'!$C:$BQ,22,0)</f>
        <v>0</v>
      </c>
      <c r="X173" s="29">
        <f>VLOOKUP($C173,'S45'!$C:$BQ,23,0)</f>
        <v>0</v>
      </c>
      <c r="Y173" s="29">
        <f>VLOOKUP($C173,'S45'!$C:$BQ,35,0)</f>
        <v>3443.37219</v>
      </c>
      <c r="Z173" s="29">
        <f>VLOOKUP($C173,'S45'!$C:$BQ,42,0)</f>
        <v>0</v>
      </c>
      <c r="AA173" s="29">
        <f>VLOOKUP($C173,'S45'!$C:$BQ,43,0)</f>
        <v>520</v>
      </c>
      <c r="AB173" s="22" t="e">
        <f>VLOOKUP($C173,'S46'!$C:$BQ,55,0)</f>
        <v>#N/A</v>
      </c>
      <c r="AC173" s="22" t="e">
        <f>VLOOKUP($C173,'S46'!$C:$BQ,62,0)</f>
        <v>#N/A</v>
      </c>
      <c r="AD173" s="22" t="e">
        <f>VLOOKUP($C173,'S46'!$C:$BQ,63,0)</f>
        <v>#N/A</v>
      </c>
      <c r="AE173" s="22" t="e">
        <f>VLOOKUP($C173,'S46'!$C:$BQ,45,0)</f>
        <v>#N/A</v>
      </c>
      <c r="AF173" s="29" t="e">
        <f>VLOOKUP($C173,'S46'!$C:$BQ,52,0)</f>
        <v>#N/A</v>
      </c>
      <c r="AG173" s="29" t="e">
        <f>VLOOKUP($C173,'S46'!$C:$BQ,53,0)</f>
        <v>#N/A</v>
      </c>
      <c r="AH173" s="29" t="e">
        <f>VLOOKUP($C173,'S46'!$C:$BQ,15,0)</f>
        <v>#N/A</v>
      </c>
      <c r="AI173" s="29" t="e">
        <f>VLOOKUP($C173,'S46'!$C:$BQ,22,0)</f>
        <v>#N/A</v>
      </c>
      <c r="AJ173" s="29" t="e">
        <f>VLOOKUP($C173,'S46'!$C:$BQ,23,0)</f>
        <v>#N/A</v>
      </c>
      <c r="AK173" s="29" t="e">
        <f>VLOOKUP($C173,'S46'!$C:$BQ,35,0)</f>
        <v>#N/A</v>
      </c>
      <c r="AL173" s="29" t="e">
        <f>VLOOKUP($C173,'S46'!$C:$BQ,42,0)</f>
        <v>#N/A</v>
      </c>
      <c r="AM173" s="29" t="e">
        <f>VLOOKUP($C173,'S46'!$C:$BQ,43,0)</f>
        <v>#N/A</v>
      </c>
      <c r="AN173" s="22" t="e">
        <f>VLOOKUP($C173,'S47'!$C:$BQ,55,0)</f>
        <v>#N/A</v>
      </c>
      <c r="AO173" s="22" t="e">
        <f>VLOOKUP($C173,'S47'!$C:$BQ,62,0)</f>
        <v>#N/A</v>
      </c>
      <c r="AP173" s="22" t="e">
        <f>VLOOKUP($C173,'S47'!$C:$BQ,63,0)</f>
        <v>#N/A</v>
      </c>
      <c r="AQ173" s="22" t="e">
        <f>VLOOKUP($C173,'S47'!$C:$BQ,45,0)</f>
        <v>#N/A</v>
      </c>
      <c r="AR173" s="29" t="e">
        <f>VLOOKUP($C173,'S47'!$C:$BQ,52,0)</f>
        <v>#N/A</v>
      </c>
      <c r="AS173" s="29" t="e">
        <f>VLOOKUP($C173,'S47'!$C:$BQ,53,0)</f>
        <v>#N/A</v>
      </c>
      <c r="AT173" s="29" t="e">
        <f>VLOOKUP($C173,'S47'!$C:$BQ,15,0)</f>
        <v>#N/A</v>
      </c>
      <c r="AU173" s="29" t="e">
        <f>VLOOKUP($C173,'S47'!$C:$BQ,22,0)</f>
        <v>#N/A</v>
      </c>
      <c r="AV173" s="29" t="e">
        <f>VLOOKUP($C173,'S47'!$C:$BQ,23,0)</f>
        <v>#N/A</v>
      </c>
      <c r="AW173" s="29" t="e">
        <f>VLOOKUP($C173,'S47'!$C:$BQ,35,0)</f>
        <v>#N/A</v>
      </c>
      <c r="AX173" s="29" t="e">
        <f>VLOOKUP($C173,'S47'!$C:$BQ,42,0)</f>
        <v>#N/A</v>
      </c>
      <c r="AY173" s="29" t="e">
        <f>VLOOKUP($C173,'S47'!$C:$BQ,43,0)</f>
        <v>#N/A</v>
      </c>
      <c r="AZ173" s="22" t="e">
        <f>VLOOKUP($C173,'S48'!$C:$BQ,55,0)</f>
        <v>#N/A</v>
      </c>
      <c r="BA173" s="22" t="e">
        <f>VLOOKUP($C173,'S48'!$C:$BQ,62,0)</f>
        <v>#N/A</v>
      </c>
      <c r="BB173" s="22" t="e">
        <f>VLOOKUP($C173,'S48'!$C:$BQ,63,0)</f>
        <v>#N/A</v>
      </c>
      <c r="BC173" s="22" t="e">
        <f>VLOOKUP($C173,'S48'!$C:$BQ,45,0)</f>
        <v>#N/A</v>
      </c>
      <c r="BD173" s="29" t="e">
        <f>VLOOKUP($C173,'S48'!$C:$BQ,52,0)</f>
        <v>#N/A</v>
      </c>
      <c r="BE173" s="29" t="e">
        <f>VLOOKUP($C173,'S48'!$C:$BQ,53,0)</f>
        <v>#N/A</v>
      </c>
      <c r="BF173" s="29" t="e">
        <f>VLOOKUP($C173,'S48'!$C:$BQ,15,0)</f>
        <v>#N/A</v>
      </c>
      <c r="BG173" s="29" t="e">
        <f>VLOOKUP($C173,'S48'!$C:$BQ,22,0)</f>
        <v>#N/A</v>
      </c>
      <c r="BH173" s="29" t="e">
        <f>VLOOKUP($C173,'S48'!$C:$BQ,23,0)</f>
        <v>#N/A</v>
      </c>
      <c r="BI173" s="29" t="e">
        <f>VLOOKUP($C173,'S48'!$C:$BQ,35,0)</f>
        <v>#N/A</v>
      </c>
      <c r="BJ173" s="29" t="e">
        <f>VLOOKUP($C173,'S48'!$C:$BQ,42,0)</f>
        <v>#N/A</v>
      </c>
      <c r="BK173" s="29" t="e">
        <f>VLOOKUP($C173,'S48'!$C:$BQ,43,0)</f>
        <v>#N/A</v>
      </c>
      <c r="BL173" s="22" t="e">
        <f>VLOOKUP($C173,'S49'!$C:$BQ,55,0)</f>
        <v>#N/A</v>
      </c>
      <c r="BM173" s="22" t="e">
        <f>VLOOKUP($C173,'S49'!$C:$BQ,62,0)</f>
        <v>#N/A</v>
      </c>
      <c r="BN173" s="22" t="e">
        <f>VLOOKUP($C173,'S49'!$C:$BQ,63,0)</f>
        <v>#N/A</v>
      </c>
      <c r="BO173" s="22" t="e">
        <f>VLOOKUP($C173,'S49'!$C:$BQ,45,0)</f>
        <v>#N/A</v>
      </c>
      <c r="BP173" s="29" t="e">
        <f>VLOOKUP($C173,'S49'!$C:$BQ,52,0)</f>
        <v>#N/A</v>
      </c>
      <c r="BQ173" s="29" t="e">
        <f>VLOOKUP($C173,'S49'!$C:$BQ,53,0)</f>
        <v>#N/A</v>
      </c>
      <c r="BR173" s="29" t="e">
        <f>VLOOKUP($C173,'S49'!$C:$BQ,15,0)</f>
        <v>#N/A</v>
      </c>
      <c r="BS173" s="29" t="e">
        <f>VLOOKUP($C173,'S49'!$C:$BQ,22,0)</f>
        <v>#N/A</v>
      </c>
      <c r="BT173" s="29" t="e">
        <f>VLOOKUP($C173,'S49'!$C:$BQ,23,0)</f>
        <v>#N/A</v>
      </c>
      <c r="BU173" s="29" t="e">
        <f>VLOOKUP($C173,'S49'!$C:$BQ,35,0)</f>
        <v>#N/A</v>
      </c>
      <c r="BV173" s="29" t="e">
        <f>VLOOKUP($C173,'S49'!$C:$BQ,42,0)</f>
        <v>#N/A</v>
      </c>
      <c r="BW173" s="29" t="e">
        <f>VLOOKUP($C173,'S49'!$C:$BQ,43,0)</f>
        <v>#N/A</v>
      </c>
      <c r="BX173" s="22" t="e">
        <f>VLOOKUP($C173,'S50'!$C:$BQ,55,0)</f>
        <v>#N/A</v>
      </c>
      <c r="BY173" s="22" t="e">
        <f>VLOOKUP($C173,'S50'!$C:$BQ,62,0)</f>
        <v>#N/A</v>
      </c>
      <c r="BZ173" s="22" t="e">
        <f>VLOOKUP($C173,'S50'!$C:$BQ,63,0)</f>
        <v>#N/A</v>
      </c>
      <c r="CA173" s="22" t="e">
        <f>VLOOKUP($C173,'S50'!$C:$BQ,45,0)</f>
        <v>#N/A</v>
      </c>
      <c r="CB173" s="29" t="e">
        <f>VLOOKUP($C173,'S50'!$C:$BQ,52,0)</f>
        <v>#N/A</v>
      </c>
      <c r="CC173" s="29" t="e">
        <f>VLOOKUP($C173,'S50'!$C:$BQ,53,0)</f>
        <v>#N/A</v>
      </c>
      <c r="CD173" s="29" t="e">
        <f>VLOOKUP($C173,'S50'!$C:$BQ,15,0)</f>
        <v>#N/A</v>
      </c>
      <c r="CE173" s="29" t="e">
        <f>VLOOKUP($C173,'S50'!$C:$BQ,22,0)</f>
        <v>#N/A</v>
      </c>
      <c r="CF173" s="29" t="e">
        <f>VLOOKUP($C173,'S50'!$C:$BQ,23,0)</f>
        <v>#N/A</v>
      </c>
      <c r="CG173" s="29" t="e">
        <f>VLOOKUP($C173,'S50'!$C:$BQ,35,0)</f>
        <v>#N/A</v>
      </c>
      <c r="CH173" s="29" t="e">
        <f>VLOOKUP($C173,'S50'!$C:$BQ,42,0)</f>
        <v>#N/A</v>
      </c>
      <c r="CI173" s="29" t="e">
        <f>VLOOKUP($C173,'S50'!$C:$BQ,43,0)</f>
        <v>#N/A</v>
      </c>
    </row>
    <row r="174" spans="1:87" x14ac:dyDescent="0.2">
      <c r="A174" s="31" t="s">
        <v>387</v>
      </c>
      <c r="B174" s="31" t="s">
        <v>388</v>
      </c>
      <c r="C174" s="21" t="s">
        <v>212</v>
      </c>
      <c r="D174" s="22">
        <f>VLOOKUP($C174,'S0 remplacer avec S44'!$C:$BQ,55,0)</f>
        <v>243.1</v>
      </c>
      <c r="E174" s="22">
        <f>VLOOKUP($C174,'S0 remplacer avec S44'!$C:$BQ,62,0)</f>
        <v>61</v>
      </c>
      <c r="F174" s="22">
        <f>VLOOKUP($C174,'S0 remplacer avec S44'!$C:$BQ,63,0)</f>
        <v>121</v>
      </c>
      <c r="G174" s="22">
        <f>VLOOKUP($C174,'S0 remplacer avec S44'!$C:$BQ,45,0)</f>
        <v>2900.1934000000001</v>
      </c>
      <c r="H174" s="29">
        <f>VLOOKUP($C174,'S0 remplacer avec S44'!$C:$BQ,52,0)</f>
        <v>0</v>
      </c>
      <c r="I174" s="29">
        <f>VLOOKUP($C174,'S0 remplacer avec S44'!$C:$BQ,53,0)</f>
        <v>307</v>
      </c>
      <c r="J174" s="29">
        <f>VLOOKUP($C174,'S0 remplacer avec S44'!$C:$BQ,15,0)</f>
        <v>149</v>
      </c>
      <c r="K174" s="29">
        <f>VLOOKUP($C174,'S0 remplacer avec S44'!$C:$BQ,22,0)</f>
        <v>19</v>
      </c>
      <c r="L174" s="29">
        <f>VLOOKUP($C174,'S0 remplacer avec S44'!$C:$BQ,23,0)</f>
        <v>53</v>
      </c>
      <c r="M174" s="29">
        <f>VLOOKUP($C174,'S0 remplacer avec S44'!$C:$BQ,35,0)</f>
        <v>4504.4562900000001</v>
      </c>
      <c r="N174" s="29">
        <f>VLOOKUP($C174,'S0 remplacer avec S44'!$C:$BQ,42,0)</f>
        <v>0</v>
      </c>
      <c r="O174" s="29">
        <f>VLOOKUP($C174,'S0 remplacer avec S44'!$C:$BQ,43,0)</f>
        <v>0</v>
      </c>
      <c r="P174" s="22">
        <f>VLOOKUP($C174,'S45'!$C:$BQ,55,0)</f>
        <v>247.7</v>
      </c>
      <c r="Q174" s="22">
        <f>VLOOKUP($C174,'S45'!$C:$BQ,62,0)</f>
        <v>56</v>
      </c>
      <c r="R174" s="22">
        <f>VLOOKUP($C174,'S45'!$C:$BQ,63,0)</f>
        <v>117</v>
      </c>
      <c r="S174" s="22">
        <f>VLOOKUP($C174,'S45'!$C:$BQ,45,0)</f>
        <v>2904.1069299999999</v>
      </c>
      <c r="T174" s="29">
        <f>VLOOKUP($C174,'S45'!$C:$BQ,52,0)</f>
        <v>0</v>
      </c>
      <c r="U174" s="29">
        <f>VLOOKUP($C174,'S45'!$C:$BQ,53,0)</f>
        <v>303</v>
      </c>
      <c r="V174" s="29">
        <f>VLOOKUP($C174,'S45'!$C:$BQ,15,0)</f>
        <v>151</v>
      </c>
      <c r="W174" s="29">
        <f>VLOOKUP($C174,'S45'!$C:$BQ,22,0)</f>
        <v>17</v>
      </c>
      <c r="X174" s="29">
        <f>VLOOKUP($C174,'S45'!$C:$BQ,23,0)</f>
        <v>51</v>
      </c>
      <c r="Y174" s="29">
        <f>VLOOKUP($C174,'S45'!$C:$BQ,35,0)</f>
        <v>4507.3580599999996</v>
      </c>
      <c r="Z174" s="29">
        <f>VLOOKUP($C174,'S45'!$C:$BQ,42,0)</f>
        <v>0</v>
      </c>
      <c r="AA174" s="29">
        <f>VLOOKUP($C174,'S45'!$C:$BQ,43,0)</f>
        <v>0</v>
      </c>
      <c r="AB174" s="22" t="e">
        <f>VLOOKUP($C174,'S46'!$C:$BQ,55,0)</f>
        <v>#N/A</v>
      </c>
      <c r="AC174" s="22" t="e">
        <f>VLOOKUP($C174,'S46'!$C:$BQ,62,0)</f>
        <v>#N/A</v>
      </c>
      <c r="AD174" s="22" t="e">
        <f>VLOOKUP($C174,'S46'!$C:$BQ,63,0)</f>
        <v>#N/A</v>
      </c>
      <c r="AE174" s="22" t="e">
        <f>VLOOKUP($C174,'S46'!$C:$BQ,45,0)</f>
        <v>#N/A</v>
      </c>
      <c r="AF174" s="29" t="e">
        <f>VLOOKUP($C174,'S46'!$C:$BQ,52,0)</f>
        <v>#N/A</v>
      </c>
      <c r="AG174" s="29" t="e">
        <f>VLOOKUP($C174,'S46'!$C:$BQ,53,0)</f>
        <v>#N/A</v>
      </c>
      <c r="AH174" s="29" t="e">
        <f>VLOOKUP($C174,'S46'!$C:$BQ,15,0)</f>
        <v>#N/A</v>
      </c>
      <c r="AI174" s="29" t="e">
        <f>VLOOKUP($C174,'S46'!$C:$BQ,22,0)</f>
        <v>#N/A</v>
      </c>
      <c r="AJ174" s="29" t="e">
        <f>VLOOKUP($C174,'S46'!$C:$BQ,23,0)</f>
        <v>#N/A</v>
      </c>
      <c r="AK174" s="29" t="e">
        <f>VLOOKUP($C174,'S46'!$C:$BQ,35,0)</f>
        <v>#N/A</v>
      </c>
      <c r="AL174" s="29" t="e">
        <f>VLOOKUP($C174,'S46'!$C:$BQ,42,0)</f>
        <v>#N/A</v>
      </c>
      <c r="AM174" s="29" t="e">
        <f>VLOOKUP($C174,'S46'!$C:$BQ,43,0)</f>
        <v>#N/A</v>
      </c>
      <c r="AN174" s="22" t="e">
        <f>VLOOKUP($C174,'S47'!$C:$BQ,55,0)</f>
        <v>#N/A</v>
      </c>
      <c r="AO174" s="22" t="e">
        <f>VLOOKUP($C174,'S47'!$C:$BQ,62,0)</f>
        <v>#N/A</v>
      </c>
      <c r="AP174" s="22" t="e">
        <f>VLOOKUP($C174,'S47'!$C:$BQ,63,0)</f>
        <v>#N/A</v>
      </c>
      <c r="AQ174" s="22" t="e">
        <f>VLOOKUP($C174,'S47'!$C:$BQ,45,0)</f>
        <v>#N/A</v>
      </c>
      <c r="AR174" s="29" t="e">
        <f>VLOOKUP($C174,'S47'!$C:$BQ,52,0)</f>
        <v>#N/A</v>
      </c>
      <c r="AS174" s="29" t="e">
        <f>VLOOKUP($C174,'S47'!$C:$BQ,53,0)</f>
        <v>#N/A</v>
      </c>
      <c r="AT174" s="29" t="e">
        <f>VLOOKUP($C174,'S47'!$C:$BQ,15,0)</f>
        <v>#N/A</v>
      </c>
      <c r="AU174" s="29" t="e">
        <f>VLOOKUP($C174,'S47'!$C:$BQ,22,0)</f>
        <v>#N/A</v>
      </c>
      <c r="AV174" s="29" t="e">
        <f>VLOOKUP($C174,'S47'!$C:$BQ,23,0)</f>
        <v>#N/A</v>
      </c>
      <c r="AW174" s="29" t="e">
        <f>VLOOKUP($C174,'S47'!$C:$BQ,35,0)</f>
        <v>#N/A</v>
      </c>
      <c r="AX174" s="29" t="e">
        <f>VLOOKUP($C174,'S47'!$C:$BQ,42,0)</f>
        <v>#N/A</v>
      </c>
      <c r="AY174" s="29" t="e">
        <f>VLOOKUP($C174,'S47'!$C:$BQ,43,0)</f>
        <v>#N/A</v>
      </c>
      <c r="AZ174" s="22" t="e">
        <f>VLOOKUP($C174,'S48'!$C:$BQ,55,0)</f>
        <v>#N/A</v>
      </c>
      <c r="BA174" s="22" t="e">
        <f>VLOOKUP($C174,'S48'!$C:$BQ,62,0)</f>
        <v>#N/A</v>
      </c>
      <c r="BB174" s="22" t="e">
        <f>VLOOKUP($C174,'S48'!$C:$BQ,63,0)</f>
        <v>#N/A</v>
      </c>
      <c r="BC174" s="22" t="e">
        <f>VLOOKUP($C174,'S48'!$C:$BQ,45,0)</f>
        <v>#N/A</v>
      </c>
      <c r="BD174" s="29" t="e">
        <f>VLOOKUP($C174,'S48'!$C:$BQ,52,0)</f>
        <v>#N/A</v>
      </c>
      <c r="BE174" s="29" t="e">
        <f>VLOOKUP($C174,'S48'!$C:$BQ,53,0)</f>
        <v>#N/A</v>
      </c>
      <c r="BF174" s="29" t="e">
        <f>VLOOKUP($C174,'S48'!$C:$BQ,15,0)</f>
        <v>#N/A</v>
      </c>
      <c r="BG174" s="29" t="e">
        <f>VLOOKUP($C174,'S48'!$C:$BQ,22,0)</f>
        <v>#N/A</v>
      </c>
      <c r="BH174" s="29" t="e">
        <f>VLOOKUP($C174,'S48'!$C:$BQ,23,0)</f>
        <v>#N/A</v>
      </c>
      <c r="BI174" s="29" t="e">
        <f>VLOOKUP($C174,'S48'!$C:$BQ,35,0)</f>
        <v>#N/A</v>
      </c>
      <c r="BJ174" s="29" t="e">
        <f>VLOOKUP($C174,'S48'!$C:$BQ,42,0)</f>
        <v>#N/A</v>
      </c>
      <c r="BK174" s="29" t="e">
        <f>VLOOKUP($C174,'S48'!$C:$BQ,43,0)</f>
        <v>#N/A</v>
      </c>
      <c r="BL174" s="22" t="e">
        <f>VLOOKUP($C174,'S49'!$C:$BQ,55,0)</f>
        <v>#N/A</v>
      </c>
      <c r="BM174" s="22" t="e">
        <f>VLOOKUP($C174,'S49'!$C:$BQ,62,0)</f>
        <v>#N/A</v>
      </c>
      <c r="BN174" s="22" t="e">
        <f>VLOOKUP($C174,'S49'!$C:$BQ,63,0)</f>
        <v>#N/A</v>
      </c>
      <c r="BO174" s="22" t="e">
        <f>VLOOKUP($C174,'S49'!$C:$BQ,45,0)</f>
        <v>#N/A</v>
      </c>
      <c r="BP174" s="29" t="e">
        <f>VLOOKUP($C174,'S49'!$C:$BQ,52,0)</f>
        <v>#N/A</v>
      </c>
      <c r="BQ174" s="29" t="e">
        <f>VLOOKUP($C174,'S49'!$C:$BQ,53,0)</f>
        <v>#N/A</v>
      </c>
      <c r="BR174" s="29" t="e">
        <f>VLOOKUP($C174,'S49'!$C:$BQ,15,0)</f>
        <v>#N/A</v>
      </c>
      <c r="BS174" s="29" t="e">
        <f>VLOOKUP($C174,'S49'!$C:$BQ,22,0)</f>
        <v>#N/A</v>
      </c>
      <c r="BT174" s="29" t="e">
        <f>VLOOKUP($C174,'S49'!$C:$BQ,23,0)</f>
        <v>#N/A</v>
      </c>
      <c r="BU174" s="29" t="e">
        <f>VLOOKUP($C174,'S49'!$C:$BQ,35,0)</f>
        <v>#N/A</v>
      </c>
      <c r="BV174" s="29" t="e">
        <f>VLOOKUP($C174,'S49'!$C:$BQ,42,0)</f>
        <v>#N/A</v>
      </c>
      <c r="BW174" s="29" t="e">
        <f>VLOOKUP($C174,'S49'!$C:$BQ,43,0)</f>
        <v>#N/A</v>
      </c>
      <c r="BX174" s="22" t="e">
        <f>VLOOKUP($C174,'S50'!$C:$BQ,55,0)</f>
        <v>#N/A</v>
      </c>
      <c r="BY174" s="22" t="e">
        <f>VLOOKUP($C174,'S50'!$C:$BQ,62,0)</f>
        <v>#N/A</v>
      </c>
      <c r="BZ174" s="22" t="e">
        <f>VLOOKUP($C174,'S50'!$C:$BQ,63,0)</f>
        <v>#N/A</v>
      </c>
      <c r="CA174" s="22" t="e">
        <f>VLOOKUP($C174,'S50'!$C:$BQ,45,0)</f>
        <v>#N/A</v>
      </c>
      <c r="CB174" s="29" t="e">
        <f>VLOOKUP($C174,'S50'!$C:$BQ,52,0)</f>
        <v>#N/A</v>
      </c>
      <c r="CC174" s="29" t="e">
        <f>VLOOKUP($C174,'S50'!$C:$BQ,53,0)</f>
        <v>#N/A</v>
      </c>
      <c r="CD174" s="29" t="e">
        <f>VLOOKUP($C174,'S50'!$C:$BQ,15,0)</f>
        <v>#N/A</v>
      </c>
      <c r="CE174" s="29" t="e">
        <f>VLOOKUP($C174,'S50'!$C:$BQ,22,0)</f>
        <v>#N/A</v>
      </c>
      <c r="CF174" s="29" t="e">
        <f>VLOOKUP($C174,'S50'!$C:$BQ,23,0)</f>
        <v>#N/A</v>
      </c>
      <c r="CG174" s="29" t="e">
        <f>VLOOKUP($C174,'S50'!$C:$BQ,35,0)</f>
        <v>#N/A</v>
      </c>
      <c r="CH174" s="29" t="e">
        <f>VLOOKUP($C174,'S50'!$C:$BQ,42,0)</f>
        <v>#N/A</v>
      </c>
      <c r="CI174" s="29" t="e">
        <f>VLOOKUP($C174,'S50'!$C:$BQ,43,0)</f>
        <v>#N/A</v>
      </c>
    </row>
    <row r="175" spans="1:87" x14ac:dyDescent="0.2">
      <c r="A175" s="31" t="s">
        <v>387</v>
      </c>
      <c r="B175" s="31" t="s">
        <v>388</v>
      </c>
      <c r="C175" s="21" t="s">
        <v>213</v>
      </c>
      <c r="D175" s="22">
        <f>VLOOKUP($C175,'S0 remplacer avec S44'!$C:$BQ,55,0)</f>
        <v>269.7</v>
      </c>
      <c r="E175" s="22">
        <f>VLOOKUP($C175,'S0 remplacer avec S44'!$C:$BQ,62,0)</f>
        <v>0</v>
      </c>
      <c r="F175" s="22">
        <f>VLOOKUP($C175,'S0 remplacer avec S44'!$C:$BQ,63,0)</f>
        <v>23</v>
      </c>
      <c r="G175" s="22">
        <f>VLOOKUP($C175,'S0 remplacer avec S44'!$C:$BQ,45,0)</f>
        <v>1965.4692299999999</v>
      </c>
      <c r="H175" s="29">
        <f>VLOOKUP($C175,'S0 remplacer avec S44'!$C:$BQ,52,0)</f>
        <v>185</v>
      </c>
      <c r="I175" s="29">
        <f>VLOOKUP($C175,'S0 remplacer avec S44'!$C:$BQ,53,0)</f>
        <v>615</v>
      </c>
      <c r="J175" s="29">
        <f>VLOOKUP($C175,'S0 remplacer avec S44'!$C:$BQ,15,0)</f>
        <v>227</v>
      </c>
      <c r="K175" s="29">
        <f>VLOOKUP($C175,'S0 remplacer avec S44'!$C:$BQ,22,0)</f>
        <v>0</v>
      </c>
      <c r="L175" s="29">
        <f>VLOOKUP($C175,'S0 remplacer avec S44'!$C:$BQ,23,0)</f>
        <v>0</v>
      </c>
      <c r="M175" s="29">
        <f>VLOOKUP($C175,'S0 remplacer avec S44'!$C:$BQ,35,0)</f>
        <v>2510.52423</v>
      </c>
      <c r="N175" s="29">
        <f>VLOOKUP($C175,'S0 remplacer avec S44'!$C:$BQ,42,0)</f>
        <v>171</v>
      </c>
      <c r="O175" s="29">
        <f>VLOOKUP($C175,'S0 remplacer avec S44'!$C:$BQ,43,0)</f>
        <v>707</v>
      </c>
      <c r="P175" s="22">
        <f>VLOOKUP($C175,'S45'!$C:$BQ,55,0)</f>
        <v>274.10000000000002</v>
      </c>
      <c r="Q175" s="22">
        <f>VLOOKUP($C175,'S45'!$C:$BQ,62,0)</f>
        <v>0</v>
      </c>
      <c r="R175" s="22">
        <f>VLOOKUP($C175,'S45'!$C:$BQ,63,0)</f>
        <v>19</v>
      </c>
      <c r="S175" s="22">
        <f>VLOOKUP($C175,'S45'!$C:$BQ,45,0)</f>
        <v>2178.8363399999998</v>
      </c>
      <c r="T175" s="29">
        <f>VLOOKUP($C175,'S45'!$C:$BQ,52,0)</f>
        <v>0</v>
      </c>
      <c r="U175" s="29">
        <f>VLOOKUP($C175,'S45'!$C:$BQ,53,0)</f>
        <v>401</v>
      </c>
      <c r="V175" s="29">
        <f>VLOOKUP($C175,'S45'!$C:$BQ,15,0)</f>
        <v>232</v>
      </c>
      <c r="W175" s="29">
        <f>VLOOKUP($C175,'S45'!$C:$BQ,22,0)</f>
        <v>0</v>
      </c>
      <c r="X175" s="29">
        <f>VLOOKUP($C175,'S45'!$C:$BQ,23,0)</f>
        <v>0</v>
      </c>
      <c r="Y175" s="29">
        <f>VLOOKUP($C175,'S45'!$C:$BQ,35,0)</f>
        <v>2569.6830300000001</v>
      </c>
      <c r="Z175" s="29">
        <f>VLOOKUP($C175,'S45'!$C:$BQ,42,0)</f>
        <v>112</v>
      </c>
      <c r="AA175" s="29">
        <f>VLOOKUP($C175,'S45'!$C:$BQ,43,0)</f>
        <v>648</v>
      </c>
      <c r="AB175" s="22" t="e">
        <f>VLOOKUP($C175,'S46'!$C:$BQ,55,0)</f>
        <v>#N/A</v>
      </c>
      <c r="AC175" s="22" t="e">
        <f>VLOOKUP($C175,'S46'!$C:$BQ,62,0)</f>
        <v>#N/A</v>
      </c>
      <c r="AD175" s="22" t="e">
        <f>VLOOKUP($C175,'S46'!$C:$BQ,63,0)</f>
        <v>#N/A</v>
      </c>
      <c r="AE175" s="22" t="e">
        <f>VLOOKUP($C175,'S46'!$C:$BQ,45,0)</f>
        <v>#N/A</v>
      </c>
      <c r="AF175" s="29" t="e">
        <f>VLOOKUP($C175,'S46'!$C:$BQ,52,0)</f>
        <v>#N/A</v>
      </c>
      <c r="AG175" s="29" t="e">
        <f>VLOOKUP($C175,'S46'!$C:$BQ,53,0)</f>
        <v>#N/A</v>
      </c>
      <c r="AH175" s="29" t="e">
        <f>VLOOKUP($C175,'S46'!$C:$BQ,15,0)</f>
        <v>#N/A</v>
      </c>
      <c r="AI175" s="29" t="e">
        <f>VLOOKUP($C175,'S46'!$C:$BQ,22,0)</f>
        <v>#N/A</v>
      </c>
      <c r="AJ175" s="29" t="e">
        <f>VLOOKUP($C175,'S46'!$C:$BQ,23,0)</f>
        <v>#N/A</v>
      </c>
      <c r="AK175" s="29" t="e">
        <f>VLOOKUP($C175,'S46'!$C:$BQ,35,0)</f>
        <v>#N/A</v>
      </c>
      <c r="AL175" s="29" t="e">
        <f>VLOOKUP($C175,'S46'!$C:$BQ,42,0)</f>
        <v>#N/A</v>
      </c>
      <c r="AM175" s="29" t="e">
        <f>VLOOKUP($C175,'S46'!$C:$BQ,43,0)</f>
        <v>#N/A</v>
      </c>
      <c r="AN175" s="22" t="e">
        <f>VLOOKUP($C175,'S47'!$C:$BQ,55,0)</f>
        <v>#N/A</v>
      </c>
      <c r="AO175" s="22" t="e">
        <f>VLOOKUP($C175,'S47'!$C:$BQ,62,0)</f>
        <v>#N/A</v>
      </c>
      <c r="AP175" s="22" t="e">
        <f>VLOOKUP($C175,'S47'!$C:$BQ,63,0)</f>
        <v>#N/A</v>
      </c>
      <c r="AQ175" s="22" t="e">
        <f>VLOOKUP($C175,'S47'!$C:$BQ,45,0)</f>
        <v>#N/A</v>
      </c>
      <c r="AR175" s="29" t="e">
        <f>VLOOKUP($C175,'S47'!$C:$BQ,52,0)</f>
        <v>#N/A</v>
      </c>
      <c r="AS175" s="29" t="e">
        <f>VLOOKUP($C175,'S47'!$C:$BQ,53,0)</f>
        <v>#N/A</v>
      </c>
      <c r="AT175" s="29" t="e">
        <f>VLOOKUP($C175,'S47'!$C:$BQ,15,0)</f>
        <v>#N/A</v>
      </c>
      <c r="AU175" s="29" t="e">
        <f>VLOOKUP($C175,'S47'!$C:$BQ,22,0)</f>
        <v>#N/A</v>
      </c>
      <c r="AV175" s="29" t="e">
        <f>VLOOKUP($C175,'S47'!$C:$BQ,23,0)</f>
        <v>#N/A</v>
      </c>
      <c r="AW175" s="29" t="e">
        <f>VLOOKUP($C175,'S47'!$C:$BQ,35,0)</f>
        <v>#N/A</v>
      </c>
      <c r="AX175" s="29" t="e">
        <f>VLOOKUP($C175,'S47'!$C:$BQ,42,0)</f>
        <v>#N/A</v>
      </c>
      <c r="AY175" s="29" t="e">
        <f>VLOOKUP($C175,'S47'!$C:$BQ,43,0)</f>
        <v>#N/A</v>
      </c>
      <c r="AZ175" s="22" t="e">
        <f>VLOOKUP($C175,'S48'!$C:$BQ,55,0)</f>
        <v>#N/A</v>
      </c>
      <c r="BA175" s="22" t="e">
        <f>VLOOKUP($C175,'S48'!$C:$BQ,62,0)</f>
        <v>#N/A</v>
      </c>
      <c r="BB175" s="22" t="e">
        <f>VLOOKUP($C175,'S48'!$C:$BQ,63,0)</f>
        <v>#N/A</v>
      </c>
      <c r="BC175" s="22" t="e">
        <f>VLOOKUP($C175,'S48'!$C:$BQ,45,0)</f>
        <v>#N/A</v>
      </c>
      <c r="BD175" s="29" t="e">
        <f>VLOOKUP($C175,'S48'!$C:$BQ,52,0)</f>
        <v>#N/A</v>
      </c>
      <c r="BE175" s="29" t="e">
        <f>VLOOKUP($C175,'S48'!$C:$BQ,53,0)</f>
        <v>#N/A</v>
      </c>
      <c r="BF175" s="29" t="e">
        <f>VLOOKUP($C175,'S48'!$C:$BQ,15,0)</f>
        <v>#N/A</v>
      </c>
      <c r="BG175" s="29" t="e">
        <f>VLOOKUP($C175,'S48'!$C:$BQ,22,0)</f>
        <v>#N/A</v>
      </c>
      <c r="BH175" s="29" t="e">
        <f>VLOOKUP($C175,'S48'!$C:$BQ,23,0)</f>
        <v>#N/A</v>
      </c>
      <c r="BI175" s="29" t="e">
        <f>VLOOKUP($C175,'S48'!$C:$BQ,35,0)</f>
        <v>#N/A</v>
      </c>
      <c r="BJ175" s="29" t="e">
        <f>VLOOKUP($C175,'S48'!$C:$BQ,42,0)</f>
        <v>#N/A</v>
      </c>
      <c r="BK175" s="29" t="e">
        <f>VLOOKUP($C175,'S48'!$C:$BQ,43,0)</f>
        <v>#N/A</v>
      </c>
      <c r="BL175" s="22" t="e">
        <f>VLOOKUP($C175,'S49'!$C:$BQ,55,0)</f>
        <v>#N/A</v>
      </c>
      <c r="BM175" s="22" t="e">
        <f>VLOOKUP($C175,'S49'!$C:$BQ,62,0)</f>
        <v>#N/A</v>
      </c>
      <c r="BN175" s="22" t="e">
        <f>VLOOKUP($C175,'S49'!$C:$BQ,63,0)</f>
        <v>#N/A</v>
      </c>
      <c r="BO175" s="22" t="e">
        <f>VLOOKUP($C175,'S49'!$C:$BQ,45,0)</f>
        <v>#N/A</v>
      </c>
      <c r="BP175" s="29" t="e">
        <f>VLOOKUP($C175,'S49'!$C:$BQ,52,0)</f>
        <v>#N/A</v>
      </c>
      <c r="BQ175" s="29" t="e">
        <f>VLOOKUP($C175,'S49'!$C:$BQ,53,0)</f>
        <v>#N/A</v>
      </c>
      <c r="BR175" s="29" t="e">
        <f>VLOOKUP($C175,'S49'!$C:$BQ,15,0)</f>
        <v>#N/A</v>
      </c>
      <c r="BS175" s="29" t="e">
        <f>VLOOKUP($C175,'S49'!$C:$BQ,22,0)</f>
        <v>#N/A</v>
      </c>
      <c r="BT175" s="29" t="e">
        <f>VLOOKUP($C175,'S49'!$C:$BQ,23,0)</f>
        <v>#N/A</v>
      </c>
      <c r="BU175" s="29" t="e">
        <f>VLOOKUP($C175,'S49'!$C:$BQ,35,0)</f>
        <v>#N/A</v>
      </c>
      <c r="BV175" s="29" t="e">
        <f>VLOOKUP($C175,'S49'!$C:$BQ,42,0)</f>
        <v>#N/A</v>
      </c>
      <c r="BW175" s="29" t="e">
        <f>VLOOKUP($C175,'S49'!$C:$BQ,43,0)</f>
        <v>#N/A</v>
      </c>
      <c r="BX175" s="22" t="e">
        <f>VLOOKUP($C175,'S50'!$C:$BQ,55,0)</f>
        <v>#N/A</v>
      </c>
      <c r="BY175" s="22" t="e">
        <f>VLOOKUP($C175,'S50'!$C:$BQ,62,0)</f>
        <v>#N/A</v>
      </c>
      <c r="BZ175" s="22" t="e">
        <f>VLOOKUP($C175,'S50'!$C:$BQ,63,0)</f>
        <v>#N/A</v>
      </c>
      <c r="CA175" s="22" t="e">
        <f>VLOOKUP($C175,'S50'!$C:$BQ,45,0)</f>
        <v>#N/A</v>
      </c>
      <c r="CB175" s="29" t="e">
        <f>VLOOKUP($C175,'S50'!$C:$BQ,52,0)</f>
        <v>#N/A</v>
      </c>
      <c r="CC175" s="29" t="e">
        <f>VLOOKUP($C175,'S50'!$C:$BQ,53,0)</f>
        <v>#N/A</v>
      </c>
      <c r="CD175" s="29" t="e">
        <f>VLOOKUP($C175,'S50'!$C:$BQ,15,0)</f>
        <v>#N/A</v>
      </c>
      <c r="CE175" s="29" t="e">
        <f>VLOOKUP($C175,'S50'!$C:$BQ,22,0)</f>
        <v>#N/A</v>
      </c>
      <c r="CF175" s="29" t="e">
        <f>VLOOKUP($C175,'S50'!$C:$BQ,23,0)</f>
        <v>#N/A</v>
      </c>
      <c r="CG175" s="29" t="e">
        <f>VLOOKUP($C175,'S50'!$C:$BQ,35,0)</f>
        <v>#N/A</v>
      </c>
      <c r="CH175" s="29" t="e">
        <f>VLOOKUP($C175,'S50'!$C:$BQ,42,0)</f>
        <v>#N/A</v>
      </c>
      <c r="CI175" s="29" t="e">
        <f>VLOOKUP($C175,'S50'!$C:$BQ,43,0)</f>
        <v>#N/A</v>
      </c>
    </row>
    <row r="176" spans="1:87" x14ac:dyDescent="0.2">
      <c r="A176" s="31" t="s">
        <v>387</v>
      </c>
      <c r="B176" s="31" t="s">
        <v>388</v>
      </c>
      <c r="C176" s="21" t="s">
        <v>214</v>
      </c>
      <c r="D176" s="22">
        <f>VLOOKUP($C176,'S0 remplacer avec S44'!$C:$BQ,55,0)</f>
        <v>206.9</v>
      </c>
      <c r="E176" s="22">
        <f>VLOOKUP($C176,'S0 remplacer avec S44'!$C:$BQ,62,0)</f>
        <v>29</v>
      </c>
      <c r="F176" s="22">
        <f>VLOOKUP($C176,'S0 remplacer avec S44'!$C:$BQ,63,0)</f>
        <v>76</v>
      </c>
      <c r="G176" s="22">
        <f>VLOOKUP($C176,'S0 remplacer avec S44'!$C:$BQ,45,0)</f>
        <v>1621.5435600000001</v>
      </c>
      <c r="H176" s="29">
        <f>VLOOKUP($C176,'S0 remplacer avec S44'!$C:$BQ,52,0)</f>
        <v>450</v>
      </c>
      <c r="I176" s="29">
        <f>VLOOKUP($C176,'S0 remplacer avec S44'!$C:$BQ,53,0)</f>
        <v>865</v>
      </c>
      <c r="J176" s="29">
        <f>VLOOKUP($C176,'S0 remplacer avec S44'!$C:$BQ,15,0)</f>
        <v>118</v>
      </c>
      <c r="K176" s="29">
        <f>VLOOKUP($C176,'S0 remplacer avec S44'!$C:$BQ,22,0)</f>
        <v>13</v>
      </c>
      <c r="L176" s="29">
        <f>VLOOKUP($C176,'S0 remplacer avec S44'!$C:$BQ,23,0)</f>
        <v>39</v>
      </c>
      <c r="M176" s="29">
        <f>VLOOKUP($C176,'S0 remplacer avec S44'!$C:$BQ,35,0)</f>
        <v>1490.4333099999999</v>
      </c>
      <c r="N176" s="29">
        <f>VLOOKUP($C176,'S0 remplacer avec S44'!$C:$BQ,42,0)</f>
        <v>1086</v>
      </c>
      <c r="O176" s="29">
        <f>VLOOKUP($C176,'S0 remplacer avec S44'!$C:$BQ,43,0)</f>
        <v>1601</v>
      </c>
      <c r="P176" s="22">
        <f>VLOOKUP($C176,'S45'!$C:$BQ,55,0)</f>
        <v>213</v>
      </c>
      <c r="Q176" s="22">
        <f>VLOOKUP($C176,'S45'!$C:$BQ,62,0)</f>
        <v>22</v>
      </c>
      <c r="R176" s="22">
        <f>VLOOKUP($C176,'S45'!$C:$BQ,63,0)</f>
        <v>69</v>
      </c>
      <c r="S176" s="22">
        <f>VLOOKUP($C176,'S45'!$C:$BQ,45,0)</f>
        <v>1664.1423600000001</v>
      </c>
      <c r="T176" s="29">
        <f>VLOOKUP($C176,'S45'!$C:$BQ,52,0)</f>
        <v>408</v>
      </c>
      <c r="U176" s="29">
        <f>VLOOKUP($C176,'S45'!$C:$BQ,53,0)</f>
        <v>822</v>
      </c>
      <c r="V176" s="29">
        <f>VLOOKUP($C176,'S45'!$C:$BQ,15,0)</f>
        <v>119</v>
      </c>
      <c r="W176" s="29">
        <f>VLOOKUP($C176,'S45'!$C:$BQ,22,0)</f>
        <v>12</v>
      </c>
      <c r="X176" s="29">
        <f>VLOOKUP($C176,'S45'!$C:$BQ,23,0)</f>
        <v>38</v>
      </c>
      <c r="Y176" s="29">
        <f>VLOOKUP($C176,'S45'!$C:$BQ,35,0)</f>
        <v>1517.40338</v>
      </c>
      <c r="Z176" s="29">
        <f>VLOOKUP($C176,'S45'!$C:$BQ,42,0)</f>
        <v>1059</v>
      </c>
      <c r="AA176" s="29">
        <f>VLOOKUP($C176,'S45'!$C:$BQ,43,0)</f>
        <v>1574</v>
      </c>
      <c r="AB176" s="22" t="e">
        <f>VLOOKUP($C176,'S46'!$C:$BQ,55,0)</f>
        <v>#N/A</v>
      </c>
      <c r="AC176" s="22" t="e">
        <f>VLOOKUP($C176,'S46'!$C:$BQ,62,0)</f>
        <v>#N/A</v>
      </c>
      <c r="AD176" s="22" t="e">
        <f>VLOOKUP($C176,'S46'!$C:$BQ,63,0)</f>
        <v>#N/A</v>
      </c>
      <c r="AE176" s="22" t="e">
        <f>VLOOKUP($C176,'S46'!$C:$BQ,45,0)</f>
        <v>#N/A</v>
      </c>
      <c r="AF176" s="29" t="e">
        <f>VLOOKUP($C176,'S46'!$C:$BQ,52,0)</f>
        <v>#N/A</v>
      </c>
      <c r="AG176" s="29" t="e">
        <f>VLOOKUP($C176,'S46'!$C:$BQ,53,0)</f>
        <v>#N/A</v>
      </c>
      <c r="AH176" s="29" t="e">
        <f>VLOOKUP($C176,'S46'!$C:$BQ,15,0)</f>
        <v>#N/A</v>
      </c>
      <c r="AI176" s="29" t="e">
        <f>VLOOKUP($C176,'S46'!$C:$BQ,22,0)</f>
        <v>#N/A</v>
      </c>
      <c r="AJ176" s="29" t="e">
        <f>VLOOKUP($C176,'S46'!$C:$BQ,23,0)</f>
        <v>#N/A</v>
      </c>
      <c r="AK176" s="29" t="e">
        <f>VLOOKUP($C176,'S46'!$C:$BQ,35,0)</f>
        <v>#N/A</v>
      </c>
      <c r="AL176" s="29" t="e">
        <f>VLOOKUP($C176,'S46'!$C:$BQ,42,0)</f>
        <v>#N/A</v>
      </c>
      <c r="AM176" s="29" t="e">
        <f>VLOOKUP($C176,'S46'!$C:$BQ,43,0)</f>
        <v>#N/A</v>
      </c>
      <c r="AN176" s="22" t="e">
        <f>VLOOKUP($C176,'S47'!$C:$BQ,55,0)</f>
        <v>#N/A</v>
      </c>
      <c r="AO176" s="22" t="e">
        <f>VLOOKUP($C176,'S47'!$C:$BQ,62,0)</f>
        <v>#N/A</v>
      </c>
      <c r="AP176" s="22" t="e">
        <f>VLOOKUP($C176,'S47'!$C:$BQ,63,0)</f>
        <v>#N/A</v>
      </c>
      <c r="AQ176" s="22" t="e">
        <f>VLOOKUP($C176,'S47'!$C:$BQ,45,0)</f>
        <v>#N/A</v>
      </c>
      <c r="AR176" s="29" t="e">
        <f>VLOOKUP($C176,'S47'!$C:$BQ,52,0)</f>
        <v>#N/A</v>
      </c>
      <c r="AS176" s="29" t="e">
        <f>VLOOKUP($C176,'S47'!$C:$BQ,53,0)</f>
        <v>#N/A</v>
      </c>
      <c r="AT176" s="29" t="e">
        <f>VLOOKUP($C176,'S47'!$C:$BQ,15,0)</f>
        <v>#N/A</v>
      </c>
      <c r="AU176" s="29" t="e">
        <f>VLOOKUP($C176,'S47'!$C:$BQ,22,0)</f>
        <v>#N/A</v>
      </c>
      <c r="AV176" s="29" t="e">
        <f>VLOOKUP($C176,'S47'!$C:$BQ,23,0)</f>
        <v>#N/A</v>
      </c>
      <c r="AW176" s="29" t="e">
        <f>VLOOKUP($C176,'S47'!$C:$BQ,35,0)</f>
        <v>#N/A</v>
      </c>
      <c r="AX176" s="29" t="e">
        <f>VLOOKUP($C176,'S47'!$C:$BQ,42,0)</f>
        <v>#N/A</v>
      </c>
      <c r="AY176" s="29" t="e">
        <f>VLOOKUP($C176,'S47'!$C:$BQ,43,0)</f>
        <v>#N/A</v>
      </c>
      <c r="AZ176" s="22" t="e">
        <f>VLOOKUP($C176,'S48'!$C:$BQ,55,0)</f>
        <v>#N/A</v>
      </c>
      <c r="BA176" s="22" t="e">
        <f>VLOOKUP($C176,'S48'!$C:$BQ,62,0)</f>
        <v>#N/A</v>
      </c>
      <c r="BB176" s="22" t="e">
        <f>VLOOKUP($C176,'S48'!$C:$BQ,63,0)</f>
        <v>#N/A</v>
      </c>
      <c r="BC176" s="22" t="e">
        <f>VLOOKUP($C176,'S48'!$C:$BQ,45,0)</f>
        <v>#N/A</v>
      </c>
      <c r="BD176" s="29" t="e">
        <f>VLOOKUP($C176,'S48'!$C:$BQ,52,0)</f>
        <v>#N/A</v>
      </c>
      <c r="BE176" s="29" t="e">
        <f>VLOOKUP($C176,'S48'!$C:$BQ,53,0)</f>
        <v>#N/A</v>
      </c>
      <c r="BF176" s="29" t="e">
        <f>VLOOKUP($C176,'S48'!$C:$BQ,15,0)</f>
        <v>#N/A</v>
      </c>
      <c r="BG176" s="29" t="e">
        <f>VLOOKUP($C176,'S48'!$C:$BQ,22,0)</f>
        <v>#N/A</v>
      </c>
      <c r="BH176" s="29" t="e">
        <f>VLOOKUP($C176,'S48'!$C:$BQ,23,0)</f>
        <v>#N/A</v>
      </c>
      <c r="BI176" s="29" t="e">
        <f>VLOOKUP($C176,'S48'!$C:$BQ,35,0)</f>
        <v>#N/A</v>
      </c>
      <c r="BJ176" s="29" t="e">
        <f>VLOOKUP($C176,'S48'!$C:$BQ,42,0)</f>
        <v>#N/A</v>
      </c>
      <c r="BK176" s="29" t="e">
        <f>VLOOKUP($C176,'S48'!$C:$BQ,43,0)</f>
        <v>#N/A</v>
      </c>
      <c r="BL176" s="22" t="e">
        <f>VLOOKUP($C176,'S49'!$C:$BQ,55,0)</f>
        <v>#N/A</v>
      </c>
      <c r="BM176" s="22" t="e">
        <f>VLOOKUP($C176,'S49'!$C:$BQ,62,0)</f>
        <v>#N/A</v>
      </c>
      <c r="BN176" s="22" t="e">
        <f>VLOOKUP($C176,'S49'!$C:$BQ,63,0)</f>
        <v>#N/A</v>
      </c>
      <c r="BO176" s="22" t="e">
        <f>VLOOKUP($C176,'S49'!$C:$BQ,45,0)</f>
        <v>#N/A</v>
      </c>
      <c r="BP176" s="29" t="e">
        <f>VLOOKUP($C176,'S49'!$C:$BQ,52,0)</f>
        <v>#N/A</v>
      </c>
      <c r="BQ176" s="29" t="e">
        <f>VLOOKUP($C176,'S49'!$C:$BQ,53,0)</f>
        <v>#N/A</v>
      </c>
      <c r="BR176" s="29" t="e">
        <f>VLOOKUP($C176,'S49'!$C:$BQ,15,0)</f>
        <v>#N/A</v>
      </c>
      <c r="BS176" s="29" t="e">
        <f>VLOOKUP($C176,'S49'!$C:$BQ,22,0)</f>
        <v>#N/A</v>
      </c>
      <c r="BT176" s="29" t="e">
        <f>VLOOKUP($C176,'S49'!$C:$BQ,23,0)</f>
        <v>#N/A</v>
      </c>
      <c r="BU176" s="29" t="e">
        <f>VLOOKUP($C176,'S49'!$C:$BQ,35,0)</f>
        <v>#N/A</v>
      </c>
      <c r="BV176" s="29" t="e">
        <f>VLOOKUP($C176,'S49'!$C:$BQ,42,0)</f>
        <v>#N/A</v>
      </c>
      <c r="BW176" s="29" t="e">
        <f>VLOOKUP($C176,'S49'!$C:$BQ,43,0)</f>
        <v>#N/A</v>
      </c>
      <c r="BX176" s="22" t="e">
        <f>VLOOKUP($C176,'S50'!$C:$BQ,55,0)</f>
        <v>#N/A</v>
      </c>
      <c r="BY176" s="22" t="e">
        <f>VLOOKUP($C176,'S50'!$C:$BQ,62,0)</f>
        <v>#N/A</v>
      </c>
      <c r="BZ176" s="22" t="e">
        <f>VLOOKUP($C176,'S50'!$C:$BQ,63,0)</f>
        <v>#N/A</v>
      </c>
      <c r="CA176" s="22" t="e">
        <f>VLOOKUP($C176,'S50'!$C:$BQ,45,0)</f>
        <v>#N/A</v>
      </c>
      <c r="CB176" s="29" t="e">
        <f>VLOOKUP($C176,'S50'!$C:$BQ,52,0)</f>
        <v>#N/A</v>
      </c>
      <c r="CC176" s="29" t="e">
        <f>VLOOKUP($C176,'S50'!$C:$BQ,53,0)</f>
        <v>#N/A</v>
      </c>
      <c r="CD176" s="29" t="e">
        <f>VLOOKUP($C176,'S50'!$C:$BQ,15,0)</f>
        <v>#N/A</v>
      </c>
      <c r="CE176" s="29" t="e">
        <f>VLOOKUP($C176,'S50'!$C:$BQ,22,0)</f>
        <v>#N/A</v>
      </c>
      <c r="CF176" s="29" t="e">
        <f>VLOOKUP($C176,'S50'!$C:$BQ,23,0)</f>
        <v>#N/A</v>
      </c>
      <c r="CG176" s="29" t="e">
        <f>VLOOKUP($C176,'S50'!$C:$BQ,35,0)</f>
        <v>#N/A</v>
      </c>
      <c r="CH176" s="29" t="e">
        <f>VLOOKUP($C176,'S50'!$C:$BQ,42,0)</f>
        <v>#N/A</v>
      </c>
      <c r="CI176" s="29" t="e">
        <f>VLOOKUP($C176,'S50'!$C:$BQ,43,0)</f>
        <v>#N/A</v>
      </c>
    </row>
    <row r="177" spans="1:87" x14ac:dyDescent="0.2">
      <c r="A177" s="31" t="s">
        <v>387</v>
      </c>
      <c r="B177" s="31" t="s">
        <v>388</v>
      </c>
      <c r="C177" s="21" t="s">
        <v>215</v>
      </c>
      <c r="D177" s="22">
        <f>VLOOKUP($C177,'S0 remplacer avec S44'!$C:$BQ,55,0)</f>
        <v>150</v>
      </c>
      <c r="E177" s="22">
        <f>VLOOKUP($C177,'S0 remplacer avec S44'!$C:$BQ,62,0)</f>
        <v>73</v>
      </c>
      <c r="F177" s="22">
        <f>VLOOKUP($C177,'S0 remplacer avec S44'!$C:$BQ,63,0)</f>
        <v>117</v>
      </c>
      <c r="G177" s="22">
        <f>VLOOKUP($C177,'S0 remplacer avec S44'!$C:$BQ,45,0)</f>
        <v>1793.97803</v>
      </c>
      <c r="H177" s="29">
        <f>VLOOKUP($C177,'S0 remplacer avec S44'!$C:$BQ,52,0)</f>
        <v>166</v>
      </c>
      <c r="I177" s="29">
        <f>VLOOKUP($C177,'S0 remplacer avec S44'!$C:$BQ,53,0)</f>
        <v>558</v>
      </c>
      <c r="J177" s="29">
        <f>VLOOKUP($C177,'S0 remplacer avec S44'!$C:$BQ,15,0)</f>
        <v>89</v>
      </c>
      <c r="K177" s="29">
        <f>VLOOKUP($C177,'S0 remplacer avec S44'!$C:$BQ,22,0)</f>
        <v>35</v>
      </c>
      <c r="L177" s="29">
        <f>VLOOKUP($C177,'S0 remplacer avec S44'!$C:$BQ,23,0)</f>
        <v>59</v>
      </c>
      <c r="M177" s="29">
        <f>VLOOKUP($C177,'S0 remplacer avec S44'!$C:$BQ,35,0)</f>
        <v>1471.9718700000001</v>
      </c>
      <c r="N177" s="29">
        <f>VLOOKUP($C177,'S0 remplacer avec S44'!$C:$BQ,42,0)</f>
        <v>856</v>
      </c>
      <c r="O177" s="29">
        <f>VLOOKUP($C177,'S0 remplacer avec S44'!$C:$BQ,43,0)</f>
        <v>1321</v>
      </c>
      <c r="P177" s="22">
        <f>VLOOKUP($C177,'S45'!$C:$BQ,55,0)</f>
        <v>152</v>
      </c>
      <c r="Q177" s="22">
        <f>VLOOKUP($C177,'S45'!$C:$BQ,62,0)</f>
        <v>71</v>
      </c>
      <c r="R177" s="22">
        <f>VLOOKUP($C177,'S45'!$C:$BQ,63,0)</f>
        <v>115</v>
      </c>
      <c r="S177" s="22">
        <f>VLOOKUP($C177,'S45'!$C:$BQ,45,0)</f>
        <v>1886.63426</v>
      </c>
      <c r="T177" s="29">
        <f>VLOOKUP($C177,'S45'!$C:$BQ,52,0)</f>
        <v>73</v>
      </c>
      <c r="U177" s="29">
        <f>VLOOKUP($C177,'S45'!$C:$BQ,53,0)</f>
        <v>465</v>
      </c>
      <c r="V177" s="29">
        <f>VLOOKUP($C177,'S45'!$C:$BQ,15,0)</f>
        <v>90</v>
      </c>
      <c r="W177" s="29">
        <f>VLOOKUP($C177,'S45'!$C:$BQ,22,0)</f>
        <v>34</v>
      </c>
      <c r="X177" s="29">
        <f>VLOOKUP($C177,'S45'!$C:$BQ,23,0)</f>
        <v>58</v>
      </c>
      <c r="Y177" s="29">
        <f>VLOOKUP($C177,'S45'!$C:$BQ,35,0)</f>
        <v>1545.7496000000001</v>
      </c>
      <c r="Z177" s="29">
        <f>VLOOKUP($C177,'S45'!$C:$BQ,42,0)</f>
        <v>782</v>
      </c>
      <c r="AA177" s="29">
        <f>VLOOKUP($C177,'S45'!$C:$BQ,43,0)</f>
        <v>1247</v>
      </c>
      <c r="AB177" s="22" t="e">
        <f>VLOOKUP($C177,'S46'!$C:$BQ,55,0)</f>
        <v>#N/A</v>
      </c>
      <c r="AC177" s="22" t="e">
        <f>VLOOKUP($C177,'S46'!$C:$BQ,62,0)</f>
        <v>#N/A</v>
      </c>
      <c r="AD177" s="22" t="e">
        <f>VLOOKUP($C177,'S46'!$C:$BQ,63,0)</f>
        <v>#N/A</v>
      </c>
      <c r="AE177" s="22" t="e">
        <f>VLOOKUP($C177,'S46'!$C:$BQ,45,0)</f>
        <v>#N/A</v>
      </c>
      <c r="AF177" s="29" t="e">
        <f>VLOOKUP($C177,'S46'!$C:$BQ,52,0)</f>
        <v>#N/A</v>
      </c>
      <c r="AG177" s="29" t="e">
        <f>VLOOKUP($C177,'S46'!$C:$BQ,53,0)</f>
        <v>#N/A</v>
      </c>
      <c r="AH177" s="29" t="e">
        <f>VLOOKUP($C177,'S46'!$C:$BQ,15,0)</f>
        <v>#N/A</v>
      </c>
      <c r="AI177" s="29" t="e">
        <f>VLOOKUP($C177,'S46'!$C:$BQ,22,0)</f>
        <v>#N/A</v>
      </c>
      <c r="AJ177" s="29" t="e">
        <f>VLOOKUP($C177,'S46'!$C:$BQ,23,0)</f>
        <v>#N/A</v>
      </c>
      <c r="AK177" s="29" t="e">
        <f>VLOOKUP($C177,'S46'!$C:$BQ,35,0)</f>
        <v>#N/A</v>
      </c>
      <c r="AL177" s="29" t="e">
        <f>VLOOKUP($C177,'S46'!$C:$BQ,42,0)</f>
        <v>#N/A</v>
      </c>
      <c r="AM177" s="29" t="e">
        <f>VLOOKUP($C177,'S46'!$C:$BQ,43,0)</f>
        <v>#N/A</v>
      </c>
      <c r="AN177" s="22" t="e">
        <f>VLOOKUP($C177,'S47'!$C:$BQ,55,0)</f>
        <v>#N/A</v>
      </c>
      <c r="AO177" s="22" t="e">
        <f>VLOOKUP($C177,'S47'!$C:$BQ,62,0)</f>
        <v>#N/A</v>
      </c>
      <c r="AP177" s="22" t="e">
        <f>VLOOKUP($C177,'S47'!$C:$BQ,63,0)</f>
        <v>#N/A</v>
      </c>
      <c r="AQ177" s="22" t="e">
        <f>VLOOKUP($C177,'S47'!$C:$BQ,45,0)</f>
        <v>#N/A</v>
      </c>
      <c r="AR177" s="29" t="e">
        <f>VLOOKUP($C177,'S47'!$C:$BQ,52,0)</f>
        <v>#N/A</v>
      </c>
      <c r="AS177" s="29" t="e">
        <f>VLOOKUP($C177,'S47'!$C:$BQ,53,0)</f>
        <v>#N/A</v>
      </c>
      <c r="AT177" s="29" t="e">
        <f>VLOOKUP($C177,'S47'!$C:$BQ,15,0)</f>
        <v>#N/A</v>
      </c>
      <c r="AU177" s="29" t="e">
        <f>VLOOKUP($C177,'S47'!$C:$BQ,22,0)</f>
        <v>#N/A</v>
      </c>
      <c r="AV177" s="29" t="e">
        <f>VLOOKUP($C177,'S47'!$C:$BQ,23,0)</f>
        <v>#N/A</v>
      </c>
      <c r="AW177" s="29" t="e">
        <f>VLOOKUP($C177,'S47'!$C:$BQ,35,0)</f>
        <v>#N/A</v>
      </c>
      <c r="AX177" s="29" t="e">
        <f>VLOOKUP($C177,'S47'!$C:$BQ,42,0)</f>
        <v>#N/A</v>
      </c>
      <c r="AY177" s="29" t="e">
        <f>VLOOKUP($C177,'S47'!$C:$BQ,43,0)</f>
        <v>#N/A</v>
      </c>
      <c r="AZ177" s="22" t="e">
        <f>VLOOKUP($C177,'S48'!$C:$BQ,55,0)</f>
        <v>#N/A</v>
      </c>
      <c r="BA177" s="22" t="e">
        <f>VLOOKUP($C177,'S48'!$C:$BQ,62,0)</f>
        <v>#N/A</v>
      </c>
      <c r="BB177" s="22" t="e">
        <f>VLOOKUP($C177,'S48'!$C:$BQ,63,0)</f>
        <v>#N/A</v>
      </c>
      <c r="BC177" s="22" t="e">
        <f>VLOOKUP($C177,'S48'!$C:$BQ,45,0)</f>
        <v>#N/A</v>
      </c>
      <c r="BD177" s="29" t="e">
        <f>VLOOKUP($C177,'S48'!$C:$BQ,52,0)</f>
        <v>#N/A</v>
      </c>
      <c r="BE177" s="29" t="e">
        <f>VLOOKUP($C177,'S48'!$C:$BQ,53,0)</f>
        <v>#N/A</v>
      </c>
      <c r="BF177" s="29" t="e">
        <f>VLOOKUP($C177,'S48'!$C:$BQ,15,0)</f>
        <v>#N/A</v>
      </c>
      <c r="BG177" s="29" t="e">
        <f>VLOOKUP($C177,'S48'!$C:$BQ,22,0)</f>
        <v>#N/A</v>
      </c>
      <c r="BH177" s="29" t="e">
        <f>VLOOKUP($C177,'S48'!$C:$BQ,23,0)</f>
        <v>#N/A</v>
      </c>
      <c r="BI177" s="29" t="e">
        <f>VLOOKUP($C177,'S48'!$C:$BQ,35,0)</f>
        <v>#N/A</v>
      </c>
      <c r="BJ177" s="29" t="e">
        <f>VLOOKUP($C177,'S48'!$C:$BQ,42,0)</f>
        <v>#N/A</v>
      </c>
      <c r="BK177" s="29" t="e">
        <f>VLOOKUP($C177,'S48'!$C:$BQ,43,0)</f>
        <v>#N/A</v>
      </c>
      <c r="BL177" s="22" t="e">
        <f>VLOOKUP($C177,'S49'!$C:$BQ,55,0)</f>
        <v>#N/A</v>
      </c>
      <c r="BM177" s="22" t="e">
        <f>VLOOKUP($C177,'S49'!$C:$BQ,62,0)</f>
        <v>#N/A</v>
      </c>
      <c r="BN177" s="22" t="e">
        <f>VLOOKUP($C177,'S49'!$C:$BQ,63,0)</f>
        <v>#N/A</v>
      </c>
      <c r="BO177" s="22" t="e">
        <f>VLOOKUP($C177,'S49'!$C:$BQ,45,0)</f>
        <v>#N/A</v>
      </c>
      <c r="BP177" s="29" t="e">
        <f>VLOOKUP($C177,'S49'!$C:$BQ,52,0)</f>
        <v>#N/A</v>
      </c>
      <c r="BQ177" s="29" t="e">
        <f>VLOOKUP($C177,'S49'!$C:$BQ,53,0)</f>
        <v>#N/A</v>
      </c>
      <c r="BR177" s="29" t="e">
        <f>VLOOKUP($C177,'S49'!$C:$BQ,15,0)</f>
        <v>#N/A</v>
      </c>
      <c r="BS177" s="29" t="e">
        <f>VLOOKUP($C177,'S49'!$C:$BQ,22,0)</f>
        <v>#N/A</v>
      </c>
      <c r="BT177" s="29" t="e">
        <f>VLOOKUP($C177,'S49'!$C:$BQ,23,0)</f>
        <v>#N/A</v>
      </c>
      <c r="BU177" s="29" t="e">
        <f>VLOOKUP($C177,'S49'!$C:$BQ,35,0)</f>
        <v>#N/A</v>
      </c>
      <c r="BV177" s="29" t="e">
        <f>VLOOKUP($C177,'S49'!$C:$BQ,42,0)</f>
        <v>#N/A</v>
      </c>
      <c r="BW177" s="29" t="e">
        <f>VLOOKUP($C177,'S49'!$C:$BQ,43,0)</f>
        <v>#N/A</v>
      </c>
      <c r="BX177" s="22" t="e">
        <f>VLOOKUP($C177,'S50'!$C:$BQ,55,0)</f>
        <v>#N/A</v>
      </c>
      <c r="BY177" s="22" t="e">
        <f>VLOOKUP($C177,'S50'!$C:$BQ,62,0)</f>
        <v>#N/A</v>
      </c>
      <c r="BZ177" s="22" t="e">
        <f>VLOOKUP($C177,'S50'!$C:$BQ,63,0)</f>
        <v>#N/A</v>
      </c>
      <c r="CA177" s="22" t="e">
        <f>VLOOKUP($C177,'S50'!$C:$BQ,45,0)</f>
        <v>#N/A</v>
      </c>
      <c r="CB177" s="29" t="e">
        <f>VLOOKUP($C177,'S50'!$C:$BQ,52,0)</f>
        <v>#N/A</v>
      </c>
      <c r="CC177" s="29" t="e">
        <f>VLOOKUP($C177,'S50'!$C:$BQ,53,0)</f>
        <v>#N/A</v>
      </c>
      <c r="CD177" s="29" t="e">
        <f>VLOOKUP($C177,'S50'!$C:$BQ,15,0)</f>
        <v>#N/A</v>
      </c>
      <c r="CE177" s="29" t="e">
        <f>VLOOKUP($C177,'S50'!$C:$BQ,22,0)</f>
        <v>#N/A</v>
      </c>
      <c r="CF177" s="29" t="e">
        <f>VLOOKUP($C177,'S50'!$C:$BQ,23,0)</f>
        <v>#N/A</v>
      </c>
      <c r="CG177" s="29" t="e">
        <f>VLOOKUP($C177,'S50'!$C:$BQ,35,0)</f>
        <v>#N/A</v>
      </c>
      <c r="CH177" s="29" t="e">
        <f>VLOOKUP($C177,'S50'!$C:$BQ,42,0)</f>
        <v>#N/A</v>
      </c>
      <c r="CI177" s="29" t="e">
        <f>VLOOKUP($C177,'S50'!$C:$BQ,43,0)</f>
        <v>#N/A</v>
      </c>
    </row>
    <row r="178" spans="1:87" x14ac:dyDescent="0.2">
      <c r="A178" s="31" t="s">
        <v>387</v>
      </c>
      <c r="B178" s="31" t="s">
        <v>388</v>
      </c>
      <c r="C178" s="21" t="s">
        <v>216</v>
      </c>
      <c r="D178" s="22">
        <f>VLOOKUP($C178,'S0 remplacer avec S44'!$C:$BQ,55,0)</f>
        <v>159.69999999999999</v>
      </c>
      <c r="E178" s="22">
        <f>VLOOKUP($C178,'S0 remplacer avec S44'!$C:$BQ,62,0)</f>
        <v>29</v>
      </c>
      <c r="F178" s="22">
        <f>VLOOKUP($C178,'S0 remplacer avec S44'!$C:$BQ,63,0)</f>
        <v>66</v>
      </c>
      <c r="G178" s="22">
        <f>VLOOKUP($C178,'S0 remplacer avec S44'!$C:$BQ,45,0)</f>
        <v>1375.3625300000001</v>
      </c>
      <c r="H178" s="29">
        <f>VLOOKUP($C178,'S0 remplacer avec S44'!$C:$BQ,52,0)</f>
        <v>280</v>
      </c>
      <c r="I178" s="29">
        <f>VLOOKUP($C178,'S0 remplacer avec S44'!$C:$BQ,53,0)</f>
        <v>612</v>
      </c>
      <c r="J178" s="29">
        <f>VLOOKUP($C178,'S0 remplacer avec S44'!$C:$BQ,15,0)</f>
        <v>102</v>
      </c>
      <c r="K178" s="29">
        <f>VLOOKUP($C178,'S0 remplacer avec S44'!$C:$BQ,22,0)</f>
        <v>3</v>
      </c>
      <c r="L178" s="29">
        <f>VLOOKUP($C178,'S0 remplacer avec S44'!$C:$BQ,23,0)</f>
        <v>23</v>
      </c>
      <c r="M178" s="29">
        <f>VLOOKUP($C178,'S0 remplacer avec S44'!$C:$BQ,35,0)</f>
        <v>2694.7454600000001</v>
      </c>
      <c r="N178" s="29">
        <f>VLOOKUP($C178,'S0 remplacer avec S44'!$C:$BQ,42,0)</f>
        <v>0</v>
      </c>
      <c r="O178" s="29">
        <f>VLOOKUP($C178,'S0 remplacer avec S44'!$C:$BQ,43,0)</f>
        <v>0</v>
      </c>
      <c r="P178" s="22">
        <f>VLOOKUP($C178,'S45'!$C:$BQ,55,0)</f>
        <v>159.4</v>
      </c>
      <c r="Q178" s="22">
        <f>VLOOKUP($C178,'S45'!$C:$BQ,62,0)</f>
        <v>29</v>
      </c>
      <c r="R178" s="22">
        <f>VLOOKUP($C178,'S45'!$C:$BQ,63,0)</f>
        <v>66</v>
      </c>
      <c r="S178" s="22">
        <f>VLOOKUP($C178,'S45'!$C:$BQ,45,0)</f>
        <v>1381.4655299999999</v>
      </c>
      <c r="T178" s="29">
        <f>VLOOKUP($C178,'S45'!$C:$BQ,52,0)</f>
        <v>274</v>
      </c>
      <c r="U178" s="29">
        <f>VLOOKUP($C178,'S45'!$C:$BQ,53,0)</f>
        <v>605</v>
      </c>
      <c r="V178" s="29">
        <f>VLOOKUP($C178,'S45'!$C:$BQ,15,0)</f>
        <v>103</v>
      </c>
      <c r="W178" s="29">
        <f>VLOOKUP($C178,'S45'!$C:$BQ,22,0)</f>
        <v>2</v>
      </c>
      <c r="X178" s="29">
        <f>VLOOKUP($C178,'S45'!$C:$BQ,23,0)</f>
        <v>22</v>
      </c>
      <c r="Y178" s="29">
        <f>VLOOKUP($C178,'S45'!$C:$BQ,35,0)</f>
        <v>2695.6355600000002</v>
      </c>
      <c r="Z178" s="29">
        <f>VLOOKUP($C178,'S45'!$C:$BQ,42,0)</f>
        <v>0</v>
      </c>
      <c r="AA178" s="29">
        <f>VLOOKUP($C178,'S45'!$C:$BQ,43,0)</f>
        <v>0</v>
      </c>
      <c r="AB178" s="22" t="e">
        <f>VLOOKUP($C178,'S46'!$C:$BQ,55,0)</f>
        <v>#N/A</v>
      </c>
      <c r="AC178" s="22" t="e">
        <f>VLOOKUP($C178,'S46'!$C:$BQ,62,0)</f>
        <v>#N/A</v>
      </c>
      <c r="AD178" s="22" t="e">
        <f>VLOOKUP($C178,'S46'!$C:$BQ,63,0)</f>
        <v>#N/A</v>
      </c>
      <c r="AE178" s="22" t="e">
        <f>VLOOKUP($C178,'S46'!$C:$BQ,45,0)</f>
        <v>#N/A</v>
      </c>
      <c r="AF178" s="29" t="e">
        <f>VLOOKUP($C178,'S46'!$C:$BQ,52,0)</f>
        <v>#N/A</v>
      </c>
      <c r="AG178" s="29" t="e">
        <f>VLOOKUP($C178,'S46'!$C:$BQ,53,0)</f>
        <v>#N/A</v>
      </c>
      <c r="AH178" s="29" t="e">
        <f>VLOOKUP($C178,'S46'!$C:$BQ,15,0)</f>
        <v>#N/A</v>
      </c>
      <c r="AI178" s="29" t="e">
        <f>VLOOKUP($C178,'S46'!$C:$BQ,22,0)</f>
        <v>#N/A</v>
      </c>
      <c r="AJ178" s="29" t="e">
        <f>VLOOKUP($C178,'S46'!$C:$BQ,23,0)</f>
        <v>#N/A</v>
      </c>
      <c r="AK178" s="29" t="e">
        <f>VLOOKUP($C178,'S46'!$C:$BQ,35,0)</f>
        <v>#N/A</v>
      </c>
      <c r="AL178" s="29" t="e">
        <f>VLOOKUP($C178,'S46'!$C:$BQ,42,0)</f>
        <v>#N/A</v>
      </c>
      <c r="AM178" s="29" t="e">
        <f>VLOOKUP($C178,'S46'!$C:$BQ,43,0)</f>
        <v>#N/A</v>
      </c>
      <c r="AN178" s="22" t="e">
        <f>VLOOKUP($C178,'S47'!$C:$BQ,55,0)</f>
        <v>#N/A</v>
      </c>
      <c r="AO178" s="22" t="e">
        <f>VLOOKUP($C178,'S47'!$C:$BQ,62,0)</f>
        <v>#N/A</v>
      </c>
      <c r="AP178" s="22" t="e">
        <f>VLOOKUP($C178,'S47'!$C:$BQ,63,0)</f>
        <v>#N/A</v>
      </c>
      <c r="AQ178" s="22" t="e">
        <f>VLOOKUP($C178,'S47'!$C:$BQ,45,0)</f>
        <v>#N/A</v>
      </c>
      <c r="AR178" s="29" t="e">
        <f>VLOOKUP($C178,'S47'!$C:$BQ,52,0)</f>
        <v>#N/A</v>
      </c>
      <c r="AS178" s="29" t="e">
        <f>VLOOKUP($C178,'S47'!$C:$BQ,53,0)</f>
        <v>#N/A</v>
      </c>
      <c r="AT178" s="29" t="e">
        <f>VLOOKUP($C178,'S47'!$C:$BQ,15,0)</f>
        <v>#N/A</v>
      </c>
      <c r="AU178" s="29" t="e">
        <f>VLOOKUP($C178,'S47'!$C:$BQ,22,0)</f>
        <v>#N/A</v>
      </c>
      <c r="AV178" s="29" t="e">
        <f>VLOOKUP($C178,'S47'!$C:$BQ,23,0)</f>
        <v>#N/A</v>
      </c>
      <c r="AW178" s="29" t="e">
        <f>VLOOKUP($C178,'S47'!$C:$BQ,35,0)</f>
        <v>#N/A</v>
      </c>
      <c r="AX178" s="29" t="e">
        <f>VLOOKUP($C178,'S47'!$C:$BQ,42,0)</f>
        <v>#N/A</v>
      </c>
      <c r="AY178" s="29" t="e">
        <f>VLOOKUP($C178,'S47'!$C:$BQ,43,0)</f>
        <v>#N/A</v>
      </c>
      <c r="AZ178" s="22" t="e">
        <f>VLOOKUP($C178,'S48'!$C:$BQ,55,0)</f>
        <v>#N/A</v>
      </c>
      <c r="BA178" s="22" t="e">
        <f>VLOOKUP($C178,'S48'!$C:$BQ,62,0)</f>
        <v>#N/A</v>
      </c>
      <c r="BB178" s="22" t="e">
        <f>VLOOKUP($C178,'S48'!$C:$BQ,63,0)</f>
        <v>#N/A</v>
      </c>
      <c r="BC178" s="22" t="e">
        <f>VLOOKUP($C178,'S48'!$C:$BQ,45,0)</f>
        <v>#N/A</v>
      </c>
      <c r="BD178" s="29" t="e">
        <f>VLOOKUP($C178,'S48'!$C:$BQ,52,0)</f>
        <v>#N/A</v>
      </c>
      <c r="BE178" s="29" t="e">
        <f>VLOOKUP($C178,'S48'!$C:$BQ,53,0)</f>
        <v>#N/A</v>
      </c>
      <c r="BF178" s="29" t="e">
        <f>VLOOKUP($C178,'S48'!$C:$BQ,15,0)</f>
        <v>#N/A</v>
      </c>
      <c r="BG178" s="29" t="e">
        <f>VLOOKUP($C178,'S48'!$C:$BQ,22,0)</f>
        <v>#N/A</v>
      </c>
      <c r="BH178" s="29" t="e">
        <f>VLOOKUP($C178,'S48'!$C:$BQ,23,0)</f>
        <v>#N/A</v>
      </c>
      <c r="BI178" s="29" t="e">
        <f>VLOOKUP($C178,'S48'!$C:$BQ,35,0)</f>
        <v>#N/A</v>
      </c>
      <c r="BJ178" s="29" t="e">
        <f>VLOOKUP($C178,'S48'!$C:$BQ,42,0)</f>
        <v>#N/A</v>
      </c>
      <c r="BK178" s="29" t="e">
        <f>VLOOKUP($C178,'S48'!$C:$BQ,43,0)</f>
        <v>#N/A</v>
      </c>
      <c r="BL178" s="22" t="e">
        <f>VLOOKUP($C178,'S49'!$C:$BQ,55,0)</f>
        <v>#N/A</v>
      </c>
      <c r="BM178" s="22" t="e">
        <f>VLOOKUP($C178,'S49'!$C:$BQ,62,0)</f>
        <v>#N/A</v>
      </c>
      <c r="BN178" s="22" t="e">
        <f>VLOOKUP($C178,'S49'!$C:$BQ,63,0)</f>
        <v>#N/A</v>
      </c>
      <c r="BO178" s="22" t="e">
        <f>VLOOKUP($C178,'S49'!$C:$BQ,45,0)</f>
        <v>#N/A</v>
      </c>
      <c r="BP178" s="29" t="e">
        <f>VLOOKUP($C178,'S49'!$C:$BQ,52,0)</f>
        <v>#N/A</v>
      </c>
      <c r="BQ178" s="29" t="e">
        <f>VLOOKUP($C178,'S49'!$C:$BQ,53,0)</f>
        <v>#N/A</v>
      </c>
      <c r="BR178" s="29" t="e">
        <f>VLOOKUP($C178,'S49'!$C:$BQ,15,0)</f>
        <v>#N/A</v>
      </c>
      <c r="BS178" s="29" t="e">
        <f>VLOOKUP($C178,'S49'!$C:$BQ,22,0)</f>
        <v>#N/A</v>
      </c>
      <c r="BT178" s="29" t="e">
        <f>VLOOKUP($C178,'S49'!$C:$BQ,23,0)</f>
        <v>#N/A</v>
      </c>
      <c r="BU178" s="29" t="e">
        <f>VLOOKUP($C178,'S49'!$C:$BQ,35,0)</f>
        <v>#N/A</v>
      </c>
      <c r="BV178" s="29" t="e">
        <f>VLOOKUP($C178,'S49'!$C:$BQ,42,0)</f>
        <v>#N/A</v>
      </c>
      <c r="BW178" s="29" t="e">
        <f>VLOOKUP($C178,'S49'!$C:$BQ,43,0)</f>
        <v>#N/A</v>
      </c>
      <c r="BX178" s="22" t="e">
        <f>VLOOKUP($C178,'S50'!$C:$BQ,55,0)</f>
        <v>#N/A</v>
      </c>
      <c r="BY178" s="22" t="e">
        <f>VLOOKUP($C178,'S50'!$C:$BQ,62,0)</f>
        <v>#N/A</v>
      </c>
      <c r="BZ178" s="22" t="e">
        <f>VLOOKUP($C178,'S50'!$C:$BQ,63,0)</f>
        <v>#N/A</v>
      </c>
      <c r="CA178" s="22" t="e">
        <f>VLOOKUP($C178,'S50'!$C:$BQ,45,0)</f>
        <v>#N/A</v>
      </c>
      <c r="CB178" s="29" t="e">
        <f>VLOOKUP($C178,'S50'!$C:$BQ,52,0)</f>
        <v>#N/A</v>
      </c>
      <c r="CC178" s="29" t="e">
        <f>VLOOKUP($C178,'S50'!$C:$BQ,53,0)</f>
        <v>#N/A</v>
      </c>
      <c r="CD178" s="29" t="e">
        <f>VLOOKUP($C178,'S50'!$C:$BQ,15,0)</f>
        <v>#N/A</v>
      </c>
      <c r="CE178" s="29" t="e">
        <f>VLOOKUP($C178,'S50'!$C:$BQ,22,0)</f>
        <v>#N/A</v>
      </c>
      <c r="CF178" s="29" t="e">
        <f>VLOOKUP($C178,'S50'!$C:$BQ,23,0)</f>
        <v>#N/A</v>
      </c>
      <c r="CG178" s="29" t="e">
        <f>VLOOKUP($C178,'S50'!$C:$BQ,35,0)</f>
        <v>#N/A</v>
      </c>
      <c r="CH178" s="29" t="e">
        <f>VLOOKUP($C178,'S50'!$C:$BQ,42,0)</f>
        <v>#N/A</v>
      </c>
      <c r="CI178" s="29" t="e">
        <f>VLOOKUP($C178,'S50'!$C:$BQ,43,0)</f>
        <v>#N/A</v>
      </c>
    </row>
    <row r="179" spans="1:87" x14ac:dyDescent="0.2">
      <c r="A179" s="31" t="s">
        <v>387</v>
      </c>
      <c r="B179" s="31" t="s">
        <v>388</v>
      </c>
      <c r="C179" s="21" t="s">
        <v>217</v>
      </c>
      <c r="D179" s="22">
        <f>VLOOKUP($C179,'S0 remplacer avec S44'!$C:$BQ,55,0)</f>
        <v>303.3</v>
      </c>
      <c r="E179" s="22">
        <f>VLOOKUP($C179,'S0 remplacer avec S44'!$C:$BQ,62,0)</f>
        <v>15</v>
      </c>
      <c r="F179" s="22">
        <f>VLOOKUP($C179,'S0 remplacer avec S44'!$C:$BQ,63,0)</f>
        <v>79</v>
      </c>
      <c r="G179" s="22">
        <f>VLOOKUP($C179,'S0 remplacer avec S44'!$C:$BQ,45,0)</f>
        <v>1816.6116300000001</v>
      </c>
      <c r="H179" s="29">
        <f>VLOOKUP($C179,'S0 remplacer avec S44'!$C:$BQ,52,0)</f>
        <v>990</v>
      </c>
      <c r="I179" s="29">
        <f>VLOOKUP($C179,'S0 remplacer avec S44'!$C:$BQ,53,0)</f>
        <v>1551</v>
      </c>
      <c r="J179" s="29">
        <f>VLOOKUP($C179,'S0 remplacer avec S44'!$C:$BQ,15,0)</f>
        <v>162</v>
      </c>
      <c r="K179" s="29">
        <f>VLOOKUP($C179,'S0 remplacer avec S44'!$C:$BQ,22,0)</f>
        <v>15</v>
      </c>
      <c r="L179" s="29">
        <f>VLOOKUP($C179,'S0 remplacer avec S44'!$C:$BQ,23,0)</f>
        <v>50</v>
      </c>
      <c r="M179" s="29">
        <f>VLOOKUP($C179,'S0 remplacer avec S44'!$C:$BQ,35,0)</f>
        <v>5236.6852699999999</v>
      </c>
      <c r="N179" s="29">
        <f>VLOOKUP($C179,'S0 remplacer avec S44'!$C:$BQ,42,0)</f>
        <v>0</v>
      </c>
      <c r="O179" s="29">
        <f>VLOOKUP($C179,'S0 remplacer avec S44'!$C:$BQ,43,0)</f>
        <v>0</v>
      </c>
      <c r="P179" s="22">
        <f>VLOOKUP($C179,'S45'!$C:$BQ,55,0)</f>
        <v>314.60000000000002</v>
      </c>
      <c r="Q179" s="22">
        <f>VLOOKUP($C179,'S45'!$C:$BQ,62,0)</f>
        <v>4</v>
      </c>
      <c r="R179" s="22">
        <f>VLOOKUP($C179,'S45'!$C:$BQ,63,0)</f>
        <v>68</v>
      </c>
      <c r="S179" s="22">
        <f>VLOOKUP($C179,'S45'!$C:$BQ,45,0)</f>
        <v>1903.29403</v>
      </c>
      <c r="T179" s="29">
        <f>VLOOKUP($C179,'S45'!$C:$BQ,52,0)</f>
        <v>903</v>
      </c>
      <c r="U179" s="29">
        <f>VLOOKUP($C179,'S45'!$C:$BQ,53,0)</f>
        <v>1464</v>
      </c>
      <c r="V179" s="29">
        <f>VLOOKUP($C179,'S45'!$C:$BQ,15,0)</f>
        <v>165</v>
      </c>
      <c r="W179" s="29">
        <f>VLOOKUP($C179,'S45'!$C:$BQ,22,0)</f>
        <v>12</v>
      </c>
      <c r="X179" s="29">
        <f>VLOOKUP($C179,'S45'!$C:$BQ,23,0)</f>
        <v>47</v>
      </c>
      <c r="Y179" s="29">
        <f>VLOOKUP($C179,'S45'!$C:$BQ,35,0)</f>
        <v>5266.0888400000003</v>
      </c>
      <c r="Z179" s="29">
        <f>VLOOKUP($C179,'S45'!$C:$BQ,42,0)</f>
        <v>0</v>
      </c>
      <c r="AA179" s="29">
        <f>VLOOKUP($C179,'S45'!$C:$BQ,43,0)</f>
        <v>0</v>
      </c>
      <c r="AB179" s="22" t="e">
        <f>VLOOKUP($C179,'S46'!$C:$BQ,55,0)</f>
        <v>#N/A</v>
      </c>
      <c r="AC179" s="22" t="e">
        <f>VLOOKUP($C179,'S46'!$C:$BQ,62,0)</f>
        <v>#N/A</v>
      </c>
      <c r="AD179" s="22" t="e">
        <f>VLOOKUP($C179,'S46'!$C:$BQ,63,0)</f>
        <v>#N/A</v>
      </c>
      <c r="AE179" s="22" t="e">
        <f>VLOOKUP($C179,'S46'!$C:$BQ,45,0)</f>
        <v>#N/A</v>
      </c>
      <c r="AF179" s="29" t="e">
        <f>VLOOKUP($C179,'S46'!$C:$BQ,52,0)</f>
        <v>#N/A</v>
      </c>
      <c r="AG179" s="29" t="e">
        <f>VLOOKUP($C179,'S46'!$C:$BQ,53,0)</f>
        <v>#N/A</v>
      </c>
      <c r="AH179" s="29" t="e">
        <f>VLOOKUP($C179,'S46'!$C:$BQ,15,0)</f>
        <v>#N/A</v>
      </c>
      <c r="AI179" s="29" t="e">
        <f>VLOOKUP($C179,'S46'!$C:$BQ,22,0)</f>
        <v>#N/A</v>
      </c>
      <c r="AJ179" s="29" t="e">
        <f>VLOOKUP($C179,'S46'!$C:$BQ,23,0)</f>
        <v>#N/A</v>
      </c>
      <c r="AK179" s="29" t="e">
        <f>VLOOKUP($C179,'S46'!$C:$BQ,35,0)</f>
        <v>#N/A</v>
      </c>
      <c r="AL179" s="29" t="e">
        <f>VLOOKUP($C179,'S46'!$C:$BQ,42,0)</f>
        <v>#N/A</v>
      </c>
      <c r="AM179" s="29" t="e">
        <f>VLOOKUP($C179,'S46'!$C:$BQ,43,0)</f>
        <v>#N/A</v>
      </c>
      <c r="AN179" s="22" t="e">
        <f>VLOOKUP($C179,'S47'!$C:$BQ,55,0)</f>
        <v>#N/A</v>
      </c>
      <c r="AO179" s="22" t="e">
        <f>VLOOKUP($C179,'S47'!$C:$BQ,62,0)</f>
        <v>#N/A</v>
      </c>
      <c r="AP179" s="22" t="e">
        <f>VLOOKUP($C179,'S47'!$C:$BQ,63,0)</f>
        <v>#N/A</v>
      </c>
      <c r="AQ179" s="22" t="e">
        <f>VLOOKUP($C179,'S47'!$C:$BQ,45,0)</f>
        <v>#N/A</v>
      </c>
      <c r="AR179" s="29" t="e">
        <f>VLOOKUP($C179,'S47'!$C:$BQ,52,0)</f>
        <v>#N/A</v>
      </c>
      <c r="AS179" s="29" t="e">
        <f>VLOOKUP($C179,'S47'!$C:$BQ,53,0)</f>
        <v>#N/A</v>
      </c>
      <c r="AT179" s="29" t="e">
        <f>VLOOKUP($C179,'S47'!$C:$BQ,15,0)</f>
        <v>#N/A</v>
      </c>
      <c r="AU179" s="29" t="e">
        <f>VLOOKUP($C179,'S47'!$C:$BQ,22,0)</f>
        <v>#N/A</v>
      </c>
      <c r="AV179" s="29" t="e">
        <f>VLOOKUP($C179,'S47'!$C:$BQ,23,0)</f>
        <v>#N/A</v>
      </c>
      <c r="AW179" s="29" t="e">
        <f>VLOOKUP($C179,'S47'!$C:$BQ,35,0)</f>
        <v>#N/A</v>
      </c>
      <c r="AX179" s="29" t="e">
        <f>VLOOKUP($C179,'S47'!$C:$BQ,42,0)</f>
        <v>#N/A</v>
      </c>
      <c r="AY179" s="29" t="e">
        <f>VLOOKUP($C179,'S47'!$C:$BQ,43,0)</f>
        <v>#N/A</v>
      </c>
      <c r="AZ179" s="22" t="e">
        <f>VLOOKUP($C179,'S48'!$C:$BQ,55,0)</f>
        <v>#N/A</v>
      </c>
      <c r="BA179" s="22" t="e">
        <f>VLOOKUP($C179,'S48'!$C:$BQ,62,0)</f>
        <v>#N/A</v>
      </c>
      <c r="BB179" s="22" t="e">
        <f>VLOOKUP($C179,'S48'!$C:$BQ,63,0)</f>
        <v>#N/A</v>
      </c>
      <c r="BC179" s="22" t="e">
        <f>VLOOKUP($C179,'S48'!$C:$BQ,45,0)</f>
        <v>#N/A</v>
      </c>
      <c r="BD179" s="29" t="e">
        <f>VLOOKUP($C179,'S48'!$C:$BQ,52,0)</f>
        <v>#N/A</v>
      </c>
      <c r="BE179" s="29" t="e">
        <f>VLOOKUP($C179,'S48'!$C:$BQ,53,0)</f>
        <v>#N/A</v>
      </c>
      <c r="BF179" s="29" t="e">
        <f>VLOOKUP($C179,'S48'!$C:$BQ,15,0)</f>
        <v>#N/A</v>
      </c>
      <c r="BG179" s="29" t="e">
        <f>VLOOKUP($C179,'S48'!$C:$BQ,22,0)</f>
        <v>#N/A</v>
      </c>
      <c r="BH179" s="29" t="e">
        <f>VLOOKUP($C179,'S48'!$C:$BQ,23,0)</f>
        <v>#N/A</v>
      </c>
      <c r="BI179" s="29" t="e">
        <f>VLOOKUP($C179,'S48'!$C:$BQ,35,0)</f>
        <v>#N/A</v>
      </c>
      <c r="BJ179" s="29" t="e">
        <f>VLOOKUP($C179,'S48'!$C:$BQ,42,0)</f>
        <v>#N/A</v>
      </c>
      <c r="BK179" s="29" t="e">
        <f>VLOOKUP($C179,'S48'!$C:$BQ,43,0)</f>
        <v>#N/A</v>
      </c>
      <c r="BL179" s="22" t="e">
        <f>VLOOKUP($C179,'S49'!$C:$BQ,55,0)</f>
        <v>#N/A</v>
      </c>
      <c r="BM179" s="22" t="e">
        <f>VLOOKUP($C179,'S49'!$C:$BQ,62,0)</f>
        <v>#N/A</v>
      </c>
      <c r="BN179" s="22" t="e">
        <f>VLOOKUP($C179,'S49'!$C:$BQ,63,0)</f>
        <v>#N/A</v>
      </c>
      <c r="BO179" s="22" t="e">
        <f>VLOOKUP($C179,'S49'!$C:$BQ,45,0)</f>
        <v>#N/A</v>
      </c>
      <c r="BP179" s="29" t="e">
        <f>VLOOKUP($C179,'S49'!$C:$BQ,52,0)</f>
        <v>#N/A</v>
      </c>
      <c r="BQ179" s="29" t="e">
        <f>VLOOKUP($C179,'S49'!$C:$BQ,53,0)</f>
        <v>#N/A</v>
      </c>
      <c r="BR179" s="29" t="e">
        <f>VLOOKUP($C179,'S49'!$C:$BQ,15,0)</f>
        <v>#N/A</v>
      </c>
      <c r="BS179" s="29" t="e">
        <f>VLOOKUP($C179,'S49'!$C:$BQ,22,0)</f>
        <v>#N/A</v>
      </c>
      <c r="BT179" s="29" t="e">
        <f>VLOOKUP($C179,'S49'!$C:$BQ,23,0)</f>
        <v>#N/A</v>
      </c>
      <c r="BU179" s="29" t="e">
        <f>VLOOKUP($C179,'S49'!$C:$BQ,35,0)</f>
        <v>#N/A</v>
      </c>
      <c r="BV179" s="29" t="e">
        <f>VLOOKUP($C179,'S49'!$C:$BQ,42,0)</f>
        <v>#N/A</v>
      </c>
      <c r="BW179" s="29" t="e">
        <f>VLOOKUP($C179,'S49'!$C:$BQ,43,0)</f>
        <v>#N/A</v>
      </c>
      <c r="BX179" s="22" t="e">
        <f>VLOOKUP($C179,'S50'!$C:$BQ,55,0)</f>
        <v>#N/A</v>
      </c>
      <c r="BY179" s="22" t="e">
        <f>VLOOKUP($C179,'S50'!$C:$BQ,62,0)</f>
        <v>#N/A</v>
      </c>
      <c r="BZ179" s="22" t="e">
        <f>VLOOKUP($C179,'S50'!$C:$BQ,63,0)</f>
        <v>#N/A</v>
      </c>
      <c r="CA179" s="22" t="e">
        <f>VLOOKUP($C179,'S50'!$C:$BQ,45,0)</f>
        <v>#N/A</v>
      </c>
      <c r="CB179" s="29" t="e">
        <f>VLOOKUP($C179,'S50'!$C:$BQ,52,0)</f>
        <v>#N/A</v>
      </c>
      <c r="CC179" s="29" t="e">
        <f>VLOOKUP($C179,'S50'!$C:$BQ,53,0)</f>
        <v>#N/A</v>
      </c>
      <c r="CD179" s="29" t="e">
        <f>VLOOKUP($C179,'S50'!$C:$BQ,15,0)</f>
        <v>#N/A</v>
      </c>
      <c r="CE179" s="29" t="e">
        <f>VLOOKUP($C179,'S50'!$C:$BQ,22,0)</f>
        <v>#N/A</v>
      </c>
      <c r="CF179" s="29" t="e">
        <f>VLOOKUP($C179,'S50'!$C:$BQ,23,0)</f>
        <v>#N/A</v>
      </c>
      <c r="CG179" s="29" t="e">
        <f>VLOOKUP($C179,'S50'!$C:$BQ,35,0)</f>
        <v>#N/A</v>
      </c>
      <c r="CH179" s="29" t="e">
        <f>VLOOKUP($C179,'S50'!$C:$BQ,42,0)</f>
        <v>#N/A</v>
      </c>
      <c r="CI179" s="29" t="e">
        <f>VLOOKUP($C179,'S50'!$C:$BQ,43,0)</f>
        <v>#N/A</v>
      </c>
    </row>
    <row r="180" spans="1:87" x14ac:dyDescent="0.2">
      <c r="A180" s="31" t="s">
        <v>387</v>
      </c>
      <c r="B180" s="31" t="s">
        <v>388</v>
      </c>
      <c r="C180" s="21" t="s">
        <v>218</v>
      </c>
      <c r="D180" s="22">
        <f>VLOOKUP($C180,'S0 remplacer avec S44'!$C:$BQ,55,0)</f>
        <v>260</v>
      </c>
      <c r="E180" s="22">
        <f>VLOOKUP($C180,'S0 remplacer avec S44'!$C:$BQ,62,0)</f>
        <v>0</v>
      </c>
      <c r="F180" s="22">
        <f>VLOOKUP($C180,'S0 remplacer avec S44'!$C:$BQ,63,0)</f>
        <v>36</v>
      </c>
      <c r="G180" s="22">
        <f>VLOOKUP($C180,'S0 remplacer avec S44'!$C:$BQ,45,0)</f>
        <v>2466.3556800000001</v>
      </c>
      <c r="H180" s="29">
        <f>VLOOKUP($C180,'S0 remplacer avec S44'!$C:$BQ,52,0)</f>
        <v>0</v>
      </c>
      <c r="I180" s="29">
        <f>VLOOKUP($C180,'S0 remplacer avec S44'!$C:$BQ,53,0)</f>
        <v>142</v>
      </c>
      <c r="J180" s="29">
        <f>VLOOKUP($C180,'S0 remplacer avec S44'!$C:$BQ,15,0)</f>
        <v>173</v>
      </c>
      <c r="K180" s="29">
        <f>VLOOKUP($C180,'S0 remplacer avec S44'!$C:$BQ,22,0)</f>
        <v>0</v>
      </c>
      <c r="L180" s="29">
        <f>VLOOKUP($C180,'S0 remplacer avec S44'!$C:$BQ,23,0)</f>
        <v>0</v>
      </c>
      <c r="M180" s="29">
        <f>VLOOKUP($C180,'S0 remplacer avec S44'!$C:$BQ,35,0)</f>
        <v>1161.3639000000001</v>
      </c>
      <c r="N180" s="29">
        <f>VLOOKUP($C180,'S0 remplacer avec S44'!$C:$BQ,42,0)</f>
        <v>1249</v>
      </c>
      <c r="O180" s="29">
        <f>VLOOKUP($C180,'S0 remplacer avec S44'!$C:$BQ,43,0)</f>
        <v>1731</v>
      </c>
      <c r="P180" s="22">
        <f>VLOOKUP($C180,'S45'!$C:$BQ,55,0)</f>
        <v>267.89999999999998</v>
      </c>
      <c r="Q180" s="22">
        <f>VLOOKUP($C180,'S45'!$C:$BQ,62,0)</f>
        <v>0</v>
      </c>
      <c r="R180" s="22">
        <f>VLOOKUP($C180,'S45'!$C:$BQ,63,0)</f>
        <v>28</v>
      </c>
      <c r="S180" s="22">
        <f>VLOOKUP($C180,'S45'!$C:$BQ,45,0)</f>
        <v>2577.9979400000002</v>
      </c>
      <c r="T180" s="29">
        <f>VLOOKUP($C180,'S45'!$C:$BQ,52,0)</f>
        <v>0</v>
      </c>
      <c r="U180" s="29">
        <f>VLOOKUP($C180,'S45'!$C:$BQ,53,0)</f>
        <v>31</v>
      </c>
      <c r="V180" s="29">
        <f>VLOOKUP($C180,'S45'!$C:$BQ,15,0)</f>
        <v>176</v>
      </c>
      <c r="W180" s="29">
        <f>VLOOKUP($C180,'S45'!$C:$BQ,22,0)</f>
        <v>0</v>
      </c>
      <c r="X180" s="29">
        <f>VLOOKUP($C180,'S45'!$C:$BQ,23,0)</f>
        <v>0</v>
      </c>
      <c r="Y180" s="29">
        <f>VLOOKUP($C180,'S45'!$C:$BQ,35,0)</f>
        <v>1204.4435000000001</v>
      </c>
      <c r="Z180" s="29">
        <f>VLOOKUP($C180,'S45'!$C:$BQ,42,0)</f>
        <v>1206</v>
      </c>
      <c r="AA180" s="29">
        <f>VLOOKUP($C180,'S45'!$C:$BQ,43,0)</f>
        <v>1688</v>
      </c>
      <c r="AB180" s="22" t="e">
        <f>VLOOKUP($C180,'S46'!$C:$BQ,55,0)</f>
        <v>#N/A</v>
      </c>
      <c r="AC180" s="22" t="e">
        <f>VLOOKUP($C180,'S46'!$C:$BQ,62,0)</f>
        <v>#N/A</v>
      </c>
      <c r="AD180" s="22" t="e">
        <f>VLOOKUP($C180,'S46'!$C:$BQ,63,0)</f>
        <v>#N/A</v>
      </c>
      <c r="AE180" s="22" t="e">
        <f>VLOOKUP($C180,'S46'!$C:$BQ,45,0)</f>
        <v>#N/A</v>
      </c>
      <c r="AF180" s="29" t="e">
        <f>VLOOKUP($C180,'S46'!$C:$BQ,52,0)</f>
        <v>#N/A</v>
      </c>
      <c r="AG180" s="29" t="e">
        <f>VLOOKUP($C180,'S46'!$C:$BQ,53,0)</f>
        <v>#N/A</v>
      </c>
      <c r="AH180" s="29" t="e">
        <f>VLOOKUP($C180,'S46'!$C:$BQ,15,0)</f>
        <v>#N/A</v>
      </c>
      <c r="AI180" s="29" t="e">
        <f>VLOOKUP($C180,'S46'!$C:$BQ,22,0)</f>
        <v>#N/A</v>
      </c>
      <c r="AJ180" s="29" t="e">
        <f>VLOOKUP($C180,'S46'!$C:$BQ,23,0)</f>
        <v>#N/A</v>
      </c>
      <c r="AK180" s="29" t="e">
        <f>VLOOKUP($C180,'S46'!$C:$BQ,35,0)</f>
        <v>#N/A</v>
      </c>
      <c r="AL180" s="29" t="e">
        <f>VLOOKUP($C180,'S46'!$C:$BQ,42,0)</f>
        <v>#N/A</v>
      </c>
      <c r="AM180" s="29" t="e">
        <f>VLOOKUP($C180,'S46'!$C:$BQ,43,0)</f>
        <v>#N/A</v>
      </c>
      <c r="AN180" s="22" t="e">
        <f>VLOOKUP($C180,'S47'!$C:$BQ,55,0)</f>
        <v>#N/A</v>
      </c>
      <c r="AO180" s="22" t="e">
        <f>VLOOKUP($C180,'S47'!$C:$BQ,62,0)</f>
        <v>#N/A</v>
      </c>
      <c r="AP180" s="22" t="e">
        <f>VLOOKUP($C180,'S47'!$C:$BQ,63,0)</f>
        <v>#N/A</v>
      </c>
      <c r="AQ180" s="22" t="e">
        <f>VLOOKUP($C180,'S47'!$C:$BQ,45,0)</f>
        <v>#N/A</v>
      </c>
      <c r="AR180" s="29" t="e">
        <f>VLOOKUP($C180,'S47'!$C:$BQ,52,0)</f>
        <v>#N/A</v>
      </c>
      <c r="AS180" s="29" t="e">
        <f>VLOOKUP($C180,'S47'!$C:$BQ,53,0)</f>
        <v>#N/A</v>
      </c>
      <c r="AT180" s="29" t="e">
        <f>VLOOKUP($C180,'S47'!$C:$BQ,15,0)</f>
        <v>#N/A</v>
      </c>
      <c r="AU180" s="29" t="e">
        <f>VLOOKUP($C180,'S47'!$C:$BQ,22,0)</f>
        <v>#N/A</v>
      </c>
      <c r="AV180" s="29" t="e">
        <f>VLOOKUP($C180,'S47'!$C:$BQ,23,0)</f>
        <v>#N/A</v>
      </c>
      <c r="AW180" s="29" t="e">
        <f>VLOOKUP($C180,'S47'!$C:$BQ,35,0)</f>
        <v>#N/A</v>
      </c>
      <c r="AX180" s="29" t="e">
        <f>VLOOKUP($C180,'S47'!$C:$BQ,42,0)</f>
        <v>#N/A</v>
      </c>
      <c r="AY180" s="29" t="e">
        <f>VLOOKUP($C180,'S47'!$C:$BQ,43,0)</f>
        <v>#N/A</v>
      </c>
      <c r="AZ180" s="22" t="e">
        <f>VLOOKUP($C180,'S48'!$C:$BQ,55,0)</f>
        <v>#N/A</v>
      </c>
      <c r="BA180" s="22" t="e">
        <f>VLOOKUP($C180,'S48'!$C:$BQ,62,0)</f>
        <v>#N/A</v>
      </c>
      <c r="BB180" s="22" t="e">
        <f>VLOOKUP($C180,'S48'!$C:$BQ,63,0)</f>
        <v>#N/A</v>
      </c>
      <c r="BC180" s="22" t="e">
        <f>VLOOKUP($C180,'S48'!$C:$BQ,45,0)</f>
        <v>#N/A</v>
      </c>
      <c r="BD180" s="29" t="e">
        <f>VLOOKUP($C180,'S48'!$C:$BQ,52,0)</f>
        <v>#N/A</v>
      </c>
      <c r="BE180" s="29" t="e">
        <f>VLOOKUP($C180,'S48'!$C:$BQ,53,0)</f>
        <v>#N/A</v>
      </c>
      <c r="BF180" s="29" t="e">
        <f>VLOOKUP($C180,'S48'!$C:$BQ,15,0)</f>
        <v>#N/A</v>
      </c>
      <c r="BG180" s="29" t="e">
        <f>VLOOKUP($C180,'S48'!$C:$BQ,22,0)</f>
        <v>#N/A</v>
      </c>
      <c r="BH180" s="29" t="e">
        <f>VLOOKUP($C180,'S48'!$C:$BQ,23,0)</f>
        <v>#N/A</v>
      </c>
      <c r="BI180" s="29" t="e">
        <f>VLOOKUP($C180,'S48'!$C:$BQ,35,0)</f>
        <v>#N/A</v>
      </c>
      <c r="BJ180" s="29" t="e">
        <f>VLOOKUP($C180,'S48'!$C:$BQ,42,0)</f>
        <v>#N/A</v>
      </c>
      <c r="BK180" s="29" t="e">
        <f>VLOOKUP($C180,'S48'!$C:$BQ,43,0)</f>
        <v>#N/A</v>
      </c>
      <c r="BL180" s="22" t="e">
        <f>VLOOKUP($C180,'S49'!$C:$BQ,55,0)</f>
        <v>#N/A</v>
      </c>
      <c r="BM180" s="22" t="e">
        <f>VLOOKUP($C180,'S49'!$C:$BQ,62,0)</f>
        <v>#N/A</v>
      </c>
      <c r="BN180" s="22" t="e">
        <f>VLOOKUP($C180,'S49'!$C:$BQ,63,0)</f>
        <v>#N/A</v>
      </c>
      <c r="BO180" s="22" t="e">
        <f>VLOOKUP($C180,'S49'!$C:$BQ,45,0)</f>
        <v>#N/A</v>
      </c>
      <c r="BP180" s="29" t="e">
        <f>VLOOKUP($C180,'S49'!$C:$BQ,52,0)</f>
        <v>#N/A</v>
      </c>
      <c r="BQ180" s="29" t="e">
        <f>VLOOKUP($C180,'S49'!$C:$BQ,53,0)</f>
        <v>#N/A</v>
      </c>
      <c r="BR180" s="29" t="e">
        <f>VLOOKUP($C180,'S49'!$C:$BQ,15,0)</f>
        <v>#N/A</v>
      </c>
      <c r="BS180" s="29" t="e">
        <f>VLOOKUP($C180,'S49'!$C:$BQ,22,0)</f>
        <v>#N/A</v>
      </c>
      <c r="BT180" s="29" t="e">
        <f>VLOOKUP($C180,'S49'!$C:$BQ,23,0)</f>
        <v>#N/A</v>
      </c>
      <c r="BU180" s="29" t="e">
        <f>VLOOKUP($C180,'S49'!$C:$BQ,35,0)</f>
        <v>#N/A</v>
      </c>
      <c r="BV180" s="29" t="e">
        <f>VLOOKUP($C180,'S49'!$C:$BQ,42,0)</f>
        <v>#N/A</v>
      </c>
      <c r="BW180" s="29" t="e">
        <f>VLOOKUP($C180,'S49'!$C:$BQ,43,0)</f>
        <v>#N/A</v>
      </c>
      <c r="BX180" s="22" t="e">
        <f>VLOOKUP($C180,'S50'!$C:$BQ,55,0)</f>
        <v>#N/A</v>
      </c>
      <c r="BY180" s="22" t="e">
        <f>VLOOKUP($C180,'S50'!$C:$BQ,62,0)</f>
        <v>#N/A</v>
      </c>
      <c r="BZ180" s="22" t="e">
        <f>VLOOKUP($C180,'S50'!$C:$BQ,63,0)</f>
        <v>#N/A</v>
      </c>
      <c r="CA180" s="22" t="e">
        <f>VLOOKUP($C180,'S50'!$C:$BQ,45,0)</f>
        <v>#N/A</v>
      </c>
      <c r="CB180" s="29" t="e">
        <f>VLOOKUP($C180,'S50'!$C:$BQ,52,0)</f>
        <v>#N/A</v>
      </c>
      <c r="CC180" s="29" t="e">
        <f>VLOOKUP($C180,'S50'!$C:$BQ,53,0)</f>
        <v>#N/A</v>
      </c>
      <c r="CD180" s="29" t="e">
        <f>VLOOKUP($C180,'S50'!$C:$BQ,15,0)</f>
        <v>#N/A</v>
      </c>
      <c r="CE180" s="29" t="e">
        <f>VLOOKUP($C180,'S50'!$C:$BQ,22,0)</f>
        <v>#N/A</v>
      </c>
      <c r="CF180" s="29" t="e">
        <f>VLOOKUP($C180,'S50'!$C:$BQ,23,0)</f>
        <v>#N/A</v>
      </c>
      <c r="CG180" s="29" t="e">
        <f>VLOOKUP($C180,'S50'!$C:$BQ,35,0)</f>
        <v>#N/A</v>
      </c>
      <c r="CH180" s="29" t="e">
        <f>VLOOKUP($C180,'S50'!$C:$BQ,42,0)</f>
        <v>#N/A</v>
      </c>
      <c r="CI180" s="29" t="e">
        <f>VLOOKUP($C180,'S50'!$C:$BQ,43,0)</f>
        <v>#N/A</v>
      </c>
    </row>
    <row r="181" spans="1:87" x14ac:dyDescent="0.2">
      <c r="A181" s="31" t="s">
        <v>387</v>
      </c>
      <c r="B181" s="31" t="s">
        <v>388</v>
      </c>
      <c r="C181" s="21" t="s">
        <v>219</v>
      </c>
      <c r="D181" s="22">
        <f>VLOOKUP($C181,'S0 remplacer avec S44'!$C:$BQ,55,0)</f>
        <v>202.5</v>
      </c>
      <c r="E181" s="22">
        <f>VLOOKUP($C181,'S0 remplacer avec S44'!$C:$BQ,62,0)</f>
        <v>52</v>
      </c>
      <c r="F181" s="22">
        <f>VLOOKUP($C181,'S0 remplacer avec S44'!$C:$BQ,63,0)</f>
        <v>103</v>
      </c>
      <c r="G181" s="22">
        <f>VLOOKUP($C181,'S0 remplacer avec S44'!$C:$BQ,45,0)</f>
        <v>2176.5577400000002</v>
      </c>
      <c r="H181" s="29">
        <f>VLOOKUP($C181,'S0 remplacer avec S44'!$C:$BQ,52,0)</f>
        <v>61</v>
      </c>
      <c r="I181" s="29">
        <f>VLOOKUP($C181,'S0 remplacer avec S44'!$C:$BQ,53,0)</f>
        <v>508</v>
      </c>
      <c r="J181" s="29">
        <f>VLOOKUP($C181,'S0 remplacer avec S44'!$C:$BQ,15,0)</f>
        <v>213</v>
      </c>
      <c r="K181" s="29">
        <f>VLOOKUP($C181,'S0 remplacer avec S44'!$C:$BQ,22,0)</f>
        <v>0</v>
      </c>
      <c r="L181" s="29">
        <f>VLOOKUP($C181,'S0 remplacer avec S44'!$C:$BQ,23,0)</f>
        <v>0</v>
      </c>
      <c r="M181" s="29">
        <f>VLOOKUP($C181,'S0 remplacer avec S44'!$C:$BQ,35,0)</f>
        <v>3783.7438200000001</v>
      </c>
      <c r="N181" s="29">
        <f>VLOOKUP($C181,'S0 remplacer avec S44'!$C:$BQ,42,0)</f>
        <v>0</v>
      </c>
      <c r="O181" s="29">
        <f>VLOOKUP($C181,'S0 remplacer avec S44'!$C:$BQ,43,0)</f>
        <v>96</v>
      </c>
      <c r="P181" s="22">
        <f>VLOOKUP($C181,'S45'!$C:$BQ,55,0)</f>
        <v>205.1</v>
      </c>
      <c r="Q181" s="22">
        <f>VLOOKUP($C181,'S45'!$C:$BQ,62,0)</f>
        <v>49</v>
      </c>
      <c r="R181" s="22">
        <f>VLOOKUP($C181,'S45'!$C:$BQ,63,0)</f>
        <v>100</v>
      </c>
      <c r="S181" s="22">
        <f>VLOOKUP($C181,'S45'!$C:$BQ,45,0)</f>
        <v>2288.1710699999999</v>
      </c>
      <c r="T181" s="29">
        <f>VLOOKUP($C181,'S45'!$C:$BQ,52,0)</f>
        <v>0</v>
      </c>
      <c r="U181" s="29">
        <f>VLOOKUP($C181,'S45'!$C:$BQ,53,0)</f>
        <v>397</v>
      </c>
      <c r="V181" s="29">
        <f>VLOOKUP($C181,'S45'!$C:$BQ,15,0)</f>
        <v>215</v>
      </c>
      <c r="W181" s="29">
        <f>VLOOKUP($C181,'S45'!$C:$BQ,22,0)</f>
        <v>0</v>
      </c>
      <c r="X181" s="29">
        <f>VLOOKUP($C181,'S45'!$C:$BQ,23,0)</f>
        <v>0</v>
      </c>
      <c r="Y181" s="29">
        <f>VLOOKUP($C181,'S45'!$C:$BQ,35,0)</f>
        <v>3888.6786000000002</v>
      </c>
      <c r="Z181" s="29">
        <f>VLOOKUP($C181,'S45'!$C:$BQ,42,0)</f>
        <v>0</v>
      </c>
      <c r="AA181" s="29">
        <f>VLOOKUP($C181,'S45'!$C:$BQ,43,0)</f>
        <v>0</v>
      </c>
      <c r="AB181" s="22" t="e">
        <f>VLOOKUP($C181,'S46'!$C:$BQ,55,0)</f>
        <v>#N/A</v>
      </c>
      <c r="AC181" s="22" t="e">
        <f>VLOOKUP($C181,'S46'!$C:$BQ,62,0)</f>
        <v>#N/A</v>
      </c>
      <c r="AD181" s="22" t="e">
        <f>VLOOKUP($C181,'S46'!$C:$BQ,63,0)</f>
        <v>#N/A</v>
      </c>
      <c r="AE181" s="22" t="e">
        <f>VLOOKUP($C181,'S46'!$C:$BQ,45,0)</f>
        <v>#N/A</v>
      </c>
      <c r="AF181" s="29" t="e">
        <f>VLOOKUP($C181,'S46'!$C:$BQ,52,0)</f>
        <v>#N/A</v>
      </c>
      <c r="AG181" s="29" t="e">
        <f>VLOOKUP($C181,'S46'!$C:$BQ,53,0)</f>
        <v>#N/A</v>
      </c>
      <c r="AH181" s="29" t="e">
        <f>VLOOKUP($C181,'S46'!$C:$BQ,15,0)</f>
        <v>#N/A</v>
      </c>
      <c r="AI181" s="29" t="e">
        <f>VLOOKUP($C181,'S46'!$C:$BQ,22,0)</f>
        <v>#N/A</v>
      </c>
      <c r="AJ181" s="29" t="e">
        <f>VLOOKUP($C181,'S46'!$C:$BQ,23,0)</f>
        <v>#N/A</v>
      </c>
      <c r="AK181" s="29" t="e">
        <f>VLOOKUP($C181,'S46'!$C:$BQ,35,0)</f>
        <v>#N/A</v>
      </c>
      <c r="AL181" s="29" t="e">
        <f>VLOOKUP($C181,'S46'!$C:$BQ,42,0)</f>
        <v>#N/A</v>
      </c>
      <c r="AM181" s="29" t="e">
        <f>VLOOKUP($C181,'S46'!$C:$BQ,43,0)</f>
        <v>#N/A</v>
      </c>
      <c r="AN181" s="22" t="e">
        <f>VLOOKUP($C181,'S47'!$C:$BQ,55,0)</f>
        <v>#N/A</v>
      </c>
      <c r="AO181" s="22" t="e">
        <f>VLOOKUP($C181,'S47'!$C:$BQ,62,0)</f>
        <v>#N/A</v>
      </c>
      <c r="AP181" s="22" t="e">
        <f>VLOOKUP($C181,'S47'!$C:$BQ,63,0)</f>
        <v>#N/A</v>
      </c>
      <c r="AQ181" s="22" t="e">
        <f>VLOOKUP($C181,'S47'!$C:$BQ,45,0)</f>
        <v>#N/A</v>
      </c>
      <c r="AR181" s="29" t="e">
        <f>VLOOKUP($C181,'S47'!$C:$BQ,52,0)</f>
        <v>#N/A</v>
      </c>
      <c r="AS181" s="29" t="e">
        <f>VLOOKUP($C181,'S47'!$C:$BQ,53,0)</f>
        <v>#N/A</v>
      </c>
      <c r="AT181" s="29" t="e">
        <f>VLOOKUP($C181,'S47'!$C:$BQ,15,0)</f>
        <v>#N/A</v>
      </c>
      <c r="AU181" s="29" t="e">
        <f>VLOOKUP($C181,'S47'!$C:$BQ,22,0)</f>
        <v>#N/A</v>
      </c>
      <c r="AV181" s="29" t="e">
        <f>VLOOKUP($C181,'S47'!$C:$BQ,23,0)</f>
        <v>#N/A</v>
      </c>
      <c r="AW181" s="29" t="e">
        <f>VLOOKUP($C181,'S47'!$C:$BQ,35,0)</f>
        <v>#N/A</v>
      </c>
      <c r="AX181" s="29" t="e">
        <f>VLOOKUP($C181,'S47'!$C:$BQ,42,0)</f>
        <v>#N/A</v>
      </c>
      <c r="AY181" s="29" t="e">
        <f>VLOOKUP($C181,'S47'!$C:$BQ,43,0)</f>
        <v>#N/A</v>
      </c>
      <c r="AZ181" s="22" t="e">
        <f>VLOOKUP($C181,'S48'!$C:$BQ,55,0)</f>
        <v>#N/A</v>
      </c>
      <c r="BA181" s="22" t="e">
        <f>VLOOKUP($C181,'S48'!$C:$BQ,62,0)</f>
        <v>#N/A</v>
      </c>
      <c r="BB181" s="22" t="e">
        <f>VLOOKUP($C181,'S48'!$C:$BQ,63,0)</f>
        <v>#N/A</v>
      </c>
      <c r="BC181" s="22" t="e">
        <f>VLOOKUP($C181,'S48'!$C:$BQ,45,0)</f>
        <v>#N/A</v>
      </c>
      <c r="BD181" s="29" t="e">
        <f>VLOOKUP($C181,'S48'!$C:$BQ,52,0)</f>
        <v>#N/A</v>
      </c>
      <c r="BE181" s="29" t="e">
        <f>VLOOKUP($C181,'S48'!$C:$BQ,53,0)</f>
        <v>#N/A</v>
      </c>
      <c r="BF181" s="29" t="e">
        <f>VLOOKUP($C181,'S48'!$C:$BQ,15,0)</f>
        <v>#N/A</v>
      </c>
      <c r="BG181" s="29" t="e">
        <f>VLOOKUP($C181,'S48'!$C:$BQ,22,0)</f>
        <v>#N/A</v>
      </c>
      <c r="BH181" s="29" t="e">
        <f>VLOOKUP($C181,'S48'!$C:$BQ,23,0)</f>
        <v>#N/A</v>
      </c>
      <c r="BI181" s="29" t="e">
        <f>VLOOKUP($C181,'S48'!$C:$BQ,35,0)</f>
        <v>#N/A</v>
      </c>
      <c r="BJ181" s="29" t="e">
        <f>VLOOKUP($C181,'S48'!$C:$BQ,42,0)</f>
        <v>#N/A</v>
      </c>
      <c r="BK181" s="29" t="e">
        <f>VLOOKUP($C181,'S48'!$C:$BQ,43,0)</f>
        <v>#N/A</v>
      </c>
      <c r="BL181" s="22" t="e">
        <f>VLOOKUP($C181,'S49'!$C:$BQ,55,0)</f>
        <v>#N/A</v>
      </c>
      <c r="BM181" s="22" t="e">
        <f>VLOOKUP($C181,'S49'!$C:$BQ,62,0)</f>
        <v>#N/A</v>
      </c>
      <c r="BN181" s="22" t="e">
        <f>VLOOKUP($C181,'S49'!$C:$BQ,63,0)</f>
        <v>#N/A</v>
      </c>
      <c r="BO181" s="22" t="e">
        <f>VLOOKUP($C181,'S49'!$C:$BQ,45,0)</f>
        <v>#N/A</v>
      </c>
      <c r="BP181" s="29" t="e">
        <f>VLOOKUP($C181,'S49'!$C:$BQ,52,0)</f>
        <v>#N/A</v>
      </c>
      <c r="BQ181" s="29" t="e">
        <f>VLOOKUP($C181,'S49'!$C:$BQ,53,0)</f>
        <v>#N/A</v>
      </c>
      <c r="BR181" s="29" t="e">
        <f>VLOOKUP($C181,'S49'!$C:$BQ,15,0)</f>
        <v>#N/A</v>
      </c>
      <c r="BS181" s="29" t="e">
        <f>VLOOKUP($C181,'S49'!$C:$BQ,22,0)</f>
        <v>#N/A</v>
      </c>
      <c r="BT181" s="29" t="e">
        <f>VLOOKUP($C181,'S49'!$C:$BQ,23,0)</f>
        <v>#N/A</v>
      </c>
      <c r="BU181" s="29" t="e">
        <f>VLOOKUP($C181,'S49'!$C:$BQ,35,0)</f>
        <v>#N/A</v>
      </c>
      <c r="BV181" s="29" t="e">
        <f>VLOOKUP($C181,'S49'!$C:$BQ,42,0)</f>
        <v>#N/A</v>
      </c>
      <c r="BW181" s="29" t="e">
        <f>VLOOKUP($C181,'S49'!$C:$BQ,43,0)</f>
        <v>#N/A</v>
      </c>
      <c r="BX181" s="22" t="e">
        <f>VLOOKUP($C181,'S50'!$C:$BQ,55,0)</f>
        <v>#N/A</v>
      </c>
      <c r="BY181" s="22" t="e">
        <f>VLOOKUP($C181,'S50'!$C:$BQ,62,0)</f>
        <v>#N/A</v>
      </c>
      <c r="BZ181" s="22" t="e">
        <f>VLOOKUP($C181,'S50'!$C:$BQ,63,0)</f>
        <v>#N/A</v>
      </c>
      <c r="CA181" s="22" t="e">
        <f>VLOOKUP($C181,'S50'!$C:$BQ,45,0)</f>
        <v>#N/A</v>
      </c>
      <c r="CB181" s="29" t="e">
        <f>VLOOKUP($C181,'S50'!$C:$BQ,52,0)</f>
        <v>#N/A</v>
      </c>
      <c r="CC181" s="29" t="e">
        <f>VLOOKUP($C181,'S50'!$C:$BQ,53,0)</f>
        <v>#N/A</v>
      </c>
      <c r="CD181" s="29" t="e">
        <f>VLOOKUP($C181,'S50'!$C:$BQ,15,0)</f>
        <v>#N/A</v>
      </c>
      <c r="CE181" s="29" t="e">
        <f>VLOOKUP($C181,'S50'!$C:$BQ,22,0)</f>
        <v>#N/A</v>
      </c>
      <c r="CF181" s="29" t="e">
        <f>VLOOKUP($C181,'S50'!$C:$BQ,23,0)</f>
        <v>#N/A</v>
      </c>
      <c r="CG181" s="29" t="e">
        <f>VLOOKUP($C181,'S50'!$C:$BQ,35,0)</f>
        <v>#N/A</v>
      </c>
      <c r="CH181" s="29" t="e">
        <f>VLOOKUP($C181,'S50'!$C:$BQ,42,0)</f>
        <v>#N/A</v>
      </c>
      <c r="CI181" s="29" t="e">
        <f>VLOOKUP($C181,'S50'!$C:$BQ,43,0)</f>
        <v>#N/A</v>
      </c>
    </row>
    <row r="182" spans="1:87" x14ac:dyDescent="0.2">
      <c r="A182" s="31" t="e">
        <v>#N/A</v>
      </c>
      <c r="B182" s="31" t="e">
        <v>#N/A</v>
      </c>
      <c r="C182" s="21" t="s">
        <v>220</v>
      </c>
      <c r="D182" s="22" t="e">
        <f>VLOOKUP($C182,'S0 remplacer avec S44'!$C:$BQ,55,0)</f>
        <v>#N/A</v>
      </c>
      <c r="E182" s="22" t="e">
        <f>VLOOKUP($C182,'S0 remplacer avec S44'!$C:$BQ,62,0)</f>
        <v>#N/A</v>
      </c>
      <c r="F182" s="22" t="e">
        <f>VLOOKUP($C182,'S0 remplacer avec S44'!$C:$BQ,63,0)</f>
        <v>#N/A</v>
      </c>
      <c r="G182" s="22" t="e">
        <f>VLOOKUP($C182,'S0 remplacer avec S44'!$C:$BQ,45,0)</f>
        <v>#N/A</v>
      </c>
      <c r="H182" s="29" t="e">
        <f>VLOOKUP($C182,'S0 remplacer avec S44'!$C:$BQ,52,0)</f>
        <v>#N/A</v>
      </c>
      <c r="I182" s="29" t="e">
        <f>VLOOKUP($C182,'S0 remplacer avec S44'!$C:$BQ,53,0)</f>
        <v>#N/A</v>
      </c>
      <c r="J182" s="29" t="e">
        <f>VLOOKUP($C182,'S0 remplacer avec S44'!$C:$BQ,15,0)</f>
        <v>#N/A</v>
      </c>
      <c r="K182" s="29" t="e">
        <f>VLOOKUP($C182,'S0 remplacer avec S44'!$C:$BQ,22,0)</f>
        <v>#N/A</v>
      </c>
      <c r="L182" s="29" t="e">
        <f>VLOOKUP($C182,'S0 remplacer avec S44'!$C:$BQ,23,0)</f>
        <v>#N/A</v>
      </c>
      <c r="M182" s="29" t="e">
        <f>VLOOKUP($C182,'S0 remplacer avec S44'!$C:$BQ,35,0)</f>
        <v>#N/A</v>
      </c>
      <c r="N182" s="29" t="e">
        <f>VLOOKUP($C182,'S0 remplacer avec S44'!$C:$BQ,42,0)</f>
        <v>#N/A</v>
      </c>
      <c r="O182" s="29" t="e">
        <f>VLOOKUP($C182,'S0 remplacer avec S44'!$C:$BQ,43,0)</f>
        <v>#N/A</v>
      </c>
      <c r="P182" s="22" t="e">
        <f>VLOOKUP($C182,'S45'!$C:$BQ,55,0)</f>
        <v>#N/A</v>
      </c>
      <c r="Q182" s="22" t="e">
        <f>VLOOKUP($C182,'S45'!$C:$BQ,62,0)</f>
        <v>#N/A</v>
      </c>
      <c r="R182" s="22" t="e">
        <f>VLOOKUP($C182,'S45'!$C:$BQ,63,0)</f>
        <v>#N/A</v>
      </c>
      <c r="S182" s="22" t="e">
        <f>VLOOKUP($C182,'S45'!$C:$BQ,45,0)</f>
        <v>#N/A</v>
      </c>
      <c r="T182" s="29" t="e">
        <f>VLOOKUP($C182,'S45'!$C:$BQ,52,0)</f>
        <v>#N/A</v>
      </c>
      <c r="U182" s="29" t="e">
        <f>VLOOKUP($C182,'S45'!$C:$BQ,53,0)</f>
        <v>#N/A</v>
      </c>
      <c r="V182" s="29" t="e">
        <f>VLOOKUP($C182,'S45'!$C:$BQ,15,0)</f>
        <v>#N/A</v>
      </c>
      <c r="W182" s="29" t="e">
        <f>VLOOKUP($C182,'S45'!$C:$BQ,22,0)</f>
        <v>#N/A</v>
      </c>
      <c r="X182" s="29" t="e">
        <f>VLOOKUP($C182,'S45'!$C:$BQ,23,0)</f>
        <v>#N/A</v>
      </c>
      <c r="Y182" s="29" t="e">
        <f>VLOOKUP($C182,'S45'!$C:$BQ,35,0)</f>
        <v>#N/A</v>
      </c>
      <c r="Z182" s="29" t="e">
        <f>VLOOKUP($C182,'S45'!$C:$BQ,42,0)</f>
        <v>#N/A</v>
      </c>
      <c r="AA182" s="29" t="e">
        <f>VLOOKUP($C182,'S45'!$C:$BQ,43,0)</f>
        <v>#N/A</v>
      </c>
      <c r="AB182" s="22" t="e">
        <f>VLOOKUP($C182,'S46'!$C:$BQ,55,0)</f>
        <v>#N/A</v>
      </c>
      <c r="AC182" s="22" t="e">
        <f>VLOOKUP($C182,'S46'!$C:$BQ,62,0)</f>
        <v>#N/A</v>
      </c>
      <c r="AD182" s="22" t="e">
        <f>VLOOKUP($C182,'S46'!$C:$BQ,63,0)</f>
        <v>#N/A</v>
      </c>
      <c r="AE182" s="22" t="e">
        <f>VLOOKUP($C182,'S46'!$C:$BQ,45,0)</f>
        <v>#N/A</v>
      </c>
      <c r="AF182" s="29" t="e">
        <f>VLOOKUP($C182,'S46'!$C:$BQ,52,0)</f>
        <v>#N/A</v>
      </c>
      <c r="AG182" s="29" t="e">
        <f>VLOOKUP($C182,'S46'!$C:$BQ,53,0)</f>
        <v>#N/A</v>
      </c>
      <c r="AH182" s="29" t="e">
        <f>VLOOKUP($C182,'S46'!$C:$BQ,15,0)</f>
        <v>#N/A</v>
      </c>
      <c r="AI182" s="29" t="e">
        <f>VLOOKUP($C182,'S46'!$C:$BQ,22,0)</f>
        <v>#N/A</v>
      </c>
      <c r="AJ182" s="29" t="e">
        <f>VLOOKUP($C182,'S46'!$C:$BQ,23,0)</f>
        <v>#N/A</v>
      </c>
      <c r="AK182" s="29" t="e">
        <f>VLOOKUP($C182,'S46'!$C:$BQ,35,0)</f>
        <v>#N/A</v>
      </c>
      <c r="AL182" s="29" t="e">
        <f>VLOOKUP($C182,'S46'!$C:$BQ,42,0)</f>
        <v>#N/A</v>
      </c>
      <c r="AM182" s="29" t="e">
        <f>VLOOKUP($C182,'S46'!$C:$BQ,43,0)</f>
        <v>#N/A</v>
      </c>
      <c r="AN182" s="22" t="e">
        <f>VLOOKUP($C182,'S47'!$C:$BQ,55,0)</f>
        <v>#N/A</v>
      </c>
      <c r="AO182" s="22" t="e">
        <f>VLOOKUP($C182,'S47'!$C:$BQ,62,0)</f>
        <v>#N/A</v>
      </c>
      <c r="AP182" s="22" t="e">
        <f>VLOOKUP($C182,'S47'!$C:$BQ,63,0)</f>
        <v>#N/A</v>
      </c>
      <c r="AQ182" s="22" t="e">
        <f>VLOOKUP($C182,'S47'!$C:$BQ,45,0)</f>
        <v>#N/A</v>
      </c>
      <c r="AR182" s="29" t="e">
        <f>VLOOKUP($C182,'S47'!$C:$BQ,52,0)</f>
        <v>#N/A</v>
      </c>
      <c r="AS182" s="29" t="e">
        <f>VLOOKUP($C182,'S47'!$C:$BQ,53,0)</f>
        <v>#N/A</v>
      </c>
      <c r="AT182" s="29" t="e">
        <f>VLOOKUP($C182,'S47'!$C:$BQ,15,0)</f>
        <v>#N/A</v>
      </c>
      <c r="AU182" s="29" t="e">
        <f>VLOOKUP($C182,'S47'!$C:$BQ,22,0)</f>
        <v>#N/A</v>
      </c>
      <c r="AV182" s="29" t="e">
        <f>VLOOKUP($C182,'S47'!$C:$BQ,23,0)</f>
        <v>#N/A</v>
      </c>
      <c r="AW182" s="29" t="e">
        <f>VLOOKUP($C182,'S47'!$C:$BQ,35,0)</f>
        <v>#N/A</v>
      </c>
      <c r="AX182" s="29" t="e">
        <f>VLOOKUP($C182,'S47'!$C:$BQ,42,0)</f>
        <v>#N/A</v>
      </c>
      <c r="AY182" s="29" t="e">
        <f>VLOOKUP($C182,'S47'!$C:$BQ,43,0)</f>
        <v>#N/A</v>
      </c>
      <c r="AZ182" s="22" t="e">
        <f>VLOOKUP($C182,'S48'!$C:$BQ,55,0)</f>
        <v>#N/A</v>
      </c>
      <c r="BA182" s="22" t="e">
        <f>VLOOKUP($C182,'S48'!$C:$BQ,62,0)</f>
        <v>#N/A</v>
      </c>
      <c r="BB182" s="22" t="e">
        <f>VLOOKUP($C182,'S48'!$C:$BQ,63,0)</f>
        <v>#N/A</v>
      </c>
      <c r="BC182" s="22" t="e">
        <f>VLOOKUP($C182,'S48'!$C:$BQ,45,0)</f>
        <v>#N/A</v>
      </c>
      <c r="BD182" s="29" t="e">
        <f>VLOOKUP($C182,'S48'!$C:$BQ,52,0)</f>
        <v>#N/A</v>
      </c>
      <c r="BE182" s="29" t="e">
        <f>VLOOKUP($C182,'S48'!$C:$BQ,53,0)</f>
        <v>#N/A</v>
      </c>
      <c r="BF182" s="29" t="e">
        <f>VLOOKUP($C182,'S48'!$C:$BQ,15,0)</f>
        <v>#N/A</v>
      </c>
      <c r="BG182" s="29" t="e">
        <f>VLOOKUP($C182,'S48'!$C:$BQ,22,0)</f>
        <v>#N/A</v>
      </c>
      <c r="BH182" s="29" t="e">
        <f>VLOOKUP($C182,'S48'!$C:$BQ,23,0)</f>
        <v>#N/A</v>
      </c>
      <c r="BI182" s="29" t="e">
        <f>VLOOKUP($C182,'S48'!$C:$BQ,35,0)</f>
        <v>#N/A</v>
      </c>
      <c r="BJ182" s="29" t="e">
        <f>VLOOKUP($C182,'S48'!$C:$BQ,42,0)</f>
        <v>#N/A</v>
      </c>
      <c r="BK182" s="29" t="e">
        <f>VLOOKUP($C182,'S48'!$C:$BQ,43,0)</f>
        <v>#N/A</v>
      </c>
      <c r="BL182" s="22" t="e">
        <f>VLOOKUP($C182,'S49'!$C:$BQ,55,0)</f>
        <v>#N/A</v>
      </c>
      <c r="BM182" s="22" t="e">
        <f>VLOOKUP($C182,'S49'!$C:$BQ,62,0)</f>
        <v>#N/A</v>
      </c>
      <c r="BN182" s="22" t="e">
        <f>VLOOKUP($C182,'S49'!$C:$BQ,63,0)</f>
        <v>#N/A</v>
      </c>
      <c r="BO182" s="22" t="e">
        <f>VLOOKUP($C182,'S49'!$C:$BQ,45,0)</f>
        <v>#N/A</v>
      </c>
      <c r="BP182" s="29" t="e">
        <f>VLOOKUP($C182,'S49'!$C:$BQ,52,0)</f>
        <v>#N/A</v>
      </c>
      <c r="BQ182" s="29" t="e">
        <f>VLOOKUP($C182,'S49'!$C:$BQ,53,0)</f>
        <v>#N/A</v>
      </c>
      <c r="BR182" s="29" t="e">
        <f>VLOOKUP($C182,'S49'!$C:$BQ,15,0)</f>
        <v>#N/A</v>
      </c>
      <c r="BS182" s="29" t="e">
        <f>VLOOKUP($C182,'S49'!$C:$BQ,22,0)</f>
        <v>#N/A</v>
      </c>
      <c r="BT182" s="29" t="e">
        <f>VLOOKUP($C182,'S49'!$C:$BQ,23,0)</f>
        <v>#N/A</v>
      </c>
      <c r="BU182" s="29" t="e">
        <f>VLOOKUP($C182,'S49'!$C:$BQ,35,0)</f>
        <v>#N/A</v>
      </c>
      <c r="BV182" s="29" t="e">
        <f>VLOOKUP($C182,'S49'!$C:$BQ,42,0)</f>
        <v>#N/A</v>
      </c>
      <c r="BW182" s="29" t="e">
        <f>VLOOKUP($C182,'S49'!$C:$BQ,43,0)</f>
        <v>#N/A</v>
      </c>
      <c r="BX182" s="22" t="e">
        <f>VLOOKUP($C182,'S50'!$C:$BQ,55,0)</f>
        <v>#N/A</v>
      </c>
      <c r="BY182" s="22" t="e">
        <f>VLOOKUP($C182,'S50'!$C:$BQ,62,0)</f>
        <v>#N/A</v>
      </c>
      <c r="BZ182" s="22" t="e">
        <f>VLOOKUP($C182,'S50'!$C:$BQ,63,0)</f>
        <v>#N/A</v>
      </c>
      <c r="CA182" s="22" t="e">
        <f>VLOOKUP($C182,'S50'!$C:$BQ,45,0)</f>
        <v>#N/A</v>
      </c>
      <c r="CB182" s="29" t="e">
        <f>VLOOKUP($C182,'S50'!$C:$BQ,52,0)</f>
        <v>#N/A</v>
      </c>
      <c r="CC182" s="29" t="e">
        <f>VLOOKUP($C182,'S50'!$C:$BQ,53,0)</f>
        <v>#N/A</v>
      </c>
      <c r="CD182" s="29" t="e">
        <f>VLOOKUP($C182,'S50'!$C:$BQ,15,0)</f>
        <v>#N/A</v>
      </c>
      <c r="CE182" s="29" t="e">
        <f>VLOOKUP($C182,'S50'!$C:$BQ,22,0)</f>
        <v>#N/A</v>
      </c>
      <c r="CF182" s="29" t="e">
        <f>VLOOKUP($C182,'S50'!$C:$BQ,23,0)</f>
        <v>#N/A</v>
      </c>
      <c r="CG182" s="29" t="e">
        <f>VLOOKUP($C182,'S50'!$C:$BQ,35,0)</f>
        <v>#N/A</v>
      </c>
      <c r="CH182" s="29" t="e">
        <f>VLOOKUP($C182,'S50'!$C:$BQ,42,0)</f>
        <v>#N/A</v>
      </c>
      <c r="CI182" s="29" t="e">
        <f>VLOOKUP($C182,'S50'!$C:$BQ,43,0)</f>
        <v>#N/A</v>
      </c>
    </row>
    <row r="183" spans="1:87" x14ac:dyDescent="0.2">
      <c r="A183" s="31" t="s">
        <v>387</v>
      </c>
      <c r="B183" s="31" t="s">
        <v>388</v>
      </c>
      <c r="C183" s="21" t="s">
        <v>221</v>
      </c>
      <c r="D183" s="22">
        <f>VLOOKUP($C183,'S0 remplacer avec S44'!$C:$BQ,55,0)</f>
        <v>152.19999999999999</v>
      </c>
      <c r="E183" s="22">
        <f>VLOOKUP($C183,'S0 remplacer avec S44'!$C:$BQ,62,0)</f>
        <v>98</v>
      </c>
      <c r="F183" s="22">
        <f>VLOOKUP($C183,'S0 remplacer avec S44'!$C:$BQ,63,0)</f>
        <v>148</v>
      </c>
      <c r="G183" s="22">
        <f>VLOOKUP($C183,'S0 remplacer avec S44'!$C:$BQ,45,0)</f>
        <v>2245.80926</v>
      </c>
      <c r="H183" s="29">
        <f>VLOOKUP($C183,'S0 remplacer avec S44'!$C:$BQ,52,0)</f>
        <v>0</v>
      </c>
      <c r="I183" s="29">
        <f>VLOOKUP($C183,'S0 remplacer avec S44'!$C:$BQ,53,0)</f>
        <v>397</v>
      </c>
      <c r="J183" s="29">
        <f>VLOOKUP($C183,'S0 remplacer avec S44'!$C:$BQ,15,0)</f>
        <v>213</v>
      </c>
      <c r="K183" s="29">
        <f>VLOOKUP($C183,'S0 remplacer avec S44'!$C:$BQ,22,0)</f>
        <v>0</v>
      </c>
      <c r="L183" s="29">
        <f>VLOOKUP($C183,'S0 remplacer avec S44'!$C:$BQ,23,0)</f>
        <v>0</v>
      </c>
      <c r="M183" s="29">
        <f>VLOOKUP($C183,'S0 remplacer avec S44'!$C:$BQ,35,0)</f>
        <v>3048.0371599999999</v>
      </c>
      <c r="N183" s="29">
        <f>VLOOKUP($C183,'S0 remplacer avec S44'!$C:$BQ,42,0)</f>
        <v>72</v>
      </c>
      <c r="O183" s="29">
        <f>VLOOKUP($C183,'S0 remplacer avec S44'!$C:$BQ,43,0)</f>
        <v>695</v>
      </c>
      <c r="P183" s="22">
        <f>VLOOKUP($C183,'S45'!$C:$BQ,55,0)</f>
        <v>156.19999999999999</v>
      </c>
      <c r="Q183" s="22">
        <f>VLOOKUP($C183,'S45'!$C:$BQ,62,0)</f>
        <v>94</v>
      </c>
      <c r="R183" s="22">
        <f>VLOOKUP($C183,'S45'!$C:$BQ,63,0)</f>
        <v>144</v>
      </c>
      <c r="S183" s="22">
        <f>VLOOKUP($C183,'S45'!$C:$BQ,45,0)</f>
        <v>2317.9572699999999</v>
      </c>
      <c r="T183" s="29">
        <f>VLOOKUP($C183,'S45'!$C:$BQ,52,0)</f>
        <v>0</v>
      </c>
      <c r="U183" s="29">
        <f>VLOOKUP($C183,'S45'!$C:$BQ,53,0)</f>
        <v>324</v>
      </c>
      <c r="V183" s="29">
        <f>VLOOKUP($C183,'S45'!$C:$BQ,15,0)</f>
        <v>217</v>
      </c>
      <c r="W183" s="29">
        <f>VLOOKUP($C183,'S45'!$C:$BQ,22,0)</f>
        <v>0</v>
      </c>
      <c r="X183" s="29">
        <f>VLOOKUP($C183,'S45'!$C:$BQ,23,0)</f>
        <v>0</v>
      </c>
      <c r="Y183" s="29">
        <f>VLOOKUP($C183,'S45'!$C:$BQ,35,0)</f>
        <v>3059.73992</v>
      </c>
      <c r="Z183" s="29">
        <f>VLOOKUP($C183,'S45'!$C:$BQ,42,0)</f>
        <v>60</v>
      </c>
      <c r="AA183" s="29">
        <f>VLOOKUP($C183,'S45'!$C:$BQ,43,0)</f>
        <v>684</v>
      </c>
      <c r="AB183" s="22" t="e">
        <f>VLOOKUP($C183,'S46'!$C:$BQ,55,0)</f>
        <v>#N/A</v>
      </c>
      <c r="AC183" s="22" t="e">
        <f>VLOOKUP($C183,'S46'!$C:$BQ,62,0)</f>
        <v>#N/A</v>
      </c>
      <c r="AD183" s="22" t="e">
        <f>VLOOKUP($C183,'S46'!$C:$BQ,63,0)</f>
        <v>#N/A</v>
      </c>
      <c r="AE183" s="22" t="e">
        <f>VLOOKUP($C183,'S46'!$C:$BQ,45,0)</f>
        <v>#N/A</v>
      </c>
      <c r="AF183" s="29" t="e">
        <f>VLOOKUP($C183,'S46'!$C:$BQ,52,0)</f>
        <v>#N/A</v>
      </c>
      <c r="AG183" s="29" t="e">
        <f>VLOOKUP($C183,'S46'!$C:$BQ,53,0)</f>
        <v>#N/A</v>
      </c>
      <c r="AH183" s="29" t="e">
        <f>VLOOKUP($C183,'S46'!$C:$BQ,15,0)</f>
        <v>#N/A</v>
      </c>
      <c r="AI183" s="29" t="e">
        <f>VLOOKUP($C183,'S46'!$C:$BQ,22,0)</f>
        <v>#N/A</v>
      </c>
      <c r="AJ183" s="29" t="e">
        <f>VLOOKUP($C183,'S46'!$C:$BQ,23,0)</f>
        <v>#N/A</v>
      </c>
      <c r="AK183" s="29" t="e">
        <f>VLOOKUP($C183,'S46'!$C:$BQ,35,0)</f>
        <v>#N/A</v>
      </c>
      <c r="AL183" s="29" t="e">
        <f>VLOOKUP($C183,'S46'!$C:$BQ,42,0)</f>
        <v>#N/A</v>
      </c>
      <c r="AM183" s="29" t="e">
        <f>VLOOKUP($C183,'S46'!$C:$BQ,43,0)</f>
        <v>#N/A</v>
      </c>
      <c r="AN183" s="22" t="e">
        <f>VLOOKUP($C183,'S47'!$C:$BQ,55,0)</f>
        <v>#N/A</v>
      </c>
      <c r="AO183" s="22" t="e">
        <f>VLOOKUP($C183,'S47'!$C:$BQ,62,0)</f>
        <v>#N/A</v>
      </c>
      <c r="AP183" s="22" t="e">
        <f>VLOOKUP($C183,'S47'!$C:$BQ,63,0)</f>
        <v>#N/A</v>
      </c>
      <c r="AQ183" s="22" t="e">
        <f>VLOOKUP($C183,'S47'!$C:$BQ,45,0)</f>
        <v>#N/A</v>
      </c>
      <c r="AR183" s="29" t="e">
        <f>VLOOKUP($C183,'S47'!$C:$BQ,52,0)</f>
        <v>#N/A</v>
      </c>
      <c r="AS183" s="29" t="e">
        <f>VLOOKUP($C183,'S47'!$C:$BQ,53,0)</f>
        <v>#N/A</v>
      </c>
      <c r="AT183" s="29" t="e">
        <f>VLOOKUP($C183,'S47'!$C:$BQ,15,0)</f>
        <v>#N/A</v>
      </c>
      <c r="AU183" s="29" t="e">
        <f>VLOOKUP($C183,'S47'!$C:$BQ,22,0)</f>
        <v>#N/A</v>
      </c>
      <c r="AV183" s="29" t="e">
        <f>VLOOKUP($C183,'S47'!$C:$BQ,23,0)</f>
        <v>#N/A</v>
      </c>
      <c r="AW183" s="29" t="e">
        <f>VLOOKUP($C183,'S47'!$C:$BQ,35,0)</f>
        <v>#N/A</v>
      </c>
      <c r="AX183" s="29" t="e">
        <f>VLOOKUP($C183,'S47'!$C:$BQ,42,0)</f>
        <v>#N/A</v>
      </c>
      <c r="AY183" s="29" t="e">
        <f>VLOOKUP($C183,'S47'!$C:$BQ,43,0)</f>
        <v>#N/A</v>
      </c>
      <c r="AZ183" s="22" t="e">
        <f>VLOOKUP($C183,'S48'!$C:$BQ,55,0)</f>
        <v>#N/A</v>
      </c>
      <c r="BA183" s="22" t="e">
        <f>VLOOKUP($C183,'S48'!$C:$BQ,62,0)</f>
        <v>#N/A</v>
      </c>
      <c r="BB183" s="22" t="e">
        <f>VLOOKUP($C183,'S48'!$C:$BQ,63,0)</f>
        <v>#N/A</v>
      </c>
      <c r="BC183" s="22" t="e">
        <f>VLOOKUP($C183,'S48'!$C:$BQ,45,0)</f>
        <v>#N/A</v>
      </c>
      <c r="BD183" s="29" t="e">
        <f>VLOOKUP($C183,'S48'!$C:$BQ,52,0)</f>
        <v>#N/A</v>
      </c>
      <c r="BE183" s="29" t="e">
        <f>VLOOKUP($C183,'S48'!$C:$BQ,53,0)</f>
        <v>#N/A</v>
      </c>
      <c r="BF183" s="29" t="e">
        <f>VLOOKUP($C183,'S48'!$C:$BQ,15,0)</f>
        <v>#N/A</v>
      </c>
      <c r="BG183" s="29" t="e">
        <f>VLOOKUP($C183,'S48'!$C:$BQ,22,0)</f>
        <v>#N/A</v>
      </c>
      <c r="BH183" s="29" t="e">
        <f>VLOOKUP($C183,'S48'!$C:$BQ,23,0)</f>
        <v>#N/A</v>
      </c>
      <c r="BI183" s="29" t="e">
        <f>VLOOKUP($C183,'S48'!$C:$BQ,35,0)</f>
        <v>#N/A</v>
      </c>
      <c r="BJ183" s="29" t="e">
        <f>VLOOKUP($C183,'S48'!$C:$BQ,42,0)</f>
        <v>#N/A</v>
      </c>
      <c r="BK183" s="29" t="e">
        <f>VLOOKUP($C183,'S48'!$C:$BQ,43,0)</f>
        <v>#N/A</v>
      </c>
      <c r="BL183" s="22" t="e">
        <f>VLOOKUP($C183,'S49'!$C:$BQ,55,0)</f>
        <v>#N/A</v>
      </c>
      <c r="BM183" s="22" t="e">
        <f>VLOOKUP($C183,'S49'!$C:$BQ,62,0)</f>
        <v>#N/A</v>
      </c>
      <c r="BN183" s="22" t="e">
        <f>VLOOKUP($C183,'S49'!$C:$BQ,63,0)</f>
        <v>#N/A</v>
      </c>
      <c r="BO183" s="22" t="e">
        <f>VLOOKUP($C183,'S49'!$C:$BQ,45,0)</f>
        <v>#N/A</v>
      </c>
      <c r="BP183" s="29" t="e">
        <f>VLOOKUP($C183,'S49'!$C:$BQ,52,0)</f>
        <v>#N/A</v>
      </c>
      <c r="BQ183" s="29" t="e">
        <f>VLOOKUP($C183,'S49'!$C:$BQ,53,0)</f>
        <v>#N/A</v>
      </c>
      <c r="BR183" s="29" t="e">
        <f>VLOOKUP($C183,'S49'!$C:$BQ,15,0)</f>
        <v>#N/A</v>
      </c>
      <c r="BS183" s="29" t="e">
        <f>VLOOKUP($C183,'S49'!$C:$BQ,22,0)</f>
        <v>#N/A</v>
      </c>
      <c r="BT183" s="29" t="e">
        <f>VLOOKUP($C183,'S49'!$C:$BQ,23,0)</f>
        <v>#N/A</v>
      </c>
      <c r="BU183" s="29" t="e">
        <f>VLOOKUP($C183,'S49'!$C:$BQ,35,0)</f>
        <v>#N/A</v>
      </c>
      <c r="BV183" s="29" t="e">
        <f>VLOOKUP($C183,'S49'!$C:$BQ,42,0)</f>
        <v>#N/A</v>
      </c>
      <c r="BW183" s="29" t="e">
        <f>VLOOKUP($C183,'S49'!$C:$BQ,43,0)</f>
        <v>#N/A</v>
      </c>
      <c r="BX183" s="22" t="e">
        <f>VLOOKUP($C183,'S50'!$C:$BQ,55,0)</f>
        <v>#N/A</v>
      </c>
      <c r="BY183" s="22" t="e">
        <f>VLOOKUP($C183,'S50'!$C:$BQ,62,0)</f>
        <v>#N/A</v>
      </c>
      <c r="BZ183" s="22" t="e">
        <f>VLOOKUP($C183,'S50'!$C:$BQ,63,0)</f>
        <v>#N/A</v>
      </c>
      <c r="CA183" s="22" t="e">
        <f>VLOOKUP($C183,'S50'!$C:$BQ,45,0)</f>
        <v>#N/A</v>
      </c>
      <c r="CB183" s="29" t="e">
        <f>VLOOKUP($C183,'S50'!$C:$BQ,52,0)</f>
        <v>#N/A</v>
      </c>
      <c r="CC183" s="29" t="e">
        <f>VLOOKUP($C183,'S50'!$C:$BQ,53,0)</f>
        <v>#N/A</v>
      </c>
      <c r="CD183" s="29" t="e">
        <f>VLOOKUP($C183,'S50'!$C:$BQ,15,0)</f>
        <v>#N/A</v>
      </c>
      <c r="CE183" s="29" t="e">
        <f>VLOOKUP($C183,'S50'!$C:$BQ,22,0)</f>
        <v>#N/A</v>
      </c>
      <c r="CF183" s="29" t="e">
        <f>VLOOKUP($C183,'S50'!$C:$BQ,23,0)</f>
        <v>#N/A</v>
      </c>
      <c r="CG183" s="29" t="e">
        <f>VLOOKUP($C183,'S50'!$C:$BQ,35,0)</f>
        <v>#N/A</v>
      </c>
      <c r="CH183" s="29" t="e">
        <f>VLOOKUP($C183,'S50'!$C:$BQ,42,0)</f>
        <v>#N/A</v>
      </c>
      <c r="CI183" s="29" t="e">
        <f>VLOOKUP($C183,'S50'!$C:$BQ,43,0)</f>
        <v>#N/A</v>
      </c>
    </row>
    <row r="184" spans="1:87" x14ac:dyDescent="0.2">
      <c r="A184" s="31" t="e">
        <v>#N/A</v>
      </c>
      <c r="B184" s="31" t="e">
        <v>#N/A</v>
      </c>
      <c r="C184" s="21" t="s">
        <v>222</v>
      </c>
      <c r="D184" s="22">
        <f>VLOOKUP($C184,'S0 remplacer avec S44'!$C:$BQ,55,0)</f>
        <v>69.7</v>
      </c>
      <c r="E184" s="22">
        <f>VLOOKUP($C184,'S0 remplacer avec S44'!$C:$BQ,62,0)</f>
        <v>3</v>
      </c>
      <c r="F184" s="22">
        <f>VLOOKUP($C184,'S0 remplacer avec S44'!$C:$BQ,63,0)</f>
        <v>17</v>
      </c>
      <c r="G184" s="22">
        <f>VLOOKUP($C184,'S0 remplacer avec S44'!$C:$BQ,45,0)</f>
        <v>778.83099000000004</v>
      </c>
      <c r="H184" s="29">
        <f>VLOOKUP($C184,'S0 remplacer avec S44'!$C:$BQ,52,0)</f>
        <v>0</v>
      </c>
      <c r="I184" s="29">
        <f>VLOOKUP($C184,'S0 remplacer avec S44'!$C:$BQ,53,0)</f>
        <v>0</v>
      </c>
      <c r="J184" s="29">
        <f>VLOOKUP($C184,'S0 remplacer avec S44'!$C:$BQ,15,0)</f>
        <v>37</v>
      </c>
      <c r="K184" s="29">
        <f>VLOOKUP($C184,'S0 remplacer avec S44'!$C:$BQ,22,0)</f>
        <v>3</v>
      </c>
      <c r="L184" s="29">
        <f>VLOOKUP($C184,'S0 remplacer avec S44'!$C:$BQ,23,0)</f>
        <v>11</v>
      </c>
      <c r="M184" s="29">
        <f>VLOOKUP($C184,'S0 remplacer avec S44'!$C:$BQ,35,0)</f>
        <v>155.20959999999999</v>
      </c>
      <c r="N184" s="29">
        <f>VLOOKUP($C184,'S0 remplacer avec S44'!$C:$BQ,42,0)</f>
        <v>521</v>
      </c>
      <c r="O184" s="29">
        <f>VLOOKUP($C184,'S0 remplacer avec S44'!$C:$BQ,43,0)</f>
        <v>656</v>
      </c>
      <c r="P184" s="22">
        <f>VLOOKUP($C184,'S45'!$C:$BQ,55,0)</f>
        <v>69.7</v>
      </c>
      <c r="Q184" s="22">
        <f>VLOOKUP($C184,'S45'!$C:$BQ,62,0)</f>
        <v>3</v>
      </c>
      <c r="R184" s="22">
        <f>VLOOKUP($C184,'S45'!$C:$BQ,63,0)</f>
        <v>17</v>
      </c>
      <c r="S184" s="22">
        <f>VLOOKUP($C184,'S45'!$C:$BQ,45,0)</f>
        <v>778.83099000000004</v>
      </c>
      <c r="T184" s="29">
        <f>VLOOKUP($C184,'S45'!$C:$BQ,52,0)</f>
        <v>0</v>
      </c>
      <c r="U184" s="29">
        <f>VLOOKUP($C184,'S45'!$C:$BQ,53,0)</f>
        <v>0</v>
      </c>
      <c r="V184" s="29">
        <f>VLOOKUP($C184,'S45'!$C:$BQ,15,0)</f>
        <v>37</v>
      </c>
      <c r="W184" s="29">
        <f>VLOOKUP($C184,'S45'!$C:$BQ,22,0)</f>
        <v>3</v>
      </c>
      <c r="X184" s="29">
        <f>VLOOKUP($C184,'S45'!$C:$BQ,23,0)</f>
        <v>11</v>
      </c>
      <c r="Y184" s="29">
        <f>VLOOKUP($C184,'S45'!$C:$BQ,35,0)</f>
        <v>155.20959999999999</v>
      </c>
      <c r="Z184" s="29">
        <f>VLOOKUP($C184,'S45'!$C:$BQ,42,0)</f>
        <v>521</v>
      </c>
      <c r="AA184" s="29">
        <f>VLOOKUP($C184,'S45'!$C:$BQ,43,0)</f>
        <v>656</v>
      </c>
      <c r="AB184" s="22" t="e">
        <f>VLOOKUP($C184,'S46'!$C:$BQ,55,0)</f>
        <v>#N/A</v>
      </c>
      <c r="AC184" s="22" t="e">
        <f>VLOOKUP($C184,'S46'!$C:$BQ,62,0)</f>
        <v>#N/A</v>
      </c>
      <c r="AD184" s="22" t="e">
        <f>VLOOKUP($C184,'S46'!$C:$BQ,63,0)</f>
        <v>#N/A</v>
      </c>
      <c r="AE184" s="22" t="e">
        <f>VLOOKUP($C184,'S46'!$C:$BQ,45,0)</f>
        <v>#N/A</v>
      </c>
      <c r="AF184" s="29" t="e">
        <f>VLOOKUP($C184,'S46'!$C:$BQ,52,0)</f>
        <v>#N/A</v>
      </c>
      <c r="AG184" s="29" t="e">
        <f>VLOOKUP($C184,'S46'!$C:$BQ,53,0)</f>
        <v>#N/A</v>
      </c>
      <c r="AH184" s="29" t="e">
        <f>VLOOKUP($C184,'S46'!$C:$BQ,15,0)</f>
        <v>#N/A</v>
      </c>
      <c r="AI184" s="29" t="e">
        <f>VLOOKUP($C184,'S46'!$C:$BQ,22,0)</f>
        <v>#N/A</v>
      </c>
      <c r="AJ184" s="29" t="e">
        <f>VLOOKUP($C184,'S46'!$C:$BQ,23,0)</f>
        <v>#N/A</v>
      </c>
      <c r="AK184" s="29" t="e">
        <f>VLOOKUP($C184,'S46'!$C:$BQ,35,0)</f>
        <v>#N/A</v>
      </c>
      <c r="AL184" s="29" t="e">
        <f>VLOOKUP($C184,'S46'!$C:$BQ,42,0)</f>
        <v>#N/A</v>
      </c>
      <c r="AM184" s="29" t="e">
        <f>VLOOKUP($C184,'S46'!$C:$BQ,43,0)</f>
        <v>#N/A</v>
      </c>
      <c r="AN184" s="22" t="e">
        <f>VLOOKUP($C184,'S47'!$C:$BQ,55,0)</f>
        <v>#N/A</v>
      </c>
      <c r="AO184" s="22" t="e">
        <f>VLOOKUP($C184,'S47'!$C:$BQ,62,0)</f>
        <v>#N/A</v>
      </c>
      <c r="AP184" s="22" t="e">
        <f>VLOOKUP($C184,'S47'!$C:$BQ,63,0)</f>
        <v>#N/A</v>
      </c>
      <c r="AQ184" s="22" t="e">
        <f>VLOOKUP($C184,'S47'!$C:$BQ,45,0)</f>
        <v>#N/A</v>
      </c>
      <c r="AR184" s="29" t="e">
        <f>VLOOKUP($C184,'S47'!$C:$BQ,52,0)</f>
        <v>#N/A</v>
      </c>
      <c r="AS184" s="29" t="e">
        <f>VLOOKUP($C184,'S47'!$C:$BQ,53,0)</f>
        <v>#N/A</v>
      </c>
      <c r="AT184" s="29" t="e">
        <f>VLOOKUP($C184,'S47'!$C:$BQ,15,0)</f>
        <v>#N/A</v>
      </c>
      <c r="AU184" s="29" t="e">
        <f>VLOOKUP($C184,'S47'!$C:$BQ,22,0)</f>
        <v>#N/A</v>
      </c>
      <c r="AV184" s="29" t="e">
        <f>VLOOKUP($C184,'S47'!$C:$BQ,23,0)</f>
        <v>#N/A</v>
      </c>
      <c r="AW184" s="29" t="e">
        <f>VLOOKUP($C184,'S47'!$C:$BQ,35,0)</f>
        <v>#N/A</v>
      </c>
      <c r="AX184" s="29" t="e">
        <f>VLOOKUP($C184,'S47'!$C:$BQ,42,0)</f>
        <v>#N/A</v>
      </c>
      <c r="AY184" s="29" t="e">
        <f>VLOOKUP($C184,'S47'!$C:$BQ,43,0)</f>
        <v>#N/A</v>
      </c>
      <c r="AZ184" s="22" t="e">
        <f>VLOOKUP($C184,'S48'!$C:$BQ,55,0)</f>
        <v>#N/A</v>
      </c>
      <c r="BA184" s="22" t="e">
        <f>VLOOKUP($C184,'S48'!$C:$BQ,62,0)</f>
        <v>#N/A</v>
      </c>
      <c r="BB184" s="22" t="e">
        <f>VLOOKUP($C184,'S48'!$C:$BQ,63,0)</f>
        <v>#N/A</v>
      </c>
      <c r="BC184" s="22" t="e">
        <f>VLOOKUP($C184,'S48'!$C:$BQ,45,0)</f>
        <v>#N/A</v>
      </c>
      <c r="BD184" s="29" t="e">
        <f>VLOOKUP($C184,'S48'!$C:$BQ,52,0)</f>
        <v>#N/A</v>
      </c>
      <c r="BE184" s="29" t="e">
        <f>VLOOKUP($C184,'S48'!$C:$BQ,53,0)</f>
        <v>#N/A</v>
      </c>
      <c r="BF184" s="29" t="e">
        <f>VLOOKUP($C184,'S48'!$C:$BQ,15,0)</f>
        <v>#N/A</v>
      </c>
      <c r="BG184" s="29" t="e">
        <f>VLOOKUP($C184,'S48'!$C:$BQ,22,0)</f>
        <v>#N/A</v>
      </c>
      <c r="BH184" s="29" t="e">
        <f>VLOOKUP($C184,'S48'!$C:$BQ,23,0)</f>
        <v>#N/A</v>
      </c>
      <c r="BI184" s="29" t="e">
        <f>VLOOKUP($C184,'S48'!$C:$BQ,35,0)</f>
        <v>#N/A</v>
      </c>
      <c r="BJ184" s="29" t="e">
        <f>VLOOKUP($C184,'S48'!$C:$BQ,42,0)</f>
        <v>#N/A</v>
      </c>
      <c r="BK184" s="29" t="e">
        <f>VLOOKUP($C184,'S48'!$C:$BQ,43,0)</f>
        <v>#N/A</v>
      </c>
      <c r="BL184" s="22" t="e">
        <f>VLOOKUP($C184,'S49'!$C:$BQ,55,0)</f>
        <v>#N/A</v>
      </c>
      <c r="BM184" s="22" t="e">
        <f>VLOOKUP($C184,'S49'!$C:$BQ,62,0)</f>
        <v>#N/A</v>
      </c>
      <c r="BN184" s="22" t="e">
        <f>VLOOKUP($C184,'S49'!$C:$BQ,63,0)</f>
        <v>#N/A</v>
      </c>
      <c r="BO184" s="22" t="e">
        <f>VLOOKUP($C184,'S49'!$C:$BQ,45,0)</f>
        <v>#N/A</v>
      </c>
      <c r="BP184" s="29" t="e">
        <f>VLOOKUP($C184,'S49'!$C:$BQ,52,0)</f>
        <v>#N/A</v>
      </c>
      <c r="BQ184" s="29" t="e">
        <f>VLOOKUP($C184,'S49'!$C:$BQ,53,0)</f>
        <v>#N/A</v>
      </c>
      <c r="BR184" s="29" t="e">
        <f>VLOOKUP($C184,'S49'!$C:$BQ,15,0)</f>
        <v>#N/A</v>
      </c>
      <c r="BS184" s="29" t="e">
        <f>VLOOKUP($C184,'S49'!$C:$BQ,22,0)</f>
        <v>#N/A</v>
      </c>
      <c r="BT184" s="29" t="e">
        <f>VLOOKUP($C184,'S49'!$C:$BQ,23,0)</f>
        <v>#N/A</v>
      </c>
      <c r="BU184" s="29" t="e">
        <f>VLOOKUP($C184,'S49'!$C:$BQ,35,0)</f>
        <v>#N/A</v>
      </c>
      <c r="BV184" s="29" t="e">
        <f>VLOOKUP($C184,'S49'!$C:$BQ,42,0)</f>
        <v>#N/A</v>
      </c>
      <c r="BW184" s="29" t="e">
        <f>VLOOKUP($C184,'S49'!$C:$BQ,43,0)</f>
        <v>#N/A</v>
      </c>
      <c r="BX184" s="22" t="e">
        <f>VLOOKUP($C184,'S50'!$C:$BQ,55,0)</f>
        <v>#N/A</v>
      </c>
      <c r="BY184" s="22" t="e">
        <f>VLOOKUP($C184,'S50'!$C:$BQ,62,0)</f>
        <v>#N/A</v>
      </c>
      <c r="BZ184" s="22" t="e">
        <f>VLOOKUP($C184,'S50'!$C:$BQ,63,0)</f>
        <v>#N/A</v>
      </c>
      <c r="CA184" s="22" t="e">
        <f>VLOOKUP($C184,'S50'!$C:$BQ,45,0)</f>
        <v>#N/A</v>
      </c>
      <c r="CB184" s="29" t="e">
        <f>VLOOKUP($C184,'S50'!$C:$BQ,52,0)</f>
        <v>#N/A</v>
      </c>
      <c r="CC184" s="29" t="e">
        <f>VLOOKUP($C184,'S50'!$C:$BQ,53,0)</f>
        <v>#N/A</v>
      </c>
      <c r="CD184" s="29" t="e">
        <f>VLOOKUP($C184,'S50'!$C:$BQ,15,0)</f>
        <v>#N/A</v>
      </c>
      <c r="CE184" s="29" t="e">
        <f>VLOOKUP($C184,'S50'!$C:$BQ,22,0)</f>
        <v>#N/A</v>
      </c>
      <c r="CF184" s="29" t="e">
        <f>VLOOKUP($C184,'S50'!$C:$BQ,23,0)</f>
        <v>#N/A</v>
      </c>
      <c r="CG184" s="29" t="e">
        <f>VLOOKUP($C184,'S50'!$C:$BQ,35,0)</f>
        <v>#N/A</v>
      </c>
      <c r="CH184" s="29" t="e">
        <f>VLOOKUP($C184,'S50'!$C:$BQ,42,0)</f>
        <v>#N/A</v>
      </c>
      <c r="CI184" s="29" t="e">
        <f>VLOOKUP($C184,'S50'!$C:$BQ,43,0)</f>
        <v>#N/A</v>
      </c>
    </row>
    <row r="185" spans="1:87" x14ac:dyDescent="0.2">
      <c r="A185" s="31" t="s">
        <v>387</v>
      </c>
      <c r="B185" s="31" t="s">
        <v>388</v>
      </c>
      <c r="C185" s="21" t="s">
        <v>223</v>
      </c>
      <c r="D185" s="22">
        <f>VLOOKUP($C185,'S0 remplacer avec S44'!$C:$BQ,55,0)</f>
        <v>150.5</v>
      </c>
      <c r="E185" s="22">
        <f>VLOOKUP($C185,'S0 remplacer avec S44'!$C:$BQ,62,0)</f>
        <v>28</v>
      </c>
      <c r="F185" s="22">
        <f>VLOOKUP($C185,'S0 remplacer avec S44'!$C:$BQ,63,0)</f>
        <v>64</v>
      </c>
      <c r="G185" s="22">
        <f>VLOOKUP($C185,'S0 remplacer avec S44'!$C:$BQ,45,0)</f>
        <v>1634.6139700000001</v>
      </c>
      <c r="H185" s="29">
        <f>VLOOKUP($C185,'S0 remplacer avec S44'!$C:$BQ,52,0)</f>
        <v>0</v>
      </c>
      <c r="I185" s="29">
        <f>VLOOKUP($C185,'S0 remplacer avec S44'!$C:$BQ,53,0)</f>
        <v>253</v>
      </c>
      <c r="J185" s="29">
        <f>VLOOKUP($C185,'S0 remplacer avec S44'!$C:$BQ,15,0)</f>
        <v>104</v>
      </c>
      <c r="K185" s="29">
        <f>VLOOKUP($C185,'S0 remplacer avec S44'!$C:$BQ,22,0)</f>
        <v>0</v>
      </c>
      <c r="L185" s="29">
        <f>VLOOKUP($C185,'S0 remplacer avec S44'!$C:$BQ,23,0)</f>
        <v>15</v>
      </c>
      <c r="M185" s="29">
        <f>VLOOKUP($C185,'S0 remplacer avec S44'!$C:$BQ,35,0)</f>
        <v>2647.9069199999999</v>
      </c>
      <c r="N185" s="29">
        <f>VLOOKUP($C185,'S0 remplacer avec S44'!$C:$BQ,42,0)</f>
        <v>0</v>
      </c>
      <c r="O185" s="29">
        <f>VLOOKUP($C185,'S0 remplacer avec S44'!$C:$BQ,43,0)</f>
        <v>0</v>
      </c>
      <c r="P185" s="22">
        <f>VLOOKUP($C185,'S45'!$C:$BQ,55,0)</f>
        <v>153.1</v>
      </c>
      <c r="Q185" s="22">
        <f>VLOOKUP($C185,'S45'!$C:$BQ,62,0)</f>
        <v>26</v>
      </c>
      <c r="R185" s="22">
        <f>VLOOKUP($C185,'S45'!$C:$BQ,63,0)</f>
        <v>61</v>
      </c>
      <c r="S185" s="22">
        <f>VLOOKUP($C185,'S45'!$C:$BQ,45,0)</f>
        <v>1641.566</v>
      </c>
      <c r="T185" s="29">
        <f>VLOOKUP($C185,'S45'!$C:$BQ,52,0)</f>
        <v>0</v>
      </c>
      <c r="U185" s="29">
        <f>VLOOKUP($C185,'S45'!$C:$BQ,53,0)</f>
        <v>246</v>
      </c>
      <c r="V185" s="29">
        <f>VLOOKUP($C185,'S45'!$C:$BQ,15,0)</f>
        <v>108</v>
      </c>
      <c r="W185" s="29">
        <f>VLOOKUP($C185,'S45'!$C:$BQ,22,0)</f>
        <v>0</v>
      </c>
      <c r="X185" s="29">
        <f>VLOOKUP($C185,'S45'!$C:$BQ,23,0)</f>
        <v>11</v>
      </c>
      <c r="Y185" s="29">
        <f>VLOOKUP($C185,'S45'!$C:$BQ,35,0)</f>
        <v>2660.7378600000002</v>
      </c>
      <c r="Z185" s="29">
        <f>VLOOKUP($C185,'S45'!$C:$BQ,42,0)</f>
        <v>0</v>
      </c>
      <c r="AA185" s="29">
        <f>VLOOKUP($C185,'S45'!$C:$BQ,43,0)</f>
        <v>0</v>
      </c>
      <c r="AB185" s="22" t="e">
        <f>VLOOKUP($C185,'S46'!$C:$BQ,55,0)</f>
        <v>#N/A</v>
      </c>
      <c r="AC185" s="22" t="e">
        <f>VLOOKUP($C185,'S46'!$C:$BQ,62,0)</f>
        <v>#N/A</v>
      </c>
      <c r="AD185" s="22" t="e">
        <f>VLOOKUP($C185,'S46'!$C:$BQ,63,0)</f>
        <v>#N/A</v>
      </c>
      <c r="AE185" s="22" t="e">
        <f>VLOOKUP($C185,'S46'!$C:$BQ,45,0)</f>
        <v>#N/A</v>
      </c>
      <c r="AF185" s="29" t="e">
        <f>VLOOKUP($C185,'S46'!$C:$BQ,52,0)</f>
        <v>#N/A</v>
      </c>
      <c r="AG185" s="29" t="e">
        <f>VLOOKUP($C185,'S46'!$C:$BQ,53,0)</f>
        <v>#N/A</v>
      </c>
      <c r="AH185" s="29" t="e">
        <f>VLOOKUP($C185,'S46'!$C:$BQ,15,0)</f>
        <v>#N/A</v>
      </c>
      <c r="AI185" s="29" t="e">
        <f>VLOOKUP($C185,'S46'!$C:$BQ,22,0)</f>
        <v>#N/A</v>
      </c>
      <c r="AJ185" s="29" t="e">
        <f>VLOOKUP($C185,'S46'!$C:$BQ,23,0)</f>
        <v>#N/A</v>
      </c>
      <c r="AK185" s="29" t="e">
        <f>VLOOKUP($C185,'S46'!$C:$BQ,35,0)</f>
        <v>#N/A</v>
      </c>
      <c r="AL185" s="29" t="e">
        <f>VLOOKUP($C185,'S46'!$C:$BQ,42,0)</f>
        <v>#N/A</v>
      </c>
      <c r="AM185" s="29" t="e">
        <f>VLOOKUP($C185,'S46'!$C:$BQ,43,0)</f>
        <v>#N/A</v>
      </c>
      <c r="AN185" s="22" t="e">
        <f>VLOOKUP($C185,'S47'!$C:$BQ,55,0)</f>
        <v>#N/A</v>
      </c>
      <c r="AO185" s="22" t="e">
        <f>VLOOKUP($C185,'S47'!$C:$BQ,62,0)</f>
        <v>#N/A</v>
      </c>
      <c r="AP185" s="22" t="e">
        <f>VLOOKUP($C185,'S47'!$C:$BQ,63,0)</f>
        <v>#N/A</v>
      </c>
      <c r="AQ185" s="22" t="e">
        <f>VLOOKUP($C185,'S47'!$C:$BQ,45,0)</f>
        <v>#N/A</v>
      </c>
      <c r="AR185" s="29" t="e">
        <f>VLOOKUP($C185,'S47'!$C:$BQ,52,0)</f>
        <v>#N/A</v>
      </c>
      <c r="AS185" s="29" t="e">
        <f>VLOOKUP($C185,'S47'!$C:$BQ,53,0)</f>
        <v>#N/A</v>
      </c>
      <c r="AT185" s="29" t="e">
        <f>VLOOKUP($C185,'S47'!$C:$BQ,15,0)</f>
        <v>#N/A</v>
      </c>
      <c r="AU185" s="29" t="e">
        <f>VLOOKUP($C185,'S47'!$C:$BQ,22,0)</f>
        <v>#N/A</v>
      </c>
      <c r="AV185" s="29" t="e">
        <f>VLOOKUP($C185,'S47'!$C:$BQ,23,0)</f>
        <v>#N/A</v>
      </c>
      <c r="AW185" s="29" t="e">
        <f>VLOOKUP($C185,'S47'!$C:$BQ,35,0)</f>
        <v>#N/A</v>
      </c>
      <c r="AX185" s="29" t="e">
        <f>VLOOKUP($C185,'S47'!$C:$BQ,42,0)</f>
        <v>#N/A</v>
      </c>
      <c r="AY185" s="29" t="e">
        <f>VLOOKUP($C185,'S47'!$C:$BQ,43,0)</f>
        <v>#N/A</v>
      </c>
      <c r="AZ185" s="22" t="e">
        <f>VLOOKUP($C185,'S48'!$C:$BQ,55,0)</f>
        <v>#N/A</v>
      </c>
      <c r="BA185" s="22" t="e">
        <f>VLOOKUP($C185,'S48'!$C:$BQ,62,0)</f>
        <v>#N/A</v>
      </c>
      <c r="BB185" s="22" t="e">
        <f>VLOOKUP($C185,'S48'!$C:$BQ,63,0)</f>
        <v>#N/A</v>
      </c>
      <c r="BC185" s="22" t="e">
        <f>VLOOKUP($C185,'S48'!$C:$BQ,45,0)</f>
        <v>#N/A</v>
      </c>
      <c r="BD185" s="29" t="e">
        <f>VLOOKUP($C185,'S48'!$C:$BQ,52,0)</f>
        <v>#N/A</v>
      </c>
      <c r="BE185" s="29" t="e">
        <f>VLOOKUP($C185,'S48'!$C:$BQ,53,0)</f>
        <v>#N/A</v>
      </c>
      <c r="BF185" s="29" t="e">
        <f>VLOOKUP($C185,'S48'!$C:$BQ,15,0)</f>
        <v>#N/A</v>
      </c>
      <c r="BG185" s="29" t="e">
        <f>VLOOKUP($C185,'S48'!$C:$BQ,22,0)</f>
        <v>#N/A</v>
      </c>
      <c r="BH185" s="29" t="e">
        <f>VLOOKUP($C185,'S48'!$C:$BQ,23,0)</f>
        <v>#N/A</v>
      </c>
      <c r="BI185" s="29" t="e">
        <f>VLOOKUP($C185,'S48'!$C:$BQ,35,0)</f>
        <v>#N/A</v>
      </c>
      <c r="BJ185" s="29" t="e">
        <f>VLOOKUP($C185,'S48'!$C:$BQ,42,0)</f>
        <v>#N/A</v>
      </c>
      <c r="BK185" s="29" t="e">
        <f>VLOOKUP($C185,'S48'!$C:$BQ,43,0)</f>
        <v>#N/A</v>
      </c>
      <c r="BL185" s="22" t="e">
        <f>VLOOKUP($C185,'S49'!$C:$BQ,55,0)</f>
        <v>#N/A</v>
      </c>
      <c r="BM185" s="22" t="e">
        <f>VLOOKUP($C185,'S49'!$C:$BQ,62,0)</f>
        <v>#N/A</v>
      </c>
      <c r="BN185" s="22" t="e">
        <f>VLOOKUP($C185,'S49'!$C:$BQ,63,0)</f>
        <v>#N/A</v>
      </c>
      <c r="BO185" s="22" t="e">
        <f>VLOOKUP($C185,'S49'!$C:$BQ,45,0)</f>
        <v>#N/A</v>
      </c>
      <c r="BP185" s="29" t="e">
        <f>VLOOKUP($C185,'S49'!$C:$BQ,52,0)</f>
        <v>#N/A</v>
      </c>
      <c r="BQ185" s="29" t="e">
        <f>VLOOKUP($C185,'S49'!$C:$BQ,53,0)</f>
        <v>#N/A</v>
      </c>
      <c r="BR185" s="29" t="e">
        <f>VLOOKUP($C185,'S49'!$C:$BQ,15,0)</f>
        <v>#N/A</v>
      </c>
      <c r="BS185" s="29" t="e">
        <f>VLOOKUP($C185,'S49'!$C:$BQ,22,0)</f>
        <v>#N/A</v>
      </c>
      <c r="BT185" s="29" t="e">
        <f>VLOOKUP($C185,'S49'!$C:$BQ,23,0)</f>
        <v>#N/A</v>
      </c>
      <c r="BU185" s="29" t="e">
        <f>VLOOKUP($C185,'S49'!$C:$BQ,35,0)</f>
        <v>#N/A</v>
      </c>
      <c r="BV185" s="29" t="e">
        <f>VLOOKUP($C185,'S49'!$C:$BQ,42,0)</f>
        <v>#N/A</v>
      </c>
      <c r="BW185" s="29" t="e">
        <f>VLOOKUP($C185,'S49'!$C:$BQ,43,0)</f>
        <v>#N/A</v>
      </c>
      <c r="BX185" s="22" t="e">
        <f>VLOOKUP($C185,'S50'!$C:$BQ,55,0)</f>
        <v>#N/A</v>
      </c>
      <c r="BY185" s="22" t="e">
        <f>VLOOKUP($C185,'S50'!$C:$BQ,62,0)</f>
        <v>#N/A</v>
      </c>
      <c r="BZ185" s="22" t="e">
        <f>VLOOKUP($C185,'S50'!$C:$BQ,63,0)</f>
        <v>#N/A</v>
      </c>
      <c r="CA185" s="22" t="e">
        <f>VLOOKUP($C185,'S50'!$C:$BQ,45,0)</f>
        <v>#N/A</v>
      </c>
      <c r="CB185" s="29" t="e">
        <f>VLOOKUP($C185,'S50'!$C:$BQ,52,0)</f>
        <v>#N/A</v>
      </c>
      <c r="CC185" s="29" t="e">
        <f>VLOOKUP($C185,'S50'!$C:$BQ,53,0)</f>
        <v>#N/A</v>
      </c>
      <c r="CD185" s="29" t="e">
        <f>VLOOKUP($C185,'S50'!$C:$BQ,15,0)</f>
        <v>#N/A</v>
      </c>
      <c r="CE185" s="29" t="e">
        <f>VLOOKUP($C185,'S50'!$C:$BQ,22,0)</f>
        <v>#N/A</v>
      </c>
      <c r="CF185" s="29" t="e">
        <f>VLOOKUP($C185,'S50'!$C:$BQ,23,0)</f>
        <v>#N/A</v>
      </c>
      <c r="CG185" s="29" t="e">
        <f>VLOOKUP($C185,'S50'!$C:$BQ,35,0)</f>
        <v>#N/A</v>
      </c>
      <c r="CH185" s="29" t="e">
        <f>VLOOKUP($C185,'S50'!$C:$BQ,42,0)</f>
        <v>#N/A</v>
      </c>
      <c r="CI185" s="29" t="e">
        <f>VLOOKUP($C185,'S50'!$C:$BQ,43,0)</f>
        <v>#N/A</v>
      </c>
    </row>
    <row r="186" spans="1:87" x14ac:dyDescent="0.2">
      <c r="A186" s="31" t="s">
        <v>387</v>
      </c>
      <c r="B186" s="31" t="s">
        <v>388</v>
      </c>
      <c r="C186" s="21" t="s">
        <v>224</v>
      </c>
      <c r="D186" s="22">
        <f>VLOOKUP($C186,'S0 remplacer avec S44'!$C:$BQ,55,0)</f>
        <v>186.8</v>
      </c>
      <c r="E186" s="22">
        <f>VLOOKUP($C186,'S0 remplacer avec S44'!$C:$BQ,62,0)</f>
        <v>0</v>
      </c>
      <c r="F186" s="22">
        <f>VLOOKUP($C186,'S0 remplacer avec S44'!$C:$BQ,63,0)</f>
        <v>32</v>
      </c>
      <c r="G186" s="22">
        <f>VLOOKUP($C186,'S0 remplacer avec S44'!$C:$BQ,45,0)</f>
        <v>1503.7854400000001</v>
      </c>
      <c r="H186" s="29">
        <f>VLOOKUP($C186,'S0 remplacer avec S44'!$C:$BQ,52,0)</f>
        <v>100</v>
      </c>
      <c r="I186" s="29">
        <f>VLOOKUP($C186,'S0 remplacer avec S44'!$C:$BQ,53,0)</f>
        <v>421</v>
      </c>
      <c r="J186" s="29">
        <f>VLOOKUP($C186,'S0 remplacer avec S44'!$C:$BQ,15,0)</f>
        <v>127</v>
      </c>
      <c r="K186" s="29">
        <f>VLOOKUP($C186,'S0 remplacer avec S44'!$C:$BQ,22,0)</f>
        <v>0</v>
      </c>
      <c r="L186" s="29">
        <f>VLOOKUP($C186,'S0 remplacer avec S44'!$C:$BQ,23,0)</f>
        <v>0</v>
      </c>
      <c r="M186" s="29">
        <f>VLOOKUP($C186,'S0 remplacer avec S44'!$C:$BQ,35,0)</f>
        <v>2700.7905799999999</v>
      </c>
      <c r="N186" s="29">
        <f>VLOOKUP($C186,'S0 remplacer avec S44'!$C:$BQ,42,0)</f>
        <v>0</v>
      </c>
      <c r="O186" s="29">
        <f>VLOOKUP($C186,'S0 remplacer avec S44'!$C:$BQ,43,0)</f>
        <v>0</v>
      </c>
      <c r="P186" s="22">
        <f>VLOOKUP($C186,'S45'!$C:$BQ,55,0)</f>
        <v>188</v>
      </c>
      <c r="Q186" s="22">
        <f>VLOOKUP($C186,'S45'!$C:$BQ,62,0)</f>
        <v>0</v>
      </c>
      <c r="R186" s="22">
        <f>VLOOKUP($C186,'S45'!$C:$BQ,63,0)</f>
        <v>31</v>
      </c>
      <c r="S186" s="22">
        <f>VLOOKUP($C186,'S45'!$C:$BQ,45,0)</f>
        <v>1575.2316800000001</v>
      </c>
      <c r="T186" s="29">
        <f>VLOOKUP($C186,'S45'!$C:$BQ,52,0)</f>
        <v>28</v>
      </c>
      <c r="U186" s="29">
        <f>VLOOKUP($C186,'S45'!$C:$BQ,53,0)</f>
        <v>349</v>
      </c>
      <c r="V186" s="29">
        <f>VLOOKUP($C186,'S45'!$C:$BQ,15,0)</f>
        <v>127</v>
      </c>
      <c r="W186" s="29">
        <f>VLOOKUP($C186,'S45'!$C:$BQ,22,0)</f>
        <v>0</v>
      </c>
      <c r="X186" s="29">
        <f>VLOOKUP($C186,'S45'!$C:$BQ,23,0)</f>
        <v>0</v>
      </c>
      <c r="Y186" s="29">
        <f>VLOOKUP($C186,'S45'!$C:$BQ,35,0)</f>
        <v>2705.3593999999998</v>
      </c>
      <c r="Z186" s="29">
        <f>VLOOKUP($C186,'S45'!$C:$BQ,42,0)</f>
        <v>0</v>
      </c>
      <c r="AA186" s="29">
        <f>VLOOKUP($C186,'S45'!$C:$BQ,43,0)</f>
        <v>0</v>
      </c>
      <c r="AB186" s="22" t="e">
        <f>VLOOKUP($C186,'S46'!$C:$BQ,55,0)</f>
        <v>#N/A</v>
      </c>
      <c r="AC186" s="22" t="e">
        <f>VLOOKUP($C186,'S46'!$C:$BQ,62,0)</f>
        <v>#N/A</v>
      </c>
      <c r="AD186" s="22" t="e">
        <f>VLOOKUP($C186,'S46'!$C:$BQ,63,0)</f>
        <v>#N/A</v>
      </c>
      <c r="AE186" s="22" t="e">
        <f>VLOOKUP($C186,'S46'!$C:$BQ,45,0)</f>
        <v>#N/A</v>
      </c>
      <c r="AF186" s="29" t="e">
        <f>VLOOKUP($C186,'S46'!$C:$BQ,52,0)</f>
        <v>#N/A</v>
      </c>
      <c r="AG186" s="29" t="e">
        <f>VLOOKUP($C186,'S46'!$C:$BQ,53,0)</f>
        <v>#N/A</v>
      </c>
      <c r="AH186" s="29" t="e">
        <f>VLOOKUP($C186,'S46'!$C:$BQ,15,0)</f>
        <v>#N/A</v>
      </c>
      <c r="AI186" s="29" t="e">
        <f>VLOOKUP($C186,'S46'!$C:$BQ,22,0)</f>
        <v>#N/A</v>
      </c>
      <c r="AJ186" s="29" t="e">
        <f>VLOOKUP($C186,'S46'!$C:$BQ,23,0)</f>
        <v>#N/A</v>
      </c>
      <c r="AK186" s="29" t="e">
        <f>VLOOKUP($C186,'S46'!$C:$BQ,35,0)</f>
        <v>#N/A</v>
      </c>
      <c r="AL186" s="29" t="e">
        <f>VLOOKUP($C186,'S46'!$C:$BQ,42,0)</f>
        <v>#N/A</v>
      </c>
      <c r="AM186" s="29" t="e">
        <f>VLOOKUP($C186,'S46'!$C:$BQ,43,0)</f>
        <v>#N/A</v>
      </c>
      <c r="AN186" s="22" t="e">
        <f>VLOOKUP($C186,'S47'!$C:$BQ,55,0)</f>
        <v>#N/A</v>
      </c>
      <c r="AO186" s="22" t="e">
        <f>VLOOKUP($C186,'S47'!$C:$BQ,62,0)</f>
        <v>#N/A</v>
      </c>
      <c r="AP186" s="22" t="e">
        <f>VLOOKUP($C186,'S47'!$C:$BQ,63,0)</f>
        <v>#N/A</v>
      </c>
      <c r="AQ186" s="22" t="e">
        <f>VLOOKUP($C186,'S47'!$C:$BQ,45,0)</f>
        <v>#N/A</v>
      </c>
      <c r="AR186" s="29" t="e">
        <f>VLOOKUP($C186,'S47'!$C:$BQ,52,0)</f>
        <v>#N/A</v>
      </c>
      <c r="AS186" s="29" t="e">
        <f>VLOOKUP($C186,'S47'!$C:$BQ,53,0)</f>
        <v>#N/A</v>
      </c>
      <c r="AT186" s="29" t="e">
        <f>VLOOKUP($C186,'S47'!$C:$BQ,15,0)</f>
        <v>#N/A</v>
      </c>
      <c r="AU186" s="29" t="e">
        <f>VLOOKUP($C186,'S47'!$C:$BQ,22,0)</f>
        <v>#N/A</v>
      </c>
      <c r="AV186" s="29" t="e">
        <f>VLOOKUP($C186,'S47'!$C:$BQ,23,0)</f>
        <v>#N/A</v>
      </c>
      <c r="AW186" s="29" t="e">
        <f>VLOOKUP($C186,'S47'!$C:$BQ,35,0)</f>
        <v>#N/A</v>
      </c>
      <c r="AX186" s="29" t="e">
        <f>VLOOKUP($C186,'S47'!$C:$BQ,42,0)</f>
        <v>#N/A</v>
      </c>
      <c r="AY186" s="29" t="e">
        <f>VLOOKUP($C186,'S47'!$C:$BQ,43,0)</f>
        <v>#N/A</v>
      </c>
      <c r="AZ186" s="22" t="e">
        <f>VLOOKUP($C186,'S48'!$C:$BQ,55,0)</f>
        <v>#N/A</v>
      </c>
      <c r="BA186" s="22" t="e">
        <f>VLOOKUP($C186,'S48'!$C:$BQ,62,0)</f>
        <v>#N/A</v>
      </c>
      <c r="BB186" s="22" t="e">
        <f>VLOOKUP($C186,'S48'!$C:$BQ,63,0)</f>
        <v>#N/A</v>
      </c>
      <c r="BC186" s="22" t="e">
        <f>VLOOKUP($C186,'S48'!$C:$BQ,45,0)</f>
        <v>#N/A</v>
      </c>
      <c r="BD186" s="29" t="e">
        <f>VLOOKUP($C186,'S48'!$C:$BQ,52,0)</f>
        <v>#N/A</v>
      </c>
      <c r="BE186" s="29" t="e">
        <f>VLOOKUP($C186,'S48'!$C:$BQ,53,0)</f>
        <v>#N/A</v>
      </c>
      <c r="BF186" s="29" t="e">
        <f>VLOOKUP($C186,'S48'!$C:$BQ,15,0)</f>
        <v>#N/A</v>
      </c>
      <c r="BG186" s="29" t="e">
        <f>VLOOKUP($C186,'S48'!$C:$BQ,22,0)</f>
        <v>#N/A</v>
      </c>
      <c r="BH186" s="29" t="e">
        <f>VLOOKUP($C186,'S48'!$C:$BQ,23,0)</f>
        <v>#N/A</v>
      </c>
      <c r="BI186" s="29" t="e">
        <f>VLOOKUP($C186,'S48'!$C:$BQ,35,0)</f>
        <v>#N/A</v>
      </c>
      <c r="BJ186" s="29" t="e">
        <f>VLOOKUP($C186,'S48'!$C:$BQ,42,0)</f>
        <v>#N/A</v>
      </c>
      <c r="BK186" s="29" t="e">
        <f>VLOOKUP($C186,'S48'!$C:$BQ,43,0)</f>
        <v>#N/A</v>
      </c>
      <c r="BL186" s="22" t="e">
        <f>VLOOKUP($C186,'S49'!$C:$BQ,55,0)</f>
        <v>#N/A</v>
      </c>
      <c r="BM186" s="22" t="e">
        <f>VLOOKUP($C186,'S49'!$C:$BQ,62,0)</f>
        <v>#N/A</v>
      </c>
      <c r="BN186" s="22" t="e">
        <f>VLOOKUP($C186,'S49'!$C:$BQ,63,0)</f>
        <v>#N/A</v>
      </c>
      <c r="BO186" s="22" t="e">
        <f>VLOOKUP($C186,'S49'!$C:$BQ,45,0)</f>
        <v>#N/A</v>
      </c>
      <c r="BP186" s="29" t="e">
        <f>VLOOKUP($C186,'S49'!$C:$BQ,52,0)</f>
        <v>#N/A</v>
      </c>
      <c r="BQ186" s="29" t="e">
        <f>VLOOKUP($C186,'S49'!$C:$BQ,53,0)</f>
        <v>#N/A</v>
      </c>
      <c r="BR186" s="29" t="e">
        <f>VLOOKUP($C186,'S49'!$C:$BQ,15,0)</f>
        <v>#N/A</v>
      </c>
      <c r="BS186" s="29" t="e">
        <f>VLOOKUP($C186,'S49'!$C:$BQ,22,0)</f>
        <v>#N/A</v>
      </c>
      <c r="BT186" s="29" t="e">
        <f>VLOOKUP($C186,'S49'!$C:$BQ,23,0)</f>
        <v>#N/A</v>
      </c>
      <c r="BU186" s="29" t="e">
        <f>VLOOKUP($C186,'S49'!$C:$BQ,35,0)</f>
        <v>#N/A</v>
      </c>
      <c r="BV186" s="29" t="e">
        <f>VLOOKUP($C186,'S49'!$C:$BQ,42,0)</f>
        <v>#N/A</v>
      </c>
      <c r="BW186" s="29" t="e">
        <f>VLOOKUP($C186,'S49'!$C:$BQ,43,0)</f>
        <v>#N/A</v>
      </c>
      <c r="BX186" s="22" t="e">
        <f>VLOOKUP($C186,'S50'!$C:$BQ,55,0)</f>
        <v>#N/A</v>
      </c>
      <c r="BY186" s="22" t="e">
        <f>VLOOKUP($C186,'S50'!$C:$BQ,62,0)</f>
        <v>#N/A</v>
      </c>
      <c r="BZ186" s="22" t="e">
        <f>VLOOKUP($C186,'S50'!$C:$BQ,63,0)</f>
        <v>#N/A</v>
      </c>
      <c r="CA186" s="22" t="e">
        <f>VLOOKUP($C186,'S50'!$C:$BQ,45,0)</f>
        <v>#N/A</v>
      </c>
      <c r="CB186" s="29" t="e">
        <f>VLOOKUP($C186,'S50'!$C:$BQ,52,0)</f>
        <v>#N/A</v>
      </c>
      <c r="CC186" s="29" t="e">
        <f>VLOOKUP($C186,'S50'!$C:$BQ,53,0)</f>
        <v>#N/A</v>
      </c>
      <c r="CD186" s="29" t="e">
        <f>VLOOKUP($C186,'S50'!$C:$BQ,15,0)</f>
        <v>#N/A</v>
      </c>
      <c r="CE186" s="29" t="e">
        <f>VLOOKUP($C186,'S50'!$C:$BQ,22,0)</f>
        <v>#N/A</v>
      </c>
      <c r="CF186" s="29" t="e">
        <f>VLOOKUP($C186,'S50'!$C:$BQ,23,0)</f>
        <v>#N/A</v>
      </c>
      <c r="CG186" s="29" t="e">
        <f>VLOOKUP($C186,'S50'!$C:$BQ,35,0)</f>
        <v>#N/A</v>
      </c>
      <c r="CH186" s="29" t="e">
        <f>VLOOKUP($C186,'S50'!$C:$BQ,42,0)</f>
        <v>#N/A</v>
      </c>
      <c r="CI186" s="29" t="e">
        <f>VLOOKUP($C186,'S50'!$C:$BQ,43,0)</f>
        <v>#N/A</v>
      </c>
    </row>
    <row r="187" spans="1:87" x14ac:dyDescent="0.2">
      <c r="A187" s="31" t="s">
        <v>387</v>
      </c>
      <c r="B187" s="31" t="s">
        <v>388</v>
      </c>
      <c r="C187" s="21" t="s">
        <v>225</v>
      </c>
      <c r="D187" s="22">
        <f>VLOOKUP($C187,'S0 remplacer avec S44'!$C:$BQ,55,0)</f>
        <v>282.39999999999998</v>
      </c>
      <c r="E187" s="22">
        <f>VLOOKUP($C187,'S0 remplacer avec S44'!$C:$BQ,62,0)</f>
        <v>0</v>
      </c>
      <c r="F187" s="22">
        <f>VLOOKUP($C187,'S0 remplacer avec S44'!$C:$BQ,63,0)</f>
        <v>0</v>
      </c>
      <c r="G187" s="22">
        <f>VLOOKUP($C187,'S0 remplacer avec S44'!$C:$BQ,45,0)</f>
        <v>2425.0890199999999</v>
      </c>
      <c r="H187" s="29">
        <f>VLOOKUP($C187,'S0 remplacer avec S44'!$C:$BQ,52,0)</f>
        <v>0</v>
      </c>
      <c r="I187" s="29">
        <f>VLOOKUP($C187,'S0 remplacer avec S44'!$C:$BQ,53,0)</f>
        <v>0</v>
      </c>
      <c r="J187" s="29">
        <f>VLOOKUP($C187,'S0 remplacer avec S44'!$C:$BQ,15,0)</f>
        <v>187</v>
      </c>
      <c r="K187" s="29">
        <f>VLOOKUP($C187,'S0 remplacer avec S44'!$C:$BQ,22,0)</f>
        <v>0</v>
      </c>
      <c r="L187" s="29">
        <f>VLOOKUP($C187,'S0 remplacer avec S44'!$C:$BQ,23,0)</f>
        <v>0</v>
      </c>
      <c r="M187" s="29">
        <f>VLOOKUP($C187,'S0 remplacer avec S44'!$C:$BQ,35,0)</f>
        <v>2962.5175100000001</v>
      </c>
      <c r="N187" s="29">
        <f>VLOOKUP($C187,'S0 remplacer avec S44'!$C:$BQ,42,0)</f>
        <v>0</v>
      </c>
      <c r="O187" s="29">
        <f>VLOOKUP($C187,'S0 remplacer avec S44'!$C:$BQ,43,0)</f>
        <v>0</v>
      </c>
      <c r="P187" s="22">
        <f>VLOOKUP($C187,'S45'!$C:$BQ,55,0)</f>
        <v>286.60000000000002</v>
      </c>
      <c r="Q187" s="22">
        <f>VLOOKUP($C187,'S45'!$C:$BQ,62,0)</f>
        <v>0</v>
      </c>
      <c r="R187" s="22">
        <f>VLOOKUP($C187,'S45'!$C:$BQ,63,0)</f>
        <v>0</v>
      </c>
      <c r="S187" s="22">
        <f>VLOOKUP($C187,'S45'!$C:$BQ,45,0)</f>
        <v>2427.8559399999999</v>
      </c>
      <c r="T187" s="29">
        <f>VLOOKUP($C187,'S45'!$C:$BQ,52,0)</f>
        <v>0</v>
      </c>
      <c r="U187" s="29">
        <f>VLOOKUP($C187,'S45'!$C:$BQ,53,0)</f>
        <v>0</v>
      </c>
      <c r="V187" s="29">
        <f>VLOOKUP($C187,'S45'!$C:$BQ,15,0)</f>
        <v>189</v>
      </c>
      <c r="W187" s="29">
        <f>VLOOKUP($C187,'S45'!$C:$BQ,22,0)</f>
        <v>0</v>
      </c>
      <c r="X187" s="29">
        <f>VLOOKUP($C187,'S45'!$C:$BQ,23,0)</f>
        <v>0</v>
      </c>
      <c r="Y187" s="29">
        <f>VLOOKUP($C187,'S45'!$C:$BQ,35,0)</f>
        <v>2985.15735</v>
      </c>
      <c r="Z187" s="29">
        <f>VLOOKUP($C187,'S45'!$C:$BQ,42,0)</f>
        <v>0</v>
      </c>
      <c r="AA187" s="29">
        <f>VLOOKUP($C187,'S45'!$C:$BQ,43,0)</f>
        <v>0</v>
      </c>
      <c r="AB187" s="22" t="e">
        <f>VLOOKUP($C187,'S46'!$C:$BQ,55,0)</f>
        <v>#N/A</v>
      </c>
      <c r="AC187" s="22" t="e">
        <f>VLOOKUP($C187,'S46'!$C:$BQ,62,0)</f>
        <v>#N/A</v>
      </c>
      <c r="AD187" s="22" t="e">
        <f>VLOOKUP($C187,'S46'!$C:$BQ,63,0)</f>
        <v>#N/A</v>
      </c>
      <c r="AE187" s="22" t="e">
        <f>VLOOKUP($C187,'S46'!$C:$BQ,45,0)</f>
        <v>#N/A</v>
      </c>
      <c r="AF187" s="29" t="e">
        <f>VLOOKUP($C187,'S46'!$C:$BQ,52,0)</f>
        <v>#N/A</v>
      </c>
      <c r="AG187" s="29" t="e">
        <f>VLOOKUP($C187,'S46'!$C:$BQ,53,0)</f>
        <v>#N/A</v>
      </c>
      <c r="AH187" s="29" t="e">
        <f>VLOOKUP($C187,'S46'!$C:$BQ,15,0)</f>
        <v>#N/A</v>
      </c>
      <c r="AI187" s="29" t="e">
        <f>VLOOKUP($C187,'S46'!$C:$BQ,22,0)</f>
        <v>#N/A</v>
      </c>
      <c r="AJ187" s="29" t="e">
        <f>VLOOKUP($C187,'S46'!$C:$BQ,23,0)</f>
        <v>#N/A</v>
      </c>
      <c r="AK187" s="29" t="e">
        <f>VLOOKUP($C187,'S46'!$C:$BQ,35,0)</f>
        <v>#N/A</v>
      </c>
      <c r="AL187" s="29" t="e">
        <f>VLOOKUP($C187,'S46'!$C:$BQ,42,0)</f>
        <v>#N/A</v>
      </c>
      <c r="AM187" s="29" t="e">
        <f>VLOOKUP($C187,'S46'!$C:$BQ,43,0)</f>
        <v>#N/A</v>
      </c>
      <c r="AN187" s="22" t="e">
        <f>VLOOKUP($C187,'S47'!$C:$BQ,55,0)</f>
        <v>#N/A</v>
      </c>
      <c r="AO187" s="22" t="e">
        <f>VLOOKUP($C187,'S47'!$C:$BQ,62,0)</f>
        <v>#N/A</v>
      </c>
      <c r="AP187" s="22" t="e">
        <f>VLOOKUP($C187,'S47'!$C:$BQ,63,0)</f>
        <v>#N/A</v>
      </c>
      <c r="AQ187" s="22" t="e">
        <f>VLOOKUP($C187,'S47'!$C:$BQ,45,0)</f>
        <v>#N/A</v>
      </c>
      <c r="AR187" s="29" t="e">
        <f>VLOOKUP($C187,'S47'!$C:$BQ,52,0)</f>
        <v>#N/A</v>
      </c>
      <c r="AS187" s="29" t="e">
        <f>VLOOKUP($C187,'S47'!$C:$BQ,53,0)</f>
        <v>#N/A</v>
      </c>
      <c r="AT187" s="29" t="e">
        <f>VLOOKUP($C187,'S47'!$C:$BQ,15,0)</f>
        <v>#N/A</v>
      </c>
      <c r="AU187" s="29" t="e">
        <f>VLOOKUP($C187,'S47'!$C:$BQ,22,0)</f>
        <v>#N/A</v>
      </c>
      <c r="AV187" s="29" t="e">
        <f>VLOOKUP($C187,'S47'!$C:$BQ,23,0)</f>
        <v>#N/A</v>
      </c>
      <c r="AW187" s="29" t="e">
        <f>VLOOKUP($C187,'S47'!$C:$BQ,35,0)</f>
        <v>#N/A</v>
      </c>
      <c r="AX187" s="29" t="e">
        <f>VLOOKUP($C187,'S47'!$C:$BQ,42,0)</f>
        <v>#N/A</v>
      </c>
      <c r="AY187" s="29" t="e">
        <f>VLOOKUP($C187,'S47'!$C:$BQ,43,0)</f>
        <v>#N/A</v>
      </c>
      <c r="AZ187" s="22" t="e">
        <f>VLOOKUP($C187,'S48'!$C:$BQ,55,0)</f>
        <v>#N/A</v>
      </c>
      <c r="BA187" s="22" t="e">
        <f>VLOOKUP($C187,'S48'!$C:$BQ,62,0)</f>
        <v>#N/A</v>
      </c>
      <c r="BB187" s="22" t="e">
        <f>VLOOKUP($C187,'S48'!$C:$BQ,63,0)</f>
        <v>#N/A</v>
      </c>
      <c r="BC187" s="22" t="e">
        <f>VLOOKUP($C187,'S48'!$C:$BQ,45,0)</f>
        <v>#N/A</v>
      </c>
      <c r="BD187" s="29" t="e">
        <f>VLOOKUP($C187,'S48'!$C:$BQ,52,0)</f>
        <v>#N/A</v>
      </c>
      <c r="BE187" s="29" t="e">
        <f>VLOOKUP($C187,'S48'!$C:$BQ,53,0)</f>
        <v>#N/A</v>
      </c>
      <c r="BF187" s="29" t="e">
        <f>VLOOKUP($C187,'S48'!$C:$BQ,15,0)</f>
        <v>#N/A</v>
      </c>
      <c r="BG187" s="29" t="e">
        <f>VLOOKUP($C187,'S48'!$C:$BQ,22,0)</f>
        <v>#N/A</v>
      </c>
      <c r="BH187" s="29" t="e">
        <f>VLOOKUP($C187,'S48'!$C:$BQ,23,0)</f>
        <v>#N/A</v>
      </c>
      <c r="BI187" s="29" t="e">
        <f>VLOOKUP($C187,'S48'!$C:$BQ,35,0)</f>
        <v>#N/A</v>
      </c>
      <c r="BJ187" s="29" t="e">
        <f>VLOOKUP($C187,'S48'!$C:$BQ,42,0)</f>
        <v>#N/A</v>
      </c>
      <c r="BK187" s="29" t="e">
        <f>VLOOKUP($C187,'S48'!$C:$BQ,43,0)</f>
        <v>#N/A</v>
      </c>
      <c r="BL187" s="22" t="e">
        <f>VLOOKUP($C187,'S49'!$C:$BQ,55,0)</f>
        <v>#N/A</v>
      </c>
      <c r="BM187" s="22" t="e">
        <f>VLOOKUP($C187,'S49'!$C:$BQ,62,0)</f>
        <v>#N/A</v>
      </c>
      <c r="BN187" s="22" t="e">
        <f>VLOOKUP($C187,'S49'!$C:$BQ,63,0)</f>
        <v>#N/A</v>
      </c>
      <c r="BO187" s="22" t="e">
        <f>VLOOKUP($C187,'S49'!$C:$BQ,45,0)</f>
        <v>#N/A</v>
      </c>
      <c r="BP187" s="29" t="e">
        <f>VLOOKUP($C187,'S49'!$C:$BQ,52,0)</f>
        <v>#N/A</v>
      </c>
      <c r="BQ187" s="29" t="e">
        <f>VLOOKUP($C187,'S49'!$C:$BQ,53,0)</f>
        <v>#N/A</v>
      </c>
      <c r="BR187" s="29" t="e">
        <f>VLOOKUP($C187,'S49'!$C:$BQ,15,0)</f>
        <v>#N/A</v>
      </c>
      <c r="BS187" s="29" t="e">
        <f>VLOOKUP($C187,'S49'!$C:$BQ,22,0)</f>
        <v>#N/A</v>
      </c>
      <c r="BT187" s="29" t="e">
        <f>VLOOKUP($C187,'S49'!$C:$BQ,23,0)</f>
        <v>#N/A</v>
      </c>
      <c r="BU187" s="29" t="e">
        <f>VLOOKUP($C187,'S49'!$C:$BQ,35,0)</f>
        <v>#N/A</v>
      </c>
      <c r="BV187" s="29" t="e">
        <f>VLOOKUP($C187,'S49'!$C:$BQ,42,0)</f>
        <v>#N/A</v>
      </c>
      <c r="BW187" s="29" t="e">
        <f>VLOOKUP($C187,'S49'!$C:$BQ,43,0)</f>
        <v>#N/A</v>
      </c>
      <c r="BX187" s="22" t="e">
        <f>VLOOKUP($C187,'S50'!$C:$BQ,55,0)</f>
        <v>#N/A</v>
      </c>
      <c r="BY187" s="22" t="e">
        <f>VLOOKUP($C187,'S50'!$C:$BQ,62,0)</f>
        <v>#N/A</v>
      </c>
      <c r="BZ187" s="22" t="e">
        <f>VLOOKUP($C187,'S50'!$C:$BQ,63,0)</f>
        <v>#N/A</v>
      </c>
      <c r="CA187" s="22" t="e">
        <f>VLOOKUP($C187,'S50'!$C:$BQ,45,0)</f>
        <v>#N/A</v>
      </c>
      <c r="CB187" s="29" t="e">
        <f>VLOOKUP($C187,'S50'!$C:$BQ,52,0)</f>
        <v>#N/A</v>
      </c>
      <c r="CC187" s="29" t="e">
        <f>VLOOKUP($C187,'S50'!$C:$BQ,53,0)</f>
        <v>#N/A</v>
      </c>
      <c r="CD187" s="29" t="e">
        <f>VLOOKUP($C187,'S50'!$C:$BQ,15,0)</f>
        <v>#N/A</v>
      </c>
      <c r="CE187" s="29" t="e">
        <f>VLOOKUP($C187,'S50'!$C:$BQ,22,0)</f>
        <v>#N/A</v>
      </c>
      <c r="CF187" s="29" t="e">
        <f>VLOOKUP($C187,'S50'!$C:$BQ,23,0)</f>
        <v>#N/A</v>
      </c>
      <c r="CG187" s="29" t="e">
        <f>VLOOKUP($C187,'S50'!$C:$BQ,35,0)</f>
        <v>#N/A</v>
      </c>
      <c r="CH187" s="29" t="e">
        <f>VLOOKUP($C187,'S50'!$C:$BQ,42,0)</f>
        <v>#N/A</v>
      </c>
      <c r="CI187" s="29" t="e">
        <f>VLOOKUP($C187,'S50'!$C:$BQ,43,0)</f>
        <v>#N/A</v>
      </c>
    </row>
    <row r="188" spans="1:87" x14ac:dyDescent="0.2">
      <c r="A188" s="31" t="s">
        <v>387</v>
      </c>
      <c r="B188" s="31" t="s">
        <v>388</v>
      </c>
      <c r="C188" s="21" t="s">
        <v>226</v>
      </c>
      <c r="D188" s="22">
        <f>VLOOKUP($C188,'S0 remplacer avec S44'!$C:$BQ,55,0)</f>
        <v>134.30000000000001</v>
      </c>
      <c r="E188" s="22">
        <f>VLOOKUP($C188,'S0 remplacer avec S44'!$C:$BQ,62,0)</f>
        <v>32</v>
      </c>
      <c r="F188" s="22">
        <f>VLOOKUP($C188,'S0 remplacer avec S44'!$C:$BQ,63,0)</f>
        <v>66</v>
      </c>
      <c r="G188" s="22">
        <f>VLOOKUP($C188,'S0 remplacer avec S44'!$C:$BQ,45,0)</f>
        <v>1551.1319699999999</v>
      </c>
      <c r="H188" s="29">
        <f>VLOOKUP($C188,'S0 remplacer avec S44'!$C:$BQ,52,0)</f>
        <v>0</v>
      </c>
      <c r="I188" s="29">
        <f>VLOOKUP($C188,'S0 remplacer avec S44'!$C:$BQ,53,0)</f>
        <v>206</v>
      </c>
      <c r="J188" s="29">
        <f>VLOOKUP($C188,'S0 remplacer avec S44'!$C:$BQ,15,0)</f>
        <v>141</v>
      </c>
      <c r="K188" s="29">
        <f>VLOOKUP($C188,'S0 remplacer avec S44'!$C:$BQ,22,0)</f>
        <v>0</v>
      </c>
      <c r="L188" s="29">
        <f>VLOOKUP($C188,'S0 remplacer avec S44'!$C:$BQ,23,0)</f>
        <v>0</v>
      </c>
      <c r="M188" s="29">
        <f>VLOOKUP($C188,'S0 remplacer avec S44'!$C:$BQ,35,0)</f>
        <v>2337.7987199999998</v>
      </c>
      <c r="N188" s="29">
        <f>VLOOKUP($C188,'S0 remplacer avec S44'!$C:$BQ,42,0)</f>
        <v>0</v>
      </c>
      <c r="O188" s="29">
        <f>VLOOKUP($C188,'S0 remplacer avec S44'!$C:$BQ,43,0)</f>
        <v>0</v>
      </c>
      <c r="P188" s="22">
        <f>VLOOKUP($C188,'S45'!$C:$BQ,55,0)</f>
        <v>134.30000000000001</v>
      </c>
      <c r="Q188" s="22">
        <f>VLOOKUP($C188,'S45'!$C:$BQ,62,0)</f>
        <v>32</v>
      </c>
      <c r="R188" s="22">
        <f>VLOOKUP($C188,'S45'!$C:$BQ,63,0)</f>
        <v>66</v>
      </c>
      <c r="S188" s="22">
        <f>VLOOKUP($C188,'S45'!$C:$BQ,45,0)</f>
        <v>1580.17669</v>
      </c>
      <c r="T188" s="29">
        <f>VLOOKUP($C188,'S45'!$C:$BQ,52,0)</f>
        <v>0</v>
      </c>
      <c r="U188" s="29">
        <f>VLOOKUP($C188,'S45'!$C:$BQ,53,0)</f>
        <v>177</v>
      </c>
      <c r="V188" s="29">
        <f>VLOOKUP($C188,'S45'!$C:$BQ,15,0)</f>
        <v>142</v>
      </c>
      <c r="W188" s="29">
        <f>VLOOKUP($C188,'S45'!$C:$BQ,22,0)</f>
        <v>0</v>
      </c>
      <c r="X188" s="29">
        <f>VLOOKUP($C188,'S45'!$C:$BQ,23,0)</f>
        <v>0</v>
      </c>
      <c r="Y188" s="29">
        <f>VLOOKUP($C188,'S45'!$C:$BQ,35,0)</f>
        <v>2342.8173000000002</v>
      </c>
      <c r="Z188" s="29">
        <f>VLOOKUP($C188,'S45'!$C:$BQ,42,0)</f>
        <v>0</v>
      </c>
      <c r="AA188" s="29">
        <f>VLOOKUP($C188,'S45'!$C:$BQ,43,0)</f>
        <v>0</v>
      </c>
      <c r="AB188" s="22" t="e">
        <f>VLOOKUP($C188,'S46'!$C:$BQ,55,0)</f>
        <v>#N/A</v>
      </c>
      <c r="AC188" s="22" t="e">
        <f>VLOOKUP($C188,'S46'!$C:$BQ,62,0)</f>
        <v>#N/A</v>
      </c>
      <c r="AD188" s="22" t="e">
        <f>VLOOKUP($C188,'S46'!$C:$BQ,63,0)</f>
        <v>#N/A</v>
      </c>
      <c r="AE188" s="22" t="e">
        <f>VLOOKUP($C188,'S46'!$C:$BQ,45,0)</f>
        <v>#N/A</v>
      </c>
      <c r="AF188" s="29" t="e">
        <f>VLOOKUP($C188,'S46'!$C:$BQ,52,0)</f>
        <v>#N/A</v>
      </c>
      <c r="AG188" s="29" t="e">
        <f>VLOOKUP($C188,'S46'!$C:$BQ,53,0)</f>
        <v>#N/A</v>
      </c>
      <c r="AH188" s="29" t="e">
        <f>VLOOKUP($C188,'S46'!$C:$BQ,15,0)</f>
        <v>#N/A</v>
      </c>
      <c r="AI188" s="29" t="e">
        <f>VLOOKUP($C188,'S46'!$C:$BQ,22,0)</f>
        <v>#N/A</v>
      </c>
      <c r="AJ188" s="29" t="e">
        <f>VLOOKUP($C188,'S46'!$C:$BQ,23,0)</f>
        <v>#N/A</v>
      </c>
      <c r="AK188" s="29" t="e">
        <f>VLOOKUP($C188,'S46'!$C:$BQ,35,0)</f>
        <v>#N/A</v>
      </c>
      <c r="AL188" s="29" t="e">
        <f>VLOOKUP($C188,'S46'!$C:$BQ,42,0)</f>
        <v>#N/A</v>
      </c>
      <c r="AM188" s="29" t="e">
        <f>VLOOKUP($C188,'S46'!$C:$BQ,43,0)</f>
        <v>#N/A</v>
      </c>
      <c r="AN188" s="22" t="e">
        <f>VLOOKUP($C188,'S47'!$C:$BQ,55,0)</f>
        <v>#N/A</v>
      </c>
      <c r="AO188" s="22" t="e">
        <f>VLOOKUP($C188,'S47'!$C:$BQ,62,0)</f>
        <v>#N/A</v>
      </c>
      <c r="AP188" s="22" t="e">
        <f>VLOOKUP($C188,'S47'!$C:$BQ,63,0)</f>
        <v>#N/A</v>
      </c>
      <c r="AQ188" s="22" t="e">
        <f>VLOOKUP($C188,'S47'!$C:$BQ,45,0)</f>
        <v>#N/A</v>
      </c>
      <c r="AR188" s="29" t="e">
        <f>VLOOKUP($C188,'S47'!$C:$BQ,52,0)</f>
        <v>#N/A</v>
      </c>
      <c r="AS188" s="29" t="e">
        <f>VLOOKUP($C188,'S47'!$C:$BQ,53,0)</f>
        <v>#N/A</v>
      </c>
      <c r="AT188" s="29" t="e">
        <f>VLOOKUP($C188,'S47'!$C:$BQ,15,0)</f>
        <v>#N/A</v>
      </c>
      <c r="AU188" s="29" t="e">
        <f>VLOOKUP($C188,'S47'!$C:$BQ,22,0)</f>
        <v>#N/A</v>
      </c>
      <c r="AV188" s="29" t="e">
        <f>VLOOKUP($C188,'S47'!$C:$BQ,23,0)</f>
        <v>#N/A</v>
      </c>
      <c r="AW188" s="29" t="e">
        <f>VLOOKUP($C188,'S47'!$C:$BQ,35,0)</f>
        <v>#N/A</v>
      </c>
      <c r="AX188" s="29" t="e">
        <f>VLOOKUP($C188,'S47'!$C:$BQ,42,0)</f>
        <v>#N/A</v>
      </c>
      <c r="AY188" s="29" t="e">
        <f>VLOOKUP($C188,'S47'!$C:$BQ,43,0)</f>
        <v>#N/A</v>
      </c>
      <c r="AZ188" s="22" t="e">
        <f>VLOOKUP($C188,'S48'!$C:$BQ,55,0)</f>
        <v>#N/A</v>
      </c>
      <c r="BA188" s="22" t="e">
        <f>VLOOKUP($C188,'S48'!$C:$BQ,62,0)</f>
        <v>#N/A</v>
      </c>
      <c r="BB188" s="22" t="e">
        <f>VLOOKUP($C188,'S48'!$C:$BQ,63,0)</f>
        <v>#N/A</v>
      </c>
      <c r="BC188" s="22" t="e">
        <f>VLOOKUP($C188,'S48'!$C:$BQ,45,0)</f>
        <v>#N/A</v>
      </c>
      <c r="BD188" s="29" t="e">
        <f>VLOOKUP($C188,'S48'!$C:$BQ,52,0)</f>
        <v>#N/A</v>
      </c>
      <c r="BE188" s="29" t="e">
        <f>VLOOKUP($C188,'S48'!$C:$BQ,53,0)</f>
        <v>#N/A</v>
      </c>
      <c r="BF188" s="29" t="e">
        <f>VLOOKUP($C188,'S48'!$C:$BQ,15,0)</f>
        <v>#N/A</v>
      </c>
      <c r="BG188" s="29" t="e">
        <f>VLOOKUP($C188,'S48'!$C:$BQ,22,0)</f>
        <v>#N/A</v>
      </c>
      <c r="BH188" s="29" t="e">
        <f>VLOOKUP($C188,'S48'!$C:$BQ,23,0)</f>
        <v>#N/A</v>
      </c>
      <c r="BI188" s="29" t="e">
        <f>VLOOKUP($C188,'S48'!$C:$BQ,35,0)</f>
        <v>#N/A</v>
      </c>
      <c r="BJ188" s="29" t="e">
        <f>VLOOKUP($C188,'S48'!$C:$BQ,42,0)</f>
        <v>#N/A</v>
      </c>
      <c r="BK188" s="29" t="e">
        <f>VLOOKUP($C188,'S48'!$C:$BQ,43,0)</f>
        <v>#N/A</v>
      </c>
      <c r="BL188" s="22" t="e">
        <f>VLOOKUP($C188,'S49'!$C:$BQ,55,0)</f>
        <v>#N/A</v>
      </c>
      <c r="BM188" s="22" t="e">
        <f>VLOOKUP($C188,'S49'!$C:$BQ,62,0)</f>
        <v>#N/A</v>
      </c>
      <c r="BN188" s="22" t="e">
        <f>VLOOKUP($C188,'S49'!$C:$BQ,63,0)</f>
        <v>#N/A</v>
      </c>
      <c r="BO188" s="22" t="e">
        <f>VLOOKUP($C188,'S49'!$C:$BQ,45,0)</f>
        <v>#N/A</v>
      </c>
      <c r="BP188" s="29" t="e">
        <f>VLOOKUP($C188,'S49'!$C:$BQ,52,0)</f>
        <v>#N/A</v>
      </c>
      <c r="BQ188" s="29" t="e">
        <f>VLOOKUP($C188,'S49'!$C:$BQ,53,0)</f>
        <v>#N/A</v>
      </c>
      <c r="BR188" s="29" t="e">
        <f>VLOOKUP($C188,'S49'!$C:$BQ,15,0)</f>
        <v>#N/A</v>
      </c>
      <c r="BS188" s="29" t="e">
        <f>VLOOKUP($C188,'S49'!$C:$BQ,22,0)</f>
        <v>#N/A</v>
      </c>
      <c r="BT188" s="29" t="e">
        <f>VLOOKUP($C188,'S49'!$C:$BQ,23,0)</f>
        <v>#N/A</v>
      </c>
      <c r="BU188" s="29" t="e">
        <f>VLOOKUP($C188,'S49'!$C:$BQ,35,0)</f>
        <v>#N/A</v>
      </c>
      <c r="BV188" s="29" t="e">
        <f>VLOOKUP($C188,'S49'!$C:$BQ,42,0)</f>
        <v>#N/A</v>
      </c>
      <c r="BW188" s="29" t="e">
        <f>VLOOKUP($C188,'S49'!$C:$BQ,43,0)</f>
        <v>#N/A</v>
      </c>
      <c r="BX188" s="22" t="e">
        <f>VLOOKUP($C188,'S50'!$C:$BQ,55,0)</f>
        <v>#N/A</v>
      </c>
      <c r="BY188" s="22" t="e">
        <f>VLOOKUP($C188,'S50'!$C:$BQ,62,0)</f>
        <v>#N/A</v>
      </c>
      <c r="BZ188" s="22" t="e">
        <f>VLOOKUP($C188,'S50'!$C:$BQ,63,0)</f>
        <v>#N/A</v>
      </c>
      <c r="CA188" s="22" t="e">
        <f>VLOOKUP($C188,'S50'!$C:$BQ,45,0)</f>
        <v>#N/A</v>
      </c>
      <c r="CB188" s="29" t="e">
        <f>VLOOKUP($C188,'S50'!$C:$BQ,52,0)</f>
        <v>#N/A</v>
      </c>
      <c r="CC188" s="29" t="e">
        <f>VLOOKUP($C188,'S50'!$C:$BQ,53,0)</f>
        <v>#N/A</v>
      </c>
      <c r="CD188" s="29" t="e">
        <f>VLOOKUP($C188,'S50'!$C:$BQ,15,0)</f>
        <v>#N/A</v>
      </c>
      <c r="CE188" s="29" t="e">
        <f>VLOOKUP($C188,'S50'!$C:$BQ,22,0)</f>
        <v>#N/A</v>
      </c>
      <c r="CF188" s="29" t="e">
        <f>VLOOKUP($C188,'S50'!$C:$BQ,23,0)</f>
        <v>#N/A</v>
      </c>
      <c r="CG188" s="29" t="e">
        <f>VLOOKUP($C188,'S50'!$C:$BQ,35,0)</f>
        <v>#N/A</v>
      </c>
      <c r="CH188" s="29" t="e">
        <f>VLOOKUP($C188,'S50'!$C:$BQ,42,0)</f>
        <v>#N/A</v>
      </c>
      <c r="CI188" s="29" t="e">
        <f>VLOOKUP($C188,'S50'!$C:$BQ,43,0)</f>
        <v>#N/A</v>
      </c>
    </row>
    <row r="189" spans="1:87" x14ac:dyDescent="0.2">
      <c r="A189" s="31" t="s">
        <v>387</v>
      </c>
      <c r="B189" s="31" t="s">
        <v>388</v>
      </c>
      <c r="C189" s="21" t="s">
        <v>227</v>
      </c>
      <c r="D189" s="22">
        <f>VLOOKUP($C189,'S0 remplacer avec S44'!$C:$BQ,55,0)</f>
        <v>522.5</v>
      </c>
      <c r="E189" s="22">
        <f>VLOOKUP($C189,'S0 remplacer avec S44'!$C:$BQ,62,0)</f>
        <v>0</v>
      </c>
      <c r="F189" s="22">
        <f>VLOOKUP($C189,'S0 remplacer avec S44'!$C:$BQ,63,0)</f>
        <v>73</v>
      </c>
      <c r="G189" s="22">
        <f>VLOOKUP($C189,'S0 remplacer avec S44'!$C:$BQ,45,0)</f>
        <v>3766.5434500000001</v>
      </c>
      <c r="H189" s="29">
        <f>VLOOKUP($C189,'S0 remplacer avec S44'!$C:$BQ,52,0)</f>
        <v>607</v>
      </c>
      <c r="I189" s="29">
        <f>VLOOKUP($C189,'S0 remplacer avec S44'!$C:$BQ,53,0)</f>
        <v>1481</v>
      </c>
      <c r="J189" s="29">
        <f>VLOOKUP($C189,'S0 remplacer avec S44'!$C:$BQ,15,0)</f>
        <v>384</v>
      </c>
      <c r="K189" s="29">
        <f>VLOOKUP($C189,'S0 remplacer avec S44'!$C:$BQ,22,0)</f>
        <v>0</v>
      </c>
      <c r="L189" s="29">
        <f>VLOOKUP($C189,'S0 remplacer avec S44'!$C:$BQ,23,0)</f>
        <v>0</v>
      </c>
      <c r="M189" s="29">
        <f>VLOOKUP($C189,'S0 remplacer avec S44'!$C:$BQ,35,0)</f>
        <v>7814.3220600000004</v>
      </c>
      <c r="N189" s="29">
        <f>VLOOKUP($C189,'S0 remplacer avec S44'!$C:$BQ,42,0)</f>
        <v>0</v>
      </c>
      <c r="O189" s="29">
        <f>VLOOKUP($C189,'S0 remplacer avec S44'!$C:$BQ,43,0)</f>
        <v>0</v>
      </c>
      <c r="P189" s="22">
        <f>VLOOKUP($C189,'S45'!$C:$BQ,55,0)</f>
        <v>530.4</v>
      </c>
      <c r="Q189" s="22">
        <f>VLOOKUP($C189,'S45'!$C:$BQ,62,0)</f>
        <v>0</v>
      </c>
      <c r="R189" s="22">
        <f>VLOOKUP($C189,'S45'!$C:$BQ,63,0)</f>
        <v>65</v>
      </c>
      <c r="S189" s="22">
        <f>VLOOKUP($C189,'S45'!$C:$BQ,45,0)</f>
        <v>3823.3172599999998</v>
      </c>
      <c r="T189" s="29">
        <f>VLOOKUP($C189,'S45'!$C:$BQ,52,0)</f>
        <v>550</v>
      </c>
      <c r="U189" s="29">
        <f>VLOOKUP($C189,'S45'!$C:$BQ,53,0)</f>
        <v>1424</v>
      </c>
      <c r="V189" s="29">
        <f>VLOOKUP($C189,'S45'!$C:$BQ,15,0)</f>
        <v>386</v>
      </c>
      <c r="W189" s="29">
        <f>VLOOKUP($C189,'S45'!$C:$BQ,22,0)</f>
        <v>0</v>
      </c>
      <c r="X189" s="29">
        <f>VLOOKUP($C189,'S45'!$C:$BQ,23,0)</f>
        <v>0</v>
      </c>
      <c r="Y189" s="29">
        <f>VLOOKUP($C189,'S45'!$C:$BQ,35,0)</f>
        <v>7908.6664099999998</v>
      </c>
      <c r="Z189" s="29">
        <f>VLOOKUP($C189,'S45'!$C:$BQ,42,0)</f>
        <v>0</v>
      </c>
      <c r="AA189" s="29">
        <f>VLOOKUP($C189,'S45'!$C:$BQ,43,0)</f>
        <v>0</v>
      </c>
      <c r="AB189" s="22" t="e">
        <f>VLOOKUP($C189,'S46'!$C:$BQ,55,0)</f>
        <v>#N/A</v>
      </c>
      <c r="AC189" s="22" t="e">
        <f>VLOOKUP($C189,'S46'!$C:$BQ,62,0)</f>
        <v>#N/A</v>
      </c>
      <c r="AD189" s="22" t="e">
        <f>VLOOKUP($C189,'S46'!$C:$BQ,63,0)</f>
        <v>#N/A</v>
      </c>
      <c r="AE189" s="22" t="e">
        <f>VLOOKUP($C189,'S46'!$C:$BQ,45,0)</f>
        <v>#N/A</v>
      </c>
      <c r="AF189" s="29" t="e">
        <f>VLOOKUP($C189,'S46'!$C:$BQ,52,0)</f>
        <v>#N/A</v>
      </c>
      <c r="AG189" s="29" t="e">
        <f>VLOOKUP($C189,'S46'!$C:$BQ,53,0)</f>
        <v>#N/A</v>
      </c>
      <c r="AH189" s="29" t="e">
        <f>VLOOKUP($C189,'S46'!$C:$BQ,15,0)</f>
        <v>#N/A</v>
      </c>
      <c r="AI189" s="29" t="e">
        <f>VLOOKUP($C189,'S46'!$C:$BQ,22,0)</f>
        <v>#N/A</v>
      </c>
      <c r="AJ189" s="29" t="e">
        <f>VLOOKUP($C189,'S46'!$C:$BQ,23,0)</f>
        <v>#N/A</v>
      </c>
      <c r="AK189" s="29" t="e">
        <f>VLOOKUP($C189,'S46'!$C:$BQ,35,0)</f>
        <v>#N/A</v>
      </c>
      <c r="AL189" s="29" t="e">
        <f>VLOOKUP($C189,'S46'!$C:$BQ,42,0)</f>
        <v>#N/A</v>
      </c>
      <c r="AM189" s="29" t="e">
        <f>VLOOKUP($C189,'S46'!$C:$BQ,43,0)</f>
        <v>#N/A</v>
      </c>
      <c r="AN189" s="22" t="e">
        <f>VLOOKUP($C189,'S47'!$C:$BQ,55,0)</f>
        <v>#N/A</v>
      </c>
      <c r="AO189" s="22" t="e">
        <f>VLOOKUP($C189,'S47'!$C:$BQ,62,0)</f>
        <v>#N/A</v>
      </c>
      <c r="AP189" s="22" t="e">
        <f>VLOOKUP($C189,'S47'!$C:$BQ,63,0)</f>
        <v>#N/A</v>
      </c>
      <c r="AQ189" s="22" t="e">
        <f>VLOOKUP($C189,'S47'!$C:$BQ,45,0)</f>
        <v>#N/A</v>
      </c>
      <c r="AR189" s="29" t="e">
        <f>VLOOKUP($C189,'S47'!$C:$BQ,52,0)</f>
        <v>#N/A</v>
      </c>
      <c r="AS189" s="29" t="e">
        <f>VLOOKUP($C189,'S47'!$C:$BQ,53,0)</f>
        <v>#N/A</v>
      </c>
      <c r="AT189" s="29" t="e">
        <f>VLOOKUP($C189,'S47'!$C:$BQ,15,0)</f>
        <v>#N/A</v>
      </c>
      <c r="AU189" s="29" t="e">
        <f>VLOOKUP($C189,'S47'!$C:$BQ,22,0)</f>
        <v>#N/A</v>
      </c>
      <c r="AV189" s="29" t="e">
        <f>VLOOKUP($C189,'S47'!$C:$BQ,23,0)</f>
        <v>#N/A</v>
      </c>
      <c r="AW189" s="29" t="e">
        <f>VLOOKUP($C189,'S47'!$C:$BQ,35,0)</f>
        <v>#N/A</v>
      </c>
      <c r="AX189" s="29" t="e">
        <f>VLOOKUP($C189,'S47'!$C:$BQ,42,0)</f>
        <v>#N/A</v>
      </c>
      <c r="AY189" s="29" t="e">
        <f>VLOOKUP($C189,'S47'!$C:$BQ,43,0)</f>
        <v>#N/A</v>
      </c>
      <c r="AZ189" s="22" t="e">
        <f>VLOOKUP($C189,'S48'!$C:$BQ,55,0)</f>
        <v>#N/A</v>
      </c>
      <c r="BA189" s="22" t="e">
        <f>VLOOKUP($C189,'S48'!$C:$BQ,62,0)</f>
        <v>#N/A</v>
      </c>
      <c r="BB189" s="22" t="e">
        <f>VLOOKUP($C189,'S48'!$C:$BQ,63,0)</f>
        <v>#N/A</v>
      </c>
      <c r="BC189" s="22" t="e">
        <f>VLOOKUP($C189,'S48'!$C:$BQ,45,0)</f>
        <v>#N/A</v>
      </c>
      <c r="BD189" s="29" t="e">
        <f>VLOOKUP($C189,'S48'!$C:$BQ,52,0)</f>
        <v>#N/A</v>
      </c>
      <c r="BE189" s="29" t="e">
        <f>VLOOKUP($C189,'S48'!$C:$BQ,53,0)</f>
        <v>#N/A</v>
      </c>
      <c r="BF189" s="29" t="e">
        <f>VLOOKUP($C189,'S48'!$C:$BQ,15,0)</f>
        <v>#N/A</v>
      </c>
      <c r="BG189" s="29" t="e">
        <f>VLOOKUP($C189,'S48'!$C:$BQ,22,0)</f>
        <v>#N/A</v>
      </c>
      <c r="BH189" s="29" t="e">
        <f>VLOOKUP($C189,'S48'!$C:$BQ,23,0)</f>
        <v>#N/A</v>
      </c>
      <c r="BI189" s="29" t="e">
        <f>VLOOKUP($C189,'S48'!$C:$BQ,35,0)</f>
        <v>#N/A</v>
      </c>
      <c r="BJ189" s="29" t="e">
        <f>VLOOKUP($C189,'S48'!$C:$BQ,42,0)</f>
        <v>#N/A</v>
      </c>
      <c r="BK189" s="29" t="e">
        <f>VLOOKUP($C189,'S48'!$C:$BQ,43,0)</f>
        <v>#N/A</v>
      </c>
      <c r="BL189" s="22" t="e">
        <f>VLOOKUP($C189,'S49'!$C:$BQ,55,0)</f>
        <v>#N/A</v>
      </c>
      <c r="BM189" s="22" t="e">
        <f>VLOOKUP($C189,'S49'!$C:$BQ,62,0)</f>
        <v>#N/A</v>
      </c>
      <c r="BN189" s="22" t="e">
        <f>VLOOKUP($C189,'S49'!$C:$BQ,63,0)</f>
        <v>#N/A</v>
      </c>
      <c r="BO189" s="22" t="e">
        <f>VLOOKUP($C189,'S49'!$C:$BQ,45,0)</f>
        <v>#N/A</v>
      </c>
      <c r="BP189" s="29" t="e">
        <f>VLOOKUP($C189,'S49'!$C:$BQ,52,0)</f>
        <v>#N/A</v>
      </c>
      <c r="BQ189" s="29" t="e">
        <f>VLOOKUP($C189,'S49'!$C:$BQ,53,0)</f>
        <v>#N/A</v>
      </c>
      <c r="BR189" s="29" t="e">
        <f>VLOOKUP($C189,'S49'!$C:$BQ,15,0)</f>
        <v>#N/A</v>
      </c>
      <c r="BS189" s="29" t="e">
        <f>VLOOKUP($C189,'S49'!$C:$BQ,22,0)</f>
        <v>#N/A</v>
      </c>
      <c r="BT189" s="29" t="e">
        <f>VLOOKUP($C189,'S49'!$C:$BQ,23,0)</f>
        <v>#N/A</v>
      </c>
      <c r="BU189" s="29" t="e">
        <f>VLOOKUP($C189,'S49'!$C:$BQ,35,0)</f>
        <v>#N/A</v>
      </c>
      <c r="BV189" s="29" t="e">
        <f>VLOOKUP($C189,'S49'!$C:$BQ,42,0)</f>
        <v>#N/A</v>
      </c>
      <c r="BW189" s="29" t="e">
        <f>VLOOKUP($C189,'S49'!$C:$BQ,43,0)</f>
        <v>#N/A</v>
      </c>
      <c r="BX189" s="22" t="e">
        <f>VLOOKUP($C189,'S50'!$C:$BQ,55,0)</f>
        <v>#N/A</v>
      </c>
      <c r="BY189" s="22" t="e">
        <f>VLOOKUP($C189,'S50'!$C:$BQ,62,0)</f>
        <v>#N/A</v>
      </c>
      <c r="BZ189" s="22" t="e">
        <f>VLOOKUP($C189,'S50'!$C:$BQ,63,0)</f>
        <v>#N/A</v>
      </c>
      <c r="CA189" s="22" t="e">
        <f>VLOOKUP($C189,'S50'!$C:$BQ,45,0)</f>
        <v>#N/A</v>
      </c>
      <c r="CB189" s="29" t="e">
        <f>VLOOKUP($C189,'S50'!$C:$BQ,52,0)</f>
        <v>#N/A</v>
      </c>
      <c r="CC189" s="29" t="e">
        <f>VLOOKUP($C189,'S50'!$C:$BQ,53,0)</f>
        <v>#N/A</v>
      </c>
      <c r="CD189" s="29" t="e">
        <f>VLOOKUP($C189,'S50'!$C:$BQ,15,0)</f>
        <v>#N/A</v>
      </c>
      <c r="CE189" s="29" t="e">
        <f>VLOOKUP($C189,'S50'!$C:$BQ,22,0)</f>
        <v>#N/A</v>
      </c>
      <c r="CF189" s="29" t="e">
        <f>VLOOKUP($C189,'S50'!$C:$BQ,23,0)</f>
        <v>#N/A</v>
      </c>
      <c r="CG189" s="29" t="e">
        <f>VLOOKUP($C189,'S50'!$C:$BQ,35,0)</f>
        <v>#N/A</v>
      </c>
      <c r="CH189" s="29" t="e">
        <f>VLOOKUP($C189,'S50'!$C:$BQ,42,0)</f>
        <v>#N/A</v>
      </c>
      <c r="CI189" s="29" t="e">
        <f>VLOOKUP($C189,'S50'!$C:$BQ,43,0)</f>
        <v>#N/A</v>
      </c>
    </row>
    <row r="190" spans="1:87" x14ac:dyDescent="0.2">
      <c r="A190" s="31" t="s">
        <v>387</v>
      </c>
      <c r="B190" s="31" t="s">
        <v>388</v>
      </c>
      <c r="C190" s="21" t="s">
        <v>228</v>
      </c>
      <c r="D190" s="22">
        <f>VLOOKUP($C190,'S0 remplacer avec S44'!$C:$BQ,55,0)</f>
        <v>791.5</v>
      </c>
      <c r="E190" s="22">
        <f>VLOOKUP($C190,'S0 remplacer avec S44'!$C:$BQ,62,0)</f>
        <v>0</v>
      </c>
      <c r="F190" s="22">
        <f>VLOOKUP($C190,'S0 remplacer avec S44'!$C:$BQ,63,0)</f>
        <v>54</v>
      </c>
      <c r="G190" s="22">
        <f>VLOOKUP($C190,'S0 remplacer avec S44'!$C:$BQ,45,0)</f>
        <v>7542.8515399999997</v>
      </c>
      <c r="H190" s="29">
        <f>VLOOKUP($C190,'S0 remplacer avec S44'!$C:$BQ,52,0)</f>
        <v>0</v>
      </c>
      <c r="I190" s="29">
        <f>VLOOKUP($C190,'S0 remplacer avec S44'!$C:$BQ,53,0)</f>
        <v>0</v>
      </c>
      <c r="J190" s="29">
        <f>VLOOKUP($C190,'S0 remplacer avec S44'!$C:$BQ,15,0)</f>
        <v>684</v>
      </c>
      <c r="K190" s="29">
        <f>VLOOKUP($C190,'S0 remplacer avec S44'!$C:$BQ,22,0)</f>
        <v>0</v>
      </c>
      <c r="L190" s="29">
        <f>VLOOKUP($C190,'S0 remplacer avec S44'!$C:$BQ,23,0)</f>
        <v>0</v>
      </c>
      <c r="M190" s="29">
        <f>VLOOKUP($C190,'S0 remplacer avec S44'!$C:$BQ,35,0)</f>
        <v>7813.4175699999996</v>
      </c>
      <c r="N190" s="29">
        <f>VLOOKUP($C190,'S0 remplacer avec S44'!$C:$BQ,42,0)</f>
        <v>0</v>
      </c>
      <c r="O190" s="29">
        <f>VLOOKUP($C190,'S0 remplacer avec S44'!$C:$BQ,43,0)</f>
        <v>1233</v>
      </c>
      <c r="P190" s="22">
        <f>VLOOKUP($C190,'S45'!$C:$BQ,55,0)</f>
        <v>800</v>
      </c>
      <c r="Q190" s="22">
        <f>VLOOKUP($C190,'S45'!$C:$BQ,62,0)</f>
        <v>0</v>
      </c>
      <c r="R190" s="22">
        <f>VLOOKUP($C190,'S45'!$C:$BQ,63,0)</f>
        <v>45</v>
      </c>
      <c r="S190" s="22">
        <f>VLOOKUP($C190,'S45'!$C:$BQ,45,0)</f>
        <v>7680.96792</v>
      </c>
      <c r="T190" s="29">
        <f>VLOOKUP($C190,'S45'!$C:$BQ,52,0)</f>
        <v>0</v>
      </c>
      <c r="U190" s="29">
        <f>VLOOKUP($C190,'S45'!$C:$BQ,53,0)</f>
        <v>0</v>
      </c>
      <c r="V190" s="29">
        <f>VLOOKUP($C190,'S45'!$C:$BQ,15,0)</f>
        <v>689</v>
      </c>
      <c r="W190" s="29">
        <f>VLOOKUP($C190,'S45'!$C:$BQ,22,0)</f>
        <v>0</v>
      </c>
      <c r="X190" s="29">
        <f>VLOOKUP($C190,'S45'!$C:$BQ,23,0)</f>
        <v>0</v>
      </c>
      <c r="Y190" s="29">
        <f>VLOOKUP($C190,'S45'!$C:$BQ,35,0)</f>
        <v>7843.7033799999999</v>
      </c>
      <c r="Z190" s="29">
        <f>VLOOKUP($C190,'S45'!$C:$BQ,42,0)</f>
        <v>0</v>
      </c>
      <c r="AA190" s="29">
        <f>VLOOKUP($C190,'S45'!$C:$BQ,43,0)</f>
        <v>1203</v>
      </c>
      <c r="AB190" s="22" t="e">
        <f>VLOOKUP($C190,'S46'!$C:$BQ,55,0)</f>
        <v>#N/A</v>
      </c>
      <c r="AC190" s="22" t="e">
        <f>VLOOKUP($C190,'S46'!$C:$BQ,62,0)</f>
        <v>#N/A</v>
      </c>
      <c r="AD190" s="22" t="e">
        <f>VLOOKUP($C190,'S46'!$C:$BQ,63,0)</f>
        <v>#N/A</v>
      </c>
      <c r="AE190" s="22" t="e">
        <f>VLOOKUP($C190,'S46'!$C:$BQ,45,0)</f>
        <v>#N/A</v>
      </c>
      <c r="AF190" s="29" t="e">
        <f>VLOOKUP($C190,'S46'!$C:$BQ,52,0)</f>
        <v>#N/A</v>
      </c>
      <c r="AG190" s="29" t="e">
        <f>VLOOKUP($C190,'S46'!$C:$BQ,53,0)</f>
        <v>#N/A</v>
      </c>
      <c r="AH190" s="29" t="e">
        <f>VLOOKUP($C190,'S46'!$C:$BQ,15,0)</f>
        <v>#N/A</v>
      </c>
      <c r="AI190" s="29" t="e">
        <f>VLOOKUP($C190,'S46'!$C:$BQ,22,0)</f>
        <v>#N/A</v>
      </c>
      <c r="AJ190" s="29" t="e">
        <f>VLOOKUP($C190,'S46'!$C:$BQ,23,0)</f>
        <v>#N/A</v>
      </c>
      <c r="AK190" s="29" t="e">
        <f>VLOOKUP($C190,'S46'!$C:$BQ,35,0)</f>
        <v>#N/A</v>
      </c>
      <c r="AL190" s="29" t="e">
        <f>VLOOKUP($C190,'S46'!$C:$BQ,42,0)</f>
        <v>#N/A</v>
      </c>
      <c r="AM190" s="29" t="e">
        <f>VLOOKUP($C190,'S46'!$C:$BQ,43,0)</f>
        <v>#N/A</v>
      </c>
      <c r="AN190" s="22" t="e">
        <f>VLOOKUP($C190,'S47'!$C:$BQ,55,0)</f>
        <v>#N/A</v>
      </c>
      <c r="AO190" s="22" t="e">
        <f>VLOOKUP($C190,'S47'!$C:$BQ,62,0)</f>
        <v>#N/A</v>
      </c>
      <c r="AP190" s="22" t="e">
        <f>VLOOKUP($C190,'S47'!$C:$BQ,63,0)</f>
        <v>#N/A</v>
      </c>
      <c r="AQ190" s="22" t="e">
        <f>VLOOKUP($C190,'S47'!$C:$BQ,45,0)</f>
        <v>#N/A</v>
      </c>
      <c r="AR190" s="29" t="e">
        <f>VLOOKUP($C190,'S47'!$C:$BQ,52,0)</f>
        <v>#N/A</v>
      </c>
      <c r="AS190" s="29" t="e">
        <f>VLOOKUP($C190,'S47'!$C:$BQ,53,0)</f>
        <v>#N/A</v>
      </c>
      <c r="AT190" s="29" t="e">
        <f>VLOOKUP($C190,'S47'!$C:$BQ,15,0)</f>
        <v>#N/A</v>
      </c>
      <c r="AU190" s="29" t="e">
        <f>VLOOKUP($C190,'S47'!$C:$BQ,22,0)</f>
        <v>#N/A</v>
      </c>
      <c r="AV190" s="29" t="e">
        <f>VLOOKUP($C190,'S47'!$C:$BQ,23,0)</f>
        <v>#N/A</v>
      </c>
      <c r="AW190" s="29" t="e">
        <f>VLOOKUP($C190,'S47'!$C:$BQ,35,0)</f>
        <v>#N/A</v>
      </c>
      <c r="AX190" s="29" t="e">
        <f>VLOOKUP($C190,'S47'!$C:$BQ,42,0)</f>
        <v>#N/A</v>
      </c>
      <c r="AY190" s="29" t="e">
        <f>VLOOKUP($C190,'S47'!$C:$BQ,43,0)</f>
        <v>#N/A</v>
      </c>
      <c r="AZ190" s="22" t="e">
        <f>VLOOKUP($C190,'S48'!$C:$BQ,55,0)</f>
        <v>#N/A</v>
      </c>
      <c r="BA190" s="22" t="e">
        <f>VLOOKUP($C190,'S48'!$C:$BQ,62,0)</f>
        <v>#N/A</v>
      </c>
      <c r="BB190" s="22" t="e">
        <f>VLOOKUP($C190,'S48'!$C:$BQ,63,0)</f>
        <v>#N/A</v>
      </c>
      <c r="BC190" s="22" t="e">
        <f>VLOOKUP($C190,'S48'!$C:$BQ,45,0)</f>
        <v>#N/A</v>
      </c>
      <c r="BD190" s="29" t="e">
        <f>VLOOKUP($C190,'S48'!$C:$BQ,52,0)</f>
        <v>#N/A</v>
      </c>
      <c r="BE190" s="29" t="e">
        <f>VLOOKUP($C190,'S48'!$C:$BQ,53,0)</f>
        <v>#N/A</v>
      </c>
      <c r="BF190" s="29" t="e">
        <f>VLOOKUP($C190,'S48'!$C:$BQ,15,0)</f>
        <v>#N/A</v>
      </c>
      <c r="BG190" s="29" t="e">
        <f>VLOOKUP($C190,'S48'!$C:$BQ,22,0)</f>
        <v>#N/A</v>
      </c>
      <c r="BH190" s="29" t="e">
        <f>VLOOKUP($C190,'S48'!$C:$BQ,23,0)</f>
        <v>#N/A</v>
      </c>
      <c r="BI190" s="29" t="e">
        <f>VLOOKUP($C190,'S48'!$C:$BQ,35,0)</f>
        <v>#N/A</v>
      </c>
      <c r="BJ190" s="29" t="e">
        <f>VLOOKUP($C190,'S48'!$C:$BQ,42,0)</f>
        <v>#N/A</v>
      </c>
      <c r="BK190" s="29" t="e">
        <f>VLOOKUP($C190,'S48'!$C:$BQ,43,0)</f>
        <v>#N/A</v>
      </c>
      <c r="BL190" s="22" t="e">
        <f>VLOOKUP($C190,'S49'!$C:$BQ,55,0)</f>
        <v>#N/A</v>
      </c>
      <c r="BM190" s="22" t="e">
        <f>VLOOKUP($C190,'S49'!$C:$BQ,62,0)</f>
        <v>#N/A</v>
      </c>
      <c r="BN190" s="22" t="e">
        <f>VLOOKUP($C190,'S49'!$C:$BQ,63,0)</f>
        <v>#N/A</v>
      </c>
      <c r="BO190" s="22" t="e">
        <f>VLOOKUP($C190,'S49'!$C:$BQ,45,0)</f>
        <v>#N/A</v>
      </c>
      <c r="BP190" s="29" t="e">
        <f>VLOOKUP($C190,'S49'!$C:$BQ,52,0)</f>
        <v>#N/A</v>
      </c>
      <c r="BQ190" s="29" t="e">
        <f>VLOOKUP($C190,'S49'!$C:$BQ,53,0)</f>
        <v>#N/A</v>
      </c>
      <c r="BR190" s="29" t="e">
        <f>VLOOKUP($C190,'S49'!$C:$BQ,15,0)</f>
        <v>#N/A</v>
      </c>
      <c r="BS190" s="29" t="e">
        <f>VLOOKUP($C190,'S49'!$C:$BQ,22,0)</f>
        <v>#N/A</v>
      </c>
      <c r="BT190" s="29" t="e">
        <f>VLOOKUP($C190,'S49'!$C:$BQ,23,0)</f>
        <v>#N/A</v>
      </c>
      <c r="BU190" s="29" t="e">
        <f>VLOOKUP($C190,'S49'!$C:$BQ,35,0)</f>
        <v>#N/A</v>
      </c>
      <c r="BV190" s="29" t="e">
        <f>VLOOKUP($C190,'S49'!$C:$BQ,42,0)</f>
        <v>#N/A</v>
      </c>
      <c r="BW190" s="29" t="e">
        <f>VLOOKUP($C190,'S49'!$C:$BQ,43,0)</f>
        <v>#N/A</v>
      </c>
      <c r="BX190" s="22" t="e">
        <f>VLOOKUP($C190,'S50'!$C:$BQ,55,0)</f>
        <v>#N/A</v>
      </c>
      <c r="BY190" s="22" t="e">
        <f>VLOOKUP($C190,'S50'!$C:$BQ,62,0)</f>
        <v>#N/A</v>
      </c>
      <c r="BZ190" s="22" t="e">
        <f>VLOOKUP($C190,'S50'!$C:$BQ,63,0)</f>
        <v>#N/A</v>
      </c>
      <c r="CA190" s="22" t="e">
        <f>VLOOKUP($C190,'S50'!$C:$BQ,45,0)</f>
        <v>#N/A</v>
      </c>
      <c r="CB190" s="29" t="e">
        <f>VLOOKUP($C190,'S50'!$C:$BQ,52,0)</f>
        <v>#N/A</v>
      </c>
      <c r="CC190" s="29" t="e">
        <f>VLOOKUP($C190,'S50'!$C:$BQ,53,0)</f>
        <v>#N/A</v>
      </c>
      <c r="CD190" s="29" t="e">
        <f>VLOOKUP($C190,'S50'!$C:$BQ,15,0)</f>
        <v>#N/A</v>
      </c>
      <c r="CE190" s="29" t="e">
        <f>VLOOKUP($C190,'S50'!$C:$BQ,22,0)</f>
        <v>#N/A</v>
      </c>
      <c r="CF190" s="29" t="e">
        <f>VLOOKUP($C190,'S50'!$C:$BQ,23,0)</f>
        <v>#N/A</v>
      </c>
      <c r="CG190" s="29" t="e">
        <f>VLOOKUP($C190,'S50'!$C:$BQ,35,0)</f>
        <v>#N/A</v>
      </c>
      <c r="CH190" s="29" t="e">
        <f>VLOOKUP($C190,'S50'!$C:$BQ,42,0)</f>
        <v>#N/A</v>
      </c>
      <c r="CI190" s="29" t="e">
        <f>VLOOKUP($C190,'S50'!$C:$BQ,43,0)</f>
        <v>#N/A</v>
      </c>
    </row>
    <row r="191" spans="1:87" x14ac:dyDescent="0.2">
      <c r="A191" s="31" t="s">
        <v>387</v>
      </c>
      <c r="B191" s="31" t="s">
        <v>388</v>
      </c>
      <c r="C191" s="21" t="s">
        <v>229</v>
      </c>
      <c r="D191" s="22">
        <f>VLOOKUP($C191,'S0 remplacer avec S44'!$C:$BQ,55,0)</f>
        <v>84.4</v>
      </c>
      <c r="E191" s="22">
        <f>VLOOKUP($C191,'S0 remplacer avec S44'!$C:$BQ,62,0)</f>
        <v>44</v>
      </c>
      <c r="F191" s="22">
        <f>VLOOKUP($C191,'S0 remplacer avec S44'!$C:$BQ,63,0)</f>
        <v>70</v>
      </c>
      <c r="G191" s="22">
        <f>VLOOKUP($C191,'S0 remplacer avec S44'!$C:$BQ,45,0)</f>
        <v>623.67273999999998</v>
      </c>
      <c r="H191" s="29">
        <f>VLOOKUP($C191,'S0 remplacer avec S44'!$C:$BQ,52,0)</f>
        <v>508</v>
      </c>
      <c r="I191" s="29">
        <f>VLOOKUP($C191,'S0 remplacer avec S44'!$C:$BQ,53,0)</f>
        <v>735</v>
      </c>
      <c r="J191" s="29">
        <f>VLOOKUP($C191,'S0 remplacer avec S44'!$C:$BQ,15,0)</f>
        <v>30</v>
      </c>
      <c r="K191" s="29">
        <f>VLOOKUP($C191,'S0 remplacer avec S44'!$C:$BQ,22,0)</f>
        <v>42</v>
      </c>
      <c r="L191" s="29">
        <f>VLOOKUP($C191,'S0 remplacer avec S44'!$C:$BQ,23,0)</f>
        <v>56</v>
      </c>
      <c r="M191" s="29">
        <f>VLOOKUP($C191,'S0 remplacer avec S44'!$C:$BQ,35,0)</f>
        <v>518.44766000000004</v>
      </c>
      <c r="N191" s="29">
        <f>VLOOKUP($C191,'S0 remplacer avec S44'!$C:$BQ,42,0)</f>
        <v>788</v>
      </c>
      <c r="O191" s="29">
        <f>VLOOKUP($C191,'S0 remplacer avec S44'!$C:$BQ,43,0)</f>
        <v>1050</v>
      </c>
      <c r="P191" s="22">
        <f>VLOOKUP($C191,'S45'!$C:$BQ,55,0)</f>
        <v>86.2</v>
      </c>
      <c r="Q191" s="22">
        <f>VLOOKUP($C191,'S45'!$C:$BQ,62,0)</f>
        <v>43</v>
      </c>
      <c r="R191" s="22">
        <f>VLOOKUP($C191,'S45'!$C:$BQ,63,0)</f>
        <v>68</v>
      </c>
      <c r="S191" s="22">
        <f>VLOOKUP($C191,'S45'!$C:$BQ,45,0)</f>
        <v>625.61692000000005</v>
      </c>
      <c r="T191" s="29">
        <f>VLOOKUP($C191,'S45'!$C:$BQ,52,0)</f>
        <v>506</v>
      </c>
      <c r="U191" s="29">
        <f>VLOOKUP($C191,'S45'!$C:$BQ,53,0)</f>
        <v>733</v>
      </c>
      <c r="V191" s="29">
        <f>VLOOKUP($C191,'S45'!$C:$BQ,15,0)</f>
        <v>31</v>
      </c>
      <c r="W191" s="29">
        <f>VLOOKUP($C191,'S45'!$C:$BQ,22,0)</f>
        <v>41</v>
      </c>
      <c r="X191" s="29">
        <f>VLOOKUP($C191,'S45'!$C:$BQ,23,0)</f>
        <v>55</v>
      </c>
      <c r="Y191" s="29">
        <f>VLOOKUP($C191,'S45'!$C:$BQ,35,0)</f>
        <v>532.62012000000004</v>
      </c>
      <c r="Z191" s="29">
        <f>VLOOKUP($C191,'S45'!$C:$BQ,42,0)</f>
        <v>774</v>
      </c>
      <c r="AA191" s="29">
        <f>VLOOKUP($C191,'S45'!$C:$BQ,43,0)</f>
        <v>1035</v>
      </c>
      <c r="AB191" s="22" t="e">
        <f>VLOOKUP($C191,'S46'!$C:$BQ,55,0)</f>
        <v>#N/A</v>
      </c>
      <c r="AC191" s="22" t="e">
        <f>VLOOKUP($C191,'S46'!$C:$BQ,62,0)</f>
        <v>#N/A</v>
      </c>
      <c r="AD191" s="22" t="e">
        <f>VLOOKUP($C191,'S46'!$C:$BQ,63,0)</f>
        <v>#N/A</v>
      </c>
      <c r="AE191" s="22" t="e">
        <f>VLOOKUP($C191,'S46'!$C:$BQ,45,0)</f>
        <v>#N/A</v>
      </c>
      <c r="AF191" s="29" t="e">
        <f>VLOOKUP($C191,'S46'!$C:$BQ,52,0)</f>
        <v>#N/A</v>
      </c>
      <c r="AG191" s="29" t="e">
        <f>VLOOKUP($C191,'S46'!$C:$BQ,53,0)</f>
        <v>#N/A</v>
      </c>
      <c r="AH191" s="29" t="e">
        <f>VLOOKUP($C191,'S46'!$C:$BQ,15,0)</f>
        <v>#N/A</v>
      </c>
      <c r="AI191" s="29" t="e">
        <f>VLOOKUP($C191,'S46'!$C:$BQ,22,0)</f>
        <v>#N/A</v>
      </c>
      <c r="AJ191" s="29" t="e">
        <f>VLOOKUP($C191,'S46'!$C:$BQ,23,0)</f>
        <v>#N/A</v>
      </c>
      <c r="AK191" s="29" t="e">
        <f>VLOOKUP($C191,'S46'!$C:$BQ,35,0)</f>
        <v>#N/A</v>
      </c>
      <c r="AL191" s="29" t="e">
        <f>VLOOKUP($C191,'S46'!$C:$BQ,42,0)</f>
        <v>#N/A</v>
      </c>
      <c r="AM191" s="29" t="e">
        <f>VLOOKUP($C191,'S46'!$C:$BQ,43,0)</f>
        <v>#N/A</v>
      </c>
      <c r="AN191" s="22" t="e">
        <f>VLOOKUP($C191,'S47'!$C:$BQ,55,0)</f>
        <v>#N/A</v>
      </c>
      <c r="AO191" s="22" t="e">
        <f>VLOOKUP($C191,'S47'!$C:$BQ,62,0)</f>
        <v>#N/A</v>
      </c>
      <c r="AP191" s="22" t="e">
        <f>VLOOKUP($C191,'S47'!$C:$BQ,63,0)</f>
        <v>#N/A</v>
      </c>
      <c r="AQ191" s="22" t="e">
        <f>VLOOKUP($C191,'S47'!$C:$BQ,45,0)</f>
        <v>#N/A</v>
      </c>
      <c r="AR191" s="29" t="e">
        <f>VLOOKUP($C191,'S47'!$C:$BQ,52,0)</f>
        <v>#N/A</v>
      </c>
      <c r="AS191" s="29" t="e">
        <f>VLOOKUP($C191,'S47'!$C:$BQ,53,0)</f>
        <v>#N/A</v>
      </c>
      <c r="AT191" s="29" t="e">
        <f>VLOOKUP($C191,'S47'!$C:$BQ,15,0)</f>
        <v>#N/A</v>
      </c>
      <c r="AU191" s="29" t="e">
        <f>VLOOKUP($C191,'S47'!$C:$BQ,22,0)</f>
        <v>#N/A</v>
      </c>
      <c r="AV191" s="29" t="e">
        <f>VLOOKUP($C191,'S47'!$C:$BQ,23,0)</f>
        <v>#N/A</v>
      </c>
      <c r="AW191" s="29" t="e">
        <f>VLOOKUP($C191,'S47'!$C:$BQ,35,0)</f>
        <v>#N/A</v>
      </c>
      <c r="AX191" s="29" t="e">
        <f>VLOOKUP($C191,'S47'!$C:$BQ,42,0)</f>
        <v>#N/A</v>
      </c>
      <c r="AY191" s="29" t="e">
        <f>VLOOKUP($C191,'S47'!$C:$BQ,43,0)</f>
        <v>#N/A</v>
      </c>
      <c r="AZ191" s="22" t="e">
        <f>VLOOKUP($C191,'S48'!$C:$BQ,55,0)</f>
        <v>#N/A</v>
      </c>
      <c r="BA191" s="22" t="e">
        <f>VLOOKUP($C191,'S48'!$C:$BQ,62,0)</f>
        <v>#N/A</v>
      </c>
      <c r="BB191" s="22" t="e">
        <f>VLOOKUP($C191,'S48'!$C:$BQ,63,0)</f>
        <v>#N/A</v>
      </c>
      <c r="BC191" s="22" t="e">
        <f>VLOOKUP($C191,'S48'!$C:$BQ,45,0)</f>
        <v>#N/A</v>
      </c>
      <c r="BD191" s="29" t="e">
        <f>VLOOKUP($C191,'S48'!$C:$BQ,52,0)</f>
        <v>#N/A</v>
      </c>
      <c r="BE191" s="29" t="e">
        <f>VLOOKUP($C191,'S48'!$C:$BQ,53,0)</f>
        <v>#N/A</v>
      </c>
      <c r="BF191" s="29" t="e">
        <f>VLOOKUP($C191,'S48'!$C:$BQ,15,0)</f>
        <v>#N/A</v>
      </c>
      <c r="BG191" s="29" t="e">
        <f>VLOOKUP($C191,'S48'!$C:$BQ,22,0)</f>
        <v>#N/A</v>
      </c>
      <c r="BH191" s="29" t="e">
        <f>VLOOKUP($C191,'S48'!$C:$BQ,23,0)</f>
        <v>#N/A</v>
      </c>
      <c r="BI191" s="29" t="e">
        <f>VLOOKUP($C191,'S48'!$C:$BQ,35,0)</f>
        <v>#N/A</v>
      </c>
      <c r="BJ191" s="29" t="e">
        <f>VLOOKUP($C191,'S48'!$C:$BQ,42,0)</f>
        <v>#N/A</v>
      </c>
      <c r="BK191" s="29" t="e">
        <f>VLOOKUP($C191,'S48'!$C:$BQ,43,0)</f>
        <v>#N/A</v>
      </c>
      <c r="BL191" s="22" t="e">
        <f>VLOOKUP($C191,'S49'!$C:$BQ,55,0)</f>
        <v>#N/A</v>
      </c>
      <c r="BM191" s="22" t="e">
        <f>VLOOKUP($C191,'S49'!$C:$BQ,62,0)</f>
        <v>#N/A</v>
      </c>
      <c r="BN191" s="22" t="e">
        <f>VLOOKUP($C191,'S49'!$C:$BQ,63,0)</f>
        <v>#N/A</v>
      </c>
      <c r="BO191" s="22" t="e">
        <f>VLOOKUP($C191,'S49'!$C:$BQ,45,0)</f>
        <v>#N/A</v>
      </c>
      <c r="BP191" s="29" t="e">
        <f>VLOOKUP($C191,'S49'!$C:$BQ,52,0)</f>
        <v>#N/A</v>
      </c>
      <c r="BQ191" s="29" t="e">
        <f>VLOOKUP($C191,'S49'!$C:$BQ,53,0)</f>
        <v>#N/A</v>
      </c>
      <c r="BR191" s="29" t="e">
        <f>VLOOKUP($C191,'S49'!$C:$BQ,15,0)</f>
        <v>#N/A</v>
      </c>
      <c r="BS191" s="29" t="e">
        <f>VLOOKUP($C191,'S49'!$C:$BQ,22,0)</f>
        <v>#N/A</v>
      </c>
      <c r="BT191" s="29" t="e">
        <f>VLOOKUP($C191,'S49'!$C:$BQ,23,0)</f>
        <v>#N/A</v>
      </c>
      <c r="BU191" s="29" t="e">
        <f>VLOOKUP($C191,'S49'!$C:$BQ,35,0)</f>
        <v>#N/A</v>
      </c>
      <c r="BV191" s="29" t="e">
        <f>VLOOKUP($C191,'S49'!$C:$BQ,42,0)</f>
        <v>#N/A</v>
      </c>
      <c r="BW191" s="29" t="e">
        <f>VLOOKUP($C191,'S49'!$C:$BQ,43,0)</f>
        <v>#N/A</v>
      </c>
      <c r="BX191" s="22" t="e">
        <f>VLOOKUP($C191,'S50'!$C:$BQ,55,0)</f>
        <v>#N/A</v>
      </c>
      <c r="BY191" s="22" t="e">
        <f>VLOOKUP($C191,'S50'!$C:$BQ,62,0)</f>
        <v>#N/A</v>
      </c>
      <c r="BZ191" s="22" t="e">
        <f>VLOOKUP($C191,'S50'!$C:$BQ,63,0)</f>
        <v>#N/A</v>
      </c>
      <c r="CA191" s="22" t="e">
        <f>VLOOKUP($C191,'S50'!$C:$BQ,45,0)</f>
        <v>#N/A</v>
      </c>
      <c r="CB191" s="29" t="e">
        <f>VLOOKUP($C191,'S50'!$C:$BQ,52,0)</f>
        <v>#N/A</v>
      </c>
      <c r="CC191" s="29" t="e">
        <f>VLOOKUP($C191,'S50'!$C:$BQ,53,0)</f>
        <v>#N/A</v>
      </c>
      <c r="CD191" s="29" t="e">
        <f>VLOOKUP($C191,'S50'!$C:$BQ,15,0)</f>
        <v>#N/A</v>
      </c>
      <c r="CE191" s="29" t="e">
        <f>VLOOKUP($C191,'S50'!$C:$BQ,22,0)</f>
        <v>#N/A</v>
      </c>
      <c r="CF191" s="29" t="e">
        <f>VLOOKUP($C191,'S50'!$C:$BQ,23,0)</f>
        <v>#N/A</v>
      </c>
      <c r="CG191" s="29" t="e">
        <f>VLOOKUP($C191,'S50'!$C:$BQ,35,0)</f>
        <v>#N/A</v>
      </c>
      <c r="CH191" s="29" t="e">
        <f>VLOOKUP($C191,'S50'!$C:$BQ,42,0)</f>
        <v>#N/A</v>
      </c>
      <c r="CI191" s="29" t="e">
        <f>VLOOKUP($C191,'S50'!$C:$BQ,43,0)</f>
        <v>#N/A</v>
      </c>
    </row>
    <row r="192" spans="1:87" x14ac:dyDescent="0.2">
      <c r="A192" s="31" t="s">
        <v>387</v>
      </c>
      <c r="B192" s="31" t="s">
        <v>388</v>
      </c>
      <c r="C192" s="21" t="s">
        <v>230</v>
      </c>
      <c r="D192" s="22">
        <f>VLOOKUP($C192,'S0 remplacer avec S44'!$C:$BQ,55,0)</f>
        <v>312.10000000000002</v>
      </c>
      <c r="E192" s="22">
        <f>VLOOKUP($C192,'S0 remplacer avec S44'!$C:$BQ,62,0)</f>
        <v>81</v>
      </c>
      <c r="F192" s="22">
        <f>VLOOKUP($C192,'S0 remplacer avec S44'!$C:$BQ,63,0)</f>
        <v>160</v>
      </c>
      <c r="G192" s="22">
        <f>VLOOKUP($C192,'S0 remplacer avec S44'!$C:$BQ,45,0)</f>
        <v>2913.67704</v>
      </c>
      <c r="H192" s="29">
        <f>VLOOKUP($C192,'S0 remplacer avec S44'!$C:$BQ,52,0)</f>
        <v>551</v>
      </c>
      <c r="I192" s="29">
        <f>VLOOKUP($C192,'S0 remplacer avec S44'!$C:$BQ,53,0)</f>
        <v>1244</v>
      </c>
      <c r="J192" s="29">
        <f>VLOOKUP($C192,'S0 remplacer avec S44'!$C:$BQ,15,0)</f>
        <v>203</v>
      </c>
      <c r="K192" s="29">
        <f>VLOOKUP($C192,'S0 remplacer avec S44'!$C:$BQ,22,0)</f>
        <v>15</v>
      </c>
      <c r="L192" s="29">
        <f>VLOOKUP($C192,'S0 remplacer avec S44'!$C:$BQ,23,0)</f>
        <v>59</v>
      </c>
      <c r="M192" s="29">
        <f>VLOOKUP($C192,'S0 remplacer avec S44'!$C:$BQ,35,0)</f>
        <v>6094.4094699999996</v>
      </c>
      <c r="N192" s="29">
        <f>VLOOKUP($C192,'S0 remplacer avec S44'!$C:$BQ,42,0)</f>
        <v>0</v>
      </c>
      <c r="O192" s="29">
        <f>VLOOKUP($C192,'S0 remplacer avec S44'!$C:$BQ,43,0)</f>
        <v>0</v>
      </c>
      <c r="P192" s="22">
        <f>VLOOKUP($C192,'S45'!$C:$BQ,55,0)</f>
        <v>309.5</v>
      </c>
      <c r="Q192" s="22">
        <f>VLOOKUP($C192,'S45'!$C:$BQ,62,0)</f>
        <v>84</v>
      </c>
      <c r="R192" s="22">
        <f>VLOOKUP($C192,'S45'!$C:$BQ,63,0)</f>
        <v>163</v>
      </c>
      <c r="S192" s="22">
        <f>VLOOKUP($C192,'S45'!$C:$BQ,45,0)</f>
        <v>3038.6034100000002</v>
      </c>
      <c r="T192" s="29">
        <f>VLOOKUP($C192,'S45'!$C:$BQ,52,0)</f>
        <v>426</v>
      </c>
      <c r="U192" s="29">
        <f>VLOOKUP($C192,'S45'!$C:$BQ,53,0)</f>
        <v>1119</v>
      </c>
      <c r="V192" s="29">
        <f>VLOOKUP($C192,'S45'!$C:$BQ,15,0)</f>
        <v>205</v>
      </c>
      <c r="W192" s="29">
        <f>VLOOKUP($C192,'S45'!$C:$BQ,22,0)</f>
        <v>13</v>
      </c>
      <c r="X192" s="29">
        <f>VLOOKUP($C192,'S45'!$C:$BQ,23,0)</f>
        <v>57</v>
      </c>
      <c r="Y192" s="29">
        <f>VLOOKUP($C192,'S45'!$C:$BQ,35,0)</f>
        <v>6103.13508</v>
      </c>
      <c r="Z192" s="29">
        <f>VLOOKUP($C192,'S45'!$C:$BQ,42,0)</f>
        <v>0</v>
      </c>
      <c r="AA192" s="29">
        <f>VLOOKUP($C192,'S45'!$C:$BQ,43,0)</f>
        <v>0</v>
      </c>
      <c r="AB192" s="22" t="e">
        <f>VLOOKUP($C192,'S46'!$C:$BQ,55,0)</f>
        <v>#N/A</v>
      </c>
      <c r="AC192" s="22" t="e">
        <f>VLOOKUP($C192,'S46'!$C:$BQ,62,0)</f>
        <v>#N/A</v>
      </c>
      <c r="AD192" s="22" t="e">
        <f>VLOOKUP($C192,'S46'!$C:$BQ,63,0)</f>
        <v>#N/A</v>
      </c>
      <c r="AE192" s="22" t="e">
        <f>VLOOKUP($C192,'S46'!$C:$BQ,45,0)</f>
        <v>#N/A</v>
      </c>
      <c r="AF192" s="29" t="e">
        <f>VLOOKUP($C192,'S46'!$C:$BQ,52,0)</f>
        <v>#N/A</v>
      </c>
      <c r="AG192" s="29" t="e">
        <f>VLOOKUP($C192,'S46'!$C:$BQ,53,0)</f>
        <v>#N/A</v>
      </c>
      <c r="AH192" s="29" t="e">
        <f>VLOOKUP($C192,'S46'!$C:$BQ,15,0)</f>
        <v>#N/A</v>
      </c>
      <c r="AI192" s="29" t="e">
        <f>VLOOKUP($C192,'S46'!$C:$BQ,22,0)</f>
        <v>#N/A</v>
      </c>
      <c r="AJ192" s="29" t="e">
        <f>VLOOKUP($C192,'S46'!$C:$BQ,23,0)</f>
        <v>#N/A</v>
      </c>
      <c r="AK192" s="29" t="e">
        <f>VLOOKUP($C192,'S46'!$C:$BQ,35,0)</f>
        <v>#N/A</v>
      </c>
      <c r="AL192" s="29" t="e">
        <f>VLOOKUP($C192,'S46'!$C:$BQ,42,0)</f>
        <v>#N/A</v>
      </c>
      <c r="AM192" s="29" t="e">
        <f>VLOOKUP($C192,'S46'!$C:$BQ,43,0)</f>
        <v>#N/A</v>
      </c>
      <c r="AN192" s="22" t="e">
        <f>VLOOKUP($C192,'S47'!$C:$BQ,55,0)</f>
        <v>#N/A</v>
      </c>
      <c r="AO192" s="22" t="e">
        <f>VLOOKUP($C192,'S47'!$C:$BQ,62,0)</f>
        <v>#N/A</v>
      </c>
      <c r="AP192" s="22" t="e">
        <f>VLOOKUP($C192,'S47'!$C:$BQ,63,0)</f>
        <v>#N/A</v>
      </c>
      <c r="AQ192" s="22" t="e">
        <f>VLOOKUP($C192,'S47'!$C:$BQ,45,0)</f>
        <v>#N/A</v>
      </c>
      <c r="AR192" s="29" t="e">
        <f>VLOOKUP($C192,'S47'!$C:$BQ,52,0)</f>
        <v>#N/A</v>
      </c>
      <c r="AS192" s="29" t="e">
        <f>VLOOKUP($C192,'S47'!$C:$BQ,53,0)</f>
        <v>#N/A</v>
      </c>
      <c r="AT192" s="29" t="e">
        <f>VLOOKUP($C192,'S47'!$C:$BQ,15,0)</f>
        <v>#N/A</v>
      </c>
      <c r="AU192" s="29" t="e">
        <f>VLOOKUP($C192,'S47'!$C:$BQ,22,0)</f>
        <v>#N/A</v>
      </c>
      <c r="AV192" s="29" t="e">
        <f>VLOOKUP($C192,'S47'!$C:$BQ,23,0)</f>
        <v>#N/A</v>
      </c>
      <c r="AW192" s="29" t="e">
        <f>VLOOKUP($C192,'S47'!$C:$BQ,35,0)</f>
        <v>#N/A</v>
      </c>
      <c r="AX192" s="29" t="e">
        <f>VLOOKUP($C192,'S47'!$C:$BQ,42,0)</f>
        <v>#N/A</v>
      </c>
      <c r="AY192" s="29" t="e">
        <f>VLOOKUP($C192,'S47'!$C:$BQ,43,0)</f>
        <v>#N/A</v>
      </c>
      <c r="AZ192" s="22" t="e">
        <f>VLOOKUP($C192,'S48'!$C:$BQ,55,0)</f>
        <v>#N/A</v>
      </c>
      <c r="BA192" s="22" t="e">
        <f>VLOOKUP($C192,'S48'!$C:$BQ,62,0)</f>
        <v>#N/A</v>
      </c>
      <c r="BB192" s="22" t="e">
        <f>VLOOKUP($C192,'S48'!$C:$BQ,63,0)</f>
        <v>#N/A</v>
      </c>
      <c r="BC192" s="22" t="e">
        <f>VLOOKUP($C192,'S48'!$C:$BQ,45,0)</f>
        <v>#N/A</v>
      </c>
      <c r="BD192" s="29" t="e">
        <f>VLOOKUP($C192,'S48'!$C:$BQ,52,0)</f>
        <v>#N/A</v>
      </c>
      <c r="BE192" s="29" t="e">
        <f>VLOOKUP($C192,'S48'!$C:$BQ,53,0)</f>
        <v>#N/A</v>
      </c>
      <c r="BF192" s="29" t="e">
        <f>VLOOKUP($C192,'S48'!$C:$BQ,15,0)</f>
        <v>#N/A</v>
      </c>
      <c r="BG192" s="29" t="e">
        <f>VLOOKUP($C192,'S48'!$C:$BQ,22,0)</f>
        <v>#N/A</v>
      </c>
      <c r="BH192" s="29" t="e">
        <f>VLOOKUP($C192,'S48'!$C:$BQ,23,0)</f>
        <v>#N/A</v>
      </c>
      <c r="BI192" s="29" t="e">
        <f>VLOOKUP($C192,'S48'!$C:$BQ,35,0)</f>
        <v>#N/A</v>
      </c>
      <c r="BJ192" s="29" t="e">
        <f>VLOOKUP($C192,'S48'!$C:$BQ,42,0)</f>
        <v>#N/A</v>
      </c>
      <c r="BK192" s="29" t="e">
        <f>VLOOKUP($C192,'S48'!$C:$BQ,43,0)</f>
        <v>#N/A</v>
      </c>
      <c r="BL192" s="22" t="e">
        <f>VLOOKUP($C192,'S49'!$C:$BQ,55,0)</f>
        <v>#N/A</v>
      </c>
      <c r="BM192" s="22" t="e">
        <f>VLOOKUP($C192,'S49'!$C:$BQ,62,0)</f>
        <v>#N/A</v>
      </c>
      <c r="BN192" s="22" t="e">
        <f>VLOOKUP($C192,'S49'!$C:$BQ,63,0)</f>
        <v>#N/A</v>
      </c>
      <c r="BO192" s="22" t="e">
        <f>VLOOKUP($C192,'S49'!$C:$BQ,45,0)</f>
        <v>#N/A</v>
      </c>
      <c r="BP192" s="29" t="e">
        <f>VLOOKUP($C192,'S49'!$C:$BQ,52,0)</f>
        <v>#N/A</v>
      </c>
      <c r="BQ192" s="29" t="e">
        <f>VLOOKUP($C192,'S49'!$C:$BQ,53,0)</f>
        <v>#N/A</v>
      </c>
      <c r="BR192" s="29" t="e">
        <f>VLOOKUP($C192,'S49'!$C:$BQ,15,0)</f>
        <v>#N/A</v>
      </c>
      <c r="BS192" s="29" t="e">
        <f>VLOOKUP($C192,'S49'!$C:$BQ,22,0)</f>
        <v>#N/A</v>
      </c>
      <c r="BT192" s="29" t="e">
        <f>VLOOKUP($C192,'S49'!$C:$BQ,23,0)</f>
        <v>#N/A</v>
      </c>
      <c r="BU192" s="29" t="e">
        <f>VLOOKUP($C192,'S49'!$C:$BQ,35,0)</f>
        <v>#N/A</v>
      </c>
      <c r="BV192" s="29" t="e">
        <f>VLOOKUP($C192,'S49'!$C:$BQ,42,0)</f>
        <v>#N/A</v>
      </c>
      <c r="BW192" s="29" t="e">
        <f>VLOOKUP($C192,'S49'!$C:$BQ,43,0)</f>
        <v>#N/A</v>
      </c>
      <c r="BX192" s="22" t="e">
        <f>VLOOKUP($C192,'S50'!$C:$BQ,55,0)</f>
        <v>#N/A</v>
      </c>
      <c r="BY192" s="22" t="e">
        <f>VLOOKUP($C192,'S50'!$C:$BQ,62,0)</f>
        <v>#N/A</v>
      </c>
      <c r="BZ192" s="22" t="e">
        <f>VLOOKUP($C192,'S50'!$C:$BQ,63,0)</f>
        <v>#N/A</v>
      </c>
      <c r="CA192" s="22" t="e">
        <f>VLOOKUP($C192,'S50'!$C:$BQ,45,0)</f>
        <v>#N/A</v>
      </c>
      <c r="CB192" s="29" t="e">
        <f>VLOOKUP($C192,'S50'!$C:$BQ,52,0)</f>
        <v>#N/A</v>
      </c>
      <c r="CC192" s="29" t="e">
        <f>VLOOKUP($C192,'S50'!$C:$BQ,53,0)</f>
        <v>#N/A</v>
      </c>
      <c r="CD192" s="29" t="e">
        <f>VLOOKUP($C192,'S50'!$C:$BQ,15,0)</f>
        <v>#N/A</v>
      </c>
      <c r="CE192" s="29" t="e">
        <f>VLOOKUP($C192,'S50'!$C:$BQ,22,0)</f>
        <v>#N/A</v>
      </c>
      <c r="CF192" s="29" t="e">
        <f>VLOOKUP($C192,'S50'!$C:$BQ,23,0)</f>
        <v>#N/A</v>
      </c>
      <c r="CG192" s="29" t="e">
        <f>VLOOKUP($C192,'S50'!$C:$BQ,35,0)</f>
        <v>#N/A</v>
      </c>
      <c r="CH192" s="29" t="e">
        <f>VLOOKUP($C192,'S50'!$C:$BQ,42,0)</f>
        <v>#N/A</v>
      </c>
      <c r="CI192" s="29" t="e">
        <f>VLOOKUP($C192,'S50'!$C:$BQ,43,0)</f>
        <v>#N/A</v>
      </c>
    </row>
    <row r="193" spans="1:87" x14ac:dyDescent="0.2">
      <c r="A193" s="31" t="s">
        <v>387</v>
      </c>
      <c r="B193" s="31" t="s">
        <v>231</v>
      </c>
      <c r="C193" s="21" t="s">
        <v>232</v>
      </c>
      <c r="D193" s="22">
        <f>VLOOKUP($C193,'S0 remplacer avec S44'!$C:$BQ,55,0)</f>
        <v>522.29999999999995</v>
      </c>
      <c r="E193" s="22">
        <f>VLOOKUP($C193,'S0 remplacer avec S44'!$C:$BQ,62,0)</f>
        <v>68</v>
      </c>
      <c r="F193" s="22">
        <f>VLOOKUP($C193,'S0 remplacer avec S44'!$C:$BQ,63,0)</f>
        <v>185</v>
      </c>
      <c r="G193" s="22">
        <f>VLOOKUP($C193,'S0 remplacer avec S44'!$C:$BQ,45,0)</f>
        <v>5773.4528</v>
      </c>
      <c r="H193" s="29">
        <f>VLOOKUP($C193,'S0 remplacer avec S44'!$C:$BQ,52,0)</f>
        <v>0</v>
      </c>
      <c r="I193" s="29">
        <f>VLOOKUP($C193,'S0 remplacer avec S44'!$C:$BQ,53,0)</f>
        <v>462</v>
      </c>
      <c r="J193" s="29">
        <f>VLOOKUP($C193,'S0 remplacer avec S44'!$C:$BQ,15,0)</f>
        <v>404</v>
      </c>
      <c r="K193" s="29">
        <f>VLOOKUP($C193,'S0 remplacer avec S44'!$C:$BQ,22,0)</f>
        <v>0</v>
      </c>
      <c r="L193" s="29">
        <f>VLOOKUP($C193,'S0 remplacer avec S44'!$C:$BQ,23,0)</f>
        <v>0</v>
      </c>
      <c r="M193" s="29">
        <f>VLOOKUP($C193,'S0 remplacer avec S44'!$C:$BQ,35,0)</f>
        <v>6374.1357699999999</v>
      </c>
      <c r="N193" s="29">
        <f>VLOOKUP($C193,'S0 remplacer avec S44'!$C:$BQ,42,0)</f>
        <v>705</v>
      </c>
      <c r="O193" s="29">
        <f>VLOOKUP($C193,'S0 remplacer avec S44'!$C:$BQ,43,0)</f>
        <v>2121</v>
      </c>
      <c r="P193" s="22">
        <f>VLOOKUP($C193,'S45'!$C:$BQ,55,0)</f>
        <v>530.9</v>
      </c>
      <c r="Q193" s="22">
        <f>VLOOKUP($C193,'S45'!$C:$BQ,62,0)</f>
        <v>59</v>
      </c>
      <c r="R193" s="22">
        <f>VLOOKUP($C193,'S45'!$C:$BQ,63,0)</f>
        <v>177</v>
      </c>
      <c r="S193" s="22">
        <f>VLOOKUP($C193,'S45'!$C:$BQ,45,0)</f>
        <v>5964.0721800000001</v>
      </c>
      <c r="T193" s="29">
        <f>VLOOKUP($C193,'S45'!$C:$BQ,52,0)</f>
        <v>0</v>
      </c>
      <c r="U193" s="29">
        <f>VLOOKUP($C193,'S45'!$C:$BQ,53,0)</f>
        <v>271</v>
      </c>
      <c r="V193" s="29">
        <f>VLOOKUP($C193,'S45'!$C:$BQ,15,0)</f>
        <v>408</v>
      </c>
      <c r="W193" s="29">
        <f>VLOOKUP($C193,'S45'!$C:$BQ,22,0)</f>
        <v>0</v>
      </c>
      <c r="X193" s="29">
        <f>VLOOKUP($C193,'S45'!$C:$BQ,23,0)</f>
        <v>0</v>
      </c>
      <c r="Y193" s="29">
        <f>VLOOKUP($C193,'S45'!$C:$BQ,35,0)</f>
        <v>6474.5962099999997</v>
      </c>
      <c r="Z193" s="29">
        <f>VLOOKUP($C193,'S45'!$C:$BQ,42,0)</f>
        <v>605</v>
      </c>
      <c r="AA193" s="29">
        <f>VLOOKUP($C193,'S45'!$C:$BQ,43,0)</f>
        <v>2020</v>
      </c>
      <c r="AB193" s="22" t="e">
        <f>VLOOKUP($C193,'S46'!$C:$BQ,55,0)</f>
        <v>#N/A</v>
      </c>
      <c r="AC193" s="22" t="e">
        <f>VLOOKUP($C193,'S46'!$C:$BQ,62,0)</f>
        <v>#N/A</v>
      </c>
      <c r="AD193" s="22" t="e">
        <f>VLOOKUP($C193,'S46'!$C:$BQ,63,0)</f>
        <v>#N/A</v>
      </c>
      <c r="AE193" s="22" t="e">
        <f>VLOOKUP($C193,'S46'!$C:$BQ,45,0)</f>
        <v>#N/A</v>
      </c>
      <c r="AF193" s="29" t="e">
        <f>VLOOKUP($C193,'S46'!$C:$BQ,52,0)</f>
        <v>#N/A</v>
      </c>
      <c r="AG193" s="29" t="e">
        <f>VLOOKUP($C193,'S46'!$C:$BQ,53,0)</f>
        <v>#N/A</v>
      </c>
      <c r="AH193" s="29" t="e">
        <f>VLOOKUP($C193,'S46'!$C:$BQ,15,0)</f>
        <v>#N/A</v>
      </c>
      <c r="AI193" s="29" t="e">
        <f>VLOOKUP($C193,'S46'!$C:$BQ,22,0)</f>
        <v>#N/A</v>
      </c>
      <c r="AJ193" s="29" t="e">
        <f>VLOOKUP($C193,'S46'!$C:$BQ,23,0)</f>
        <v>#N/A</v>
      </c>
      <c r="AK193" s="29" t="e">
        <f>VLOOKUP($C193,'S46'!$C:$BQ,35,0)</f>
        <v>#N/A</v>
      </c>
      <c r="AL193" s="29" t="e">
        <f>VLOOKUP($C193,'S46'!$C:$BQ,42,0)</f>
        <v>#N/A</v>
      </c>
      <c r="AM193" s="29" t="e">
        <f>VLOOKUP($C193,'S46'!$C:$BQ,43,0)</f>
        <v>#N/A</v>
      </c>
      <c r="AN193" s="22" t="e">
        <f>VLOOKUP($C193,'S47'!$C:$BQ,55,0)</f>
        <v>#N/A</v>
      </c>
      <c r="AO193" s="22" t="e">
        <f>VLOOKUP($C193,'S47'!$C:$BQ,62,0)</f>
        <v>#N/A</v>
      </c>
      <c r="AP193" s="22" t="e">
        <f>VLOOKUP($C193,'S47'!$C:$BQ,63,0)</f>
        <v>#N/A</v>
      </c>
      <c r="AQ193" s="22" t="e">
        <f>VLOOKUP($C193,'S47'!$C:$BQ,45,0)</f>
        <v>#N/A</v>
      </c>
      <c r="AR193" s="29" t="e">
        <f>VLOOKUP($C193,'S47'!$C:$BQ,52,0)</f>
        <v>#N/A</v>
      </c>
      <c r="AS193" s="29" t="e">
        <f>VLOOKUP($C193,'S47'!$C:$BQ,53,0)</f>
        <v>#N/A</v>
      </c>
      <c r="AT193" s="29" t="e">
        <f>VLOOKUP($C193,'S47'!$C:$BQ,15,0)</f>
        <v>#N/A</v>
      </c>
      <c r="AU193" s="29" t="e">
        <f>VLOOKUP($C193,'S47'!$C:$BQ,22,0)</f>
        <v>#N/A</v>
      </c>
      <c r="AV193" s="29" t="e">
        <f>VLOOKUP($C193,'S47'!$C:$BQ,23,0)</f>
        <v>#N/A</v>
      </c>
      <c r="AW193" s="29" t="e">
        <f>VLOOKUP($C193,'S47'!$C:$BQ,35,0)</f>
        <v>#N/A</v>
      </c>
      <c r="AX193" s="29" t="e">
        <f>VLOOKUP($C193,'S47'!$C:$BQ,42,0)</f>
        <v>#N/A</v>
      </c>
      <c r="AY193" s="29" t="e">
        <f>VLOOKUP($C193,'S47'!$C:$BQ,43,0)</f>
        <v>#N/A</v>
      </c>
      <c r="AZ193" s="22" t="e">
        <f>VLOOKUP($C193,'S48'!$C:$BQ,55,0)</f>
        <v>#N/A</v>
      </c>
      <c r="BA193" s="22" t="e">
        <f>VLOOKUP($C193,'S48'!$C:$BQ,62,0)</f>
        <v>#N/A</v>
      </c>
      <c r="BB193" s="22" t="e">
        <f>VLOOKUP($C193,'S48'!$C:$BQ,63,0)</f>
        <v>#N/A</v>
      </c>
      <c r="BC193" s="22" t="e">
        <f>VLOOKUP($C193,'S48'!$C:$BQ,45,0)</f>
        <v>#N/A</v>
      </c>
      <c r="BD193" s="29" t="e">
        <f>VLOOKUP($C193,'S48'!$C:$BQ,52,0)</f>
        <v>#N/A</v>
      </c>
      <c r="BE193" s="29" t="e">
        <f>VLOOKUP($C193,'S48'!$C:$BQ,53,0)</f>
        <v>#N/A</v>
      </c>
      <c r="BF193" s="29" t="e">
        <f>VLOOKUP($C193,'S48'!$C:$BQ,15,0)</f>
        <v>#N/A</v>
      </c>
      <c r="BG193" s="29" t="e">
        <f>VLOOKUP($C193,'S48'!$C:$BQ,22,0)</f>
        <v>#N/A</v>
      </c>
      <c r="BH193" s="29" t="e">
        <f>VLOOKUP($C193,'S48'!$C:$BQ,23,0)</f>
        <v>#N/A</v>
      </c>
      <c r="BI193" s="29" t="e">
        <f>VLOOKUP($C193,'S48'!$C:$BQ,35,0)</f>
        <v>#N/A</v>
      </c>
      <c r="BJ193" s="29" t="e">
        <f>VLOOKUP($C193,'S48'!$C:$BQ,42,0)</f>
        <v>#N/A</v>
      </c>
      <c r="BK193" s="29" t="e">
        <f>VLOOKUP($C193,'S48'!$C:$BQ,43,0)</f>
        <v>#N/A</v>
      </c>
      <c r="BL193" s="22" t="e">
        <f>VLOOKUP($C193,'S49'!$C:$BQ,55,0)</f>
        <v>#N/A</v>
      </c>
      <c r="BM193" s="22" t="e">
        <f>VLOOKUP($C193,'S49'!$C:$BQ,62,0)</f>
        <v>#N/A</v>
      </c>
      <c r="BN193" s="22" t="e">
        <f>VLOOKUP($C193,'S49'!$C:$BQ,63,0)</f>
        <v>#N/A</v>
      </c>
      <c r="BO193" s="22" t="e">
        <f>VLOOKUP($C193,'S49'!$C:$BQ,45,0)</f>
        <v>#N/A</v>
      </c>
      <c r="BP193" s="29" t="e">
        <f>VLOOKUP($C193,'S49'!$C:$BQ,52,0)</f>
        <v>#N/A</v>
      </c>
      <c r="BQ193" s="29" t="e">
        <f>VLOOKUP($C193,'S49'!$C:$BQ,53,0)</f>
        <v>#N/A</v>
      </c>
      <c r="BR193" s="29" t="e">
        <f>VLOOKUP($C193,'S49'!$C:$BQ,15,0)</f>
        <v>#N/A</v>
      </c>
      <c r="BS193" s="29" t="e">
        <f>VLOOKUP($C193,'S49'!$C:$BQ,22,0)</f>
        <v>#N/A</v>
      </c>
      <c r="BT193" s="29" t="e">
        <f>VLOOKUP($C193,'S49'!$C:$BQ,23,0)</f>
        <v>#N/A</v>
      </c>
      <c r="BU193" s="29" t="e">
        <f>VLOOKUP($C193,'S49'!$C:$BQ,35,0)</f>
        <v>#N/A</v>
      </c>
      <c r="BV193" s="29" t="e">
        <f>VLOOKUP($C193,'S49'!$C:$BQ,42,0)</f>
        <v>#N/A</v>
      </c>
      <c r="BW193" s="29" t="e">
        <f>VLOOKUP($C193,'S49'!$C:$BQ,43,0)</f>
        <v>#N/A</v>
      </c>
      <c r="BX193" s="22" t="e">
        <f>VLOOKUP($C193,'S50'!$C:$BQ,55,0)</f>
        <v>#N/A</v>
      </c>
      <c r="BY193" s="22" t="e">
        <f>VLOOKUP($C193,'S50'!$C:$BQ,62,0)</f>
        <v>#N/A</v>
      </c>
      <c r="BZ193" s="22" t="e">
        <f>VLOOKUP($C193,'S50'!$C:$BQ,63,0)</f>
        <v>#N/A</v>
      </c>
      <c r="CA193" s="22" t="e">
        <f>VLOOKUP($C193,'S50'!$C:$BQ,45,0)</f>
        <v>#N/A</v>
      </c>
      <c r="CB193" s="29" t="e">
        <f>VLOOKUP($C193,'S50'!$C:$BQ,52,0)</f>
        <v>#N/A</v>
      </c>
      <c r="CC193" s="29" t="e">
        <f>VLOOKUP($C193,'S50'!$C:$BQ,53,0)</f>
        <v>#N/A</v>
      </c>
      <c r="CD193" s="29" t="e">
        <f>VLOOKUP($C193,'S50'!$C:$BQ,15,0)</f>
        <v>#N/A</v>
      </c>
      <c r="CE193" s="29" t="e">
        <f>VLOOKUP($C193,'S50'!$C:$BQ,22,0)</f>
        <v>#N/A</v>
      </c>
      <c r="CF193" s="29" t="e">
        <f>VLOOKUP($C193,'S50'!$C:$BQ,23,0)</f>
        <v>#N/A</v>
      </c>
      <c r="CG193" s="29" t="e">
        <f>VLOOKUP($C193,'S50'!$C:$BQ,35,0)</f>
        <v>#N/A</v>
      </c>
      <c r="CH193" s="29" t="e">
        <f>VLOOKUP($C193,'S50'!$C:$BQ,42,0)</f>
        <v>#N/A</v>
      </c>
      <c r="CI193" s="29" t="e">
        <f>VLOOKUP($C193,'S50'!$C:$BQ,43,0)</f>
        <v>#N/A</v>
      </c>
    </row>
    <row r="194" spans="1:87" x14ac:dyDescent="0.2">
      <c r="A194" s="31" t="s">
        <v>387</v>
      </c>
      <c r="B194" s="31" t="s">
        <v>231</v>
      </c>
      <c r="C194" s="21" t="s">
        <v>233</v>
      </c>
      <c r="D194" s="22">
        <f>VLOOKUP($C194,'S0 remplacer avec S44'!$C:$BQ,55,0)</f>
        <v>235.7</v>
      </c>
      <c r="E194" s="22">
        <f>VLOOKUP($C194,'S0 remplacer avec S44'!$C:$BQ,62,0)</f>
        <v>67</v>
      </c>
      <c r="F194" s="22">
        <f>VLOOKUP($C194,'S0 remplacer avec S44'!$C:$BQ,63,0)</f>
        <v>127</v>
      </c>
      <c r="G194" s="22">
        <f>VLOOKUP($C194,'S0 remplacer avec S44'!$C:$BQ,45,0)</f>
        <v>3107.6080900000002</v>
      </c>
      <c r="H194" s="29">
        <f>VLOOKUP($C194,'S0 remplacer avec S44'!$C:$BQ,52,0)</f>
        <v>0</v>
      </c>
      <c r="I194" s="29">
        <f>VLOOKUP($C194,'S0 remplacer avec S44'!$C:$BQ,53,0)</f>
        <v>90</v>
      </c>
      <c r="J194" s="29">
        <f>VLOOKUP($C194,'S0 remplacer avec S44'!$C:$BQ,15,0)</f>
        <v>193</v>
      </c>
      <c r="K194" s="29">
        <f>VLOOKUP($C194,'S0 remplacer avec S44'!$C:$BQ,22,0)</f>
        <v>0</v>
      </c>
      <c r="L194" s="29">
        <f>VLOOKUP($C194,'S0 remplacer avec S44'!$C:$BQ,23,0)</f>
        <v>8</v>
      </c>
      <c r="M194" s="29">
        <f>VLOOKUP($C194,'S0 remplacer avec S44'!$C:$BQ,35,0)</f>
        <v>4041.3120399999998</v>
      </c>
      <c r="N194" s="29">
        <f>VLOOKUP($C194,'S0 remplacer avec S44'!$C:$BQ,42,0)</f>
        <v>0</v>
      </c>
      <c r="O194" s="29">
        <f>VLOOKUP($C194,'S0 remplacer avec S44'!$C:$BQ,43,0)</f>
        <v>0</v>
      </c>
      <c r="P194" s="22">
        <f>VLOOKUP($C194,'S45'!$C:$BQ,55,0)</f>
        <v>239.5</v>
      </c>
      <c r="Q194" s="22">
        <f>VLOOKUP($C194,'S45'!$C:$BQ,62,0)</f>
        <v>63</v>
      </c>
      <c r="R194" s="22">
        <f>VLOOKUP($C194,'S45'!$C:$BQ,63,0)</f>
        <v>124</v>
      </c>
      <c r="S194" s="22">
        <f>VLOOKUP($C194,'S45'!$C:$BQ,45,0)</f>
        <v>3169.3936699999999</v>
      </c>
      <c r="T194" s="29">
        <f>VLOOKUP($C194,'S45'!$C:$BQ,52,0)</f>
        <v>0</v>
      </c>
      <c r="U194" s="29">
        <f>VLOOKUP($C194,'S45'!$C:$BQ,53,0)</f>
        <v>28</v>
      </c>
      <c r="V194" s="29">
        <f>VLOOKUP($C194,'S45'!$C:$BQ,15,0)</f>
        <v>194</v>
      </c>
      <c r="W194" s="29">
        <f>VLOOKUP($C194,'S45'!$C:$BQ,22,0)</f>
        <v>0</v>
      </c>
      <c r="X194" s="29">
        <f>VLOOKUP($C194,'S45'!$C:$BQ,23,0)</f>
        <v>7</v>
      </c>
      <c r="Y194" s="29">
        <f>VLOOKUP($C194,'S45'!$C:$BQ,35,0)</f>
        <v>4183.0685400000002</v>
      </c>
      <c r="Z194" s="29">
        <f>VLOOKUP($C194,'S45'!$C:$BQ,42,0)</f>
        <v>0</v>
      </c>
      <c r="AA194" s="29">
        <f>VLOOKUP($C194,'S45'!$C:$BQ,43,0)</f>
        <v>0</v>
      </c>
      <c r="AB194" s="22" t="e">
        <f>VLOOKUP($C194,'S46'!$C:$BQ,55,0)</f>
        <v>#N/A</v>
      </c>
      <c r="AC194" s="22" t="e">
        <f>VLOOKUP($C194,'S46'!$C:$BQ,62,0)</f>
        <v>#N/A</v>
      </c>
      <c r="AD194" s="22" t="e">
        <f>VLOOKUP($C194,'S46'!$C:$BQ,63,0)</f>
        <v>#N/A</v>
      </c>
      <c r="AE194" s="22" t="e">
        <f>VLOOKUP($C194,'S46'!$C:$BQ,45,0)</f>
        <v>#N/A</v>
      </c>
      <c r="AF194" s="29" t="e">
        <f>VLOOKUP($C194,'S46'!$C:$BQ,52,0)</f>
        <v>#N/A</v>
      </c>
      <c r="AG194" s="29" t="e">
        <f>VLOOKUP($C194,'S46'!$C:$BQ,53,0)</f>
        <v>#N/A</v>
      </c>
      <c r="AH194" s="29" t="e">
        <f>VLOOKUP($C194,'S46'!$C:$BQ,15,0)</f>
        <v>#N/A</v>
      </c>
      <c r="AI194" s="29" t="e">
        <f>VLOOKUP($C194,'S46'!$C:$BQ,22,0)</f>
        <v>#N/A</v>
      </c>
      <c r="AJ194" s="29" t="e">
        <f>VLOOKUP($C194,'S46'!$C:$BQ,23,0)</f>
        <v>#N/A</v>
      </c>
      <c r="AK194" s="29" t="e">
        <f>VLOOKUP($C194,'S46'!$C:$BQ,35,0)</f>
        <v>#N/A</v>
      </c>
      <c r="AL194" s="29" t="e">
        <f>VLOOKUP($C194,'S46'!$C:$BQ,42,0)</f>
        <v>#N/A</v>
      </c>
      <c r="AM194" s="29" t="e">
        <f>VLOOKUP($C194,'S46'!$C:$BQ,43,0)</f>
        <v>#N/A</v>
      </c>
      <c r="AN194" s="22" t="e">
        <f>VLOOKUP($C194,'S47'!$C:$BQ,55,0)</f>
        <v>#N/A</v>
      </c>
      <c r="AO194" s="22" t="e">
        <f>VLOOKUP($C194,'S47'!$C:$BQ,62,0)</f>
        <v>#N/A</v>
      </c>
      <c r="AP194" s="22" t="e">
        <f>VLOOKUP($C194,'S47'!$C:$BQ,63,0)</f>
        <v>#N/A</v>
      </c>
      <c r="AQ194" s="22" t="e">
        <f>VLOOKUP($C194,'S47'!$C:$BQ,45,0)</f>
        <v>#N/A</v>
      </c>
      <c r="AR194" s="29" t="e">
        <f>VLOOKUP($C194,'S47'!$C:$BQ,52,0)</f>
        <v>#N/A</v>
      </c>
      <c r="AS194" s="29" t="e">
        <f>VLOOKUP($C194,'S47'!$C:$BQ,53,0)</f>
        <v>#N/A</v>
      </c>
      <c r="AT194" s="29" t="e">
        <f>VLOOKUP($C194,'S47'!$C:$BQ,15,0)</f>
        <v>#N/A</v>
      </c>
      <c r="AU194" s="29" t="e">
        <f>VLOOKUP($C194,'S47'!$C:$BQ,22,0)</f>
        <v>#N/A</v>
      </c>
      <c r="AV194" s="29" t="e">
        <f>VLOOKUP($C194,'S47'!$C:$BQ,23,0)</f>
        <v>#N/A</v>
      </c>
      <c r="AW194" s="29" t="e">
        <f>VLOOKUP($C194,'S47'!$C:$BQ,35,0)</f>
        <v>#N/A</v>
      </c>
      <c r="AX194" s="29" t="e">
        <f>VLOOKUP($C194,'S47'!$C:$BQ,42,0)</f>
        <v>#N/A</v>
      </c>
      <c r="AY194" s="29" t="e">
        <f>VLOOKUP($C194,'S47'!$C:$BQ,43,0)</f>
        <v>#N/A</v>
      </c>
      <c r="AZ194" s="22" t="e">
        <f>VLOOKUP($C194,'S48'!$C:$BQ,55,0)</f>
        <v>#N/A</v>
      </c>
      <c r="BA194" s="22" t="e">
        <f>VLOOKUP($C194,'S48'!$C:$BQ,62,0)</f>
        <v>#N/A</v>
      </c>
      <c r="BB194" s="22" t="e">
        <f>VLOOKUP($C194,'S48'!$C:$BQ,63,0)</f>
        <v>#N/A</v>
      </c>
      <c r="BC194" s="22" t="e">
        <f>VLOOKUP($C194,'S48'!$C:$BQ,45,0)</f>
        <v>#N/A</v>
      </c>
      <c r="BD194" s="29" t="e">
        <f>VLOOKUP($C194,'S48'!$C:$BQ,52,0)</f>
        <v>#N/A</v>
      </c>
      <c r="BE194" s="29" t="e">
        <f>VLOOKUP($C194,'S48'!$C:$BQ,53,0)</f>
        <v>#N/A</v>
      </c>
      <c r="BF194" s="29" t="e">
        <f>VLOOKUP($C194,'S48'!$C:$BQ,15,0)</f>
        <v>#N/A</v>
      </c>
      <c r="BG194" s="29" t="e">
        <f>VLOOKUP($C194,'S48'!$C:$BQ,22,0)</f>
        <v>#N/A</v>
      </c>
      <c r="BH194" s="29" t="e">
        <f>VLOOKUP($C194,'S48'!$C:$BQ,23,0)</f>
        <v>#N/A</v>
      </c>
      <c r="BI194" s="29" t="e">
        <f>VLOOKUP($C194,'S48'!$C:$BQ,35,0)</f>
        <v>#N/A</v>
      </c>
      <c r="BJ194" s="29" t="e">
        <f>VLOOKUP($C194,'S48'!$C:$BQ,42,0)</f>
        <v>#N/A</v>
      </c>
      <c r="BK194" s="29" t="e">
        <f>VLOOKUP($C194,'S48'!$C:$BQ,43,0)</f>
        <v>#N/A</v>
      </c>
      <c r="BL194" s="22" t="e">
        <f>VLOOKUP($C194,'S49'!$C:$BQ,55,0)</f>
        <v>#N/A</v>
      </c>
      <c r="BM194" s="22" t="e">
        <f>VLOOKUP($C194,'S49'!$C:$BQ,62,0)</f>
        <v>#N/A</v>
      </c>
      <c r="BN194" s="22" t="e">
        <f>VLOOKUP($C194,'S49'!$C:$BQ,63,0)</f>
        <v>#N/A</v>
      </c>
      <c r="BO194" s="22" t="e">
        <f>VLOOKUP($C194,'S49'!$C:$BQ,45,0)</f>
        <v>#N/A</v>
      </c>
      <c r="BP194" s="29" t="e">
        <f>VLOOKUP($C194,'S49'!$C:$BQ,52,0)</f>
        <v>#N/A</v>
      </c>
      <c r="BQ194" s="29" t="e">
        <f>VLOOKUP($C194,'S49'!$C:$BQ,53,0)</f>
        <v>#N/A</v>
      </c>
      <c r="BR194" s="29" t="e">
        <f>VLOOKUP($C194,'S49'!$C:$BQ,15,0)</f>
        <v>#N/A</v>
      </c>
      <c r="BS194" s="29" t="e">
        <f>VLOOKUP($C194,'S49'!$C:$BQ,22,0)</f>
        <v>#N/A</v>
      </c>
      <c r="BT194" s="29" t="e">
        <f>VLOOKUP($C194,'S49'!$C:$BQ,23,0)</f>
        <v>#N/A</v>
      </c>
      <c r="BU194" s="29" t="e">
        <f>VLOOKUP($C194,'S49'!$C:$BQ,35,0)</f>
        <v>#N/A</v>
      </c>
      <c r="BV194" s="29" t="e">
        <f>VLOOKUP($C194,'S49'!$C:$BQ,42,0)</f>
        <v>#N/A</v>
      </c>
      <c r="BW194" s="29" t="e">
        <f>VLOOKUP($C194,'S49'!$C:$BQ,43,0)</f>
        <v>#N/A</v>
      </c>
      <c r="BX194" s="22" t="e">
        <f>VLOOKUP($C194,'S50'!$C:$BQ,55,0)</f>
        <v>#N/A</v>
      </c>
      <c r="BY194" s="22" t="e">
        <f>VLOOKUP($C194,'S50'!$C:$BQ,62,0)</f>
        <v>#N/A</v>
      </c>
      <c r="BZ194" s="22" t="e">
        <f>VLOOKUP($C194,'S50'!$C:$BQ,63,0)</f>
        <v>#N/A</v>
      </c>
      <c r="CA194" s="22" t="e">
        <f>VLOOKUP($C194,'S50'!$C:$BQ,45,0)</f>
        <v>#N/A</v>
      </c>
      <c r="CB194" s="29" t="e">
        <f>VLOOKUP($C194,'S50'!$C:$BQ,52,0)</f>
        <v>#N/A</v>
      </c>
      <c r="CC194" s="29" t="e">
        <f>VLOOKUP($C194,'S50'!$C:$BQ,53,0)</f>
        <v>#N/A</v>
      </c>
      <c r="CD194" s="29" t="e">
        <f>VLOOKUP($C194,'S50'!$C:$BQ,15,0)</f>
        <v>#N/A</v>
      </c>
      <c r="CE194" s="29" t="e">
        <f>VLOOKUP($C194,'S50'!$C:$BQ,22,0)</f>
        <v>#N/A</v>
      </c>
      <c r="CF194" s="29" t="e">
        <f>VLOOKUP($C194,'S50'!$C:$BQ,23,0)</f>
        <v>#N/A</v>
      </c>
      <c r="CG194" s="29" t="e">
        <f>VLOOKUP($C194,'S50'!$C:$BQ,35,0)</f>
        <v>#N/A</v>
      </c>
      <c r="CH194" s="29" t="e">
        <f>VLOOKUP($C194,'S50'!$C:$BQ,42,0)</f>
        <v>#N/A</v>
      </c>
      <c r="CI194" s="29" t="e">
        <f>VLOOKUP($C194,'S50'!$C:$BQ,43,0)</f>
        <v>#N/A</v>
      </c>
    </row>
    <row r="195" spans="1:87" x14ac:dyDescent="0.2">
      <c r="A195" s="31" t="s">
        <v>387</v>
      </c>
      <c r="B195" s="31" t="s">
        <v>231</v>
      </c>
      <c r="C195" s="21" t="s">
        <v>234</v>
      </c>
      <c r="D195" s="22">
        <f>VLOOKUP($C195,'S0 remplacer avec S44'!$C:$BQ,55,0)</f>
        <v>118.9</v>
      </c>
      <c r="E195" s="22">
        <f>VLOOKUP($C195,'S0 remplacer avec S44'!$C:$BQ,62,0)</f>
        <v>0</v>
      </c>
      <c r="F195" s="22">
        <f>VLOOKUP($C195,'S0 remplacer avec S44'!$C:$BQ,63,0)</f>
        <v>0</v>
      </c>
      <c r="G195" s="22">
        <f>VLOOKUP($C195,'S0 remplacer avec S44'!$C:$BQ,45,0)</f>
        <v>1318.9079099999999</v>
      </c>
      <c r="H195" s="29">
        <f>VLOOKUP($C195,'S0 remplacer avec S44'!$C:$BQ,52,0)</f>
        <v>0</v>
      </c>
      <c r="I195" s="29">
        <f>VLOOKUP($C195,'S0 remplacer avec S44'!$C:$BQ,53,0)</f>
        <v>0</v>
      </c>
      <c r="J195" s="29">
        <f>VLOOKUP($C195,'S0 remplacer avec S44'!$C:$BQ,15,0)</f>
        <v>63</v>
      </c>
      <c r="K195" s="29">
        <f>VLOOKUP($C195,'S0 remplacer avec S44'!$C:$BQ,22,0)</f>
        <v>0</v>
      </c>
      <c r="L195" s="29">
        <f>VLOOKUP($C195,'S0 remplacer avec S44'!$C:$BQ,23,0)</f>
        <v>0</v>
      </c>
      <c r="M195" s="29">
        <f>VLOOKUP($C195,'S0 remplacer avec S44'!$C:$BQ,35,0)</f>
        <v>864.202</v>
      </c>
      <c r="N195" s="29">
        <f>VLOOKUP($C195,'S0 remplacer avec S44'!$C:$BQ,42,0)</f>
        <v>19</v>
      </c>
      <c r="O195" s="29">
        <f>VLOOKUP($C195,'S0 remplacer avec S44'!$C:$BQ,43,0)</f>
        <v>195</v>
      </c>
      <c r="P195" s="22">
        <f>VLOOKUP($C195,'S45'!$C:$BQ,55,0)</f>
        <v>122.7</v>
      </c>
      <c r="Q195" s="22">
        <f>VLOOKUP($C195,'S45'!$C:$BQ,62,0)</f>
        <v>0</v>
      </c>
      <c r="R195" s="22">
        <f>VLOOKUP($C195,'S45'!$C:$BQ,63,0)</f>
        <v>0</v>
      </c>
      <c r="S195" s="22">
        <f>VLOOKUP($C195,'S45'!$C:$BQ,45,0)</f>
        <v>1327.2430099999999</v>
      </c>
      <c r="T195" s="29">
        <f>VLOOKUP($C195,'S45'!$C:$BQ,52,0)</f>
        <v>0</v>
      </c>
      <c r="U195" s="29">
        <f>VLOOKUP($C195,'S45'!$C:$BQ,53,0)</f>
        <v>0</v>
      </c>
      <c r="V195" s="29">
        <f>VLOOKUP($C195,'S45'!$C:$BQ,15,0)</f>
        <v>63</v>
      </c>
      <c r="W195" s="29">
        <f>VLOOKUP($C195,'S45'!$C:$BQ,22,0)</f>
        <v>0</v>
      </c>
      <c r="X195" s="29">
        <f>VLOOKUP($C195,'S45'!$C:$BQ,23,0)</f>
        <v>0</v>
      </c>
      <c r="Y195" s="29">
        <f>VLOOKUP($C195,'S45'!$C:$BQ,35,0)</f>
        <v>917.17998999999998</v>
      </c>
      <c r="Z195" s="29">
        <f>VLOOKUP($C195,'S45'!$C:$BQ,42,0)</f>
        <v>0</v>
      </c>
      <c r="AA195" s="29">
        <f>VLOOKUP($C195,'S45'!$C:$BQ,43,0)</f>
        <v>142</v>
      </c>
      <c r="AB195" s="22" t="e">
        <f>VLOOKUP($C195,'S46'!$C:$BQ,55,0)</f>
        <v>#N/A</v>
      </c>
      <c r="AC195" s="22" t="e">
        <f>VLOOKUP($C195,'S46'!$C:$BQ,62,0)</f>
        <v>#N/A</v>
      </c>
      <c r="AD195" s="22" t="e">
        <f>VLOOKUP($C195,'S46'!$C:$BQ,63,0)</f>
        <v>#N/A</v>
      </c>
      <c r="AE195" s="22" t="e">
        <f>VLOOKUP($C195,'S46'!$C:$BQ,45,0)</f>
        <v>#N/A</v>
      </c>
      <c r="AF195" s="29" t="e">
        <f>VLOOKUP($C195,'S46'!$C:$BQ,52,0)</f>
        <v>#N/A</v>
      </c>
      <c r="AG195" s="29" t="e">
        <f>VLOOKUP($C195,'S46'!$C:$BQ,53,0)</f>
        <v>#N/A</v>
      </c>
      <c r="AH195" s="29" t="e">
        <f>VLOOKUP($C195,'S46'!$C:$BQ,15,0)</f>
        <v>#N/A</v>
      </c>
      <c r="AI195" s="29" t="e">
        <f>VLOOKUP($C195,'S46'!$C:$BQ,22,0)</f>
        <v>#N/A</v>
      </c>
      <c r="AJ195" s="29" t="e">
        <f>VLOOKUP($C195,'S46'!$C:$BQ,23,0)</f>
        <v>#N/A</v>
      </c>
      <c r="AK195" s="29" t="e">
        <f>VLOOKUP($C195,'S46'!$C:$BQ,35,0)</f>
        <v>#N/A</v>
      </c>
      <c r="AL195" s="29" t="e">
        <f>VLOOKUP($C195,'S46'!$C:$BQ,42,0)</f>
        <v>#N/A</v>
      </c>
      <c r="AM195" s="29" t="e">
        <f>VLOOKUP($C195,'S46'!$C:$BQ,43,0)</f>
        <v>#N/A</v>
      </c>
      <c r="AN195" s="22" t="e">
        <f>VLOOKUP($C195,'S47'!$C:$BQ,55,0)</f>
        <v>#N/A</v>
      </c>
      <c r="AO195" s="22" t="e">
        <f>VLOOKUP($C195,'S47'!$C:$BQ,62,0)</f>
        <v>#N/A</v>
      </c>
      <c r="AP195" s="22" t="e">
        <f>VLOOKUP($C195,'S47'!$C:$BQ,63,0)</f>
        <v>#N/A</v>
      </c>
      <c r="AQ195" s="22" t="e">
        <f>VLOOKUP($C195,'S47'!$C:$BQ,45,0)</f>
        <v>#N/A</v>
      </c>
      <c r="AR195" s="29" t="e">
        <f>VLOOKUP($C195,'S47'!$C:$BQ,52,0)</f>
        <v>#N/A</v>
      </c>
      <c r="AS195" s="29" t="e">
        <f>VLOOKUP($C195,'S47'!$C:$BQ,53,0)</f>
        <v>#N/A</v>
      </c>
      <c r="AT195" s="29" t="e">
        <f>VLOOKUP($C195,'S47'!$C:$BQ,15,0)</f>
        <v>#N/A</v>
      </c>
      <c r="AU195" s="29" t="e">
        <f>VLOOKUP($C195,'S47'!$C:$BQ,22,0)</f>
        <v>#N/A</v>
      </c>
      <c r="AV195" s="29" t="e">
        <f>VLOOKUP($C195,'S47'!$C:$BQ,23,0)</f>
        <v>#N/A</v>
      </c>
      <c r="AW195" s="29" t="e">
        <f>VLOOKUP($C195,'S47'!$C:$BQ,35,0)</f>
        <v>#N/A</v>
      </c>
      <c r="AX195" s="29" t="e">
        <f>VLOOKUP($C195,'S47'!$C:$BQ,42,0)</f>
        <v>#N/A</v>
      </c>
      <c r="AY195" s="29" t="e">
        <f>VLOOKUP($C195,'S47'!$C:$BQ,43,0)</f>
        <v>#N/A</v>
      </c>
      <c r="AZ195" s="22" t="e">
        <f>VLOOKUP($C195,'S48'!$C:$BQ,55,0)</f>
        <v>#N/A</v>
      </c>
      <c r="BA195" s="22" t="e">
        <f>VLOOKUP($C195,'S48'!$C:$BQ,62,0)</f>
        <v>#N/A</v>
      </c>
      <c r="BB195" s="22" t="e">
        <f>VLOOKUP($C195,'S48'!$C:$BQ,63,0)</f>
        <v>#N/A</v>
      </c>
      <c r="BC195" s="22" t="e">
        <f>VLOOKUP($C195,'S48'!$C:$BQ,45,0)</f>
        <v>#N/A</v>
      </c>
      <c r="BD195" s="29" t="e">
        <f>VLOOKUP($C195,'S48'!$C:$BQ,52,0)</f>
        <v>#N/A</v>
      </c>
      <c r="BE195" s="29" t="e">
        <f>VLOOKUP($C195,'S48'!$C:$BQ,53,0)</f>
        <v>#N/A</v>
      </c>
      <c r="BF195" s="29" t="e">
        <f>VLOOKUP($C195,'S48'!$C:$BQ,15,0)</f>
        <v>#N/A</v>
      </c>
      <c r="BG195" s="29" t="e">
        <f>VLOOKUP($C195,'S48'!$C:$BQ,22,0)</f>
        <v>#N/A</v>
      </c>
      <c r="BH195" s="29" t="e">
        <f>VLOOKUP($C195,'S48'!$C:$BQ,23,0)</f>
        <v>#N/A</v>
      </c>
      <c r="BI195" s="29" t="e">
        <f>VLOOKUP($C195,'S48'!$C:$BQ,35,0)</f>
        <v>#N/A</v>
      </c>
      <c r="BJ195" s="29" t="e">
        <f>VLOOKUP($C195,'S48'!$C:$BQ,42,0)</f>
        <v>#N/A</v>
      </c>
      <c r="BK195" s="29" t="e">
        <f>VLOOKUP($C195,'S48'!$C:$BQ,43,0)</f>
        <v>#N/A</v>
      </c>
      <c r="BL195" s="22" t="e">
        <f>VLOOKUP($C195,'S49'!$C:$BQ,55,0)</f>
        <v>#N/A</v>
      </c>
      <c r="BM195" s="22" t="e">
        <f>VLOOKUP($C195,'S49'!$C:$BQ,62,0)</f>
        <v>#N/A</v>
      </c>
      <c r="BN195" s="22" t="e">
        <f>VLOOKUP($C195,'S49'!$C:$BQ,63,0)</f>
        <v>#N/A</v>
      </c>
      <c r="BO195" s="22" t="e">
        <f>VLOOKUP($C195,'S49'!$C:$BQ,45,0)</f>
        <v>#N/A</v>
      </c>
      <c r="BP195" s="29" t="e">
        <f>VLOOKUP($C195,'S49'!$C:$BQ,52,0)</f>
        <v>#N/A</v>
      </c>
      <c r="BQ195" s="29" t="e">
        <f>VLOOKUP($C195,'S49'!$C:$BQ,53,0)</f>
        <v>#N/A</v>
      </c>
      <c r="BR195" s="29" t="e">
        <f>VLOOKUP($C195,'S49'!$C:$BQ,15,0)</f>
        <v>#N/A</v>
      </c>
      <c r="BS195" s="29" t="e">
        <f>VLOOKUP($C195,'S49'!$C:$BQ,22,0)</f>
        <v>#N/A</v>
      </c>
      <c r="BT195" s="29" t="e">
        <f>VLOOKUP($C195,'S49'!$C:$BQ,23,0)</f>
        <v>#N/A</v>
      </c>
      <c r="BU195" s="29" t="e">
        <f>VLOOKUP($C195,'S49'!$C:$BQ,35,0)</f>
        <v>#N/A</v>
      </c>
      <c r="BV195" s="29" t="e">
        <f>VLOOKUP($C195,'S49'!$C:$BQ,42,0)</f>
        <v>#N/A</v>
      </c>
      <c r="BW195" s="29" t="e">
        <f>VLOOKUP($C195,'S49'!$C:$BQ,43,0)</f>
        <v>#N/A</v>
      </c>
      <c r="BX195" s="22" t="e">
        <f>VLOOKUP($C195,'S50'!$C:$BQ,55,0)</f>
        <v>#N/A</v>
      </c>
      <c r="BY195" s="22" t="e">
        <f>VLOOKUP($C195,'S50'!$C:$BQ,62,0)</f>
        <v>#N/A</v>
      </c>
      <c r="BZ195" s="22" t="e">
        <f>VLOOKUP($C195,'S50'!$C:$BQ,63,0)</f>
        <v>#N/A</v>
      </c>
      <c r="CA195" s="22" t="e">
        <f>VLOOKUP($C195,'S50'!$C:$BQ,45,0)</f>
        <v>#N/A</v>
      </c>
      <c r="CB195" s="29" t="e">
        <f>VLOOKUP($C195,'S50'!$C:$BQ,52,0)</f>
        <v>#N/A</v>
      </c>
      <c r="CC195" s="29" t="e">
        <f>VLOOKUP($C195,'S50'!$C:$BQ,53,0)</f>
        <v>#N/A</v>
      </c>
      <c r="CD195" s="29" t="e">
        <f>VLOOKUP($C195,'S50'!$C:$BQ,15,0)</f>
        <v>#N/A</v>
      </c>
      <c r="CE195" s="29" t="e">
        <f>VLOOKUP($C195,'S50'!$C:$BQ,22,0)</f>
        <v>#N/A</v>
      </c>
      <c r="CF195" s="29" t="e">
        <f>VLOOKUP($C195,'S50'!$C:$BQ,23,0)</f>
        <v>#N/A</v>
      </c>
      <c r="CG195" s="29" t="e">
        <f>VLOOKUP($C195,'S50'!$C:$BQ,35,0)</f>
        <v>#N/A</v>
      </c>
      <c r="CH195" s="29" t="e">
        <f>VLOOKUP($C195,'S50'!$C:$BQ,42,0)</f>
        <v>#N/A</v>
      </c>
      <c r="CI195" s="29" t="e">
        <f>VLOOKUP($C195,'S50'!$C:$BQ,43,0)</f>
        <v>#N/A</v>
      </c>
    </row>
    <row r="196" spans="1:87" x14ac:dyDescent="0.2">
      <c r="A196" s="31" t="s">
        <v>387</v>
      </c>
      <c r="B196" s="31" t="s">
        <v>231</v>
      </c>
      <c r="C196" s="21" t="s">
        <v>235</v>
      </c>
      <c r="D196" s="22">
        <f>VLOOKUP($C196,'S0 remplacer avec S44'!$C:$BQ,55,0)</f>
        <v>139.80000000000001</v>
      </c>
      <c r="E196" s="22">
        <f>VLOOKUP($C196,'S0 remplacer avec S44'!$C:$BQ,62,0)</f>
        <v>48</v>
      </c>
      <c r="F196" s="22">
        <f>VLOOKUP($C196,'S0 remplacer avec S44'!$C:$BQ,63,0)</f>
        <v>85</v>
      </c>
      <c r="G196" s="22">
        <f>VLOOKUP($C196,'S0 remplacer avec S44'!$C:$BQ,45,0)</f>
        <v>1593.8751400000001</v>
      </c>
      <c r="H196" s="29">
        <f>VLOOKUP($C196,'S0 remplacer avec S44'!$C:$BQ,52,0)</f>
        <v>55</v>
      </c>
      <c r="I196" s="29">
        <f>VLOOKUP($C196,'S0 remplacer avec S44'!$C:$BQ,53,0)</f>
        <v>385</v>
      </c>
      <c r="J196" s="29">
        <f>VLOOKUP($C196,'S0 remplacer avec S44'!$C:$BQ,15,0)</f>
        <v>90</v>
      </c>
      <c r="K196" s="29">
        <f>VLOOKUP($C196,'S0 remplacer avec S44'!$C:$BQ,22,0)</f>
        <v>14</v>
      </c>
      <c r="L196" s="29">
        <f>VLOOKUP($C196,'S0 remplacer avec S44'!$C:$BQ,23,0)</f>
        <v>35</v>
      </c>
      <c r="M196" s="29">
        <f>VLOOKUP($C196,'S0 remplacer avec S44'!$C:$BQ,35,0)</f>
        <v>1621.37745</v>
      </c>
      <c r="N196" s="29">
        <f>VLOOKUP($C196,'S0 remplacer avec S44'!$C:$BQ,42,0)</f>
        <v>363</v>
      </c>
      <c r="O196" s="29">
        <f>VLOOKUP($C196,'S0 remplacer avec S44'!$C:$BQ,43,0)</f>
        <v>760</v>
      </c>
      <c r="P196" s="22">
        <f>VLOOKUP($C196,'S45'!$C:$BQ,55,0)</f>
        <v>141.80000000000001</v>
      </c>
      <c r="Q196" s="22">
        <f>VLOOKUP($C196,'S45'!$C:$BQ,62,0)</f>
        <v>46</v>
      </c>
      <c r="R196" s="22">
        <f>VLOOKUP($C196,'S45'!$C:$BQ,63,0)</f>
        <v>83</v>
      </c>
      <c r="S196" s="22">
        <f>VLOOKUP($C196,'S45'!$C:$BQ,45,0)</f>
        <v>1649.5352700000001</v>
      </c>
      <c r="T196" s="29">
        <f>VLOOKUP($C196,'S45'!$C:$BQ,52,0)</f>
        <v>0</v>
      </c>
      <c r="U196" s="29">
        <f>VLOOKUP($C196,'S45'!$C:$BQ,53,0)</f>
        <v>330</v>
      </c>
      <c r="V196" s="29">
        <f>VLOOKUP($C196,'S45'!$C:$BQ,15,0)</f>
        <v>92</v>
      </c>
      <c r="W196" s="29">
        <f>VLOOKUP($C196,'S45'!$C:$BQ,22,0)</f>
        <v>12</v>
      </c>
      <c r="X196" s="29">
        <f>VLOOKUP($C196,'S45'!$C:$BQ,23,0)</f>
        <v>33</v>
      </c>
      <c r="Y196" s="29">
        <f>VLOOKUP($C196,'S45'!$C:$BQ,35,0)</f>
        <v>1624.6932300000001</v>
      </c>
      <c r="Z196" s="29">
        <f>VLOOKUP($C196,'S45'!$C:$BQ,42,0)</f>
        <v>360</v>
      </c>
      <c r="AA196" s="29">
        <f>VLOOKUP($C196,'S45'!$C:$BQ,43,0)</f>
        <v>756</v>
      </c>
      <c r="AB196" s="22" t="e">
        <f>VLOOKUP($C196,'S46'!$C:$BQ,55,0)</f>
        <v>#N/A</v>
      </c>
      <c r="AC196" s="22" t="e">
        <f>VLOOKUP($C196,'S46'!$C:$BQ,62,0)</f>
        <v>#N/A</v>
      </c>
      <c r="AD196" s="22" t="e">
        <f>VLOOKUP($C196,'S46'!$C:$BQ,63,0)</f>
        <v>#N/A</v>
      </c>
      <c r="AE196" s="22" t="e">
        <f>VLOOKUP($C196,'S46'!$C:$BQ,45,0)</f>
        <v>#N/A</v>
      </c>
      <c r="AF196" s="29" t="e">
        <f>VLOOKUP($C196,'S46'!$C:$BQ,52,0)</f>
        <v>#N/A</v>
      </c>
      <c r="AG196" s="29" t="e">
        <f>VLOOKUP($C196,'S46'!$C:$BQ,53,0)</f>
        <v>#N/A</v>
      </c>
      <c r="AH196" s="29" t="e">
        <f>VLOOKUP($C196,'S46'!$C:$BQ,15,0)</f>
        <v>#N/A</v>
      </c>
      <c r="AI196" s="29" t="e">
        <f>VLOOKUP($C196,'S46'!$C:$BQ,22,0)</f>
        <v>#N/A</v>
      </c>
      <c r="AJ196" s="29" t="e">
        <f>VLOOKUP($C196,'S46'!$C:$BQ,23,0)</f>
        <v>#N/A</v>
      </c>
      <c r="AK196" s="29" t="e">
        <f>VLOOKUP($C196,'S46'!$C:$BQ,35,0)</f>
        <v>#N/A</v>
      </c>
      <c r="AL196" s="29" t="e">
        <f>VLOOKUP($C196,'S46'!$C:$BQ,42,0)</f>
        <v>#N/A</v>
      </c>
      <c r="AM196" s="29" t="e">
        <f>VLOOKUP($C196,'S46'!$C:$BQ,43,0)</f>
        <v>#N/A</v>
      </c>
      <c r="AN196" s="22" t="e">
        <f>VLOOKUP($C196,'S47'!$C:$BQ,55,0)</f>
        <v>#N/A</v>
      </c>
      <c r="AO196" s="22" t="e">
        <f>VLOOKUP($C196,'S47'!$C:$BQ,62,0)</f>
        <v>#N/A</v>
      </c>
      <c r="AP196" s="22" t="e">
        <f>VLOOKUP($C196,'S47'!$C:$BQ,63,0)</f>
        <v>#N/A</v>
      </c>
      <c r="AQ196" s="22" t="e">
        <f>VLOOKUP($C196,'S47'!$C:$BQ,45,0)</f>
        <v>#N/A</v>
      </c>
      <c r="AR196" s="29" t="e">
        <f>VLOOKUP($C196,'S47'!$C:$BQ,52,0)</f>
        <v>#N/A</v>
      </c>
      <c r="AS196" s="29" t="e">
        <f>VLOOKUP($C196,'S47'!$C:$BQ,53,0)</f>
        <v>#N/A</v>
      </c>
      <c r="AT196" s="29" t="e">
        <f>VLOOKUP($C196,'S47'!$C:$BQ,15,0)</f>
        <v>#N/A</v>
      </c>
      <c r="AU196" s="29" t="e">
        <f>VLOOKUP($C196,'S47'!$C:$BQ,22,0)</f>
        <v>#N/A</v>
      </c>
      <c r="AV196" s="29" t="e">
        <f>VLOOKUP($C196,'S47'!$C:$BQ,23,0)</f>
        <v>#N/A</v>
      </c>
      <c r="AW196" s="29" t="e">
        <f>VLOOKUP($C196,'S47'!$C:$BQ,35,0)</f>
        <v>#N/A</v>
      </c>
      <c r="AX196" s="29" t="e">
        <f>VLOOKUP($C196,'S47'!$C:$BQ,42,0)</f>
        <v>#N/A</v>
      </c>
      <c r="AY196" s="29" t="e">
        <f>VLOOKUP($C196,'S47'!$C:$BQ,43,0)</f>
        <v>#N/A</v>
      </c>
      <c r="AZ196" s="22" t="e">
        <f>VLOOKUP($C196,'S48'!$C:$BQ,55,0)</f>
        <v>#N/A</v>
      </c>
      <c r="BA196" s="22" t="e">
        <f>VLOOKUP($C196,'S48'!$C:$BQ,62,0)</f>
        <v>#N/A</v>
      </c>
      <c r="BB196" s="22" t="e">
        <f>VLOOKUP($C196,'S48'!$C:$BQ,63,0)</f>
        <v>#N/A</v>
      </c>
      <c r="BC196" s="22" t="e">
        <f>VLOOKUP($C196,'S48'!$C:$BQ,45,0)</f>
        <v>#N/A</v>
      </c>
      <c r="BD196" s="29" t="e">
        <f>VLOOKUP($C196,'S48'!$C:$BQ,52,0)</f>
        <v>#N/A</v>
      </c>
      <c r="BE196" s="29" t="e">
        <f>VLOOKUP($C196,'S48'!$C:$BQ,53,0)</f>
        <v>#N/A</v>
      </c>
      <c r="BF196" s="29" t="e">
        <f>VLOOKUP($C196,'S48'!$C:$BQ,15,0)</f>
        <v>#N/A</v>
      </c>
      <c r="BG196" s="29" t="e">
        <f>VLOOKUP($C196,'S48'!$C:$BQ,22,0)</f>
        <v>#N/A</v>
      </c>
      <c r="BH196" s="29" t="e">
        <f>VLOOKUP($C196,'S48'!$C:$BQ,23,0)</f>
        <v>#N/A</v>
      </c>
      <c r="BI196" s="29" t="e">
        <f>VLOOKUP($C196,'S48'!$C:$BQ,35,0)</f>
        <v>#N/A</v>
      </c>
      <c r="BJ196" s="29" t="e">
        <f>VLOOKUP($C196,'S48'!$C:$BQ,42,0)</f>
        <v>#N/A</v>
      </c>
      <c r="BK196" s="29" t="e">
        <f>VLOOKUP($C196,'S48'!$C:$BQ,43,0)</f>
        <v>#N/A</v>
      </c>
      <c r="BL196" s="22" t="e">
        <f>VLOOKUP($C196,'S49'!$C:$BQ,55,0)</f>
        <v>#N/A</v>
      </c>
      <c r="BM196" s="22" t="e">
        <f>VLOOKUP($C196,'S49'!$C:$BQ,62,0)</f>
        <v>#N/A</v>
      </c>
      <c r="BN196" s="22" t="e">
        <f>VLOOKUP($C196,'S49'!$C:$BQ,63,0)</f>
        <v>#N/A</v>
      </c>
      <c r="BO196" s="22" t="e">
        <f>VLOOKUP($C196,'S49'!$C:$BQ,45,0)</f>
        <v>#N/A</v>
      </c>
      <c r="BP196" s="29" t="e">
        <f>VLOOKUP($C196,'S49'!$C:$BQ,52,0)</f>
        <v>#N/A</v>
      </c>
      <c r="BQ196" s="29" t="e">
        <f>VLOOKUP($C196,'S49'!$C:$BQ,53,0)</f>
        <v>#N/A</v>
      </c>
      <c r="BR196" s="29" t="e">
        <f>VLOOKUP($C196,'S49'!$C:$BQ,15,0)</f>
        <v>#N/A</v>
      </c>
      <c r="BS196" s="29" t="e">
        <f>VLOOKUP($C196,'S49'!$C:$BQ,22,0)</f>
        <v>#N/A</v>
      </c>
      <c r="BT196" s="29" t="e">
        <f>VLOOKUP($C196,'S49'!$C:$BQ,23,0)</f>
        <v>#N/A</v>
      </c>
      <c r="BU196" s="29" t="e">
        <f>VLOOKUP($C196,'S49'!$C:$BQ,35,0)</f>
        <v>#N/A</v>
      </c>
      <c r="BV196" s="29" t="e">
        <f>VLOOKUP($C196,'S49'!$C:$BQ,42,0)</f>
        <v>#N/A</v>
      </c>
      <c r="BW196" s="29" t="e">
        <f>VLOOKUP($C196,'S49'!$C:$BQ,43,0)</f>
        <v>#N/A</v>
      </c>
      <c r="BX196" s="22" t="e">
        <f>VLOOKUP($C196,'S50'!$C:$BQ,55,0)</f>
        <v>#N/A</v>
      </c>
      <c r="BY196" s="22" t="e">
        <f>VLOOKUP($C196,'S50'!$C:$BQ,62,0)</f>
        <v>#N/A</v>
      </c>
      <c r="BZ196" s="22" t="e">
        <f>VLOOKUP($C196,'S50'!$C:$BQ,63,0)</f>
        <v>#N/A</v>
      </c>
      <c r="CA196" s="22" t="e">
        <f>VLOOKUP($C196,'S50'!$C:$BQ,45,0)</f>
        <v>#N/A</v>
      </c>
      <c r="CB196" s="29" t="e">
        <f>VLOOKUP($C196,'S50'!$C:$BQ,52,0)</f>
        <v>#N/A</v>
      </c>
      <c r="CC196" s="29" t="e">
        <f>VLOOKUP($C196,'S50'!$C:$BQ,53,0)</f>
        <v>#N/A</v>
      </c>
      <c r="CD196" s="29" t="e">
        <f>VLOOKUP($C196,'S50'!$C:$BQ,15,0)</f>
        <v>#N/A</v>
      </c>
      <c r="CE196" s="29" t="e">
        <f>VLOOKUP($C196,'S50'!$C:$BQ,22,0)</f>
        <v>#N/A</v>
      </c>
      <c r="CF196" s="29" t="e">
        <f>VLOOKUP($C196,'S50'!$C:$BQ,23,0)</f>
        <v>#N/A</v>
      </c>
      <c r="CG196" s="29" t="e">
        <f>VLOOKUP($C196,'S50'!$C:$BQ,35,0)</f>
        <v>#N/A</v>
      </c>
      <c r="CH196" s="29" t="e">
        <f>VLOOKUP($C196,'S50'!$C:$BQ,42,0)</f>
        <v>#N/A</v>
      </c>
      <c r="CI196" s="29" t="e">
        <f>VLOOKUP($C196,'S50'!$C:$BQ,43,0)</f>
        <v>#N/A</v>
      </c>
    </row>
    <row r="197" spans="1:87" x14ac:dyDescent="0.2">
      <c r="A197" s="31" t="s">
        <v>387</v>
      </c>
      <c r="B197" s="31" t="s">
        <v>231</v>
      </c>
      <c r="C197" s="21" t="s">
        <v>236</v>
      </c>
      <c r="D197" s="22">
        <f>VLOOKUP($C197,'S0 remplacer avec S44'!$C:$BQ,55,0)</f>
        <v>160.30000000000001</v>
      </c>
      <c r="E197" s="22">
        <f>VLOOKUP($C197,'S0 remplacer avec S44'!$C:$BQ,62,0)</f>
        <v>23</v>
      </c>
      <c r="F197" s="22">
        <f>VLOOKUP($C197,'S0 remplacer avec S44'!$C:$BQ,63,0)</f>
        <v>59</v>
      </c>
      <c r="G197" s="22">
        <f>VLOOKUP($C197,'S0 remplacer avec S44'!$C:$BQ,45,0)</f>
        <v>2219.1683499999999</v>
      </c>
      <c r="H197" s="29">
        <f>VLOOKUP($C197,'S0 remplacer avec S44'!$C:$BQ,52,0)</f>
        <v>0</v>
      </c>
      <c r="I197" s="29">
        <f>VLOOKUP($C197,'S0 remplacer avec S44'!$C:$BQ,53,0)</f>
        <v>0</v>
      </c>
      <c r="J197" s="29">
        <f>VLOOKUP($C197,'S0 remplacer avec S44'!$C:$BQ,15,0)</f>
        <v>107</v>
      </c>
      <c r="K197" s="29">
        <f>VLOOKUP($C197,'S0 remplacer avec S44'!$C:$BQ,22,0)</f>
        <v>0</v>
      </c>
      <c r="L197" s="29">
        <f>VLOOKUP($C197,'S0 remplacer avec S44'!$C:$BQ,23,0)</f>
        <v>15</v>
      </c>
      <c r="M197" s="29">
        <f>VLOOKUP($C197,'S0 remplacer avec S44'!$C:$BQ,35,0)</f>
        <v>1462.8152299999999</v>
      </c>
      <c r="N197" s="29">
        <f>VLOOKUP($C197,'S0 remplacer avec S44'!$C:$BQ,42,0)</f>
        <v>364</v>
      </c>
      <c r="O197" s="29">
        <f>VLOOKUP($C197,'S0 remplacer avec S44'!$C:$BQ,43,0)</f>
        <v>729</v>
      </c>
      <c r="P197" s="22">
        <f>VLOOKUP($C197,'S45'!$C:$BQ,55,0)</f>
        <v>159.6</v>
      </c>
      <c r="Q197" s="22">
        <f>VLOOKUP($C197,'S45'!$C:$BQ,62,0)</f>
        <v>24</v>
      </c>
      <c r="R197" s="22">
        <f>VLOOKUP($C197,'S45'!$C:$BQ,63,0)</f>
        <v>60</v>
      </c>
      <c r="S197" s="22">
        <f>VLOOKUP($C197,'S45'!$C:$BQ,45,0)</f>
        <v>2333.26442</v>
      </c>
      <c r="T197" s="29">
        <f>VLOOKUP($C197,'S45'!$C:$BQ,52,0)</f>
        <v>0</v>
      </c>
      <c r="U197" s="29">
        <f>VLOOKUP($C197,'S45'!$C:$BQ,53,0)</f>
        <v>0</v>
      </c>
      <c r="V197" s="29">
        <f>VLOOKUP($C197,'S45'!$C:$BQ,15,0)</f>
        <v>108</v>
      </c>
      <c r="W197" s="29">
        <f>VLOOKUP($C197,'S45'!$C:$BQ,22,0)</f>
        <v>0</v>
      </c>
      <c r="X197" s="29">
        <f>VLOOKUP($C197,'S45'!$C:$BQ,23,0)</f>
        <v>14</v>
      </c>
      <c r="Y197" s="29">
        <f>VLOOKUP($C197,'S45'!$C:$BQ,35,0)</f>
        <v>1481.7384999999999</v>
      </c>
      <c r="Z197" s="29">
        <f>VLOOKUP($C197,'S45'!$C:$BQ,42,0)</f>
        <v>345</v>
      </c>
      <c r="AA197" s="29">
        <f>VLOOKUP($C197,'S45'!$C:$BQ,43,0)</f>
        <v>711</v>
      </c>
      <c r="AB197" s="22" t="e">
        <f>VLOOKUP($C197,'S46'!$C:$BQ,55,0)</f>
        <v>#N/A</v>
      </c>
      <c r="AC197" s="22" t="e">
        <f>VLOOKUP($C197,'S46'!$C:$BQ,62,0)</f>
        <v>#N/A</v>
      </c>
      <c r="AD197" s="22" t="e">
        <f>VLOOKUP($C197,'S46'!$C:$BQ,63,0)</f>
        <v>#N/A</v>
      </c>
      <c r="AE197" s="22" t="e">
        <f>VLOOKUP($C197,'S46'!$C:$BQ,45,0)</f>
        <v>#N/A</v>
      </c>
      <c r="AF197" s="29" t="e">
        <f>VLOOKUP($C197,'S46'!$C:$BQ,52,0)</f>
        <v>#N/A</v>
      </c>
      <c r="AG197" s="29" t="e">
        <f>VLOOKUP($C197,'S46'!$C:$BQ,53,0)</f>
        <v>#N/A</v>
      </c>
      <c r="AH197" s="29" t="e">
        <f>VLOOKUP($C197,'S46'!$C:$BQ,15,0)</f>
        <v>#N/A</v>
      </c>
      <c r="AI197" s="29" t="e">
        <f>VLOOKUP($C197,'S46'!$C:$BQ,22,0)</f>
        <v>#N/A</v>
      </c>
      <c r="AJ197" s="29" t="e">
        <f>VLOOKUP($C197,'S46'!$C:$BQ,23,0)</f>
        <v>#N/A</v>
      </c>
      <c r="AK197" s="29" t="e">
        <f>VLOOKUP($C197,'S46'!$C:$BQ,35,0)</f>
        <v>#N/A</v>
      </c>
      <c r="AL197" s="29" t="e">
        <f>VLOOKUP($C197,'S46'!$C:$BQ,42,0)</f>
        <v>#N/A</v>
      </c>
      <c r="AM197" s="29" t="e">
        <f>VLOOKUP($C197,'S46'!$C:$BQ,43,0)</f>
        <v>#N/A</v>
      </c>
      <c r="AN197" s="22" t="e">
        <f>VLOOKUP($C197,'S47'!$C:$BQ,55,0)</f>
        <v>#N/A</v>
      </c>
      <c r="AO197" s="22" t="e">
        <f>VLOOKUP($C197,'S47'!$C:$BQ,62,0)</f>
        <v>#N/A</v>
      </c>
      <c r="AP197" s="22" t="e">
        <f>VLOOKUP($C197,'S47'!$C:$BQ,63,0)</f>
        <v>#N/A</v>
      </c>
      <c r="AQ197" s="22" t="e">
        <f>VLOOKUP($C197,'S47'!$C:$BQ,45,0)</f>
        <v>#N/A</v>
      </c>
      <c r="AR197" s="29" t="e">
        <f>VLOOKUP($C197,'S47'!$C:$BQ,52,0)</f>
        <v>#N/A</v>
      </c>
      <c r="AS197" s="29" t="e">
        <f>VLOOKUP($C197,'S47'!$C:$BQ,53,0)</f>
        <v>#N/A</v>
      </c>
      <c r="AT197" s="29" t="e">
        <f>VLOOKUP($C197,'S47'!$C:$BQ,15,0)</f>
        <v>#N/A</v>
      </c>
      <c r="AU197" s="29" t="e">
        <f>VLOOKUP($C197,'S47'!$C:$BQ,22,0)</f>
        <v>#N/A</v>
      </c>
      <c r="AV197" s="29" t="e">
        <f>VLOOKUP($C197,'S47'!$C:$BQ,23,0)</f>
        <v>#N/A</v>
      </c>
      <c r="AW197" s="29" t="e">
        <f>VLOOKUP($C197,'S47'!$C:$BQ,35,0)</f>
        <v>#N/A</v>
      </c>
      <c r="AX197" s="29" t="e">
        <f>VLOOKUP($C197,'S47'!$C:$BQ,42,0)</f>
        <v>#N/A</v>
      </c>
      <c r="AY197" s="29" t="e">
        <f>VLOOKUP($C197,'S47'!$C:$BQ,43,0)</f>
        <v>#N/A</v>
      </c>
      <c r="AZ197" s="22" t="e">
        <f>VLOOKUP($C197,'S48'!$C:$BQ,55,0)</f>
        <v>#N/A</v>
      </c>
      <c r="BA197" s="22" t="e">
        <f>VLOOKUP($C197,'S48'!$C:$BQ,62,0)</f>
        <v>#N/A</v>
      </c>
      <c r="BB197" s="22" t="e">
        <f>VLOOKUP($C197,'S48'!$C:$BQ,63,0)</f>
        <v>#N/A</v>
      </c>
      <c r="BC197" s="22" t="e">
        <f>VLOOKUP($C197,'S48'!$C:$BQ,45,0)</f>
        <v>#N/A</v>
      </c>
      <c r="BD197" s="29" t="e">
        <f>VLOOKUP($C197,'S48'!$C:$BQ,52,0)</f>
        <v>#N/A</v>
      </c>
      <c r="BE197" s="29" t="e">
        <f>VLOOKUP($C197,'S48'!$C:$BQ,53,0)</f>
        <v>#N/A</v>
      </c>
      <c r="BF197" s="29" t="e">
        <f>VLOOKUP($C197,'S48'!$C:$BQ,15,0)</f>
        <v>#N/A</v>
      </c>
      <c r="BG197" s="29" t="e">
        <f>VLOOKUP($C197,'S48'!$C:$BQ,22,0)</f>
        <v>#N/A</v>
      </c>
      <c r="BH197" s="29" t="e">
        <f>VLOOKUP($C197,'S48'!$C:$BQ,23,0)</f>
        <v>#N/A</v>
      </c>
      <c r="BI197" s="29" t="e">
        <f>VLOOKUP($C197,'S48'!$C:$BQ,35,0)</f>
        <v>#N/A</v>
      </c>
      <c r="BJ197" s="29" t="e">
        <f>VLOOKUP($C197,'S48'!$C:$BQ,42,0)</f>
        <v>#N/A</v>
      </c>
      <c r="BK197" s="29" t="e">
        <f>VLOOKUP($C197,'S48'!$C:$BQ,43,0)</f>
        <v>#N/A</v>
      </c>
      <c r="BL197" s="22" t="e">
        <f>VLOOKUP($C197,'S49'!$C:$BQ,55,0)</f>
        <v>#N/A</v>
      </c>
      <c r="BM197" s="22" t="e">
        <f>VLOOKUP($C197,'S49'!$C:$BQ,62,0)</f>
        <v>#N/A</v>
      </c>
      <c r="BN197" s="22" t="e">
        <f>VLOOKUP($C197,'S49'!$C:$BQ,63,0)</f>
        <v>#N/A</v>
      </c>
      <c r="BO197" s="22" t="e">
        <f>VLOOKUP($C197,'S49'!$C:$BQ,45,0)</f>
        <v>#N/A</v>
      </c>
      <c r="BP197" s="29" t="e">
        <f>VLOOKUP($C197,'S49'!$C:$BQ,52,0)</f>
        <v>#N/A</v>
      </c>
      <c r="BQ197" s="29" t="e">
        <f>VLOOKUP($C197,'S49'!$C:$BQ,53,0)</f>
        <v>#N/A</v>
      </c>
      <c r="BR197" s="29" t="e">
        <f>VLOOKUP($C197,'S49'!$C:$BQ,15,0)</f>
        <v>#N/A</v>
      </c>
      <c r="BS197" s="29" t="e">
        <f>VLOOKUP($C197,'S49'!$C:$BQ,22,0)</f>
        <v>#N/A</v>
      </c>
      <c r="BT197" s="29" t="e">
        <f>VLOOKUP($C197,'S49'!$C:$BQ,23,0)</f>
        <v>#N/A</v>
      </c>
      <c r="BU197" s="29" t="e">
        <f>VLOOKUP($C197,'S49'!$C:$BQ,35,0)</f>
        <v>#N/A</v>
      </c>
      <c r="BV197" s="29" t="e">
        <f>VLOOKUP($C197,'S49'!$C:$BQ,42,0)</f>
        <v>#N/A</v>
      </c>
      <c r="BW197" s="29" t="e">
        <f>VLOOKUP($C197,'S49'!$C:$BQ,43,0)</f>
        <v>#N/A</v>
      </c>
      <c r="BX197" s="22" t="e">
        <f>VLOOKUP($C197,'S50'!$C:$BQ,55,0)</f>
        <v>#N/A</v>
      </c>
      <c r="BY197" s="22" t="e">
        <f>VLOOKUP($C197,'S50'!$C:$BQ,62,0)</f>
        <v>#N/A</v>
      </c>
      <c r="BZ197" s="22" t="e">
        <f>VLOOKUP($C197,'S50'!$C:$BQ,63,0)</f>
        <v>#N/A</v>
      </c>
      <c r="CA197" s="22" t="e">
        <f>VLOOKUP($C197,'S50'!$C:$BQ,45,0)</f>
        <v>#N/A</v>
      </c>
      <c r="CB197" s="29" t="e">
        <f>VLOOKUP($C197,'S50'!$C:$BQ,52,0)</f>
        <v>#N/A</v>
      </c>
      <c r="CC197" s="29" t="e">
        <f>VLOOKUP($C197,'S50'!$C:$BQ,53,0)</f>
        <v>#N/A</v>
      </c>
      <c r="CD197" s="29" t="e">
        <f>VLOOKUP($C197,'S50'!$C:$BQ,15,0)</f>
        <v>#N/A</v>
      </c>
      <c r="CE197" s="29" t="e">
        <f>VLOOKUP($C197,'S50'!$C:$BQ,22,0)</f>
        <v>#N/A</v>
      </c>
      <c r="CF197" s="29" t="e">
        <f>VLOOKUP($C197,'S50'!$C:$BQ,23,0)</f>
        <v>#N/A</v>
      </c>
      <c r="CG197" s="29" t="e">
        <f>VLOOKUP($C197,'S50'!$C:$BQ,35,0)</f>
        <v>#N/A</v>
      </c>
      <c r="CH197" s="29" t="e">
        <f>VLOOKUP($C197,'S50'!$C:$BQ,42,0)</f>
        <v>#N/A</v>
      </c>
      <c r="CI197" s="29" t="e">
        <f>VLOOKUP($C197,'S50'!$C:$BQ,43,0)</f>
        <v>#N/A</v>
      </c>
    </row>
    <row r="198" spans="1:87" x14ac:dyDescent="0.2">
      <c r="A198" s="31" t="s">
        <v>387</v>
      </c>
      <c r="B198" s="31" t="s">
        <v>231</v>
      </c>
      <c r="C198" s="21" t="s">
        <v>237</v>
      </c>
      <c r="D198" s="22">
        <f>VLOOKUP($C198,'S0 remplacer avec S44'!$C:$BQ,55,0)</f>
        <v>252.9</v>
      </c>
      <c r="E198" s="22">
        <f>VLOOKUP($C198,'S0 remplacer avec S44'!$C:$BQ,62,0)</f>
        <v>0</v>
      </c>
      <c r="F198" s="22">
        <f>VLOOKUP($C198,'S0 remplacer avec S44'!$C:$BQ,63,0)</f>
        <v>39</v>
      </c>
      <c r="G198" s="22">
        <f>VLOOKUP($C198,'S0 remplacer avec S44'!$C:$BQ,45,0)</f>
        <v>2656.4561199999998</v>
      </c>
      <c r="H198" s="29">
        <f>VLOOKUP($C198,'S0 remplacer avec S44'!$C:$BQ,52,0)</f>
        <v>0</v>
      </c>
      <c r="I198" s="29">
        <f>VLOOKUP($C198,'S0 remplacer avec S44'!$C:$BQ,53,0)</f>
        <v>0</v>
      </c>
      <c r="J198" s="29">
        <f>VLOOKUP($C198,'S0 remplacer avec S44'!$C:$BQ,15,0)</f>
        <v>150</v>
      </c>
      <c r="K198" s="29">
        <f>VLOOKUP($C198,'S0 remplacer avec S44'!$C:$BQ,22,0)</f>
        <v>0</v>
      </c>
      <c r="L198" s="29">
        <f>VLOOKUP($C198,'S0 remplacer avec S44'!$C:$BQ,23,0)</f>
        <v>12</v>
      </c>
      <c r="M198" s="29">
        <f>VLOOKUP($C198,'S0 remplacer avec S44'!$C:$BQ,35,0)</f>
        <v>3838.4633699999999</v>
      </c>
      <c r="N198" s="29">
        <f>VLOOKUP($C198,'S0 remplacer avec S44'!$C:$BQ,42,0)</f>
        <v>0</v>
      </c>
      <c r="O198" s="29">
        <f>VLOOKUP($C198,'S0 remplacer avec S44'!$C:$BQ,43,0)</f>
        <v>0</v>
      </c>
      <c r="P198" s="22">
        <f>VLOOKUP($C198,'S45'!$C:$BQ,55,0)</f>
        <v>260.5</v>
      </c>
      <c r="Q198" s="22">
        <f>VLOOKUP($C198,'S45'!$C:$BQ,62,0)</f>
        <v>0</v>
      </c>
      <c r="R198" s="22">
        <f>VLOOKUP($C198,'S45'!$C:$BQ,63,0)</f>
        <v>31</v>
      </c>
      <c r="S198" s="22">
        <f>VLOOKUP($C198,'S45'!$C:$BQ,45,0)</f>
        <v>2664.4288700000002</v>
      </c>
      <c r="T198" s="29">
        <f>VLOOKUP($C198,'S45'!$C:$BQ,52,0)</f>
        <v>0</v>
      </c>
      <c r="U198" s="29">
        <f>VLOOKUP($C198,'S45'!$C:$BQ,53,0)</f>
        <v>0</v>
      </c>
      <c r="V198" s="29">
        <f>VLOOKUP($C198,'S45'!$C:$BQ,15,0)</f>
        <v>151</v>
      </c>
      <c r="W198" s="29">
        <f>VLOOKUP($C198,'S45'!$C:$BQ,22,0)</f>
        <v>0</v>
      </c>
      <c r="X198" s="29">
        <f>VLOOKUP($C198,'S45'!$C:$BQ,23,0)</f>
        <v>11</v>
      </c>
      <c r="Y198" s="29">
        <f>VLOOKUP($C198,'S45'!$C:$BQ,35,0)</f>
        <v>3888.24631</v>
      </c>
      <c r="Z198" s="29">
        <f>VLOOKUP($C198,'S45'!$C:$BQ,42,0)</f>
        <v>0</v>
      </c>
      <c r="AA198" s="29">
        <f>VLOOKUP($C198,'S45'!$C:$BQ,43,0)</f>
        <v>0</v>
      </c>
      <c r="AB198" s="22" t="e">
        <f>VLOOKUP($C198,'S46'!$C:$BQ,55,0)</f>
        <v>#N/A</v>
      </c>
      <c r="AC198" s="22" t="e">
        <f>VLOOKUP($C198,'S46'!$C:$BQ,62,0)</f>
        <v>#N/A</v>
      </c>
      <c r="AD198" s="22" t="e">
        <f>VLOOKUP($C198,'S46'!$C:$BQ,63,0)</f>
        <v>#N/A</v>
      </c>
      <c r="AE198" s="22" t="e">
        <f>VLOOKUP($C198,'S46'!$C:$BQ,45,0)</f>
        <v>#N/A</v>
      </c>
      <c r="AF198" s="29" t="e">
        <f>VLOOKUP($C198,'S46'!$C:$BQ,52,0)</f>
        <v>#N/A</v>
      </c>
      <c r="AG198" s="29" t="e">
        <f>VLOOKUP($C198,'S46'!$C:$BQ,53,0)</f>
        <v>#N/A</v>
      </c>
      <c r="AH198" s="29" t="e">
        <f>VLOOKUP($C198,'S46'!$C:$BQ,15,0)</f>
        <v>#N/A</v>
      </c>
      <c r="AI198" s="29" t="e">
        <f>VLOOKUP($C198,'S46'!$C:$BQ,22,0)</f>
        <v>#N/A</v>
      </c>
      <c r="AJ198" s="29" t="e">
        <f>VLOOKUP($C198,'S46'!$C:$BQ,23,0)</f>
        <v>#N/A</v>
      </c>
      <c r="AK198" s="29" t="e">
        <f>VLOOKUP($C198,'S46'!$C:$BQ,35,0)</f>
        <v>#N/A</v>
      </c>
      <c r="AL198" s="29" t="e">
        <f>VLOOKUP($C198,'S46'!$C:$BQ,42,0)</f>
        <v>#N/A</v>
      </c>
      <c r="AM198" s="29" t="e">
        <f>VLOOKUP($C198,'S46'!$C:$BQ,43,0)</f>
        <v>#N/A</v>
      </c>
      <c r="AN198" s="22" t="e">
        <f>VLOOKUP($C198,'S47'!$C:$BQ,55,0)</f>
        <v>#N/A</v>
      </c>
      <c r="AO198" s="22" t="e">
        <f>VLOOKUP($C198,'S47'!$C:$BQ,62,0)</f>
        <v>#N/A</v>
      </c>
      <c r="AP198" s="22" t="e">
        <f>VLOOKUP($C198,'S47'!$C:$BQ,63,0)</f>
        <v>#N/A</v>
      </c>
      <c r="AQ198" s="22" t="e">
        <f>VLOOKUP($C198,'S47'!$C:$BQ,45,0)</f>
        <v>#N/A</v>
      </c>
      <c r="AR198" s="29" t="e">
        <f>VLOOKUP($C198,'S47'!$C:$BQ,52,0)</f>
        <v>#N/A</v>
      </c>
      <c r="AS198" s="29" t="e">
        <f>VLOOKUP($C198,'S47'!$C:$BQ,53,0)</f>
        <v>#N/A</v>
      </c>
      <c r="AT198" s="29" t="e">
        <f>VLOOKUP($C198,'S47'!$C:$BQ,15,0)</f>
        <v>#N/A</v>
      </c>
      <c r="AU198" s="29" t="e">
        <f>VLOOKUP($C198,'S47'!$C:$BQ,22,0)</f>
        <v>#N/A</v>
      </c>
      <c r="AV198" s="29" t="e">
        <f>VLOOKUP($C198,'S47'!$C:$BQ,23,0)</f>
        <v>#N/A</v>
      </c>
      <c r="AW198" s="29" t="e">
        <f>VLOOKUP($C198,'S47'!$C:$BQ,35,0)</f>
        <v>#N/A</v>
      </c>
      <c r="AX198" s="29" t="e">
        <f>VLOOKUP($C198,'S47'!$C:$BQ,42,0)</f>
        <v>#N/A</v>
      </c>
      <c r="AY198" s="29" t="e">
        <f>VLOOKUP($C198,'S47'!$C:$BQ,43,0)</f>
        <v>#N/A</v>
      </c>
      <c r="AZ198" s="22" t="e">
        <f>VLOOKUP($C198,'S48'!$C:$BQ,55,0)</f>
        <v>#N/A</v>
      </c>
      <c r="BA198" s="22" t="e">
        <f>VLOOKUP($C198,'S48'!$C:$BQ,62,0)</f>
        <v>#N/A</v>
      </c>
      <c r="BB198" s="22" t="e">
        <f>VLOOKUP($C198,'S48'!$C:$BQ,63,0)</f>
        <v>#N/A</v>
      </c>
      <c r="BC198" s="22" t="e">
        <f>VLOOKUP($C198,'S48'!$C:$BQ,45,0)</f>
        <v>#N/A</v>
      </c>
      <c r="BD198" s="29" t="e">
        <f>VLOOKUP($C198,'S48'!$C:$BQ,52,0)</f>
        <v>#N/A</v>
      </c>
      <c r="BE198" s="29" t="e">
        <f>VLOOKUP($C198,'S48'!$C:$BQ,53,0)</f>
        <v>#N/A</v>
      </c>
      <c r="BF198" s="29" t="e">
        <f>VLOOKUP($C198,'S48'!$C:$BQ,15,0)</f>
        <v>#N/A</v>
      </c>
      <c r="BG198" s="29" t="e">
        <f>VLOOKUP($C198,'S48'!$C:$BQ,22,0)</f>
        <v>#N/A</v>
      </c>
      <c r="BH198" s="29" t="e">
        <f>VLOOKUP($C198,'S48'!$C:$BQ,23,0)</f>
        <v>#N/A</v>
      </c>
      <c r="BI198" s="29" t="e">
        <f>VLOOKUP($C198,'S48'!$C:$BQ,35,0)</f>
        <v>#N/A</v>
      </c>
      <c r="BJ198" s="29" t="e">
        <f>VLOOKUP($C198,'S48'!$C:$BQ,42,0)</f>
        <v>#N/A</v>
      </c>
      <c r="BK198" s="29" t="e">
        <f>VLOOKUP($C198,'S48'!$C:$BQ,43,0)</f>
        <v>#N/A</v>
      </c>
      <c r="BL198" s="22" t="e">
        <f>VLOOKUP($C198,'S49'!$C:$BQ,55,0)</f>
        <v>#N/A</v>
      </c>
      <c r="BM198" s="22" t="e">
        <f>VLOOKUP($C198,'S49'!$C:$BQ,62,0)</f>
        <v>#N/A</v>
      </c>
      <c r="BN198" s="22" t="e">
        <f>VLOOKUP($C198,'S49'!$C:$BQ,63,0)</f>
        <v>#N/A</v>
      </c>
      <c r="BO198" s="22" t="e">
        <f>VLOOKUP($C198,'S49'!$C:$BQ,45,0)</f>
        <v>#N/A</v>
      </c>
      <c r="BP198" s="29" t="e">
        <f>VLOOKUP($C198,'S49'!$C:$BQ,52,0)</f>
        <v>#N/A</v>
      </c>
      <c r="BQ198" s="29" t="e">
        <f>VLOOKUP($C198,'S49'!$C:$BQ,53,0)</f>
        <v>#N/A</v>
      </c>
      <c r="BR198" s="29" t="e">
        <f>VLOOKUP($C198,'S49'!$C:$BQ,15,0)</f>
        <v>#N/A</v>
      </c>
      <c r="BS198" s="29" t="e">
        <f>VLOOKUP($C198,'S49'!$C:$BQ,22,0)</f>
        <v>#N/A</v>
      </c>
      <c r="BT198" s="29" t="e">
        <f>VLOOKUP($C198,'S49'!$C:$BQ,23,0)</f>
        <v>#N/A</v>
      </c>
      <c r="BU198" s="29" t="e">
        <f>VLOOKUP($C198,'S49'!$C:$BQ,35,0)</f>
        <v>#N/A</v>
      </c>
      <c r="BV198" s="29" t="e">
        <f>VLOOKUP($C198,'S49'!$C:$BQ,42,0)</f>
        <v>#N/A</v>
      </c>
      <c r="BW198" s="29" t="e">
        <f>VLOOKUP($C198,'S49'!$C:$BQ,43,0)</f>
        <v>#N/A</v>
      </c>
      <c r="BX198" s="22" t="e">
        <f>VLOOKUP($C198,'S50'!$C:$BQ,55,0)</f>
        <v>#N/A</v>
      </c>
      <c r="BY198" s="22" t="e">
        <f>VLOOKUP($C198,'S50'!$C:$BQ,62,0)</f>
        <v>#N/A</v>
      </c>
      <c r="BZ198" s="22" t="e">
        <f>VLOOKUP($C198,'S50'!$C:$BQ,63,0)</f>
        <v>#N/A</v>
      </c>
      <c r="CA198" s="22" t="e">
        <f>VLOOKUP($C198,'S50'!$C:$BQ,45,0)</f>
        <v>#N/A</v>
      </c>
      <c r="CB198" s="29" t="e">
        <f>VLOOKUP($C198,'S50'!$C:$BQ,52,0)</f>
        <v>#N/A</v>
      </c>
      <c r="CC198" s="29" t="e">
        <f>VLOOKUP($C198,'S50'!$C:$BQ,53,0)</f>
        <v>#N/A</v>
      </c>
      <c r="CD198" s="29" t="e">
        <f>VLOOKUP($C198,'S50'!$C:$BQ,15,0)</f>
        <v>#N/A</v>
      </c>
      <c r="CE198" s="29" t="e">
        <f>VLOOKUP($C198,'S50'!$C:$BQ,22,0)</f>
        <v>#N/A</v>
      </c>
      <c r="CF198" s="29" t="e">
        <f>VLOOKUP($C198,'S50'!$C:$BQ,23,0)</f>
        <v>#N/A</v>
      </c>
      <c r="CG198" s="29" t="e">
        <f>VLOOKUP($C198,'S50'!$C:$BQ,35,0)</f>
        <v>#N/A</v>
      </c>
      <c r="CH198" s="29" t="e">
        <f>VLOOKUP($C198,'S50'!$C:$BQ,42,0)</f>
        <v>#N/A</v>
      </c>
      <c r="CI198" s="29" t="e">
        <f>VLOOKUP($C198,'S50'!$C:$BQ,43,0)</f>
        <v>#N/A</v>
      </c>
    </row>
    <row r="199" spans="1:87" x14ac:dyDescent="0.2">
      <c r="A199" s="31" t="s">
        <v>387</v>
      </c>
      <c r="B199" s="31" t="s">
        <v>231</v>
      </c>
      <c r="C199" s="21" t="s">
        <v>238</v>
      </c>
      <c r="D199" s="22">
        <f>VLOOKUP($C199,'S0 remplacer avec S44'!$C:$BQ,55,0)</f>
        <v>245.3</v>
      </c>
      <c r="E199" s="22">
        <f>VLOOKUP($C199,'S0 remplacer avec S44'!$C:$BQ,62,0)</f>
        <v>0</v>
      </c>
      <c r="F199" s="22">
        <f>VLOOKUP($C199,'S0 remplacer avec S44'!$C:$BQ,63,0)</f>
        <v>42</v>
      </c>
      <c r="G199" s="22">
        <f>VLOOKUP($C199,'S0 remplacer avec S44'!$C:$BQ,45,0)</f>
        <v>2297.7325300000002</v>
      </c>
      <c r="H199" s="29">
        <f>VLOOKUP($C199,'S0 remplacer avec S44'!$C:$BQ,52,0)</f>
        <v>0</v>
      </c>
      <c r="I199" s="29">
        <f>VLOOKUP($C199,'S0 remplacer avec S44'!$C:$BQ,53,0)</f>
        <v>233</v>
      </c>
      <c r="J199" s="29">
        <f>VLOOKUP($C199,'S0 remplacer avec S44'!$C:$BQ,15,0)</f>
        <v>153</v>
      </c>
      <c r="K199" s="29">
        <f>VLOOKUP($C199,'S0 remplacer avec S44'!$C:$BQ,22,0)</f>
        <v>0</v>
      </c>
      <c r="L199" s="29">
        <f>VLOOKUP($C199,'S0 remplacer avec S44'!$C:$BQ,23,0)</f>
        <v>6</v>
      </c>
      <c r="M199" s="29">
        <f>VLOOKUP($C199,'S0 remplacer avec S44'!$C:$BQ,35,0)</f>
        <v>4154.2425199999998</v>
      </c>
      <c r="N199" s="29">
        <f>VLOOKUP($C199,'S0 remplacer avec S44'!$C:$BQ,42,0)</f>
        <v>0</v>
      </c>
      <c r="O199" s="29">
        <f>VLOOKUP($C199,'S0 remplacer avec S44'!$C:$BQ,43,0)</f>
        <v>0</v>
      </c>
      <c r="P199" s="22">
        <f>VLOOKUP($C199,'S45'!$C:$BQ,55,0)</f>
        <v>252.8</v>
      </c>
      <c r="Q199" s="22">
        <f>VLOOKUP($C199,'S45'!$C:$BQ,62,0)</f>
        <v>0</v>
      </c>
      <c r="R199" s="22">
        <f>VLOOKUP($C199,'S45'!$C:$BQ,63,0)</f>
        <v>35</v>
      </c>
      <c r="S199" s="22">
        <f>VLOOKUP($C199,'S45'!$C:$BQ,45,0)</f>
        <v>2427.1919699999999</v>
      </c>
      <c r="T199" s="29">
        <f>VLOOKUP($C199,'S45'!$C:$BQ,52,0)</f>
        <v>0</v>
      </c>
      <c r="U199" s="29">
        <f>VLOOKUP($C199,'S45'!$C:$BQ,53,0)</f>
        <v>103</v>
      </c>
      <c r="V199" s="29">
        <f>VLOOKUP($C199,'S45'!$C:$BQ,15,0)</f>
        <v>157</v>
      </c>
      <c r="W199" s="29">
        <f>VLOOKUP($C199,'S45'!$C:$BQ,22,0)</f>
        <v>0</v>
      </c>
      <c r="X199" s="29">
        <f>VLOOKUP($C199,'S45'!$C:$BQ,23,0)</f>
        <v>2</v>
      </c>
      <c r="Y199" s="29">
        <f>VLOOKUP($C199,'S45'!$C:$BQ,35,0)</f>
        <v>4241.6012199999996</v>
      </c>
      <c r="Z199" s="29">
        <f>VLOOKUP($C199,'S45'!$C:$BQ,42,0)</f>
        <v>0</v>
      </c>
      <c r="AA199" s="29">
        <f>VLOOKUP($C199,'S45'!$C:$BQ,43,0)</f>
        <v>0</v>
      </c>
      <c r="AB199" s="22" t="e">
        <f>VLOOKUP($C199,'S46'!$C:$BQ,55,0)</f>
        <v>#N/A</v>
      </c>
      <c r="AC199" s="22" t="e">
        <f>VLOOKUP($C199,'S46'!$C:$BQ,62,0)</f>
        <v>#N/A</v>
      </c>
      <c r="AD199" s="22" t="e">
        <f>VLOOKUP($C199,'S46'!$C:$BQ,63,0)</f>
        <v>#N/A</v>
      </c>
      <c r="AE199" s="22" t="e">
        <f>VLOOKUP($C199,'S46'!$C:$BQ,45,0)</f>
        <v>#N/A</v>
      </c>
      <c r="AF199" s="29" t="e">
        <f>VLOOKUP($C199,'S46'!$C:$BQ,52,0)</f>
        <v>#N/A</v>
      </c>
      <c r="AG199" s="29" t="e">
        <f>VLOOKUP($C199,'S46'!$C:$BQ,53,0)</f>
        <v>#N/A</v>
      </c>
      <c r="AH199" s="29" t="e">
        <f>VLOOKUP($C199,'S46'!$C:$BQ,15,0)</f>
        <v>#N/A</v>
      </c>
      <c r="AI199" s="29" t="e">
        <f>VLOOKUP($C199,'S46'!$C:$BQ,22,0)</f>
        <v>#N/A</v>
      </c>
      <c r="AJ199" s="29" t="e">
        <f>VLOOKUP($C199,'S46'!$C:$BQ,23,0)</f>
        <v>#N/A</v>
      </c>
      <c r="AK199" s="29" t="e">
        <f>VLOOKUP($C199,'S46'!$C:$BQ,35,0)</f>
        <v>#N/A</v>
      </c>
      <c r="AL199" s="29" t="e">
        <f>VLOOKUP($C199,'S46'!$C:$BQ,42,0)</f>
        <v>#N/A</v>
      </c>
      <c r="AM199" s="29" t="e">
        <f>VLOOKUP($C199,'S46'!$C:$BQ,43,0)</f>
        <v>#N/A</v>
      </c>
      <c r="AN199" s="22" t="e">
        <f>VLOOKUP($C199,'S47'!$C:$BQ,55,0)</f>
        <v>#N/A</v>
      </c>
      <c r="AO199" s="22" t="e">
        <f>VLOOKUP($C199,'S47'!$C:$BQ,62,0)</f>
        <v>#N/A</v>
      </c>
      <c r="AP199" s="22" t="e">
        <f>VLOOKUP($C199,'S47'!$C:$BQ,63,0)</f>
        <v>#N/A</v>
      </c>
      <c r="AQ199" s="22" t="e">
        <f>VLOOKUP($C199,'S47'!$C:$BQ,45,0)</f>
        <v>#N/A</v>
      </c>
      <c r="AR199" s="29" t="e">
        <f>VLOOKUP($C199,'S47'!$C:$BQ,52,0)</f>
        <v>#N/A</v>
      </c>
      <c r="AS199" s="29" t="e">
        <f>VLOOKUP($C199,'S47'!$C:$BQ,53,0)</f>
        <v>#N/A</v>
      </c>
      <c r="AT199" s="29" t="e">
        <f>VLOOKUP($C199,'S47'!$C:$BQ,15,0)</f>
        <v>#N/A</v>
      </c>
      <c r="AU199" s="29" t="e">
        <f>VLOOKUP($C199,'S47'!$C:$BQ,22,0)</f>
        <v>#N/A</v>
      </c>
      <c r="AV199" s="29" t="e">
        <f>VLOOKUP($C199,'S47'!$C:$BQ,23,0)</f>
        <v>#N/A</v>
      </c>
      <c r="AW199" s="29" t="e">
        <f>VLOOKUP($C199,'S47'!$C:$BQ,35,0)</f>
        <v>#N/A</v>
      </c>
      <c r="AX199" s="29" t="e">
        <f>VLOOKUP($C199,'S47'!$C:$BQ,42,0)</f>
        <v>#N/A</v>
      </c>
      <c r="AY199" s="29" t="e">
        <f>VLOOKUP($C199,'S47'!$C:$BQ,43,0)</f>
        <v>#N/A</v>
      </c>
      <c r="AZ199" s="22" t="e">
        <f>VLOOKUP($C199,'S48'!$C:$BQ,55,0)</f>
        <v>#N/A</v>
      </c>
      <c r="BA199" s="22" t="e">
        <f>VLOOKUP($C199,'S48'!$C:$BQ,62,0)</f>
        <v>#N/A</v>
      </c>
      <c r="BB199" s="22" t="e">
        <f>VLOOKUP($C199,'S48'!$C:$BQ,63,0)</f>
        <v>#N/A</v>
      </c>
      <c r="BC199" s="22" t="e">
        <f>VLOOKUP($C199,'S48'!$C:$BQ,45,0)</f>
        <v>#N/A</v>
      </c>
      <c r="BD199" s="29" t="e">
        <f>VLOOKUP($C199,'S48'!$C:$BQ,52,0)</f>
        <v>#N/A</v>
      </c>
      <c r="BE199" s="29" t="e">
        <f>VLOOKUP($C199,'S48'!$C:$BQ,53,0)</f>
        <v>#N/A</v>
      </c>
      <c r="BF199" s="29" t="e">
        <f>VLOOKUP($C199,'S48'!$C:$BQ,15,0)</f>
        <v>#N/A</v>
      </c>
      <c r="BG199" s="29" t="e">
        <f>VLOOKUP($C199,'S48'!$C:$BQ,22,0)</f>
        <v>#N/A</v>
      </c>
      <c r="BH199" s="29" t="e">
        <f>VLOOKUP($C199,'S48'!$C:$BQ,23,0)</f>
        <v>#N/A</v>
      </c>
      <c r="BI199" s="29" t="e">
        <f>VLOOKUP($C199,'S48'!$C:$BQ,35,0)</f>
        <v>#N/A</v>
      </c>
      <c r="BJ199" s="29" t="e">
        <f>VLOOKUP($C199,'S48'!$C:$BQ,42,0)</f>
        <v>#N/A</v>
      </c>
      <c r="BK199" s="29" t="e">
        <f>VLOOKUP($C199,'S48'!$C:$BQ,43,0)</f>
        <v>#N/A</v>
      </c>
      <c r="BL199" s="22" t="e">
        <f>VLOOKUP($C199,'S49'!$C:$BQ,55,0)</f>
        <v>#N/A</v>
      </c>
      <c r="BM199" s="22" t="e">
        <f>VLOOKUP($C199,'S49'!$C:$BQ,62,0)</f>
        <v>#N/A</v>
      </c>
      <c r="BN199" s="22" t="e">
        <f>VLOOKUP($C199,'S49'!$C:$BQ,63,0)</f>
        <v>#N/A</v>
      </c>
      <c r="BO199" s="22" t="e">
        <f>VLOOKUP($C199,'S49'!$C:$BQ,45,0)</f>
        <v>#N/A</v>
      </c>
      <c r="BP199" s="29" t="e">
        <f>VLOOKUP($C199,'S49'!$C:$BQ,52,0)</f>
        <v>#N/A</v>
      </c>
      <c r="BQ199" s="29" t="e">
        <f>VLOOKUP($C199,'S49'!$C:$BQ,53,0)</f>
        <v>#N/A</v>
      </c>
      <c r="BR199" s="29" t="e">
        <f>VLOOKUP($C199,'S49'!$C:$BQ,15,0)</f>
        <v>#N/A</v>
      </c>
      <c r="BS199" s="29" t="e">
        <f>VLOOKUP($C199,'S49'!$C:$BQ,22,0)</f>
        <v>#N/A</v>
      </c>
      <c r="BT199" s="29" t="e">
        <f>VLOOKUP($C199,'S49'!$C:$BQ,23,0)</f>
        <v>#N/A</v>
      </c>
      <c r="BU199" s="29" t="e">
        <f>VLOOKUP($C199,'S49'!$C:$BQ,35,0)</f>
        <v>#N/A</v>
      </c>
      <c r="BV199" s="29" t="e">
        <f>VLOOKUP($C199,'S49'!$C:$BQ,42,0)</f>
        <v>#N/A</v>
      </c>
      <c r="BW199" s="29" t="e">
        <f>VLOOKUP($C199,'S49'!$C:$BQ,43,0)</f>
        <v>#N/A</v>
      </c>
      <c r="BX199" s="22" t="e">
        <f>VLOOKUP($C199,'S50'!$C:$BQ,55,0)</f>
        <v>#N/A</v>
      </c>
      <c r="BY199" s="22" t="e">
        <f>VLOOKUP($C199,'S50'!$C:$BQ,62,0)</f>
        <v>#N/A</v>
      </c>
      <c r="BZ199" s="22" t="e">
        <f>VLOOKUP($C199,'S50'!$C:$BQ,63,0)</f>
        <v>#N/A</v>
      </c>
      <c r="CA199" s="22" t="e">
        <f>VLOOKUP($C199,'S50'!$C:$BQ,45,0)</f>
        <v>#N/A</v>
      </c>
      <c r="CB199" s="29" t="e">
        <f>VLOOKUP($C199,'S50'!$C:$BQ,52,0)</f>
        <v>#N/A</v>
      </c>
      <c r="CC199" s="29" t="e">
        <f>VLOOKUP($C199,'S50'!$C:$BQ,53,0)</f>
        <v>#N/A</v>
      </c>
      <c r="CD199" s="29" t="e">
        <f>VLOOKUP($C199,'S50'!$C:$BQ,15,0)</f>
        <v>#N/A</v>
      </c>
      <c r="CE199" s="29" t="e">
        <f>VLOOKUP($C199,'S50'!$C:$BQ,22,0)</f>
        <v>#N/A</v>
      </c>
      <c r="CF199" s="29" t="e">
        <f>VLOOKUP($C199,'S50'!$C:$BQ,23,0)</f>
        <v>#N/A</v>
      </c>
      <c r="CG199" s="29" t="e">
        <f>VLOOKUP($C199,'S50'!$C:$BQ,35,0)</f>
        <v>#N/A</v>
      </c>
      <c r="CH199" s="29" t="e">
        <f>VLOOKUP($C199,'S50'!$C:$BQ,42,0)</f>
        <v>#N/A</v>
      </c>
      <c r="CI199" s="29" t="e">
        <f>VLOOKUP($C199,'S50'!$C:$BQ,43,0)</f>
        <v>#N/A</v>
      </c>
    </row>
    <row r="200" spans="1:87" x14ac:dyDescent="0.2">
      <c r="A200" s="31" t="s">
        <v>387</v>
      </c>
      <c r="B200" s="31" t="s">
        <v>231</v>
      </c>
      <c r="C200" s="21" t="s">
        <v>239</v>
      </c>
      <c r="D200" s="22">
        <f>VLOOKUP($C200,'S0 remplacer avec S44'!$C:$BQ,55,0)</f>
        <v>117.3</v>
      </c>
      <c r="E200" s="22">
        <f>VLOOKUP($C200,'S0 remplacer avec S44'!$C:$BQ,62,0)</f>
        <v>0</v>
      </c>
      <c r="F200" s="22">
        <f>VLOOKUP($C200,'S0 remplacer avec S44'!$C:$BQ,63,0)</f>
        <v>20</v>
      </c>
      <c r="G200" s="22">
        <f>VLOOKUP($C200,'S0 remplacer avec S44'!$C:$BQ,45,0)</f>
        <v>1703.09077</v>
      </c>
      <c r="H200" s="29">
        <f>VLOOKUP($C200,'S0 remplacer avec S44'!$C:$BQ,52,0)</f>
        <v>0</v>
      </c>
      <c r="I200" s="29">
        <f>VLOOKUP($C200,'S0 remplacer avec S44'!$C:$BQ,53,0)</f>
        <v>0</v>
      </c>
      <c r="J200" s="29">
        <f>VLOOKUP($C200,'S0 remplacer avec S44'!$C:$BQ,15,0)</f>
        <v>88</v>
      </c>
      <c r="K200" s="29">
        <f>VLOOKUP($C200,'S0 remplacer avec S44'!$C:$BQ,22,0)</f>
        <v>0</v>
      </c>
      <c r="L200" s="29">
        <f>VLOOKUP($C200,'S0 remplacer avec S44'!$C:$BQ,23,0)</f>
        <v>0</v>
      </c>
      <c r="M200" s="29">
        <f>VLOOKUP($C200,'S0 remplacer avec S44'!$C:$BQ,35,0)</f>
        <v>1931.3709200000001</v>
      </c>
      <c r="N200" s="29">
        <f>VLOOKUP($C200,'S0 remplacer avec S44'!$C:$BQ,42,0)</f>
        <v>0</v>
      </c>
      <c r="O200" s="29">
        <f>VLOOKUP($C200,'S0 remplacer avec S44'!$C:$BQ,43,0)</f>
        <v>0</v>
      </c>
      <c r="P200" s="22">
        <f>VLOOKUP($C200,'S45'!$C:$BQ,55,0)</f>
        <v>118.3</v>
      </c>
      <c r="Q200" s="22">
        <f>VLOOKUP($C200,'S45'!$C:$BQ,62,0)</f>
        <v>0</v>
      </c>
      <c r="R200" s="22">
        <f>VLOOKUP($C200,'S45'!$C:$BQ,63,0)</f>
        <v>19</v>
      </c>
      <c r="S200" s="22">
        <f>VLOOKUP($C200,'S45'!$C:$BQ,45,0)</f>
        <v>1730.97847</v>
      </c>
      <c r="T200" s="29">
        <f>VLOOKUP($C200,'S45'!$C:$BQ,52,0)</f>
        <v>0</v>
      </c>
      <c r="U200" s="29">
        <f>VLOOKUP($C200,'S45'!$C:$BQ,53,0)</f>
        <v>0</v>
      </c>
      <c r="V200" s="29">
        <f>VLOOKUP($C200,'S45'!$C:$BQ,15,0)</f>
        <v>88</v>
      </c>
      <c r="W200" s="29">
        <f>VLOOKUP($C200,'S45'!$C:$BQ,22,0)</f>
        <v>0</v>
      </c>
      <c r="X200" s="29">
        <f>VLOOKUP($C200,'S45'!$C:$BQ,23,0)</f>
        <v>0</v>
      </c>
      <c r="Y200" s="29">
        <f>VLOOKUP($C200,'S45'!$C:$BQ,35,0)</f>
        <v>1934.55783</v>
      </c>
      <c r="Z200" s="29">
        <f>VLOOKUP($C200,'S45'!$C:$BQ,42,0)</f>
        <v>0</v>
      </c>
      <c r="AA200" s="29">
        <f>VLOOKUP($C200,'S45'!$C:$BQ,43,0)</f>
        <v>0</v>
      </c>
      <c r="AB200" s="22" t="e">
        <f>VLOOKUP($C200,'S46'!$C:$BQ,55,0)</f>
        <v>#N/A</v>
      </c>
      <c r="AC200" s="22" t="e">
        <f>VLOOKUP($C200,'S46'!$C:$BQ,62,0)</f>
        <v>#N/A</v>
      </c>
      <c r="AD200" s="22" t="e">
        <f>VLOOKUP($C200,'S46'!$C:$BQ,63,0)</f>
        <v>#N/A</v>
      </c>
      <c r="AE200" s="22" t="e">
        <f>VLOOKUP($C200,'S46'!$C:$BQ,45,0)</f>
        <v>#N/A</v>
      </c>
      <c r="AF200" s="29" t="e">
        <f>VLOOKUP($C200,'S46'!$C:$BQ,52,0)</f>
        <v>#N/A</v>
      </c>
      <c r="AG200" s="29" t="e">
        <f>VLOOKUP($C200,'S46'!$C:$BQ,53,0)</f>
        <v>#N/A</v>
      </c>
      <c r="AH200" s="29" t="e">
        <f>VLOOKUP($C200,'S46'!$C:$BQ,15,0)</f>
        <v>#N/A</v>
      </c>
      <c r="AI200" s="29" t="e">
        <f>VLOOKUP($C200,'S46'!$C:$BQ,22,0)</f>
        <v>#N/A</v>
      </c>
      <c r="AJ200" s="29" t="e">
        <f>VLOOKUP($C200,'S46'!$C:$BQ,23,0)</f>
        <v>#N/A</v>
      </c>
      <c r="AK200" s="29" t="e">
        <f>VLOOKUP($C200,'S46'!$C:$BQ,35,0)</f>
        <v>#N/A</v>
      </c>
      <c r="AL200" s="29" t="e">
        <f>VLOOKUP($C200,'S46'!$C:$BQ,42,0)</f>
        <v>#N/A</v>
      </c>
      <c r="AM200" s="29" t="e">
        <f>VLOOKUP($C200,'S46'!$C:$BQ,43,0)</f>
        <v>#N/A</v>
      </c>
      <c r="AN200" s="22" t="e">
        <f>VLOOKUP($C200,'S47'!$C:$BQ,55,0)</f>
        <v>#N/A</v>
      </c>
      <c r="AO200" s="22" t="e">
        <f>VLOOKUP($C200,'S47'!$C:$BQ,62,0)</f>
        <v>#N/A</v>
      </c>
      <c r="AP200" s="22" t="e">
        <f>VLOOKUP($C200,'S47'!$C:$BQ,63,0)</f>
        <v>#N/A</v>
      </c>
      <c r="AQ200" s="22" t="e">
        <f>VLOOKUP($C200,'S47'!$C:$BQ,45,0)</f>
        <v>#N/A</v>
      </c>
      <c r="AR200" s="29" t="e">
        <f>VLOOKUP($C200,'S47'!$C:$BQ,52,0)</f>
        <v>#N/A</v>
      </c>
      <c r="AS200" s="29" t="e">
        <f>VLOOKUP($C200,'S47'!$C:$BQ,53,0)</f>
        <v>#N/A</v>
      </c>
      <c r="AT200" s="29" t="e">
        <f>VLOOKUP($C200,'S47'!$C:$BQ,15,0)</f>
        <v>#N/A</v>
      </c>
      <c r="AU200" s="29" t="e">
        <f>VLOOKUP($C200,'S47'!$C:$BQ,22,0)</f>
        <v>#N/A</v>
      </c>
      <c r="AV200" s="29" t="e">
        <f>VLOOKUP($C200,'S47'!$C:$BQ,23,0)</f>
        <v>#N/A</v>
      </c>
      <c r="AW200" s="29" t="e">
        <f>VLOOKUP($C200,'S47'!$C:$BQ,35,0)</f>
        <v>#N/A</v>
      </c>
      <c r="AX200" s="29" t="e">
        <f>VLOOKUP($C200,'S47'!$C:$BQ,42,0)</f>
        <v>#N/A</v>
      </c>
      <c r="AY200" s="29" t="e">
        <f>VLOOKUP($C200,'S47'!$C:$BQ,43,0)</f>
        <v>#N/A</v>
      </c>
      <c r="AZ200" s="22" t="e">
        <f>VLOOKUP($C200,'S48'!$C:$BQ,55,0)</f>
        <v>#N/A</v>
      </c>
      <c r="BA200" s="22" t="e">
        <f>VLOOKUP($C200,'S48'!$C:$BQ,62,0)</f>
        <v>#N/A</v>
      </c>
      <c r="BB200" s="22" t="e">
        <f>VLOOKUP($C200,'S48'!$C:$BQ,63,0)</f>
        <v>#N/A</v>
      </c>
      <c r="BC200" s="22" t="e">
        <f>VLOOKUP($C200,'S48'!$C:$BQ,45,0)</f>
        <v>#N/A</v>
      </c>
      <c r="BD200" s="29" t="e">
        <f>VLOOKUP($C200,'S48'!$C:$BQ,52,0)</f>
        <v>#N/A</v>
      </c>
      <c r="BE200" s="29" t="e">
        <f>VLOOKUP($C200,'S48'!$C:$BQ,53,0)</f>
        <v>#N/A</v>
      </c>
      <c r="BF200" s="29" t="e">
        <f>VLOOKUP($C200,'S48'!$C:$BQ,15,0)</f>
        <v>#N/A</v>
      </c>
      <c r="BG200" s="29" t="e">
        <f>VLOOKUP($C200,'S48'!$C:$BQ,22,0)</f>
        <v>#N/A</v>
      </c>
      <c r="BH200" s="29" t="e">
        <f>VLOOKUP($C200,'S48'!$C:$BQ,23,0)</f>
        <v>#N/A</v>
      </c>
      <c r="BI200" s="29" t="e">
        <f>VLOOKUP($C200,'S48'!$C:$BQ,35,0)</f>
        <v>#N/A</v>
      </c>
      <c r="BJ200" s="29" t="e">
        <f>VLOOKUP($C200,'S48'!$C:$BQ,42,0)</f>
        <v>#N/A</v>
      </c>
      <c r="BK200" s="29" t="e">
        <f>VLOOKUP($C200,'S48'!$C:$BQ,43,0)</f>
        <v>#N/A</v>
      </c>
      <c r="BL200" s="22" t="e">
        <f>VLOOKUP($C200,'S49'!$C:$BQ,55,0)</f>
        <v>#N/A</v>
      </c>
      <c r="BM200" s="22" t="e">
        <f>VLOOKUP($C200,'S49'!$C:$BQ,62,0)</f>
        <v>#N/A</v>
      </c>
      <c r="BN200" s="22" t="e">
        <f>VLOOKUP($C200,'S49'!$C:$BQ,63,0)</f>
        <v>#N/A</v>
      </c>
      <c r="BO200" s="22" t="e">
        <f>VLOOKUP($C200,'S49'!$C:$BQ,45,0)</f>
        <v>#N/A</v>
      </c>
      <c r="BP200" s="29" t="e">
        <f>VLOOKUP($C200,'S49'!$C:$BQ,52,0)</f>
        <v>#N/A</v>
      </c>
      <c r="BQ200" s="29" t="e">
        <f>VLOOKUP($C200,'S49'!$C:$BQ,53,0)</f>
        <v>#N/A</v>
      </c>
      <c r="BR200" s="29" t="e">
        <f>VLOOKUP($C200,'S49'!$C:$BQ,15,0)</f>
        <v>#N/A</v>
      </c>
      <c r="BS200" s="29" t="e">
        <f>VLOOKUP($C200,'S49'!$C:$BQ,22,0)</f>
        <v>#N/A</v>
      </c>
      <c r="BT200" s="29" t="e">
        <f>VLOOKUP($C200,'S49'!$C:$BQ,23,0)</f>
        <v>#N/A</v>
      </c>
      <c r="BU200" s="29" t="e">
        <f>VLOOKUP($C200,'S49'!$C:$BQ,35,0)</f>
        <v>#N/A</v>
      </c>
      <c r="BV200" s="29" t="e">
        <f>VLOOKUP($C200,'S49'!$C:$BQ,42,0)</f>
        <v>#N/A</v>
      </c>
      <c r="BW200" s="29" t="e">
        <f>VLOOKUP($C200,'S49'!$C:$BQ,43,0)</f>
        <v>#N/A</v>
      </c>
      <c r="BX200" s="22" t="e">
        <f>VLOOKUP($C200,'S50'!$C:$BQ,55,0)</f>
        <v>#N/A</v>
      </c>
      <c r="BY200" s="22" t="e">
        <f>VLOOKUP($C200,'S50'!$C:$BQ,62,0)</f>
        <v>#N/A</v>
      </c>
      <c r="BZ200" s="22" t="e">
        <f>VLOOKUP($C200,'S50'!$C:$BQ,63,0)</f>
        <v>#N/A</v>
      </c>
      <c r="CA200" s="22" t="e">
        <f>VLOOKUP($C200,'S50'!$C:$BQ,45,0)</f>
        <v>#N/A</v>
      </c>
      <c r="CB200" s="29" t="e">
        <f>VLOOKUP($C200,'S50'!$C:$BQ,52,0)</f>
        <v>#N/A</v>
      </c>
      <c r="CC200" s="29" t="e">
        <f>VLOOKUP($C200,'S50'!$C:$BQ,53,0)</f>
        <v>#N/A</v>
      </c>
      <c r="CD200" s="29" t="e">
        <f>VLOOKUP($C200,'S50'!$C:$BQ,15,0)</f>
        <v>#N/A</v>
      </c>
      <c r="CE200" s="29" t="e">
        <f>VLOOKUP($C200,'S50'!$C:$BQ,22,0)</f>
        <v>#N/A</v>
      </c>
      <c r="CF200" s="29" t="e">
        <f>VLOOKUP($C200,'S50'!$C:$BQ,23,0)</f>
        <v>#N/A</v>
      </c>
      <c r="CG200" s="29" t="e">
        <f>VLOOKUP($C200,'S50'!$C:$BQ,35,0)</f>
        <v>#N/A</v>
      </c>
      <c r="CH200" s="29" t="e">
        <f>VLOOKUP($C200,'S50'!$C:$BQ,42,0)</f>
        <v>#N/A</v>
      </c>
      <c r="CI200" s="29" t="e">
        <f>VLOOKUP($C200,'S50'!$C:$BQ,43,0)</f>
        <v>#N/A</v>
      </c>
    </row>
    <row r="201" spans="1:87" x14ac:dyDescent="0.2">
      <c r="A201" s="31" t="s">
        <v>387</v>
      </c>
      <c r="B201" s="31" t="s">
        <v>231</v>
      </c>
      <c r="C201" s="21" t="s">
        <v>240</v>
      </c>
      <c r="D201" s="22">
        <f>VLOOKUP($C201,'S0 remplacer avec S44'!$C:$BQ,55,0)</f>
        <v>173.4</v>
      </c>
      <c r="E201" s="22">
        <f>VLOOKUP($C201,'S0 remplacer avec S44'!$C:$BQ,62,0)</f>
        <v>34</v>
      </c>
      <c r="F201" s="22">
        <f>VLOOKUP($C201,'S0 remplacer avec S44'!$C:$BQ,63,0)</f>
        <v>75</v>
      </c>
      <c r="G201" s="22">
        <f>VLOOKUP($C201,'S0 remplacer avec S44'!$C:$BQ,45,0)</f>
        <v>1693.6976</v>
      </c>
      <c r="H201" s="29">
        <f>VLOOKUP($C201,'S0 remplacer avec S44'!$C:$BQ,52,0)</f>
        <v>131</v>
      </c>
      <c r="I201" s="29">
        <f>VLOOKUP($C201,'S0 remplacer avec S44'!$C:$BQ,53,0)</f>
        <v>496</v>
      </c>
      <c r="J201" s="29">
        <f>VLOOKUP($C201,'S0 remplacer avec S44'!$C:$BQ,15,0)</f>
        <v>113</v>
      </c>
      <c r="K201" s="29">
        <f>VLOOKUP($C201,'S0 remplacer avec S44'!$C:$BQ,22,0)</f>
        <v>2</v>
      </c>
      <c r="L201" s="29">
        <f>VLOOKUP($C201,'S0 remplacer avec S44'!$C:$BQ,23,0)</f>
        <v>25</v>
      </c>
      <c r="M201" s="29">
        <f>VLOOKUP($C201,'S0 remplacer avec S44'!$C:$BQ,35,0)</f>
        <v>1439.0481400000001</v>
      </c>
      <c r="N201" s="29">
        <f>VLOOKUP($C201,'S0 remplacer avec S44'!$C:$BQ,42,0)</f>
        <v>608</v>
      </c>
      <c r="O201" s="29">
        <f>VLOOKUP($C201,'S0 remplacer avec S44'!$C:$BQ,43,0)</f>
        <v>1017</v>
      </c>
      <c r="P201" s="22">
        <f>VLOOKUP($C201,'S45'!$C:$BQ,55,0)</f>
        <v>174.4</v>
      </c>
      <c r="Q201" s="22">
        <f>VLOOKUP($C201,'S45'!$C:$BQ,62,0)</f>
        <v>33</v>
      </c>
      <c r="R201" s="22">
        <f>VLOOKUP($C201,'S45'!$C:$BQ,63,0)</f>
        <v>74</v>
      </c>
      <c r="S201" s="22">
        <f>VLOOKUP($C201,'S45'!$C:$BQ,45,0)</f>
        <v>1696.31402</v>
      </c>
      <c r="T201" s="29">
        <f>VLOOKUP($C201,'S45'!$C:$BQ,52,0)</f>
        <v>128</v>
      </c>
      <c r="U201" s="29">
        <f>VLOOKUP($C201,'S45'!$C:$BQ,53,0)</f>
        <v>493</v>
      </c>
      <c r="V201" s="29">
        <f>VLOOKUP($C201,'S45'!$C:$BQ,15,0)</f>
        <v>114</v>
      </c>
      <c r="W201" s="29">
        <f>VLOOKUP($C201,'S45'!$C:$BQ,22,0)</f>
        <v>1</v>
      </c>
      <c r="X201" s="29">
        <f>VLOOKUP($C201,'S45'!$C:$BQ,23,0)</f>
        <v>24</v>
      </c>
      <c r="Y201" s="29">
        <f>VLOOKUP($C201,'S45'!$C:$BQ,35,0)</f>
        <v>1528.4229399999999</v>
      </c>
      <c r="Z201" s="29">
        <f>VLOOKUP($C201,'S45'!$C:$BQ,42,0)</f>
        <v>518</v>
      </c>
      <c r="AA201" s="29">
        <f>VLOOKUP($C201,'S45'!$C:$BQ,43,0)</f>
        <v>927</v>
      </c>
      <c r="AB201" s="22" t="e">
        <f>VLOOKUP($C201,'S46'!$C:$BQ,55,0)</f>
        <v>#N/A</v>
      </c>
      <c r="AC201" s="22" t="e">
        <f>VLOOKUP($C201,'S46'!$C:$BQ,62,0)</f>
        <v>#N/A</v>
      </c>
      <c r="AD201" s="22" t="e">
        <f>VLOOKUP($C201,'S46'!$C:$BQ,63,0)</f>
        <v>#N/A</v>
      </c>
      <c r="AE201" s="22" t="e">
        <f>VLOOKUP($C201,'S46'!$C:$BQ,45,0)</f>
        <v>#N/A</v>
      </c>
      <c r="AF201" s="29" t="e">
        <f>VLOOKUP($C201,'S46'!$C:$BQ,52,0)</f>
        <v>#N/A</v>
      </c>
      <c r="AG201" s="29" t="e">
        <f>VLOOKUP($C201,'S46'!$C:$BQ,53,0)</f>
        <v>#N/A</v>
      </c>
      <c r="AH201" s="29" t="e">
        <f>VLOOKUP($C201,'S46'!$C:$BQ,15,0)</f>
        <v>#N/A</v>
      </c>
      <c r="AI201" s="29" t="e">
        <f>VLOOKUP($C201,'S46'!$C:$BQ,22,0)</f>
        <v>#N/A</v>
      </c>
      <c r="AJ201" s="29" t="e">
        <f>VLOOKUP($C201,'S46'!$C:$BQ,23,0)</f>
        <v>#N/A</v>
      </c>
      <c r="AK201" s="29" t="e">
        <f>VLOOKUP($C201,'S46'!$C:$BQ,35,0)</f>
        <v>#N/A</v>
      </c>
      <c r="AL201" s="29" t="e">
        <f>VLOOKUP($C201,'S46'!$C:$BQ,42,0)</f>
        <v>#N/A</v>
      </c>
      <c r="AM201" s="29" t="e">
        <f>VLOOKUP($C201,'S46'!$C:$BQ,43,0)</f>
        <v>#N/A</v>
      </c>
      <c r="AN201" s="22" t="e">
        <f>VLOOKUP($C201,'S47'!$C:$BQ,55,0)</f>
        <v>#N/A</v>
      </c>
      <c r="AO201" s="22" t="e">
        <f>VLOOKUP($C201,'S47'!$C:$BQ,62,0)</f>
        <v>#N/A</v>
      </c>
      <c r="AP201" s="22" t="e">
        <f>VLOOKUP($C201,'S47'!$C:$BQ,63,0)</f>
        <v>#N/A</v>
      </c>
      <c r="AQ201" s="22" t="e">
        <f>VLOOKUP($C201,'S47'!$C:$BQ,45,0)</f>
        <v>#N/A</v>
      </c>
      <c r="AR201" s="29" t="e">
        <f>VLOOKUP($C201,'S47'!$C:$BQ,52,0)</f>
        <v>#N/A</v>
      </c>
      <c r="AS201" s="29" t="e">
        <f>VLOOKUP($C201,'S47'!$C:$BQ,53,0)</f>
        <v>#N/A</v>
      </c>
      <c r="AT201" s="29" t="e">
        <f>VLOOKUP($C201,'S47'!$C:$BQ,15,0)</f>
        <v>#N/A</v>
      </c>
      <c r="AU201" s="29" t="e">
        <f>VLOOKUP($C201,'S47'!$C:$BQ,22,0)</f>
        <v>#N/A</v>
      </c>
      <c r="AV201" s="29" t="e">
        <f>VLOOKUP($C201,'S47'!$C:$BQ,23,0)</f>
        <v>#N/A</v>
      </c>
      <c r="AW201" s="29" t="e">
        <f>VLOOKUP($C201,'S47'!$C:$BQ,35,0)</f>
        <v>#N/A</v>
      </c>
      <c r="AX201" s="29" t="e">
        <f>VLOOKUP($C201,'S47'!$C:$BQ,42,0)</f>
        <v>#N/A</v>
      </c>
      <c r="AY201" s="29" t="e">
        <f>VLOOKUP($C201,'S47'!$C:$BQ,43,0)</f>
        <v>#N/A</v>
      </c>
      <c r="AZ201" s="22" t="e">
        <f>VLOOKUP($C201,'S48'!$C:$BQ,55,0)</f>
        <v>#N/A</v>
      </c>
      <c r="BA201" s="22" t="e">
        <f>VLOOKUP($C201,'S48'!$C:$BQ,62,0)</f>
        <v>#N/A</v>
      </c>
      <c r="BB201" s="22" t="e">
        <f>VLOOKUP($C201,'S48'!$C:$BQ,63,0)</f>
        <v>#N/A</v>
      </c>
      <c r="BC201" s="22" t="e">
        <f>VLOOKUP($C201,'S48'!$C:$BQ,45,0)</f>
        <v>#N/A</v>
      </c>
      <c r="BD201" s="29" t="e">
        <f>VLOOKUP($C201,'S48'!$C:$BQ,52,0)</f>
        <v>#N/A</v>
      </c>
      <c r="BE201" s="29" t="e">
        <f>VLOOKUP($C201,'S48'!$C:$BQ,53,0)</f>
        <v>#N/A</v>
      </c>
      <c r="BF201" s="29" t="e">
        <f>VLOOKUP($C201,'S48'!$C:$BQ,15,0)</f>
        <v>#N/A</v>
      </c>
      <c r="BG201" s="29" t="e">
        <f>VLOOKUP($C201,'S48'!$C:$BQ,22,0)</f>
        <v>#N/A</v>
      </c>
      <c r="BH201" s="29" t="e">
        <f>VLOOKUP($C201,'S48'!$C:$BQ,23,0)</f>
        <v>#N/A</v>
      </c>
      <c r="BI201" s="29" t="e">
        <f>VLOOKUP($C201,'S48'!$C:$BQ,35,0)</f>
        <v>#N/A</v>
      </c>
      <c r="BJ201" s="29" t="e">
        <f>VLOOKUP($C201,'S48'!$C:$BQ,42,0)</f>
        <v>#N/A</v>
      </c>
      <c r="BK201" s="29" t="e">
        <f>VLOOKUP($C201,'S48'!$C:$BQ,43,0)</f>
        <v>#N/A</v>
      </c>
      <c r="BL201" s="22" t="e">
        <f>VLOOKUP($C201,'S49'!$C:$BQ,55,0)</f>
        <v>#N/A</v>
      </c>
      <c r="BM201" s="22" t="e">
        <f>VLOOKUP($C201,'S49'!$C:$BQ,62,0)</f>
        <v>#N/A</v>
      </c>
      <c r="BN201" s="22" t="e">
        <f>VLOOKUP($C201,'S49'!$C:$BQ,63,0)</f>
        <v>#N/A</v>
      </c>
      <c r="BO201" s="22" t="e">
        <f>VLOOKUP($C201,'S49'!$C:$BQ,45,0)</f>
        <v>#N/A</v>
      </c>
      <c r="BP201" s="29" t="e">
        <f>VLOOKUP($C201,'S49'!$C:$BQ,52,0)</f>
        <v>#N/A</v>
      </c>
      <c r="BQ201" s="29" t="e">
        <f>VLOOKUP($C201,'S49'!$C:$BQ,53,0)</f>
        <v>#N/A</v>
      </c>
      <c r="BR201" s="29" t="e">
        <f>VLOOKUP($C201,'S49'!$C:$BQ,15,0)</f>
        <v>#N/A</v>
      </c>
      <c r="BS201" s="29" t="e">
        <f>VLOOKUP($C201,'S49'!$C:$BQ,22,0)</f>
        <v>#N/A</v>
      </c>
      <c r="BT201" s="29" t="e">
        <f>VLOOKUP($C201,'S49'!$C:$BQ,23,0)</f>
        <v>#N/A</v>
      </c>
      <c r="BU201" s="29" t="e">
        <f>VLOOKUP($C201,'S49'!$C:$BQ,35,0)</f>
        <v>#N/A</v>
      </c>
      <c r="BV201" s="29" t="e">
        <f>VLOOKUP($C201,'S49'!$C:$BQ,42,0)</f>
        <v>#N/A</v>
      </c>
      <c r="BW201" s="29" t="e">
        <f>VLOOKUP($C201,'S49'!$C:$BQ,43,0)</f>
        <v>#N/A</v>
      </c>
      <c r="BX201" s="22" t="e">
        <f>VLOOKUP($C201,'S50'!$C:$BQ,55,0)</f>
        <v>#N/A</v>
      </c>
      <c r="BY201" s="22" t="e">
        <f>VLOOKUP($C201,'S50'!$C:$BQ,62,0)</f>
        <v>#N/A</v>
      </c>
      <c r="BZ201" s="22" t="e">
        <f>VLOOKUP($C201,'S50'!$C:$BQ,63,0)</f>
        <v>#N/A</v>
      </c>
      <c r="CA201" s="22" t="e">
        <f>VLOOKUP($C201,'S50'!$C:$BQ,45,0)</f>
        <v>#N/A</v>
      </c>
      <c r="CB201" s="29" t="e">
        <f>VLOOKUP($C201,'S50'!$C:$BQ,52,0)</f>
        <v>#N/A</v>
      </c>
      <c r="CC201" s="29" t="e">
        <f>VLOOKUP($C201,'S50'!$C:$BQ,53,0)</f>
        <v>#N/A</v>
      </c>
      <c r="CD201" s="29" t="e">
        <f>VLOOKUP($C201,'S50'!$C:$BQ,15,0)</f>
        <v>#N/A</v>
      </c>
      <c r="CE201" s="29" t="e">
        <f>VLOOKUP($C201,'S50'!$C:$BQ,22,0)</f>
        <v>#N/A</v>
      </c>
      <c r="CF201" s="29" t="e">
        <f>VLOOKUP($C201,'S50'!$C:$BQ,23,0)</f>
        <v>#N/A</v>
      </c>
      <c r="CG201" s="29" t="e">
        <f>VLOOKUP($C201,'S50'!$C:$BQ,35,0)</f>
        <v>#N/A</v>
      </c>
      <c r="CH201" s="29" t="e">
        <f>VLOOKUP($C201,'S50'!$C:$BQ,42,0)</f>
        <v>#N/A</v>
      </c>
      <c r="CI201" s="29" t="e">
        <f>VLOOKUP($C201,'S50'!$C:$BQ,43,0)</f>
        <v>#N/A</v>
      </c>
    </row>
    <row r="202" spans="1:87" x14ac:dyDescent="0.2">
      <c r="A202" s="31" t="s">
        <v>387</v>
      </c>
      <c r="B202" s="31" t="s">
        <v>231</v>
      </c>
      <c r="C202" s="21" t="s">
        <v>241</v>
      </c>
      <c r="D202" s="22">
        <f>VLOOKUP($C202,'S0 remplacer avec S44'!$C:$BQ,55,0)</f>
        <v>164.2</v>
      </c>
      <c r="E202" s="22">
        <f>VLOOKUP($C202,'S0 remplacer avec S44'!$C:$BQ,62,0)</f>
        <v>19</v>
      </c>
      <c r="F202" s="22">
        <f>VLOOKUP($C202,'S0 remplacer avec S44'!$C:$BQ,63,0)</f>
        <v>55</v>
      </c>
      <c r="G202" s="22">
        <f>VLOOKUP($C202,'S0 remplacer avec S44'!$C:$BQ,45,0)</f>
        <v>2015.01208</v>
      </c>
      <c r="H202" s="29">
        <f>VLOOKUP($C202,'S0 remplacer avec S44'!$C:$BQ,52,0)</f>
        <v>0</v>
      </c>
      <c r="I202" s="29">
        <f>VLOOKUP($C202,'S0 remplacer avec S44'!$C:$BQ,53,0)</f>
        <v>0</v>
      </c>
      <c r="J202" s="29">
        <f>VLOOKUP($C202,'S0 remplacer avec S44'!$C:$BQ,15,0)</f>
        <v>149</v>
      </c>
      <c r="K202" s="29">
        <f>VLOOKUP($C202,'S0 remplacer avec S44'!$C:$BQ,22,0)</f>
        <v>0</v>
      </c>
      <c r="L202" s="29">
        <f>VLOOKUP($C202,'S0 remplacer avec S44'!$C:$BQ,23,0)</f>
        <v>0</v>
      </c>
      <c r="M202" s="29">
        <f>VLOOKUP($C202,'S0 remplacer avec S44'!$C:$BQ,35,0)</f>
        <v>2777.8148700000002</v>
      </c>
      <c r="N202" s="29">
        <f>VLOOKUP($C202,'S0 remplacer avec S44'!$C:$BQ,42,0)</f>
        <v>0</v>
      </c>
      <c r="O202" s="29">
        <f>VLOOKUP($C202,'S0 remplacer avec S44'!$C:$BQ,43,0)</f>
        <v>0</v>
      </c>
      <c r="P202" s="22">
        <f>VLOOKUP($C202,'S45'!$C:$BQ,55,0)</f>
        <v>165.8</v>
      </c>
      <c r="Q202" s="22">
        <f>VLOOKUP($C202,'S45'!$C:$BQ,62,0)</f>
        <v>17</v>
      </c>
      <c r="R202" s="22">
        <f>VLOOKUP($C202,'S45'!$C:$BQ,63,0)</f>
        <v>54</v>
      </c>
      <c r="S202" s="22">
        <f>VLOOKUP($C202,'S45'!$C:$BQ,45,0)</f>
        <v>2046.84031</v>
      </c>
      <c r="T202" s="29">
        <f>VLOOKUP($C202,'S45'!$C:$BQ,52,0)</f>
        <v>0</v>
      </c>
      <c r="U202" s="29">
        <f>VLOOKUP($C202,'S45'!$C:$BQ,53,0)</f>
        <v>0</v>
      </c>
      <c r="V202" s="29">
        <f>VLOOKUP($C202,'S45'!$C:$BQ,15,0)</f>
        <v>152</v>
      </c>
      <c r="W202" s="29">
        <f>VLOOKUP($C202,'S45'!$C:$BQ,22,0)</f>
        <v>0</v>
      </c>
      <c r="X202" s="29">
        <f>VLOOKUP($C202,'S45'!$C:$BQ,23,0)</f>
        <v>0</v>
      </c>
      <c r="Y202" s="29">
        <f>VLOOKUP($C202,'S45'!$C:$BQ,35,0)</f>
        <v>2794.2543099999998</v>
      </c>
      <c r="Z202" s="29">
        <f>VLOOKUP($C202,'S45'!$C:$BQ,42,0)</f>
        <v>0</v>
      </c>
      <c r="AA202" s="29">
        <f>VLOOKUP($C202,'S45'!$C:$BQ,43,0)</f>
        <v>0</v>
      </c>
      <c r="AB202" s="22" t="e">
        <f>VLOOKUP($C202,'S46'!$C:$BQ,55,0)</f>
        <v>#N/A</v>
      </c>
      <c r="AC202" s="22" t="e">
        <f>VLOOKUP($C202,'S46'!$C:$BQ,62,0)</f>
        <v>#N/A</v>
      </c>
      <c r="AD202" s="22" t="e">
        <f>VLOOKUP($C202,'S46'!$C:$BQ,63,0)</f>
        <v>#N/A</v>
      </c>
      <c r="AE202" s="22" t="e">
        <f>VLOOKUP($C202,'S46'!$C:$BQ,45,0)</f>
        <v>#N/A</v>
      </c>
      <c r="AF202" s="29" t="e">
        <f>VLOOKUP($C202,'S46'!$C:$BQ,52,0)</f>
        <v>#N/A</v>
      </c>
      <c r="AG202" s="29" t="e">
        <f>VLOOKUP($C202,'S46'!$C:$BQ,53,0)</f>
        <v>#N/A</v>
      </c>
      <c r="AH202" s="29" t="e">
        <f>VLOOKUP($C202,'S46'!$C:$BQ,15,0)</f>
        <v>#N/A</v>
      </c>
      <c r="AI202" s="29" t="e">
        <f>VLOOKUP($C202,'S46'!$C:$BQ,22,0)</f>
        <v>#N/A</v>
      </c>
      <c r="AJ202" s="29" t="e">
        <f>VLOOKUP($C202,'S46'!$C:$BQ,23,0)</f>
        <v>#N/A</v>
      </c>
      <c r="AK202" s="29" t="e">
        <f>VLOOKUP($C202,'S46'!$C:$BQ,35,0)</f>
        <v>#N/A</v>
      </c>
      <c r="AL202" s="29" t="e">
        <f>VLOOKUP($C202,'S46'!$C:$BQ,42,0)</f>
        <v>#N/A</v>
      </c>
      <c r="AM202" s="29" t="e">
        <f>VLOOKUP($C202,'S46'!$C:$BQ,43,0)</f>
        <v>#N/A</v>
      </c>
      <c r="AN202" s="22" t="e">
        <f>VLOOKUP($C202,'S47'!$C:$BQ,55,0)</f>
        <v>#N/A</v>
      </c>
      <c r="AO202" s="22" t="e">
        <f>VLOOKUP($C202,'S47'!$C:$BQ,62,0)</f>
        <v>#N/A</v>
      </c>
      <c r="AP202" s="22" t="e">
        <f>VLOOKUP($C202,'S47'!$C:$BQ,63,0)</f>
        <v>#N/A</v>
      </c>
      <c r="AQ202" s="22" t="e">
        <f>VLOOKUP($C202,'S47'!$C:$BQ,45,0)</f>
        <v>#N/A</v>
      </c>
      <c r="AR202" s="29" t="e">
        <f>VLOOKUP($C202,'S47'!$C:$BQ,52,0)</f>
        <v>#N/A</v>
      </c>
      <c r="AS202" s="29" t="e">
        <f>VLOOKUP($C202,'S47'!$C:$BQ,53,0)</f>
        <v>#N/A</v>
      </c>
      <c r="AT202" s="29" t="e">
        <f>VLOOKUP($C202,'S47'!$C:$BQ,15,0)</f>
        <v>#N/A</v>
      </c>
      <c r="AU202" s="29" t="e">
        <f>VLOOKUP($C202,'S47'!$C:$BQ,22,0)</f>
        <v>#N/A</v>
      </c>
      <c r="AV202" s="29" t="e">
        <f>VLOOKUP($C202,'S47'!$C:$BQ,23,0)</f>
        <v>#N/A</v>
      </c>
      <c r="AW202" s="29" t="e">
        <f>VLOOKUP($C202,'S47'!$C:$BQ,35,0)</f>
        <v>#N/A</v>
      </c>
      <c r="AX202" s="29" t="e">
        <f>VLOOKUP($C202,'S47'!$C:$BQ,42,0)</f>
        <v>#N/A</v>
      </c>
      <c r="AY202" s="29" t="e">
        <f>VLOOKUP($C202,'S47'!$C:$BQ,43,0)</f>
        <v>#N/A</v>
      </c>
      <c r="AZ202" s="22" t="e">
        <f>VLOOKUP($C202,'S48'!$C:$BQ,55,0)</f>
        <v>#N/A</v>
      </c>
      <c r="BA202" s="22" t="e">
        <f>VLOOKUP($C202,'S48'!$C:$BQ,62,0)</f>
        <v>#N/A</v>
      </c>
      <c r="BB202" s="22" t="e">
        <f>VLOOKUP($C202,'S48'!$C:$BQ,63,0)</f>
        <v>#N/A</v>
      </c>
      <c r="BC202" s="22" t="e">
        <f>VLOOKUP($C202,'S48'!$C:$BQ,45,0)</f>
        <v>#N/A</v>
      </c>
      <c r="BD202" s="29" t="e">
        <f>VLOOKUP($C202,'S48'!$C:$BQ,52,0)</f>
        <v>#N/A</v>
      </c>
      <c r="BE202" s="29" t="e">
        <f>VLOOKUP($C202,'S48'!$C:$BQ,53,0)</f>
        <v>#N/A</v>
      </c>
      <c r="BF202" s="29" t="e">
        <f>VLOOKUP($C202,'S48'!$C:$BQ,15,0)</f>
        <v>#N/A</v>
      </c>
      <c r="BG202" s="29" t="e">
        <f>VLOOKUP($C202,'S48'!$C:$BQ,22,0)</f>
        <v>#N/A</v>
      </c>
      <c r="BH202" s="29" t="e">
        <f>VLOOKUP($C202,'S48'!$C:$BQ,23,0)</f>
        <v>#N/A</v>
      </c>
      <c r="BI202" s="29" t="e">
        <f>VLOOKUP($C202,'S48'!$C:$BQ,35,0)</f>
        <v>#N/A</v>
      </c>
      <c r="BJ202" s="29" t="e">
        <f>VLOOKUP($C202,'S48'!$C:$BQ,42,0)</f>
        <v>#N/A</v>
      </c>
      <c r="BK202" s="29" t="e">
        <f>VLOOKUP($C202,'S48'!$C:$BQ,43,0)</f>
        <v>#N/A</v>
      </c>
      <c r="BL202" s="22" t="e">
        <f>VLOOKUP($C202,'S49'!$C:$BQ,55,0)</f>
        <v>#N/A</v>
      </c>
      <c r="BM202" s="22" t="e">
        <f>VLOOKUP($C202,'S49'!$C:$BQ,62,0)</f>
        <v>#N/A</v>
      </c>
      <c r="BN202" s="22" t="e">
        <f>VLOOKUP($C202,'S49'!$C:$BQ,63,0)</f>
        <v>#N/A</v>
      </c>
      <c r="BO202" s="22" t="e">
        <f>VLOOKUP($C202,'S49'!$C:$BQ,45,0)</f>
        <v>#N/A</v>
      </c>
      <c r="BP202" s="29" t="e">
        <f>VLOOKUP($C202,'S49'!$C:$BQ,52,0)</f>
        <v>#N/A</v>
      </c>
      <c r="BQ202" s="29" t="e">
        <f>VLOOKUP($C202,'S49'!$C:$BQ,53,0)</f>
        <v>#N/A</v>
      </c>
      <c r="BR202" s="29" t="e">
        <f>VLOOKUP($C202,'S49'!$C:$BQ,15,0)</f>
        <v>#N/A</v>
      </c>
      <c r="BS202" s="29" t="e">
        <f>VLOOKUP($C202,'S49'!$C:$BQ,22,0)</f>
        <v>#N/A</v>
      </c>
      <c r="BT202" s="29" t="e">
        <f>VLOOKUP($C202,'S49'!$C:$BQ,23,0)</f>
        <v>#N/A</v>
      </c>
      <c r="BU202" s="29" t="e">
        <f>VLOOKUP($C202,'S49'!$C:$BQ,35,0)</f>
        <v>#N/A</v>
      </c>
      <c r="BV202" s="29" t="e">
        <f>VLOOKUP($C202,'S49'!$C:$BQ,42,0)</f>
        <v>#N/A</v>
      </c>
      <c r="BW202" s="29" t="e">
        <f>VLOOKUP($C202,'S49'!$C:$BQ,43,0)</f>
        <v>#N/A</v>
      </c>
      <c r="BX202" s="22" t="e">
        <f>VLOOKUP($C202,'S50'!$C:$BQ,55,0)</f>
        <v>#N/A</v>
      </c>
      <c r="BY202" s="22" t="e">
        <f>VLOOKUP($C202,'S50'!$C:$BQ,62,0)</f>
        <v>#N/A</v>
      </c>
      <c r="BZ202" s="22" t="e">
        <f>VLOOKUP($C202,'S50'!$C:$BQ,63,0)</f>
        <v>#N/A</v>
      </c>
      <c r="CA202" s="22" t="e">
        <f>VLOOKUP($C202,'S50'!$C:$BQ,45,0)</f>
        <v>#N/A</v>
      </c>
      <c r="CB202" s="29" t="e">
        <f>VLOOKUP($C202,'S50'!$C:$BQ,52,0)</f>
        <v>#N/A</v>
      </c>
      <c r="CC202" s="29" t="e">
        <f>VLOOKUP($C202,'S50'!$C:$BQ,53,0)</f>
        <v>#N/A</v>
      </c>
      <c r="CD202" s="29" t="e">
        <f>VLOOKUP($C202,'S50'!$C:$BQ,15,0)</f>
        <v>#N/A</v>
      </c>
      <c r="CE202" s="29" t="e">
        <f>VLOOKUP($C202,'S50'!$C:$BQ,22,0)</f>
        <v>#N/A</v>
      </c>
      <c r="CF202" s="29" t="e">
        <f>VLOOKUP($C202,'S50'!$C:$BQ,23,0)</f>
        <v>#N/A</v>
      </c>
      <c r="CG202" s="29" t="e">
        <f>VLOOKUP($C202,'S50'!$C:$BQ,35,0)</f>
        <v>#N/A</v>
      </c>
      <c r="CH202" s="29" t="e">
        <f>VLOOKUP($C202,'S50'!$C:$BQ,42,0)</f>
        <v>#N/A</v>
      </c>
      <c r="CI202" s="29" t="e">
        <f>VLOOKUP($C202,'S50'!$C:$BQ,43,0)</f>
        <v>#N/A</v>
      </c>
    </row>
    <row r="203" spans="1:87" x14ac:dyDescent="0.2">
      <c r="A203" s="31" t="s">
        <v>387</v>
      </c>
      <c r="B203" s="31" t="s">
        <v>231</v>
      </c>
      <c r="C203" s="21" t="s">
        <v>242</v>
      </c>
      <c r="D203" s="22">
        <f>VLOOKUP($C203,'S0 remplacer avec S44'!$C:$BQ,55,0)</f>
        <v>137.5</v>
      </c>
      <c r="E203" s="22">
        <f>VLOOKUP($C203,'S0 remplacer avec S44'!$C:$BQ,62,0)</f>
        <v>0</v>
      </c>
      <c r="F203" s="22">
        <f>VLOOKUP($C203,'S0 remplacer avec S44'!$C:$BQ,63,0)</f>
        <v>1</v>
      </c>
      <c r="G203" s="22">
        <f>VLOOKUP($C203,'S0 remplacer avec S44'!$C:$BQ,45,0)</f>
        <v>1146.0318500000001</v>
      </c>
      <c r="H203" s="29">
        <f>VLOOKUP($C203,'S0 remplacer avec S44'!$C:$BQ,52,0)</f>
        <v>0</v>
      </c>
      <c r="I203" s="29">
        <f>VLOOKUP($C203,'S0 remplacer avec S44'!$C:$BQ,53,0)</f>
        <v>73</v>
      </c>
      <c r="J203" s="29">
        <f>VLOOKUP($C203,'S0 remplacer avec S44'!$C:$BQ,15,0)</f>
        <v>73</v>
      </c>
      <c r="K203" s="29">
        <f>VLOOKUP($C203,'S0 remplacer avec S44'!$C:$BQ,22,0)</f>
        <v>0</v>
      </c>
      <c r="L203" s="29">
        <f>VLOOKUP($C203,'S0 remplacer avec S44'!$C:$BQ,23,0)</f>
        <v>4</v>
      </c>
      <c r="M203" s="29">
        <f>VLOOKUP($C203,'S0 remplacer avec S44'!$C:$BQ,35,0)</f>
        <v>792.98622</v>
      </c>
      <c r="N203" s="29">
        <f>VLOOKUP($C203,'S0 remplacer avec S44'!$C:$BQ,42,0)</f>
        <v>292</v>
      </c>
      <c r="O203" s="29">
        <f>VLOOKUP($C203,'S0 remplacer avec S44'!$C:$BQ,43,0)</f>
        <v>509</v>
      </c>
      <c r="P203" s="22">
        <f>VLOOKUP($C203,'S45'!$C:$BQ,55,0)</f>
        <v>140.80000000000001</v>
      </c>
      <c r="Q203" s="22">
        <f>VLOOKUP($C203,'S45'!$C:$BQ,62,0)</f>
        <v>0</v>
      </c>
      <c r="R203" s="22">
        <f>VLOOKUP($C203,'S45'!$C:$BQ,63,0)</f>
        <v>0</v>
      </c>
      <c r="S203" s="22">
        <f>VLOOKUP($C203,'S45'!$C:$BQ,45,0)</f>
        <v>1148.65337</v>
      </c>
      <c r="T203" s="29">
        <f>VLOOKUP($C203,'S45'!$C:$BQ,52,0)</f>
        <v>0</v>
      </c>
      <c r="U203" s="29">
        <f>VLOOKUP($C203,'S45'!$C:$BQ,53,0)</f>
        <v>70</v>
      </c>
      <c r="V203" s="29">
        <f>VLOOKUP($C203,'S45'!$C:$BQ,15,0)</f>
        <v>75</v>
      </c>
      <c r="W203" s="29">
        <f>VLOOKUP($C203,'S45'!$C:$BQ,22,0)</f>
        <v>0</v>
      </c>
      <c r="X203" s="29">
        <f>VLOOKUP($C203,'S45'!$C:$BQ,23,0)</f>
        <v>2</v>
      </c>
      <c r="Y203" s="29">
        <f>VLOOKUP($C203,'S45'!$C:$BQ,35,0)</f>
        <v>820.30136000000005</v>
      </c>
      <c r="Z203" s="29">
        <f>VLOOKUP($C203,'S45'!$C:$BQ,42,0)</f>
        <v>265</v>
      </c>
      <c r="AA203" s="29">
        <f>VLOOKUP($C203,'S45'!$C:$BQ,43,0)</f>
        <v>482</v>
      </c>
      <c r="AB203" s="22" t="e">
        <f>VLOOKUP($C203,'S46'!$C:$BQ,55,0)</f>
        <v>#N/A</v>
      </c>
      <c r="AC203" s="22" t="e">
        <f>VLOOKUP($C203,'S46'!$C:$BQ,62,0)</f>
        <v>#N/A</v>
      </c>
      <c r="AD203" s="22" t="e">
        <f>VLOOKUP($C203,'S46'!$C:$BQ,63,0)</f>
        <v>#N/A</v>
      </c>
      <c r="AE203" s="22" t="e">
        <f>VLOOKUP($C203,'S46'!$C:$BQ,45,0)</f>
        <v>#N/A</v>
      </c>
      <c r="AF203" s="29" t="e">
        <f>VLOOKUP($C203,'S46'!$C:$BQ,52,0)</f>
        <v>#N/A</v>
      </c>
      <c r="AG203" s="29" t="e">
        <f>VLOOKUP($C203,'S46'!$C:$BQ,53,0)</f>
        <v>#N/A</v>
      </c>
      <c r="AH203" s="29" t="e">
        <f>VLOOKUP($C203,'S46'!$C:$BQ,15,0)</f>
        <v>#N/A</v>
      </c>
      <c r="AI203" s="29" t="e">
        <f>VLOOKUP($C203,'S46'!$C:$BQ,22,0)</f>
        <v>#N/A</v>
      </c>
      <c r="AJ203" s="29" t="e">
        <f>VLOOKUP($C203,'S46'!$C:$BQ,23,0)</f>
        <v>#N/A</v>
      </c>
      <c r="AK203" s="29" t="e">
        <f>VLOOKUP($C203,'S46'!$C:$BQ,35,0)</f>
        <v>#N/A</v>
      </c>
      <c r="AL203" s="29" t="e">
        <f>VLOOKUP($C203,'S46'!$C:$BQ,42,0)</f>
        <v>#N/A</v>
      </c>
      <c r="AM203" s="29" t="e">
        <f>VLOOKUP($C203,'S46'!$C:$BQ,43,0)</f>
        <v>#N/A</v>
      </c>
      <c r="AN203" s="22" t="e">
        <f>VLOOKUP($C203,'S47'!$C:$BQ,55,0)</f>
        <v>#N/A</v>
      </c>
      <c r="AO203" s="22" t="e">
        <f>VLOOKUP($C203,'S47'!$C:$BQ,62,0)</f>
        <v>#N/A</v>
      </c>
      <c r="AP203" s="22" t="e">
        <f>VLOOKUP($C203,'S47'!$C:$BQ,63,0)</f>
        <v>#N/A</v>
      </c>
      <c r="AQ203" s="22" t="e">
        <f>VLOOKUP($C203,'S47'!$C:$BQ,45,0)</f>
        <v>#N/A</v>
      </c>
      <c r="AR203" s="29" t="e">
        <f>VLOOKUP($C203,'S47'!$C:$BQ,52,0)</f>
        <v>#N/A</v>
      </c>
      <c r="AS203" s="29" t="e">
        <f>VLOOKUP($C203,'S47'!$C:$BQ,53,0)</f>
        <v>#N/A</v>
      </c>
      <c r="AT203" s="29" t="e">
        <f>VLOOKUP($C203,'S47'!$C:$BQ,15,0)</f>
        <v>#N/A</v>
      </c>
      <c r="AU203" s="29" t="e">
        <f>VLOOKUP($C203,'S47'!$C:$BQ,22,0)</f>
        <v>#N/A</v>
      </c>
      <c r="AV203" s="29" t="e">
        <f>VLOOKUP($C203,'S47'!$C:$BQ,23,0)</f>
        <v>#N/A</v>
      </c>
      <c r="AW203" s="29" t="e">
        <f>VLOOKUP($C203,'S47'!$C:$BQ,35,0)</f>
        <v>#N/A</v>
      </c>
      <c r="AX203" s="29" t="e">
        <f>VLOOKUP($C203,'S47'!$C:$BQ,42,0)</f>
        <v>#N/A</v>
      </c>
      <c r="AY203" s="29" t="e">
        <f>VLOOKUP($C203,'S47'!$C:$BQ,43,0)</f>
        <v>#N/A</v>
      </c>
      <c r="AZ203" s="22" t="e">
        <f>VLOOKUP($C203,'S48'!$C:$BQ,55,0)</f>
        <v>#N/A</v>
      </c>
      <c r="BA203" s="22" t="e">
        <f>VLOOKUP($C203,'S48'!$C:$BQ,62,0)</f>
        <v>#N/A</v>
      </c>
      <c r="BB203" s="22" t="e">
        <f>VLOOKUP($C203,'S48'!$C:$BQ,63,0)</f>
        <v>#N/A</v>
      </c>
      <c r="BC203" s="22" t="e">
        <f>VLOOKUP($C203,'S48'!$C:$BQ,45,0)</f>
        <v>#N/A</v>
      </c>
      <c r="BD203" s="29" t="e">
        <f>VLOOKUP($C203,'S48'!$C:$BQ,52,0)</f>
        <v>#N/A</v>
      </c>
      <c r="BE203" s="29" t="e">
        <f>VLOOKUP($C203,'S48'!$C:$BQ,53,0)</f>
        <v>#N/A</v>
      </c>
      <c r="BF203" s="29" t="e">
        <f>VLOOKUP($C203,'S48'!$C:$BQ,15,0)</f>
        <v>#N/A</v>
      </c>
      <c r="BG203" s="29" t="e">
        <f>VLOOKUP($C203,'S48'!$C:$BQ,22,0)</f>
        <v>#N/A</v>
      </c>
      <c r="BH203" s="29" t="e">
        <f>VLOOKUP($C203,'S48'!$C:$BQ,23,0)</f>
        <v>#N/A</v>
      </c>
      <c r="BI203" s="29" t="e">
        <f>VLOOKUP($C203,'S48'!$C:$BQ,35,0)</f>
        <v>#N/A</v>
      </c>
      <c r="BJ203" s="29" t="e">
        <f>VLOOKUP($C203,'S48'!$C:$BQ,42,0)</f>
        <v>#N/A</v>
      </c>
      <c r="BK203" s="29" t="e">
        <f>VLOOKUP($C203,'S48'!$C:$BQ,43,0)</f>
        <v>#N/A</v>
      </c>
      <c r="BL203" s="22" t="e">
        <f>VLOOKUP($C203,'S49'!$C:$BQ,55,0)</f>
        <v>#N/A</v>
      </c>
      <c r="BM203" s="22" t="e">
        <f>VLOOKUP($C203,'S49'!$C:$BQ,62,0)</f>
        <v>#N/A</v>
      </c>
      <c r="BN203" s="22" t="e">
        <f>VLOOKUP($C203,'S49'!$C:$BQ,63,0)</f>
        <v>#N/A</v>
      </c>
      <c r="BO203" s="22" t="e">
        <f>VLOOKUP($C203,'S49'!$C:$BQ,45,0)</f>
        <v>#N/A</v>
      </c>
      <c r="BP203" s="29" t="e">
        <f>VLOOKUP($C203,'S49'!$C:$BQ,52,0)</f>
        <v>#N/A</v>
      </c>
      <c r="BQ203" s="29" t="e">
        <f>VLOOKUP($C203,'S49'!$C:$BQ,53,0)</f>
        <v>#N/A</v>
      </c>
      <c r="BR203" s="29" t="e">
        <f>VLOOKUP($C203,'S49'!$C:$BQ,15,0)</f>
        <v>#N/A</v>
      </c>
      <c r="BS203" s="29" t="e">
        <f>VLOOKUP($C203,'S49'!$C:$BQ,22,0)</f>
        <v>#N/A</v>
      </c>
      <c r="BT203" s="29" t="e">
        <f>VLOOKUP($C203,'S49'!$C:$BQ,23,0)</f>
        <v>#N/A</v>
      </c>
      <c r="BU203" s="29" t="e">
        <f>VLOOKUP($C203,'S49'!$C:$BQ,35,0)</f>
        <v>#N/A</v>
      </c>
      <c r="BV203" s="29" t="e">
        <f>VLOOKUP($C203,'S49'!$C:$BQ,42,0)</f>
        <v>#N/A</v>
      </c>
      <c r="BW203" s="29" t="e">
        <f>VLOOKUP($C203,'S49'!$C:$BQ,43,0)</f>
        <v>#N/A</v>
      </c>
      <c r="BX203" s="22" t="e">
        <f>VLOOKUP($C203,'S50'!$C:$BQ,55,0)</f>
        <v>#N/A</v>
      </c>
      <c r="BY203" s="22" t="e">
        <f>VLOOKUP($C203,'S50'!$C:$BQ,62,0)</f>
        <v>#N/A</v>
      </c>
      <c r="BZ203" s="22" t="e">
        <f>VLOOKUP($C203,'S50'!$C:$BQ,63,0)</f>
        <v>#N/A</v>
      </c>
      <c r="CA203" s="22" t="e">
        <f>VLOOKUP($C203,'S50'!$C:$BQ,45,0)</f>
        <v>#N/A</v>
      </c>
      <c r="CB203" s="29" t="e">
        <f>VLOOKUP($C203,'S50'!$C:$BQ,52,0)</f>
        <v>#N/A</v>
      </c>
      <c r="CC203" s="29" t="e">
        <f>VLOOKUP($C203,'S50'!$C:$BQ,53,0)</f>
        <v>#N/A</v>
      </c>
      <c r="CD203" s="29" t="e">
        <f>VLOOKUP($C203,'S50'!$C:$BQ,15,0)</f>
        <v>#N/A</v>
      </c>
      <c r="CE203" s="29" t="e">
        <f>VLOOKUP($C203,'S50'!$C:$BQ,22,0)</f>
        <v>#N/A</v>
      </c>
      <c r="CF203" s="29" t="e">
        <f>VLOOKUP($C203,'S50'!$C:$BQ,23,0)</f>
        <v>#N/A</v>
      </c>
      <c r="CG203" s="29" t="e">
        <f>VLOOKUP($C203,'S50'!$C:$BQ,35,0)</f>
        <v>#N/A</v>
      </c>
      <c r="CH203" s="29" t="e">
        <f>VLOOKUP($C203,'S50'!$C:$BQ,42,0)</f>
        <v>#N/A</v>
      </c>
      <c r="CI203" s="29" t="e">
        <f>VLOOKUP($C203,'S50'!$C:$BQ,43,0)</f>
        <v>#N/A</v>
      </c>
    </row>
    <row r="204" spans="1:87" x14ac:dyDescent="0.2">
      <c r="A204" s="31" t="s">
        <v>387</v>
      </c>
      <c r="B204" s="31" t="s">
        <v>231</v>
      </c>
      <c r="C204" s="21" t="s">
        <v>243</v>
      </c>
      <c r="D204" s="22">
        <f>VLOOKUP($C204,'S0 remplacer avec S44'!$C:$BQ,55,0)</f>
        <v>547.70000000000005</v>
      </c>
      <c r="E204" s="22">
        <f>VLOOKUP($C204,'S0 remplacer avec S44'!$C:$BQ,62,0)</f>
        <v>137</v>
      </c>
      <c r="F204" s="22">
        <f>VLOOKUP($C204,'S0 remplacer avec S44'!$C:$BQ,63,0)</f>
        <v>274</v>
      </c>
      <c r="G204" s="22">
        <f>VLOOKUP($C204,'S0 remplacer avec S44'!$C:$BQ,45,0)</f>
        <v>5570.28946</v>
      </c>
      <c r="H204" s="29">
        <f>VLOOKUP($C204,'S0 remplacer avec S44'!$C:$BQ,52,0)</f>
        <v>461</v>
      </c>
      <c r="I204" s="29">
        <f>VLOOKUP($C204,'S0 remplacer avec S44'!$C:$BQ,53,0)</f>
        <v>1667</v>
      </c>
      <c r="J204" s="29">
        <f>VLOOKUP($C204,'S0 remplacer avec S44'!$C:$BQ,15,0)</f>
        <v>490</v>
      </c>
      <c r="K204" s="29">
        <f>VLOOKUP($C204,'S0 remplacer avec S44'!$C:$BQ,22,0)</f>
        <v>0</v>
      </c>
      <c r="L204" s="29">
        <f>VLOOKUP($C204,'S0 remplacer avec S44'!$C:$BQ,23,0)</f>
        <v>0</v>
      </c>
      <c r="M204" s="29">
        <f>VLOOKUP($C204,'S0 remplacer avec S44'!$C:$BQ,35,0)</f>
        <v>6790.1336899999997</v>
      </c>
      <c r="N204" s="29">
        <f>VLOOKUP($C204,'S0 remplacer avec S44'!$C:$BQ,42,0)</f>
        <v>94</v>
      </c>
      <c r="O204" s="29">
        <f>VLOOKUP($C204,'S0 remplacer avec S44'!$C:$BQ,43,0)</f>
        <v>1471</v>
      </c>
      <c r="P204" s="22">
        <f>VLOOKUP($C204,'S45'!$C:$BQ,55,0)</f>
        <v>552</v>
      </c>
      <c r="Q204" s="22">
        <f>VLOOKUP($C204,'S45'!$C:$BQ,62,0)</f>
        <v>133</v>
      </c>
      <c r="R204" s="22">
        <f>VLOOKUP($C204,'S45'!$C:$BQ,63,0)</f>
        <v>269</v>
      </c>
      <c r="S204" s="22">
        <f>VLOOKUP($C204,'S45'!$C:$BQ,45,0)</f>
        <v>5697.60556</v>
      </c>
      <c r="T204" s="29">
        <f>VLOOKUP($C204,'S45'!$C:$BQ,52,0)</f>
        <v>333</v>
      </c>
      <c r="U204" s="29">
        <f>VLOOKUP($C204,'S45'!$C:$BQ,53,0)</f>
        <v>1540</v>
      </c>
      <c r="V204" s="29">
        <f>VLOOKUP($C204,'S45'!$C:$BQ,15,0)</f>
        <v>493</v>
      </c>
      <c r="W204" s="29">
        <f>VLOOKUP($C204,'S45'!$C:$BQ,22,0)</f>
        <v>0</v>
      </c>
      <c r="X204" s="29">
        <f>VLOOKUP($C204,'S45'!$C:$BQ,23,0)</f>
        <v>0</v>
      </c>
      <c r="Y204" s="29">
        <f>VLOOKUP($C204,'S45'!$C:$BQ,35,0)</f>
        <v>6840.3195900000001</v>
      </c>
      <c r="Z204" s="29">
        <f>VLOOKUP($C204,'S45'!$C:$BQ,42,0)</f>
        <v>44</v>
      </c>
      <c r="AA204" s="29">
        <f>VLOOKUP($C204,'S45'!$C:$BQ,43,0)</f>
        <v>1421</v>
      </c>
      <c r="AB204" s="22" t="e">
        <f>VLOOKUP($C204,'S46'!$C:$BQ,55,0)</f>
        <v>#N/A</v>
      </c>
      <c r="AC204" s="22" t="e">
        <f>VLOOKUP($C204,'S46'!$C:$BQ,62,0)</f>
        <v>#N/A</v>
      </c>
      <c r="AD204" s="22" t="e">
        <f>VLOOKUP($C204,'S46'!$C:$BQ,63,0)</f>
        <v>#N/A</v>
      </c>
      <c r="AE204" s="22" t="e">
        <f>VLOOKUP($C204,'S46'!$C:$BQ,45,0)</f>
        <v>#N/A</v>
      </c>
      <c r="AF204" s="29" t="e">
        <f>VLOOKUP($C204,'S46'!$C:$BQ,52,0)</f>
        <v>#N/A</v>
      </c>
      <c r="AG204" s="29" t="e">
        <f>VLOOKUP($C204,'S46'!$C:$BQ,53,0)</f>
        <v>#N/A</v>
      </c>
      <c r="AH204" s="29" t="e">
        <f>VLOOKUP($C204,'S46'!$C:$BQ,15,0)</f>
        <v>#N/A</v>
      </c>
      <c r="AI204" s="29" t="e">
        <f>VLOOKUP($C204,'S46'!$C:$BQ,22,0)</f>
        <v>#N/A</v>
      </c>
      <c r="AJ204" s="29" t="e">
        <f>VLOOKUP($C204,'S46'!$C:$BQ,23,0)</f>
        <v>#N/A</v>
      </c>
      <c r="AK204" s="29" t="e">
        <f>VLOOKUP($C204,'S46'!$C:$BQ,35,0)</f>
        <v>#N/A</v>
      </c>
      <c r="AL204" s="29" t="e">
        <f>VLOOKUP($C204,'S46'!$C:$BQ,42,0)</f>
        <v>#N/A</v>
      </c>
      <c r="AM204" s="29" t="e">
        <f>VLOOKUP($C204,'S46'!$C:$BQ,43,0)</f>
        <v>#N/A</v>
      </c>
      <c r="AN204" s="22" t="e">
        <f>VLOOKUP($C204,'S47'!$C:$BQ,55,0)</f>
        <v>#N/A</v>
      </c>
      <c r="AO204" s="22" t="e">
        <f>VLOOKUP($C204,'S47'!$C:$BQ,62,0)</f>
        <v>#N/A</v>
      </c>
      <c r="AP204" s="22" t="e">
        <f>VLOOKUP($C204,'S47'!$C:$BQ,63,0)</f>
        <v>#N/A</v>
      </c>
      <c r="AQ204" s="22" t="e">
        <f>VLOOKUP($C204,'S47'!$C:$BQ,45,0)</f>
        <v>#N/A</v>
      </c>
      <c r="AR204" s="29" t="e">
        <f>VLOOKUP($C204,'S47'!$C:$BQ,52,0)</f>
        <v>#N/A</v>
      </c>
      <c r="AS204" s="29" t="e">
        <f>VLOOKUP($C204,'S47'!$C:$BQ,53,0)</f>
        <v>#N/A</v>
      </c>
      <c r="AT204" s="29" t="e">
        <f>VLOOKUP($C204,'S47'!$C:$BQ,15,0)</f>
        <v>#N/A</v>
      </c>
      <c r="AU204" s="29" t="e">
        <f>VLOOKUP($C204,'S47'!$C:$BQ,22,0)</f>
        <v>#N/A</v>
      </c>
      <c r="AV204" s="29" t="e">
        <f>VLOOKUP($C204,'S47'!$C:$BQ,23,0)</f>
        <v>#N/A</v>
      </c>
      <c r="AW204" s="29" t="e">
        <f>VLOOKUP($C204,'S47'!$C:$BQ,35,0)</f>
        <v>#N/A</v>
      </c>
      <c r="AX204" s="29" t="e">
        <f>VLOOKUP($C204,'S47'!$C:$BQ,42,0)</f>
        <v>#N/A</v>
      </c>
      <c r="AY204" s="29" t="e">
        <f>VLOOKUP($C204,'S47'!$C:$BQ,43,0)</f>
        <v>#N/A</v>
      </c>
      <c r="AZ204" s="22" t="e">
        <f>VLOOKUP($C204,'S48'!$C:$BQ,55,0)</f>
        <v>#N/A</v>
      </c>
      <c r="BA204" s="22" t="e">
        <f>VLOOKUP($C204,'S48'!$C:$BQ,62,0)</f>
        <v>#N/A</v>
      </c>
      <c r="BB204" s="22" t="e">
        <f>VLOOKUP($C204,'S48'!$C:$BQ,63,0)</f>
        <v>#N/A</v>
      </c>
      <c r="BC204" s="22" t="e">
        <f>VLOOKUP($C204,'S48'!$C:$BQ,45,0)</f>
        <v>#N/A</v>
      </c>
      <c r="BD204" s="29" t="e">
        <f>VLOOKUP($C204,'S48'!$C:$BQ,52,0)</f>
        <v>#N/A</v>
      </c>
      <c r="BE204" s="29" t="e">
        <f>VLOOKUP($C204,'S48'!$C:$BQ,53,0)</f>
        <v>#N/A</v>
      </c>
      <c r="BF204" s="29" t="e">
        <f>VLOOKUP($C204,'S48'!$C:$BQ,15,0)</f>
        <v>#N/A</v>
      </c>
      <c r="BG204" s="29" t="e">
        <f>VLOOKUP($C204,'S48'!$C:$BQ,22,0)</f>
        <v>#N/A</v>
      </c>
      <c r="BH204" s="29" t="e">
        <f>VLOOKUP($C204,'S48'!$C:$BQ,23,0)</f>
        <v>#N/A</v>
      </c>
      <c r="BI204" s="29" t="e">
        <f>VLOOKUP($C204,'S48'!$C:$BQ,35,0)</f>
        <v>#N/A</v>
      </c>
      <c r="BJ204" s="29" t="e">
        <f>VLOOKUP($C204,'S48'!$C:$BQ,42,0)</f>
        <v>#N/A</v>
      </c>
      <c r="BK204" s="29" t="e">
        <f>VLOOKUP($C204,'S48'!$C:$BQ,43,0)</f>
        <v>#N/A</v>
      </c>
      <c r="BL204" s="22" t="e">
        <f>VLOOKUP($C204,'S49'!$C:$BQ,55,0)</f>
        <v>#N/A</v>
      </c>
      <c r="BM204" s="22" t="e">
        <f>VLOOKUP($C204,'S49'!$C:$BQ,62,0)</f>
        <v>#N/A</v>
      </c>
      <c r="BN204" s="22" t="e">
        <f>VLOOKUP($C204,'S49'!$C:$BQ,63,0)</f>
        <v>#N/A</v>
      </c>
      <c r="BO204" s="22" t="e">
        <f>VLOOKUP($C204,'S49'!$C:$BQ,45,0)</f>
        <v>#N/A</v>
      </c>
      <c r="BP204" s="29" t="e">
        <f>VLOOKUP($C204,'S49'!$C:$BQ,52,0)</f>
        <v>#N/A</v>
      </c>
      <c r="BQ204" s="29" t="e">
        <f>VLOOKUP($C204,'S49'!$C:$BQ,53,0)</f>
        <v>#N/A</v>
      </c>
      <c r="BR204" s="29" t="e">
        <f>VLOOKUP($C204,'S49'!$C:$BQ,15,0)</f>
        <v>#N/A</v>
      </c>
      <c r="BS204" s="29" t="e">
        <f>VLOOKUP($C204,'S49'!$C:$BQ,22,0)</f>
        <v>#N/A</v>
      </c>
      <c r="BT204" s="29" t="e">
        <f>VLOOKUP($C204,'S49'!$C:$BQ,23,0)</f>
        <v>#N/A</v>
      </c>
      <c r="BU204" s="29" t="e">
        <f>VLOOKUP($C204,'S49'!$C:$BQ,35,0)</f>
        <v>#N/A</v>
      </c>
      <c r="BV204" s="29" t="e">
        <f>VLOOKUP($C204,'S49'!$C:$BQ,42,0)</f>
        <v>#N/A</v>
      </c>
      <c r="BW204" s="29" t="e">
        <f>VLOOKUP($C204,'S49'!$C:$BQ,43,0)</f>
        <v>#N/A</v>
      </c>
      <c r="BX204" s="22" t="e">
        <f>VLOOKUP($C204,'S50'!$C:$BQ,55,0)</f>
        <v>#N/A</v>
      </c>
      <c r="BY204" s="22" t="e">
        <f>VLOOKUP($C204,'S50'!$C:$BQ,62,0)</f>
        <v>#N/A</v>
      </c>
      <c r="BZ204" s="22" t="e">
        <f>VLOOKUP($C204,'S50'!$C:$BQ,63,0)</f>
        <v>#N/A</v>
      </c>
      <c r="CA204" s="22" t="e">
        <f>VLOOKUP($C204,'S50'!$C:$BQ,45,0)</f>
        <v>#N/A</v>
      </c>
      <c r="CB204" s="29" t="e">
        <f>VLOOKUP($C204,'S50'!$C:$BQ,52,0)</f>
        <v>#N/A</v>
      </c>
      <c r="CC204" s="29" t="e">
        <f>VLOOKUP($C204,'S50'!$C:$BQ,53,0)</f>
        <v>#N/A</v>
      </c>
      <c r="CD204" s="29" t="e">
        <f>VLOOKUP($C204,'S50'!$C:$BQ,15,0)</f>
        <v>#N/A</v>
      </c>
      <c r="CE204" s="29" t="e">
        <f>VLOOKUP($C204,'S50'!$C:$BQ,22,0)</f>
        <v>#N/A</v>
      </c>
      <c r="CF204" s="29" t="e">
        <f>VLOOKUP($C204,'S50'!$C:$BQ,23,0)</f>
        <v>#N/A</v>
      </c>
      <c r="CG204" s="29" t="e">
        <f>VLOOKUP($C204,'S50'!$C:$BQ,35,0)</f>
        <v>#N/A</v>
      </c>
      <c r="CH204" s="29" t="e">
        <f>VLOOKUP($C204,'S50'!$C:$BQ,42,0)</f>
        <v>#N/A</v>
      </c>
      <c r="CI204" s="29" t="e">
        <f>VLOOKUP($C204,'S50'!$C:$BQ,43,0)</f>
        <v>#N/A</v>
      </c>
    </row>
    <row r="205" spans="1:87" x14ac:dyDescent="0.2">
      <c r="A205" s="31" t="s">
        <v>387</v>
      </c>
      <c r="B205" s="31" t="s">
        <v>231</v>
      </c>
      <c r="C205" s="21" t="s">
        <v>244</v>
      </c>
      <c r="D205" s="22">
        <f>VLOOKUP($C205,'S0 remplacer avec S44'!$C:$BQ,55,0)</f>
        <v>198.2</v>
      </c>
      <c r="E205" s="22">
        <f>VLOOKUP($C205,'S0 remplacer avec S44'!$C:$BQ,62,0)</f>
        <v>54</v>
      </c>
      <c r="F205" s="22">
        <f>VLOOKUP($C205,'S0 remplacer avec S44'!$C:$BQ,63,0)</f>
        <v>105</v>
      </c>
      <c r="G205" s="22">
        <f>VLOOKUP($C205,'S0 remplacer avec S44'!$C:$BQ,45,0)</f>
        <v>2507.1062499999998</v>
      </c>
      <c r="H205" s="29">
        <f>VLOOKUP($C205,'S0 remplacer avec S44'!$C:$BQ,52,0)</f>
        <v>0</v>
      </c>
      <c r="I205" s="29">
        <f>VLOOKUP($C205,'S0 remplacer avec S44'!$C:$BQ,53,0)</f>
        <v>159</v>
      </c>
      <c r="J205" s="29">
        <f>VLOOKUP($C205,'S0 remplacer avec S44'!$C:$BQ,15,0)</f>
        <v>170</v>
      </c>
      <c r="K205" s="29">
        <f>VLOOKUP($C205,'S0 remplacer avec S44'!$C:$BQ,22,0)</f>
        <v>0</v>
      </c>
      <c r="L205" s="29">
        <f>VLOOKUP($C205,'S0 remplacer avec S44'!$C:$BQ,23,0)</f>
        <v>0</v>
      </c>
      <c r="M205" s="29">
        <f>VLOOKUP($C205,'S0 remplacer avec S44'!$C:$BQ,35,0)</f>
        <v>3369.7172599999999</v>
      </c>
      <c r="N205" s="29">
        <f>VLOOKUP($C205,'S0 remplacer avec S44'!$C:$BQ,42,0)</f>
        <v>0</v>
      </c>
      <c r="O205" s="29">
        <f>VLOOKUP($C205,'S0 remplacer avec S44'!$C:$BQ,43,0)</f>
        <v>0</v>
      </c>
      <c r="P205" s="22">
        <f>VLOOKUP($C205,'S45'!$C:$BQ,55,0)</f>
        <v>198.2</v>
      </c>
      <c r="Q205" s="22">
        <f>VLOOKUP($C205,'S45'!$C:$BQ,62,0)</f>
        <v>54</v>
      </c>
      <c r="R205" s="22">
        <f>VLOOKUP($C205,'S45'!$C:$BQ,63,0)</f>
        <v>105</v>
      </c>
      <c r="S205" s="22">
        <f>VLOOKUP($C205,'S45'!$C:$BQ,45,0)</f>
        <v>2581.56765</v>
      </c>
      <c r="T205" s="29">
        <f>VLOOKUP($C205,'S45'!$C:$BQ,52,0)</f>
        <v>0</v>
      </c>
      <c r="U205" s="29">
        <f>VLOOKUP($C205,'S45'!$C:$BQ,53,0)</f>
        <v>84</v>
      </c>
      <c r="V205" s="29">
        <f>VLOOKUP($C205,'S45'!$C:$BQ,15,0)</f>
        <v>172</v>
      </c>
      <c r="W205" s="29">
        <f>VLOOKUP($C205,'S45'!$C:$BQ,22,0)</f>
        <v>0</v>
      </c>
      <c r="X205" s="29">
        <f>VLOOKUP($C205,'S45'!$C:$BQ,23,0)</f>
        <v>0</v>
      </c>
      <c r="Y205" s="29">
        <f>VLOOKUP($C205,'S45'!$C:$BQ,35,0)</f>
        <v>3390.4848299999999</v>
      </c>
      <c r="Z205" s="29">
        <f>VLOOKUP($C205,'S45'!$C:$BQ,42,0)</f>
        <v>0</v>
      </c>
      <c r="AA205" s="29">
        <f>VLOOKUP($C205,'S45'!$C:$BQ,43,0)</f>
        <v>0</v>
      </c>
      <c r="AB205" s="22" t="e">
        <f>VLOOKUP($C205,'S46'!$C:$BQ,55,0)</f>
        <v>#N/A</v>
      </c>
      <c r="AC205" s="22" t="e">
        <f>VLOOKUP($C205,'S46'!$C:$BQ,62,0)</f>
        <v>#N/A</v>
      </c>
      <c r="AD205" s="22" t="e">
        <f>VLOOKUP($C205,'S46'!$C:$BQ,63,0)</f>
        <v>#N/A</v>
      </c>
      <c r="AE205" s="22" t="e">
        <f>VLOOKUP($C205,'S46'!$C:$BQ,45,0)</f>
        <v>#N/A</v>
      </c>
      <c r="AF205" s="29" t="e">
        <f>VLOOKUP($C205,'S46'!$C:$BQ,52,0)</f>
        <v>#N/A</v>
      </c>
      <c r="AG205" s="29" t="e">
        <f>VLOOKUP($C205,'S46'!$C:$BQ,53,0)</f>
        <v>#N/A</v>
      </c>
      <c r="AH205" s="29" t="e">
        <f>VLOOKUP($C205,'S46'!$C:$BQ,15,0)</f>
        <v>#N/A</v>
      </c>
      <c r="AI205" s="29" t="e">
        <f>VLOOKUP($C205,'S46'!$C:$BQ,22,0)</f>
        <v>#N/A</v>
      </c>
      <c r="AJ205" s="29" t="e">
        <f>VLOOKUP($C205,'S46'!$C:$BQ,23,0)</f>
        <v>#N/A</v>
      </c>
      <c r="AK205" s="29" t="e">
        <f>VLOOKUP($C205,'S46'!$C:$BQ,35,0)</f>
        <v>#N/A</v>
      </c>
      <c r="AL205" s="29" t="e">
        <f>VLOOKUP($C205,'S46'!$C:$BQ,42,0)</f>
        <v>#N/A</v>
      </c>
      <c r="AM205" s="29" t="e">
        <f>VLOOKUP($C205,'S46'!$C:$BQ,43,0)</f>
        <v>#N/A</v>
      </c>
      <c r="AN205" s="22" t="e">
        <f>VLOOKUP($C205,'S47'!$C:$BQ,55,0)</f>
        <v>#N/A</v>
      </c>
      <c r="AO205" s="22" t="e">
        <f>VLOOKUP($C205,'S47'!$C:$BQ,62,0)</f>
        <v>#N/A</v>
      </c>
      <c r="AP205" s="22" t="e">
        <f>VLOOKUP($C205,'S47'!$C:$BQ,63,0)</f>
        <v>#N/A</v>
      </c>
      <c r="AQ205" s="22" t="e">
        <f>VLOOKUP($C205,'S47'!$C:$BQ,45,0)</f>
        <v>#N/A</v>
      </c>
      <c r="AR205" s="29" t="e">
        <f>VLOOKUP($C205,'S47'!$C:$BQ,52,0)</f>
        <v>#N/A</v>
      </c>
      <c r="AS205" s="29" t="e">
        <f>VLOOKUP($C205,'S47'!$C:$BQ,53,0)</f>
        <v>#N/A</v>
      </c>
      <c r="AT205" s="29" t="e">
        <f>VLOOKUP($C205,'S47'!$C:$BQ,15,0)</f>
        <v>#N/A</v>
      </c>
      <c r="AU205" s="29" t="e">
        <f>VLOOKUP($C205,'S47'!$C:$BQ,22,0)</f>
        <v>#N/A</v>
      </c>
      <c r="AV205" s="29" t="e">
        <f>VLOOKUP($C205,'S47'!$C:$BQ,23,0)</f>
        <v>#N/A</v>
      </c>
      <c r="AW205" s="29" t="e">
        <f>VLOOKUP($C205,'S47'!$C:$BQ,35,0)</f>
        <v>#N/A</v>
      </c>
      <c r="AX205" s="29" t="e">
        <f>VLOOKUP($C205,'S47'!$C:$BQ,42,0)</f>
        <v>#N/A</v>
      </c>
      <c r="AY205" s="29" t="e">
        <f>VLOOKUP($C205,'S47'!$C:$BQ,43,0)</f>
        <v>#N/A</v>
      </c>
      <c r="AZ205" s="22" t="e">
        <f>VLOOKUP($C205,'S48'!$C:$BQ,55,0)</f>
        <v>#N/A</v>
      </c>
      <c r="BA205" s="22" t="e">
        <f>VLOOKUP($C205,'S48'!$C:$BQ,62,0)</f>
        <v>#N/A</v>
      </c>
      <c r="BB205" s="22" t="e">
        <f>VLOOKUP($C205,'S48'!$C:$BQ,63,0)</f>
        <v>#N/A</v>
      </c>
      <c r="BC205" s="22" t="e">
        <f>VLOOKUP($C205,'S48'!$C:$BQ,45,0)</f>
        <v>#N/A</v>
      </c>
      <c r="BD205" s="29" t="e">
        <f>VLOOKUP($C205,'S48'!$C:$BQ,52,0)</f>
        <v>#N/A</v>
      </c>
      <c r="BE205" s="29" t="e">
        <f>VLOOKUP($C205,'S48'!$C:$BQ,53,0)</f>
        <v>#N/A</v>
      </c>
      <c r="BF205" s="29" t="e">
        <f>VLOOKUP($C205,'S48'!$C:$BQ,15,0)</f>
        <v>#N/A</v>
      </c>
      <c r="BG205" s="29" t="e">
        <f>VLOOKUP($C205,'S48'!$C:$BQ,22,0)</f>
        <v>#N/A</v>
      </c>
      <c r="BH205" s="29" t="e">
        <f>VLOOKUP($C205,'S48'!$C:$BQ,23,0)</f>
        <v>#N/A</v>
      </c>
      <c r="BI205" s="29" t="e">
        <f>VLOOKUP($C205,'S48'!$C:$BQ,35,0)</f>
        <v>#N/A</v>
      </c>
      <c r="BJ205" s="29" t="e">
        <f>VLOOKUP($C205,'S48'!$C:$BQ,42,0)</f>
        <v>#N/A</v>
      </c>
      <c r="BK205" s="29" t="e">
        <f>VLOOKUP($C205,'S48'!$C:$BQ,43,0)</f>
        <v>#N/A</v>
      </c>
      <c r="BL205" s="22" t="e">
        <f>VLOOKUP($C205,'S49'!$C:$BQ,55,0)</f>
        <v>#N/A</v>
      </c>
      <c r="BM205" s="22" t="e">
        <f>VLOOKUP($C205,'S49'!$C:$BQ,62,0)</f>
        <v>#N/A</v>
      </c>
      <c r="BN205" s="22" t="e">
        <f>VLOOKUP($C205,'S49'!$C:$BQ,63,0)</f>
        <v>#N/A</v>
      </c>
      <c r="BO205" s="22" t="e">
        <f>VLOOKUP($C205,'S49'!$C:$BQ,45,0)</f>
        <v>#N/A</v>
      </c>
      <c r="BP205" s="29" t="e">
        <f>VLOOKUP($C205,'S49'!$C:$BQ,52,0)</f>
        <v>#N/A</v>
      </c>
      <c r="BQ205" s="29" t="e">
        <f>VLOOKUP($C205,'S49'!$C:$BQ,53,0)</f>
        <v>#N/A</v>
      </c>
      <c r="BR205" s="29" t="e">
        <f>VLOOKUP($C205,'S49'!$C:$BQ,15,0)</f>
        <v>#N/A</v>
      </c>
      <c r="BS205" s="29" t="e">
        <f>VLOOKUP($C205,'S49'!$C:$BQ,22,0)</f>
        <v>#N/A</v>
      </c>
      <c r="BT205" s="29" t="e">
        <f>VLOOKUP($C205,'S49'!$C:$BQ,23,0)</f>
        <v>#N/A</v>
      </c>
      <c r="BU205" s="29" t="e">
        <f>VLOOKUP($C205,'S49'!$C:$BQ,35,0)</f>
        <v>#N/A</v>
      </c>
      <c r="BV205" s="29" t="e">
        <f>VLOOKUP($C205,'S49'!$C:$BQ,42,0)</f>
        <v>#N/A</v>
      </c>
      <c r="BW205" s="29" t="e">
        <f>VLOOKUP($C205,'S49'!$C:$BQ,43,0)</f>
        <v>#N/A</v>
      </c>
      <c r="BX205" s="22" t="e">
        <f>VLOOKUP($C205,'S50'!$C:$BQ,55,0)</f>
        <v>#N/A</v>
      </c>
      <c r="BY205" s="22" t="e">
        <f>VLOOKUP($C205,'S50'!$C:$BQ,62,0)</f>
        <v>#N/A</v>
      </c>
      <c r="BZ205" s="22" t="e">
        <f>VLOOKUP($C205,'S50'!$C:$BQ,63,0)</f>
        <v>#N/A</v>
      </c>
      <c r="CA205" s="22" t="e">
        <f>VLOOKUP($C205,'S50'!$C:$BQ,45,0)</f>
        <v>#N/A</v>
      </c>
      <c r="CB205" s="29" t="e">
        <f>VLOOKUP($C205,'S50'!$C:$BQ,52,0)</f>
        <v>#N/A</v>
      </c>
      <c r="CC205" s="29" t="e">
        <f>VLOOKUP($C205,'S50'!$C:$BQ,53,0)</f>
        <v>#N/A</v>
      </c>
      <c r="CD205" s="29" t="e">
        <f>VLOOKUP($C205,'S50'!$C:$BQ,15,0)</f>
        <v>#N/A</v>
      </c>
      <c r="CE205" s="29" t="e">
        <f>VLOOKUP($C205,'S50'!$C:$BQ,22,0)</f>
        <v>#N/A</v>
      </c>
      <c r="CF205" s="29" t="e">
        <f>VLOOKUP($C205,'S50'!$C:$BQ,23,0)</f>
        <v>#N/A</v>
      </c>
      <c r="CG205" s="29" t="e">
        <f>VLOOKUP($C205,'S50'!$C:$BQ,35,0)</f>
        <v>#N/A</v>
      </c>
      <c r="CH205" s="29" t="e">
        <f>VLOOKUP($C205,'S50'!$C:$BQ,42,0)</f>
        <v>#N/A</v>
      </c>
      <c r="CI205" s="29" t="e">
        <f>VLOOKUP($C205,'S50'!$C:$BQ,43,0)</f>
        <v>#N/A</v>
      </c>
    </row>
    <row r="206" spans="1:87" x14ac:dyDescent="0.2">
      <c r="A206" s="31" t="s">
        <v>387</v>
      </c>
      <c r="B206" s="31" t="s">
        <v>231</v>
      </c>
      <c r="C206" s="21" t="s">
        <v>245</v>
      </c>
      <c r="D206" s="22">
        <f>VLOOKUP($C206,'S0 remplacer avec S44'!$C:$BQ,55,0)</f>
        <v>145.9</v>
      </c>
      <c r="E206" s="22">
        <f>VLOOKUP($C206,'S0 remplacer avec S44'!$C:$BQ,62,0)</f>
        <v>36</v>
      </c>
      <c r="F206" s="22">
        <f>VLOOKUP($C206,'S0 remplacer avec S44'!$C:$BQ,63,0)</f>
        <v>73</v>
      </c>
      <c r="G206" s="22">
        <f>VLOOKUP($C206,'S0 remplacer avec S44'!$C:$BQ,45,0)</f>
        <v>1762.1053899999999</v>
      </c>
      <c r="H206" s="29">
        <f>VLOOKUP($C206,'S0 remplacer avec S44'!$C:$BQ,52,0)</f>
        <v>0</v>
      </c>
      <c r="I206" s="29">
        <f>VLOOKUP($C206,'S0 remplacer avec S44'!$C:$BQ,53,0)</f>
        <v>162</v>
      </c>
      <c r="J206" s="29">
        <f>VLOOKUP($C206,'S0 remplacer avec S44'!$C:$BQ,15,0)</f>
        <v>103</v>
      </c>
      <c r="K206" s="29">
        <f>VLOOKUP($C206,'S0 remplacer avec S44'!$C:$BQ,22,0)</f>
        <v>0</v>
      </c>
      <c r="L206" s="29">
        <f>VLOOKUP($C206,'S0 remplacer avec S44'!$C:$BQ,23,0)</f>
        <v>18</v>
      </c>
      <c r="M206" s="29">
        <f>VLOOKUP($C206,'S0 remplacer avec S44'!$C:$BQ,35,0)</f>
        <v>1609.1912299999999</v>
      </c>
      <c r="N206" s="29">
        <f>VLOOKUP($C206,'S0 remplacer avec S44'!$C:$BQ,42,0)</f>
        <v>507</v>
      </c>
      <c r="O206" s="29">
        <f>VLOOKUP($C206,'S0 remplacer avec S44'!$C:$BQ,43,0)</f>
        <v>930</v>
      </c>
      <c r="P206" s="22">
        <f>VLOOKUP($C206,'S45'!$C:$BQ,55,0)</f>
        <v>147.9</v>
      </c>
      <c r="Q206" s="22">
        <f>VLOOKUP($C206,'S45'!$C:$BQ,62,0)</f>
        <v>34</v>
      </c>
      <c r="R206" s="22">
        <f>VLOOKUP($C206,'S45'!$C:$BQ,63,0)</f>
        <v>71</v>
      </c>
      <c r="S206" s="22">
        <f>VLOOKUP($C206,'S45'!$C:$BQ,45,0)</f>
        <v>1793.3727799999999</v>
      </c>
      <c r="T206" s="29">
        <f>VLOOKUP($C206,'S45'!$C:$BQ,52,0)</f>
        <v>0</v>
      </c>
      <c r="U206" s="29">
        <f>VLOOKUP($C206,'S45'!$C:$BQ,53,0)</f>
        <v>130</v>
      </c>
      <c r="V206" s="29">
        <f>VLOOKUP($C206,'S45'!$C:$BQ,15,0)</f>
        <v>103</v>
      </c>
      <c r="W206" s="29">
        <f>VLOOKUP($C206,'S45'!$C:$BQ,22,0)</f>
        <v>0</v>
      </c>
      <c r="X206" s="29">
        <f>VLOOKUP($C206,'S45'!$C:$BQ,23,0)</f>
        <v>18</v>
      </c>
      <c r="Y206" s="29">
        <f>VLOOKUP($C206,'S45'!$C:$BQ,35,0)</f>
        <v>1610.95235</v>
      </c>
      <c r="Z206" s="29">
        <f>VLOOKUP($C206,'S45'!$C:$BQ,42,0)</f>
        <v>505</v>
      </c>
      <c r="AA206" s="29">
        <f>VLOOKUP($C206,'S45'!$C:$BQ,43,0)</f>
        <v>928</v>
      </c>
      <c r="AB206" s="22" t="e">
        <f>VLOOKUP($C206,'S46'!$C:$BQ,55,0)</f>
        <v>#N/A</v>
      </c>
      <c r="AC206" s="22" t="e">
        <f>VLOOKUP($C206,'S46'!$C:$BQ,62,0)</f>
        <v>#N/A</v>
      </c>
      <c r="AD206" s="22" t="e">
        <f>VLOOKUP($C206,'S46'!$C:$BQ,63,0)</f>
        <v>#N/A</v>
      </c>
      <c r="AE206" s="22" t="e">
        <f>VLOOKUP($C206,'S46'!$C:$BQ,45,0)</f>
        <v>#N/A</v>
      </c>
      <c r="AF206" s="29" t="e">
        <f>VLOOKUP($C206,'S46'!$C:$BQ,52,0)</f>
        <v>#N/A</v>
      </c>
      <c r="AG206" s="29" t="e">
        <f>VLOOKUP($C206,'S46'!$C:$BQ,53,0)</f>
        <v>#N/A</v>
      </c>
      <c r="AH206" s="29" t="e">
        <f>VLOOKUP($C206,'S46'!$C:$BQ,15,0)</f>
        <v>#N/A</v>
      </c>
      <c r="AI206" s="29" t="e">
        <f>VLOOKUP($C206,'S46'!$C:$BQ,22,0)</f>
        <v>#N/A</v>
      </c>
      <c r="AJ206" s="29" t="e">
        <f>VLOOKUP($C206,'S46'!$C:$BQ,23,0)</f>
        <v>#N/A</v>
      </c>
      <c r="AK206" s="29" t="e">
        <f>VLOOKUP($C206,'S46'!$C:$BQ,35,0)</f>
        <v>#N/A</v>
      </c>
      <c r="AL206" s="29" t="e">
        <f>VLOOKUP($C206,'S46'!$C:$BQ,42,0)</f>
        <v>#N/A</v>
      </c>
      <c r="AM206" s="29" t="e">
        <f>VLOOKUP($C206,'S46'!$C:$BQ,43,0)</f>
        <v>#N/A</v>
      </c>
      <c r="AN206" s="22" t="e">
        <f>VLOOKUP($C206,'S47'!$C:$BQ,55,0)</f>
        <v>#N/A</v>
      </c>
      <c r="AO206" s="22" t="e">
        <f>VLOOKUP($C206,'S47'!$C:$BQ,62,0)</f>
        <v>#N/A</v>
      </c>
      <c r="AP206" s="22" t="e">
        <f>VLOOKUP($C206,'S47'!$C:$BQ,63,0)</f>
        <v>#N/A</v>
      </c>
      <c r="AQ206" s="22" t="e">
        <f>VLOOKUP($C206,'S47'!$C:$BQ,45,0)</f>
        <v>#N/A</v>
      </c>
      <c r="AR206" s="29" t="e">
        <f>VLOOKUP($C206,'S47'!$C:$BQ,52,0)</f>
        <v>#N/A</v>
      </c>
      <c r="AS206" s="29" t="e">
        <f>VLOOKUP($C206,'S47'!$C:$BQ,53,0)</f>
        <v>#N/A</v>
      </c>
      <c r="AT206" s="29" t="e">
        <f>VLOOKUP($C206,'S47'!$C:$BQ,15,0)</f>
        <v>#N/A</v>
      </c>
      <c r="AU206" s="29" t="e">
        <f>VLOOKUP($C206,'S47'!$C:$BQ,22,0)</f>
        <v>#N/A</v>
      </c>
      <c r="AV206" s="29" t="e">
        <f>VLOOKUP($C206,'S47'!$C:$BQ,23,0)</f>
        <v>#N/A</v>
      </c>
      <c r="AW206" s="29" t="e">
        <f>VLOOKUP($C206,'S47'!$C:$BQ,35,0)</f>
        <v>#N/A</v>
      </c>
      <c r="AX206" s="29" t="e">
        <f>VLOOKUP($C206,'S47'!$C:$BQ,42,0)</f>
        <v>#N/A</v>
      </c>
      <c r="AY206" s="29" t="e">
        <f>VLOOKUP($C206,'S47'!$C:$BQ,43,0)</f>
        <v>#N/A</v>
      </c>
      <c r="AZ206" s="22" t="e">
        <f>VLOOKUP($C206,'S48'!$C:$BQ,55,0)</f>
        <v>#N/A</v>
      </c>
      <c r="BA206" s="22" t="e">
        <f>VLOOKUP($C206,'S48'!$C:$BQ,62,0)</f>
        <v>#N/A</v>
      </c>
      <c r="BB206" s="22" t="e">
        <f>VLOOKUP($C206,'S48'!$C:$BQ,63,0)</f>
        <v>#N/A</v>
      </c>
      <c r="BC206" s="22" t="e">
        <f>VLOOKUP($C206,'S48'!$C:$BQ,45,0)</f>
        <v>#N/A</v>
      </c>
      <c r="BD206" s="29" t="e">
        <f>VLOOKUP($C206,'S48'!$C:$BQ,52,0)</f>
        <v>#N/A</v>
      </c>
      <c r="BE206" s="29" t="e">
        <f>VLOOKUP($C206,'S48'!$C:$BQ,53,0)</f>
        <v>#N/A</v>
      </c>
      <c r="BF206" s="29" t="e">
        <f>VLOOKUP($C206,'S48'!$C:$BQ,15,0)</f>
        <v>#N/A</v>
      </c>
      <c r="BG206" s="29" t="e">
        <f>VLOOKUP($C206,'S48'!$C:$BQ,22,0)</f>
        <v>#N/A</v>
      </c>
      <c r="BH206" s="29" t="e">
        <f>VLOOKUP($C206,'S48'!$C:$BQ,23,0)</f>
        <v>#N/A</v>
      </c>
      <c r="BI206" s="29" t="e">
        <f>VLOOKUP($C206,'S48'!$C:$BQ,35,0)</f>
        <v>#N/A</v>
      </c>
      <c r="BJ206" s="29" t="e">
        <f>VLOOKUP($C206,'S48'!$C:$BQ,42,0)</f>
        <v>#N/A</v>
      </c>
      <c r="BK206" s="29" t="e">
        <f>VLOOKUP($C206,'S48'!$C:$BQ,43,0)</f>
        <v>#N/A</v>
      </c>
      <c r="BL206" s="22" t="e">
        <f>VLOOKUP($C206,'S49'!$C:$BQ,55,0)</f>
        <v>#N/A</v>
      </c>
      <c r="BM206" s="22" t="e">
        <f>VLOOKUP($C206,'S49'!$C:$BQ,62,0)</f>
        <v>#N/A</v>
      </c>
      <c r="BN206" s="22" t="e">
        <f>VLOOKUP($C206,'S49'!$C:$BQ,63,0)</f>
        <v>#N/A</v>
      </c>
      <c r="BO206" s="22" t="e">
        <f>VLOOKUP($C206,'S49'!$C:$BQ,45,0)</f>
        <v>#N/A</v>
      </c>
      <c r="BP206" s="29" t="e">
        <f>VLOOKUP($C206,'S49'!$C:$BQ,52,0)</f>
        <v>#N/A</v>
      </c>
      <c r="BQ206" s="29" t="e">
        <f>VLOOKUP($C206,'S49'!$C:$BQ,53,0)</f>
        <v>#N/A</v>
      </c>
      <c r="BR206" s="29" t="e">
        <f>VLOOKUP($C206,'S49'!$C:$BQ,15,0)</f>
        <v>#N/A</v>
      </c>
      <c r="BS206" s="29" t="e">
        <f>VLOOKUP($C206,'S49'!$C:$BQ,22,0)</f>
        <v>#N/A</v>
      </c>
      <c r="BT206" s="29" t="e">
        <f>VLOOKUP($C206,'S49'!$C:$BQ,23,0)</f>
        <v>#N/A</v>
      </c>
      <c r="BU206" s="29" t="e">
        <f>VLOOKUP($C206,'S49'!$C:$BQ,35,0)</f>
        <v>#N/A</v>
      </c>
      <c r="BV206" s="29" t="e">
        <f>VLOOKUP($C206,'S49'!$C:$BQ,42,0)</f>
        <v>#N/A</v>
      </c>
      <c r="BW206" s="29" t="e">
        <f>VLOOKUP($C206,'S49'!$C:$BQ,43,0)</f>
        <v>#N/A</v>
      </c>
      <c r="BX206" s="22" t="e">
        <f>VLOOKUP($C206,'S50'!$C:$BQ,55,0)</f>
        <v>#N/A</v>
      </c>
      <c r="BY206" s="22" t="e">
        <f>VLOOKUP($C206,'S50'!$C:$BQ,62,0)</f>
        <v>#N/A</v>
      </c>
      <c r="BZ206" s="22" t="e">
        <f>VLOOKUP($C206,'S50'!$C:$BQ,63,0)</f>
        <v>#N/A</v>
      </c>
      <c r="CA206" s="22" t="e">
        <f>VLOOKUP($C206,'S50'!$C:$BQ,45,0)</f>
        <v>#N/A</v>
      </c>
      <c r="CB206" s="29" t="e">
        <f>VLOOKUP($C206,'S50'!$C:$BQ,52,0)</f>
        <v>#N/A</v>
      </c>
      <c r="CC206" s="29" t="e">
        <f>VLOOKUP($C206,'S50'!$C:$BQ,53,0)</f>
        <v>#N/A</v>
      </c>
      <c r="CD206" s="29" t="e">
        <f>VLOOKUP($C206,'S50'!$C:$BQ,15,0)</f>
        <v>#N/A</v>
      </c>
      <c r="CE206" s="29" t="e">
        <f>VLOOKUP($C206,'S50'!$C:$BQ,22,0)</f>
        <v>#N/A</v>
      </c>
      <c r="CF206" s="29" t="e">
        <f>VLOOKUP($C206,'S50'!$C:$BQ,23,0)</f>
        <v>#N/A</v>
      </c>
      <c r="CG206" s="29" t="e">
        <f>VLOOKUP($C206,'S50'!$C:$BQ,35,0)</f>
        <v>#N/A</v>
      </c>
      <c r="CH206" s="29" t="e">
        <f>VLOOKUP($C206,'S50'!$C:$BQ,42,0)</f>
        <v>#N/A</v>
      </c>
      <c r="CI206" s="29" t="e">
        <f>VLOOKUP($C206,'S50'!$C:$BQ,43,0)</f>
        <v>#N/A</v>
      </c>
    </row>
    <row r="207" spans="1:87" x14ac:dyDescent="0.2">
      <c r="A207" s="31" t="s">
        <v>246</v>
      </c>
      <c r="B207" s="31" t="s">
        <v>247</v>
      </c>
      <c r="C207" s="21" t="s">
        <v>248</v>
      </c>
      <c r="D207" s="22">
        <f>VLOOKUP($C207,'S0 remplacer avec S44'!$C:$BQ,55,0)</f>
        <v>157.5</v>
      </c>
      <c r="E207" s="22">
        <f>VLOOKUP($C207,'S0 remplacer avec S44'!$C:$BQ,62,0)</f>
        <v>65</v>
      </c>
      <c r="F207" s="22">
        <f>VLOOKUP($C207,'S0 remplacer avec S44'!$C:$BQ,63,0)</f>
        <v>109</v>
      </c>
      <c r="G207" s="22">
        <f>VLOOKUP($C207,'S0 remplacer avec S44'!$C:$BQ,45,0)</f>
        <v>1832.0253700000001</v>
      </c>
      <c r="H207" s="29">
        <f>VLOOKUP($C207,'S0 remplacer avec S44'!$C:$BQ,52,0)</f>
        <v>126</v>
      </c>
      <c r="I207" s="29">
        <f>VLOOKUP($C207,'S0 remplacer avec S44'!$C:$BQ,53,0)</f>
        <v>517</v>
      </c>
      <c r="J207" s="29">
        <f>VLOOKUP($C207,'S0 remplacer avec S44'!$C:$BQ,15,0)</f>
        <v>151</v>
      </c>
      <c r="K207" s="29">
        <f>VLOOKUP($C207,'S0 remplacer avec S44'!$C:$BQ,22,0)</f>
        <v>0</v>
      </c>
      <c r="L207" s="29">
        <f>VLOOKUP($C207,'S0 remplacer avec S44'!$C:$BQ,23,0)</f>
        <v>0</v>
      </c>
      <c r="M207" s="29">
        <f>VLOOKUP($C207,'S0 remplacer avec S44'!$C:$BQ,35,0)</f>
        <v>3358.0155</v>
      </c>
      <c r="N207" s="29">
        <f>VLOOKUP($C207,'S0 remplacer avec S44'!$C:$BQ,42,0)</f>
        <v>0</v>
      </c>
      <c r="O207" s="29">
        <f>VLOOKUP($C207,'S0 remplacer avec S44'!$C:$BQ,43,0)</f>
        <v>37</v>
      </c>
      <c r="P207" s="22">
        <f>VLOOKUP($C207,'S45'!$C:$BQ,55,0)</f>
        <v>157.5</v>
      </c>
      <c r="Q207" s="22">
        <f>VLOOKUP($C207,'S45'!$C:$BQ,62,0)</f>
        <v>65</v>
      </c>
      <c r="R207" s="22">
        <f>VLOOKUP($C207,'S45'!$C:$BQ,63,0)</f>
        <v>109</v>
      </c>
      <c r="S207" s="22">
        <f>VLOOKUP($C207,'S45'!$C:$BQ,45,0)</f>
        <v>1841.51956</v>
      </c>
      <c r="T207" s="29">
        <f>VLOOKUP($C207,'S45'!$C:$BQ,52,0)</f>
        <v>116</v>
      </c>
      <c r="U207" s="29">
        <f>VLOOKUP($C207,'S45'!$C:$BQ,53,0)</f>
        <v>508</v>
      </c>
      <c r="V207" s="29">
        <f>VLOOKUP($C207,'S45'!$C:$BQ,15,0)</f>
        <v>151</v>
      </c>
      <c r="W207" s="29">
        <f>VLOOKUP($C207,'S45'!$C:$BQ,22,0)</f>
        <v>0</v>
      </c>
      <c r="X207" s="29">
        <f>VLOOKUP($C207,'S45'!$C:$BQ,23,0)</f>
        <v>0</v>
      </c>
      <c r="Y207" s="29">
        <f>VLOOKUP($C207,'S45'!$C:$BQ,35,0)</f>
        <v>3361.08086</v>
      </c>
      <c r="Z207" s="29">
        <f>VLOOKUP($C207,'S45'!$C:$BQ,42,0)</f>
        <v>0</v>
      </c>
      <c r="AA207" s="29">
        <f>VLOOKUP($C207,'S45'!$C:$BQ,43,0)</f>
        <v>34</v>
      </c>
      <c r="AB207" s="22" t="e">
        <f>VLOOKUP($C207,'S46'!$C:$BQ,55,0)</f>
        <v>#N/A</v>
      </c>
      <c r="AC207" s="22" t="e">
        <f>VLOOKUP($C207,'S46'!$C:$BQ,62,0)</f>
        <v>#N/A</v>
      </c>
      <c r="AD207" s="22" t="e">
        <f>VLOOKUP($C207,'S46'!$C:$BQ,63,0)</f>
        <v>#N/A</v>
      </c>
      <c r="AE207" s="22" t="e">
        <f>VLOOKUP($C207,'S46'!$C:$BQ,45,0)</f>
        <v>#N/A</v>
      </c>
      <c r="AF207" s="29" t="e">
        <f>VLOOKUP($C207,'S46'!$C:$BQ,52,0)</f>
        <v>#N/A</v>
      </c>
      <c r="AG207" s="29" t="e">
        <f>VLOOKUP($C207,'S46'!$C:$BQ,53,0)</f>
        <v>#N/A</v>
      </c>
      <c r="AH207" s="29" t="e">
        <f>VLOOKUP($C207,'S46'!$C:$BQ,15,0)</f>
        <v>#N/A</v>
      </c>
      <c r="AI207" s="29" t="e">
        <f>VLOOKUP($C207,'S46'!$C:$BQ,22,0)</f>
        <v>#N/A</v>
      </c>
      <c r="AJ207" s="29" t="e">
        <f>VLOOKUP($C207,'S46'!$C:$BQ,23,0)</f>
        <v>#N/A</v>
      </c>
      <c r="AK207" s="29" t="e">
        <f>VLOOKUP($C207,'S46'!$C:$BQ,35,0)</f>
        <v>#N/A</v>
      </c>
      <c r="AL207" s="29" t="e">
        <f>VLOOKUP($C207,'S46'!$C:$BQ,42,0)</f>
        <v>#N/A</v>
      </c>
      <c r="AM207" s="29" t="e">
        <f>VLOOKUP($C207,'S46'!$C:$BQ,43,0)</f>
        <v>#N/A</v>
      </c>
      <c r="AN207" s="22" t="e">
        <f>VLOOKUP($C207,'S47'!$C:$BQ,55,0)</f>
        <v>#N/A</v>
      </c>
      <c r="AO207" s="22" t="e">
        <f>VLOOKUP($C207,'S47'!$C:$BQ,62,0)</f>
        <v>#N/A</v>
      </c>
      <c r="AP207" s="22" t="e">
        <f>VLOOKUP($C207,'S47'!$C:$BQ,63,0)</f>
        <v>#N/A</v>
      </c>
      <c r="AQ207" s="22" t="e">
        <f>VLOOKUP($C207,'S47'!$C:$BQ,45,0)</f>
        <v>#N/A</v>
      </c>
      <c r="AR207" s="29" t="e">
        <f>VLOOKUP($C207,'S47'!$C:$BQ,52,0)</f>
        <v>#N/A</v>
      </c>
      <c r="AS207" s="29" t="e">
        <f>VLOOKUP($C207,'S47'!$C:$BQ,53,0)</f>
        <v>#N/A</v>
      </c>
      <c r="AT207" s="29" t="e">
        <f>VLOOKUP($C207,'S47'!$C:$BQ,15,0)</f>
        <v>#N/A</v>
      </c>
      <c r="AU207" s="29" t="e">
        <f>VLOOKUP($C207,'S47'!$C:$BQ,22,0)</f>
        <v>#N/A</v>
      </c>
      <c r="AV207" s="29" t="e">
        <f>VLOOKUP($C207,'S47'!$C:$BQ,23,0)</f>
        <v>#N/A</v>
      </c>
      <c r="AW207" s="29" t="e">
        <f>VLOOKUP($C207,'S47'!$C:$BQ,35,0)</f>
        <v>#N/A</v>
      </c>
      <c r="AX207" s="29" t="e">
        <f>VLOOKUP($C207,'S47'!$C:$BQ,42,0)</f>
        <v>#N/A</v>
      </c>
      <c r="AY207" s="29" t="e">
        <f>VLOOKUP($C207,'S47'!$C:$BQ,43,0)</f>
        <v>#N/A</v>
      </c>
      <c r="AZ207" s="22" t="e">
        <f>VLOOKUP($C207,'S48'!$C:$BQ,55,0)</f>
        <v>#N/A</v>
      </c>
      <c r="BA207" s="22" t="e">
        <f>VLOOKUP($C207,'S48'!$C:$BQ,62,0)</f>
        <v>#N/A</v>
      </c>
      <c r="BB207" s="22" t="e">
        <f>VLOOKUP($C207,'S48'!$C:$BQ,63,0)</f>
        <v>#N/A</v>
      </c>
      <c r="BC207" s="22" t="e">
        <f>VLOOKUP($C207,'S48'!$C:$BQ,45,0)</f>
        <v>#N/A</v>
      </c>
      <c r="BD207" s="29" t="e">
        <f>VLOOKUP($C207,'S48'!$C:$BQ,52,0)</f>
        <v>#N/A</v>
      </c>
      <c r="BE207" s="29" t="e">
        <f>VLOOKUP($C207,'S48'!$C:$BQ,53,0)</f>
        <v>#N/A</v>
      </c>
      <c r="BF207" s="29" t="e">
        <f>VLOOKUP($C207,'S48'!$C:$BQ,15,0)</f>
        <v>#N/A</v>
      </c>
      <c r="BG207" s="29" t="e">
        <f>VLOOKUP($C207,'S48'!$C:$BQ,22,0)</f>
        <v>#N/A</v>
      </c>
      <c r="BH207" s="29" t="e">
        <f>VLOOKUP($C207,'S48'!$C:$BQ,23,0)</f>
        <v>#N/A</v>
      </c>
      <c r="BI207" s="29" t="e">
        <f>VLOOKUP($C207,'S48'!$C:$BQ,35,0)</f>
        <v>#N/A</v>
      </c>
      <c r="BJ207" s="29" t="e">
        <f>VLOOKUP($C207,'S48'!$C:$BQ,42,0)</f>
        <v>#N/A</v>
      </c>
      <c r="BK207" s="29" t="e">
        <f>VLOOKUP($C207,'S48'!$C:$BQ,43,0)</f>
        <v>#N/A</v>
      </c>
      <c r="BL207" s="22" t="e">
        <f>VLOOKUP($C207,'S49'!$C:$BQ,55,0)</f>
        <v>#N/A</v>
      </c>
      <c r="BM207" s="22" t="e">
        <f>VLOOKUP($C207,'S49'!$C:$BQ,62,0)</f>
        <v>#N/A</v>
      </c>
      <c r="BN207" s="22" t="e">
        <f>VLOOKUP($C207,'S49'!$C:$BQ,63,0)</f>
        <v>#N/A</v>
      </c>
      <c r="BO207" s="22" t="e">
        <f>VLOOKUP($C207,'S49'!$C:$BQ,45,0)</f>
        <v>#N/A</v>
      </c>
      <c r="BP207" s="29" t="e">
        <f>VLOOKUP($C207,'S49'!$C:$BQ,52,0)</f>
        <v>#N/A</v>
      </c>
      <c r="BQ207" s="29" t="e">
        <f>VLOOKUP($C207,'S49'!$C:$BQ,53,0)</f>
        <v>#N/A</v>
      </c>
      <c r="BR207" s="29" t="e">
        <f>VLOOKUP($C207,'S49'!$C:$BQ,15,0)</f>
        <v>#N/A</v>
      </c>
      <c r="BS207" s="29" t="e">
        <f>VLOOKUP($C207,'S49'!$C:$BQ,22,0)</f>
        <v>#N/A</v>
      </c>
      <c r="BT207" s="29" t="e">
        <f>VLOOKUP($C207,'S49'!$C:$BQ,23,0)</f>
        <v>#N/A</v>
      </c>
      <c r="BU207" s="29" t="e">
        <f>VLOOKUP($C207,'S49'!$C:$BQ,35,0)</f>
        <v>#N/A</v>
      </c>
      <c r="BV207" s="29" t="e">
        <f>VLOOKUP($C207,'S49'!$C:$BQ,42,0)</f>
        <v>#N/A</v>
      </c>
      <c r="BW207" s="29" t="e">
        <f>VLOOKUP($C207,'S49'!$C:$BQ,43,0)</f>
        <v>#N/A</v>
      </c>
      <c r="BX207" s="22" t="e">
        <f>VLOOKUP($C207,'S50'!$C:$BQ,55,0)</f>
        <v>#N/A</v>
      </c>
      <c r="BY207" s="22" t="e">
        <f>VLOOKUP($C207,'S50'!$C:$BQ,62,0)</f>
        <v>#N/A</v>
      </c>
      <c r="BZ207" s="22" t="e">
        <f>VLOOKUP($C207,'S50'!$C:$BQ,63,0)</f>
        <v>#N/A</v>
      </c>
      <c r="CA207" s="22" t="e">
        <f>VLOOKUP($C207,'S50'!$C:$BQ,45,0)</f>
        <v>#N/A</v>
      </c>
      <c r="CB207" s="29" t="e">
        <f>VLOOKUP($C207,'S50'!$C:$BQ,52,0)</f>
        <v>#N/A</v>
      </c>
      <c r="CC207" s="29" t="e">
        <f>VLOOKUP($C207,'S50'!$C:$BQ,53,0)</f>
        <v>#N/A</v>
      </c>
      <c r="CD207" s="29" t="e">
        <f>VLOOKUP($C207,'S50'!$C:$BQ,15,0)</f>
        <v>#N/A</v>
      </c>
      <c r="CE207" s="29" t="e">
        <f>VLOOKUP($C207,'S50'!$C:$BQ,22,0)</f>
        <v>#N/A</v>
      </c>
      <c r="CF207" s="29" t="e">
        <f>VLOOKUP($C207,'S50'!$C:$BQ,23,0)</f>
        <v>#N/A</v>
      </c>
      <c r="CG207" s="29" t="e">
        <f>VLOOKUP($C207,'S50'!$C:$BQ,35,0)</f>
        <v>#N/A</v>
      </c>
      <c r="CH207" s="29" t="e">
        <f>VLOOKUP($C207,'S50'!$C:$BQ,42,0)</f>
        <v>#N/A</v>
      </c>
      <c r="CI207" s="29" t="e">
        <f>VLOOKUP($C207,'S50'!$C:$BQ,43,0)</f>
        <v>#N/A</v>
      </c>
    </row>
    <row r="208" spans="1:87" x14ac:dyDescent="0.2">
      <c r="A208" s="31" t="s">
        <v>246</v>
      </c>
      <c r="B208" s="31" t="s">
        <v>247</v>
      </c>
      <c r="C208" s="21" t="s">
        <v>249</v>
      </c>
      <c r="D208" s="22">
        <f>VLOOKUP($C208,'S0 remplacer avec S44'!$C:$BQ,55,0)</f>
        <v>167.8</v>
      </c>
      <c r="E208" s="22">
        <f>VLOOKUP($C208,'S0 remplacer avec S44'!$C:$BQ,62,0)</f>
        <v>92</v>
      </c>
      <c r="F208" s="22">
        <f>VLOOKUP($C208,'S0 remplacer avec S44'!$C:$BQ,63,0)</f>
        <v>144</v>
      </c>
      <c r="G208" s="22">
        <f>VLOOKUP($C208,'S0 remplacer avec S44'!$C:$BQ,45,0)</f>
        <v>2294.9827700000001</v>
      </c>
      <c r="H208" s="29">
        <f>VLOOKUP($C208,'S0 remplacer avec S44'!$C:$BQ,52,0)</f>
        <v>0</v>
      </c>
      <c r="I208" s="29">
        <f>VLOOKUP($C208,'S0 remplacer avec S44'!$C:$BQ,53,0)</f>
        <v>449</v>
      </c>
      <c r="J208" s="29">
        <f>VLOOKUP($C208,'S0 remplacer avec S44'!$C:$BQ,15,0)</f>
        <v>149</v>
      </c>
      <c r="K208" s="29">
        <f>VLOOKUP($C208,'S0 remplacer avec S44'!$C:$BQ,22,0)</f>
        <v>0</v>
      </c>
      <c r="L208" s="29">
        <f>VLOOKUP($C208,'S0 remplacer avec S44'!$C:$BQ,23,0)</f>
        <v>24</v>
      </c>
      <c r="M208" s="29">
        <f>VLOOKUP($C208,'S0 remplacer avec S44'!$C:$BQ,35,0)</f>
        <v>1122.22615</v>
      </c>
      <c r="N208" s="29">
        <f>VLOOKUP($C208,'S0 remplacer avec S44'!$C:$BQ,42,0)</f>
        <v>1446</v>
      </c>
      <c r="O208" s="29">
        <f>VLOOKUP($C208,'S0 remplacer avec S44'!$C:$BQ,43,0)</f>
        <v>1960</v>
      </c>
      <c r="P208" s="22">
        <f>VLOOKUP($C208,'S45'!$C:$BQ,55,0)</f>
        <v>167.8</v>
      </c>
      <c r="Q208" s="22">
        <f>VLOOKUP($C208,'S45'!$C:$BQ,62,0)</f>
        <v>92</v>
      </c>
      <c r="R208" s="22">
        <f>VLOOKUP($C208,'S45'!$C:$BQ,63,0)</f>
        <v>144</v>
      </c>
      <c r="S208" s="22">
        <f>VLOOKUP($C208,'S45'!$C:$BQ,45,0)</f>
        <v>2373.69256</v>
      </c>
      <c r="T208" s="29">
        <f>VLOOKUP($C208,'S45'!$C:$BQ,52,0)</f>
        <v>0</v>
      </c>
      <c r="U208" s="29">
        <f>VLOOKUP($C208,'S45'!$C:$BQ,53,0)</f>
        <v>370</v>
      </c>
      <c r="V208" s="29">
        <f>VLOOKUP($C208,'S45'!$C:$BQ,15,0)</f>
        <v>150</v>
      </c>
      <c r="W208" s="29">
        <f>VLOOKUP($C208,'S45'!$C:$BQ,22,0)</f>
        <v>0</v>
      </c>
      <c r="X208" s="29">
        <f>VLOOKUP($C208,'S45'!$C:$BQ,23,0)</f>
        <v>23</v>
      </c>
      <c r="Y208" s="29">
        <f>VLOOKUP($C208,'S45'!$C:$BQ,35,0)</f>
        <v>1124.46298</v>
      </c>
      <c r="Z208" s="29">
        <f>VLOOKUP($C208,'S45'!$C:$BQ,42,0)</f>
        <v>1444</v>
      </c>
      <c r="AA208" s="29">
        <f>VLOOKUP($C208,'S45'!$C:$BQ,43,0)</f>
        <v>1958</v>
      </c>
      <c r="AB208" s="22" t="e">
        <f>VLOOKUP($C208,'S46'!$C:$BQ,55,0)</f>
        <v>#N/A</v>
      </c>
      <c r="AC208" s="22" t="e">
        <f>VLOOKUP($C208,'S46'!$C:$BQ,62,0)</f>
        <v>#N/A</v>
      </c>
      <c r="AD208" s="22" t="e">
        <f>VLOOKUP($C208,'S46'!$C:$BQ,63,0)</f>
        <v>#N/A</v>
      </c>
      <c r="AE208" s="22" t="e">
        <f>VLOOKUP($C208,'S46'!$C:$BQ,45,0)</f>
        <v>#N/A</v>
      </c>
      <c r="AF208" s="29" t="e">
        <f>VLOOKUP($C208,'S46'!$C:$BQ,52,0)</f>
        <v>#N/A</v>
      </c>
      <c r="AG208" s="29" t="e">
        <f>VLOOKUP($C208,'S46'!$C:$BQ,53,0)</f>
        <v>#N/A</v>
      </c>
      <c r="AH208" s="29" t="e">
        <f>VLOOKUP($C208,'S46'!$C:$BQ,15,0)</f>
        <v>#N/A</v>
      </c>
      <c r="AI208" s="29" t="e">
        <f>VLOOKUP($C208,'S46'!$C:$BQ,22,0)</f>
        <v>#N/A</v>
      </c>
      <c r="AJ208" s="29" t="e">
        <f>VLOOKUP($C208,'S46'!$C:$BQ,23,0)</f>
        <v>#N/A</v>
      </c>
      <c r="AK208" s="29" t="e">
        <f>VLOOKUP($C208,'S46'!$C:$BQ,35,0)</f>
        <v>#N/A</v>
      </c>
      <c r="AL208" s="29" t="e">
        <f>VLOOKUP($C208,'S46'!$C:$BQ,42,0)</f>
        <v>#N/A</v>
      </c>
      <c r="AM208" s="29" t="e">
        <f>VLOOKUP($C208,'S46'!$C:$BQ,43,0)</f>
        <v>#N/A</v>
      </c>
      <c r="AN208" s="22" t="e">
        <f>VLOOKUP($C208,'S47'!$C:$BQ,55,0)</f>
        <v>#N/A</v>
      </c>
      <c r="AO208" s="22" t="e">
        <f>VLOOKUP($C208,'S47'!$C:$BQ,62,0)</f>
        <v>#N/A</v>
      </c>
      <c r="AP208" s="22" t="e">
        <f>VLOOKUP($C208,'S47'!$C:$BQ,63,0)</f>
        <v>#N/A</v>
      </c>
      <c r="AQ208" s="22" t="e">
        <f>VLOOKUP($C208,'S47'!$C:$BQ,45,0)</f>
        <v>#N/A</v>
      </c>
      <c r="AR208" s="29" t="e">
        <f>VLOOKUP($C208,'S47'!$C:$BQ,52,0)</f>
        <v>#N/A</v>
      </c>
      <c r="AS208" s="29" t="e">
        <f>VLOOKUP($C208,'S47'!$C:$BQ,53,0)</f>
        <v>#N/A</v>
      </c>
      <c r="AT208" s="29" t="e">
        <f>VLOOKUP($C208,'S47'!$C:$BQ,15,0)</f>
        <v>#N/A</v>
      </c>
      <c r="AU208" s="29" t="e">
        <f>VLOOKUP($C208,'S47'!$C:$BQ,22,0)</f>
        <v>#N/A</v>
      </c>
      <c r="AV208" s="29" t="e">
        <f>VLOOKUP($C208,'S47'!$C:$BQ,23,0)</f>
        <v>#N/A</v>
      </c>
      <c r="AW208" s="29" t="e">
        <f>VLOOKUP($C208,'S47'!$C:$BQ,35,0)</f>
        <v>#N/A</v>
      </c>
      <c r="AX208" s="29" t="e">
        <f>VLOOKUP($C208,'S47'!$C:$BQ,42,0)</f>
        <v>#N/A</v>
      </c>
      <c r="AY208" s="29" t="e">
        <f>VLOOKUP($C208,'S47'!$C:$BQ,43,0)</f>
        <v>#N/A</v>
      </c>
      <c r="AZ208" s="22" t="e">
        <f>VLOOKUP($C208,'S48'!$C:$BQ,55,0)</f>
        <v>#N/A</v>
      </c>
      <c r="BA208" s="22" t="e">
        <f>VLOOKUP($C208,'S48'!$C:$BQ,62,0)</f>
        <v>#N/A</v>
      </c>
      <c r="BB208" s="22" t="e">
        <f>VLOOKUP($C208,'S48'!$C:$BQ,63,0)</f>
        <v>#N/A</v>
      </c>
      <c r="BC208" s="22" t="e">
        <f>VLOOKUP($C208,'S48'!$C:$BQ,45,0)</f>
        <v>#N/A</v>
      </c>
      <c r="BD208" s="29" t="e">
        <f>VLOOKUP($C208,'S48'!$C:$BQ,52,0)</f>
        <v>#N/A</v>
      </c>
      <c r="BE208" s="29" t="e">
        <f>VLOOKUP($C208,'S48'!$C:$BQ,53,0)</f>
        <v>#N/A</v>
      </c>
      <c r="BF208" s="29" t="e">
        <f>VLOOKUP($C208,'S48'!$C:$BQ,15,0)</f>
        <v>#N/A</v>
      </c>
      <c r="BG208" s="29" t="e">
        <f>VLOOKUP($C208,'S48'!$C:$BQ,22,0)</f>
        <v>#N/A</v>
      </c>
      <c r="BH208" s="29" t="e">
        <f>VLOOKUP($C208,'S48'!$C:$BQ,23,0)</f>
        <v>#N/A</v>
      </c>
      <c r="BI208" s="29" t="e">
        <f>VLOOKUP($C208,'S48'!$C:$BQ,35,0)</f>
        <v>#N/A</v>
      </c>
      <c r="BJ208" s="29" t="e">
        <f>VLOOKUP($C208,'S48'!$C:$BQ,42,0)</f>
        <v>#N/A</v>
      </c>
      <c r="BK208" s="29" t="e">
        <f>VLOOKUP($C208,'S48'!$C:$BQ,43,0)</f>
        <v>#N/A</v>
      </c>
      <c r="BL208" s="22" t="e">
        <f>VLOOKUP($C208,'S49'!$C:$BQ,55,0)</f>
        <v>#N/A</v>
      </c>
      <c r="BM208" s="22" t="e">
        <f>VLOOKUP($C208,'S49'!$C:$BQ,62,0)</f>
        <v>#N/A</v>
      </c>
      <c r="BN208" s="22" t="e">
        <f>VLOOKUP($C208,'S49'!$C:$BQ,63,0)</f>
        <v>#N/A</v>
      </c>
      <c r="BO208" s="22" t="e">
        <f>VLOOKUP($C208,'S49'!$C:$BQ,45,0)</f>
        <v>#N/A</v>
      </c>
      <c r="BP208" s="29" t="e">
        <f>VLOOKUP($C208,'S49'!$C:$BQ,52,0)</f>
        <v>#N/A</v>
      </c>
      <c r="BQ208" s="29" t="e">
        <f>VLOOKUP($C208,'S49'!$C:$BQ,53,0)</f>
        <v>#N/A</v>
      </c>
      <c r="BR208" s="29" t="e">
        <f>VLOOKUP($C208,'S49'!$C:$BQ,15,0)</f>
        <v>#N/A</v>
      </c>
      <c r="BS208" s="29" t="e">
        <f>VLOOKUP($C208,'S49'!$C:$BQ,22,0)</f>
        <v>#N/A</v>
      </c>
      <c r="BT208" s="29" t="e">
        <f>VLOOKUP($C208,'S49'!$C:$BQ,23,0)</f>
        <v>#N/A</v>
      </c>
      <c r="BU208" s="29" t="e">
        <f>VLOOKUP($C208,'S49'!$C:$BQ,35,0)</f>
        <v>#N/A</v>
      </c>
      <c r="BV208" s="29" t="e">
        <f>VLOOKUP($C208,'S49'!$C:$BQ,42,0)</f>
        <v>#N/A</v>
      </c>
      <c r="BW208" s="29" t="e">
        <f>VLOOKUP($C208,'S49'!$C:$BQ,43,0)</f>
        <v>#N/A</v>
      </c>
      <c r="BX208" s="22" t="e">
        <f>VLOOKUP($C208,'S50'!$C:$BQ,55,0)</f>
        <v>#N/A</v>
      </c>
      <c r="BY208" s="22" t="e">
        <f>VLOOKUP($C208,'S50'!$C:$BQ,62,0)</f>
        <v>#N/A</v>
      </c>
      <c r="BZ208" s="22" t="e">
        <f>VLOOKUP($C208,'S50'!$C:$BQ,63,0)</f>
        <v>#N/A</v>
      </c>
      <c r="CA208" s="22" t="e">
        <f>VLOOKUP($C208,'S50'!$C:$BQ,45,0)</f>
        <v>#N/A</v>
      </c>
      <c r="CB208" s="29" t="e">
        <f>VLOOKUP($C208,'S50'!$C:$BQ,52,0)</f>
        <v>#N/A</v>
      </c>
      <c r="CC208" s="29" t="e">
        <f>VLOOKUP($C208,'S50'!$C:$BQ,53,0)</f>
        <v>#N/A</v>
      </c>
      <c r="CD208" s="29" t="e">
        <f>VLOOKUP($C208,'S50'!$C:$BQ,15,0)</f>
        <v>#N/A</v>
      </c>
      <c r="CE208" s="29" t="e">
        <f>VLOOKUP($C208,'S50'!$C:$BQ,22,0)</f>
        <v>#N/A</v>
      </c>
      <c r="CF208" s="29" t="e">
        <f>VLOOKUP($C208,'S50'!$C:$BQ,23,0)</f>
        <v>#N/A</v>
      </c>
      <c r="CG208" s="29" t="e">
        <f>VLOOKUP($C208,'S50'!$C:$BQ,35,0)</f>
        <v>#N/A</v>
      </c>
      <c r="CH208" s="29" t="e">
        <f>VLOOKUP($C208,'S50'!$C:$BQ,42,0)</f>
        <v>#N/A</v>
      </c>
      <c r="CI208" s="29" t="e">
        <f>VLOOKUP($C208,'S50'!$C:$BQ,43,0)</f>
        <v>#N/A</v>
      </c>
    </row>
    <row r="209" spans="1:87" x14ac:dyDescent="0.2">
      <c r="A209" s="31" t="s">
        <v>246</v>
      </c>
      <c r="B209" s="31" t="s">
        <v>247</v>
      </c>
      <c r="C209" s="21" t="s">
        <v>250</v>
      </c>
      <c r="D209" s="22">
        <f>VLOOKUP($C209,'S0 remplacer avec S44'!$C:$BQ,55,0)</f>
        <v>159.30000000000001</v>
      </c>
      <c r="E209" s="22">
        <f>VLOOKUP($C209,'S0 remplacer avec S44'!$C:$BQ,62,0)</f>
        <v>14</v>
      </c>
      <c r="F209" s="22">
        <f>VLOOKUP($C209,'S0 remplacer avec S44'!$C:$BQ,63,0)</f>
        <v>49</v>
      </c>
      <c r="G209" s="22">
        <f>VLOOKUP($C209,'S0 remplacer avec S44'!$C:$BQ,45,0)</f>
        <v>2354.0773600000002</v>
      </c>
      <c r="H209" s="29">
        <f>VLOOKUP($C209,'S0 remplacer avec S44'!$C:$BQ,52,0)</f>
        <v>0</v>
      </c>
      <c r="I209" s="29">
        <f>VLOOKUP($C209,'S0 remplacer avec S44'!$C:$BQ,53,0)</f>
        <v>0</v>
      </c>
      <c r="J209" s="29">
        <f>VLOOKUP($C209,'S0 remplacer avec S44'!$C:$BQ,15,0)</f>
        <v>86</v>
      </c>
      <c r="K209" s="29">
        <f>VLOOKUP($C209,'S0 remplacer avec S44'!$C:$BQ,22,0)</f>
        <v>10</v>
      </c>
      <c r="L209" s="29">
        <f>VLOOKUP($C209,'S0 remplacer avec S44'!$C:$BQ,23,0)</f>
        <v>29</v>
      </c>
      <c r="M209" s="29">
        <f>VLOOKUP($C209,'S0 remplacer avec S44'!$C:$BQ,35,0)</f>
        <v>852.24040000000002</v>
      </c>
      <c r="N209" s="29">
        <f>VLOOKUP($C209,'S0 remplacer avec S44'!$C:$BQ,42,0)</f>
        <v>946</v>
      </c>
      <c r="O209" s="29">
        <f>VLOOKUP($C209,'S0 remplacer avec S44'!$C:$BQ,43,0)</f>
        <v>1305</v>
      </c>
      <c r="P209" s="22">
        <f>VLOOKUP($C209,'S45'!$C:$BQ,55,0)</f>
        <v>161.30000000000001</v>
      </c>
      <c r="Q209" s="22">
        <f>VLOOKUP($C209,'S45'!$C:$BQ,62,0)</f>
        <v>12</v>
      </c>
      <c r="R209" s="22">
        <f>VLOOKUP($C209,'S45'!$C:$BQ,63,0)</f>
        <v>47</v>
      </c>
      <c r="S209" s="22">
        <f>VLOOKUP($C209,'S45'!$C:$BQ,45,0)</f>
        <v>2377.1918000000001</v>
      </c>
      <c r="T209" s="29">
        <f>VLOOKUP($C209,'S45'!$C:$BQ,52,0)</f>
        <v>0</v>
      </c>
      <c r="U209" s="29">
        <f>VLOOKUP($C209,'S45'!$C:$BQ,53,0)</f>
        <v>0</v>
      </c>
      <c r="V209" s="29">
        <f>VLOOKUP($C209,'S45'!$C:$BQ,15,0)</f>
        <v>86</v>
      </c>
      <c r="W209" s="29">
        <f>VLOOKUP($C209,'S45'!$C:$BQ,22,0)</f>
        <v>10</v>
      </c>
      <c r="X209" s="29">
        <f>VLOOKUP($C209,'S45'!$C:$BQ,23,0)</f>
        <v>29</v>
      </c>
      <c r="Y209" s="29">
        <f>VLOOKUP($C209,'S45'!$C:$BQ,35,0)</f>
        <v>871.76914999999997</v>
      </c>
      <c r="Z209" s="29">
        <f>VLOOKUP($C209,'S45'!$C:$BQ,42,0)</f>
        <v>926</v>
      </c>
      <c r="AA209" s="29">
        <f>VLOOKUP($C209,'S45'!$C:$BQ,43,0)</f>
        <v>1286</v>
      </c>
      <c r="AB209" s="22" t="e">
        <f>VLOOKUP($C209,'S46'!$C:$BQ,55,0)</f>
        <v>#N/A</v>
      </c>
      <c r="AC209" s="22" t="e">
        <f>VLOOKUP($C209,'S46'!$C:$BQ,62,0)</f>
        <v>#N/A</v>
      </c>
      <c r="AD209" s="22" t="e">
        <f>VLOOKUP($C209,'S46'!$C:$BQ,63,0)</f>
        <v>#N/A</v>
      </c>
      <c r="AE209" s="22" t="e">
        <f>VLOOKUP($C209,'S46'!$C:$BQ,45,0)</f>
        <v>#N/A</v>
      </c>
      <c r="AF209" s="29" t="e">
        <f>VLOOKUP($C209,'S46'!$C:$BQ,52,0)</f>
        <v>#N/A</v>
      </c>
      <c r="AG209" s="29" t="e">
        <f>VLOOKUP($C209,'S46'!$C:$BQ,53,0)</f>
        <v>#N/A</v>
      </c>
      <c r="AH209" s="29" t="e">
        <f>VLOOKUP($C209,'S46'!$C:$BQ,15,0)</f>
        <v>#N/A</v>
      </c>
      <c r="AI209" s="29" t="e">
        <f>VLOOKUP($C209,'S46'!$C:$BQ,22,0)</f>
        <v>#N/A</v>
      </c>
      <c r="AJ209" s="29" t="e">
        <f>VLOOKUP($C209,'S46'!$C:$BQ,23,0)</f>
        <v>#N/A</v>
      </c>
      <c r="AK209" s="29" t="e">
        <f>VLOOKUP($C209,'S46'!$C:$BQ,35,0)</f>
        <v>#N/A</v>
      </c>
      <c r="AL209" s="29" t="e">
        <f>VLOOKUP($C209,'S46'!$C:$BQ,42,0)</f>
        <v>#N/A</v>
      </c>
      <c r="AM209" s="29" t="e">
        <f>VLOOKUP($C209,'S46'!$C:$BQ,43,0)</f>
        <v>#N/A</v>
      </c>
      <c r="AN209" s="22" t="e">
        <f>VLOOKUP($C209,'S47'!$C:$BQ,55,0)</f>
        <v>#N/A</v>
      </c>
      <c r="AO209" s="22" t="e">
        <f>VLOOKUP($C209,'S47'!$C:$BQ,62,0)</f>
        <v>#N/A</v>
      </c>
      <c r="AP209" s="22" t="e">
        <f>VLOOKUP($C209,'S47'!$C:$BQ,63,0)</f>
        <v>#N/A</v>
      </c>
      <c r="AQ209" s="22" t="e">
        <f>VLOOKUP($C209,'S47'!$C:$BQ,45,0)</f>
        <v>#N/A</v>
      </c>
      <c r="AR209" s="29" t="e">
        <f>VLOOKUP($C209,'S47'!$C:$BQ,52,0)</f>
        <v>#N/A</v>
      </c>
      <c r="AS209" s="29" t="e">
        <f>VLOOKUP($C209,'S47'!$C:$BQ,53,0)</f>
        <v>#N/A</v>
      </c>
      <c r="AT209" s="29" t="e">
        <f>VLOOKUP($C209,'S47'!$C:$BQ,15,0)</f>
        <v>#N/A</v>
      </c>
      <c r="AU209" s="29" t="e">
        <f>VLOOKUP($C209,'S47'!$C:$BQ,22,0)</f>
        <v>#N/A</v>
      </c>
      <c r="AV209" s="29" t="e">
        <f>VLOOKUP($C209,'S47'!$C:$BQ,23,0)</f>
        <v>#N/A</v>
      </c>
      <c r="AW209" s="29" t="e">
        <f>VLOOKUP($C209,'S47'!$C:$BQ,35,0)</f>
        <v>#N/A</v>
      </c>
      <c r="AX209" s="29" t="e">
        <f>VLOOKUP($C209,'S47'!$C:$BQ,42,0)</f>
        <v>#N/A</v>
      </c>
      <c r="AY209" s="29" t="e">
        <f>VLOOKUP($C209,'S47'!$C:$BQ,43,0)</f>
        <v>#N/A</v>
      </c>
      <c r="AZ209" s="22" t="e">
        <f>VLOOKUP($C209,'S48'!$C:$BQ,55,0)</f>
        <v>#N/A</v>
      </c>
      <c r="BA209" s="22" t="e">
        <f>VLOOKUP($C209,'S48'!$C:$BQ,62,0)</f>
        <v>#N/A</v>
      </c>
      <c r="BB209" s="22" t="e">
        <f>VLOOKUP($C209,'S48'!$C:$BQ,63,0)</f>
        <v>#N/A</v>
      </c>
      <c r="BC209" s="22" t="e">
        <f>VLOOKUP($C209,'S48'!$C:$BQ,45,0)</f>
        <v>#N/A</v>
      </c>
      <c r="BD209" s="29" t="e">
        <f>VLOOKUP($C209,'S48'!$C:$BQ,52,0)</f>
        <v>#N/A</v>
      </c>
      <c r="BE209" s="29" t="e">
        <f>VLOOKUP($C209,'S48'!$C:$BQ,53,0)</f>
        <v>#N/A</v>
      </c>
      <c r="BF209" s="29" t="e">
        <f>VLOOKUP($C209,'S48'!$C:$BQ,15,0)</f>
        <v>#N/A</v>
      </c>
      <c r="BG209" s="29" t="e">
        <f>VLOOKUP($C209,'S48'!$C:$BQ,22,0)</f>
        <v>#N/A</v>
      </c>
      <c r="BH209" s="29" t="e">
        <f>VLOOKUP($C209,'S48'!$C:$BQ,23,0)</f>
        <v>#N/A</v>
      </c>
      <c r="BI209" s="29" t="e">
        <f>VLOOKUP($C209,'S48'!$C:$BQ,35,0)</f>
        <v>#N/A</v>
      </c>
      <c r="BJ209" s="29" t="e">
        <f>VLOOKUP($C209,'S48'!$C:$BQ,42,0)</f>
        <v>#N/A</v>
      </c>
      <c r="BK209" s="29" t="e">
        <f>VLOOKUP($C209,'S48'!$C:$BQ,43,0)</f>
        <v>#N/A</v>
      </c>
      <c r="BL209" s="22" t="e">
        <f>VLOOKUP($C209,'S49'!$C:$BQ,55,0)</f>
        <v>#N/A</v>
      </c>
      <c r="BM209" s="22" t="e">
        <f>VLOOKUP($C209,'S49'!$C:$BQ,62,0)</f>
        <v>#N/A</v>
      </c>
      <c r="BN209" s="22" t="e">
        <f>VLOOKUP($C209,'S49'!$C:$BQ,63,0)</f>
        <v>#N/A</v>
      </c>
      <c r="BO209" s="22" t="e">
        <f>VLOOKUP($C209,'S49'!$C:$BQ,45,0)</f>
        <v>#N/A</v>
      </c>
      <c r="BP209" s="29" t="e">
        <f>VLOOKUP($C209,'S49'!$C:$BQ,52,0)</f>
        <v>#N/A</v>
      </c>
      <c r="BQ209" s="29" t="e">
        <f>VLOOKUP($C209,'S49'!$C:$BQ,53,0)</f>
        <v>#N/A</v>
      </c>
      <c r="BR209" s="29" t="e">
        <f>VLOOKUP($C209,'S49'!$C:$BQ,15,0)</f>
        <v>#N/A</v>
      </c>
      <c r="BS209" s="29" t="e">
        <f>VLOOKUP($C209,'S49'!$C:$BQ,22,0)</f>
        <v>#N/A</v>
      </c>
      <c r="BT209" s="29" t="e">
        <f>VLOOKUP($C209,'S49'!$C:$BQ,23,0)</f>
        <v>#N/A</v>
      </c>
      <c r="BU209" s="29" t="e">
        <f>VLOOKUP($C209,'S49'!$C:$BQ,35,0)</f>
        <v>#N/A</v>
      </c>
      <c r="BV209" s="29" t="e">
        <f>VLOOKUP($C209,'S49'!$C:$BQ,42,0)</f>
        <v>#N/A</v>
      </c>
      <c r="BW209" s="29" t="e">
        <f>VLOOKUP($C209,'S49'!$C:$BQ,43,0)</f>
        <v>#N/A</v>
      </c>
      <c r="BX209" s="22" t="e">
        <f>VLOOKUP($C209,'S50'!$C:$BQ,55,0)</f>
        <v>#N/A</v>
      </c>
      <c r="BY209" s="22" t="e">
        <f>VLOOKUP($C209,'S50'!$C:$BQ,62,0)</f>
        <v>#N/A</v>
      </c>
      <c r="BZ209" s="22" t="e">
        <f>VLOOKUP($C209,'S50'!$C:$BQ,63,0)</f>
        <v>#N/A</v>
      </c>
      <c r="CA209" s="22" t="e">
        <f>VLOOKUP($C209,'S50'!$C:$BQ,45,0)</f>
        <v>#N/A</v>
      </c>
      <c r="CB209" s="29" t="e">
        <f>VLOOKUP($C209,'S50'!$C:$BQ,52,0)</f>
        <v>#N/A</v>
      </c>
      <c r="CC209" s="29" t="e">
        <f>VLOOKUP($C209,'S50'!$C:$BQ,53,0)</f>
        <v>#N/A</v>
      </c>
      <c r="CD209" s="29" t="e">
        <f>VLOOKUP($C209,'S50'!$C:$BQ,15,0)</f>
        <v>#N/A</v>
      </c>
      <c r="CE209" s="29" t="e">
        <f>VLOOKUP($C209,'S50'!$C:$BQ,22,0)</f>
        <v>#N/A</v>
      </c>
      <c r="CF209" s="29" t="e">
        <f>VLOOKUP($C209,'S50'!$C:$BQ,23,0)</f>
        <v>#N/A</v>
      </c>
      <c r="CG209" s="29" t="e">
        <f>VLOOKUP($C209,'S50'!$C:$BQ,35,0)</f>
        <v>#N/A</v>
      </c>
      <c r="CH209" s="29" t="e">
        <f>VLOOKUP($C209,'S50'!$C:$BQ,42,0)</f>
        <v>#N/A</v>
      </c>
      <c r="CI209" s="29" t="e">
        <f>VLOOKUP($C209,'S50'!$C:$BQ,43,0)</f>
        <v>#N/A</v>
      </c>
    </row>
    <row r="210" spans="1:87" x14ac:dyDescent="0.2">
      <c r="A210" s="31" t="s">
        <v>246</v>
      </c>
      <c r="B210" s="31" t="s">
        <v>247</v>
      </c>
      <c r="C210" s="21" t="s">
        <v>251</v>
      </c>
      <c r="D210" s="22">
        <f>VLOOKUP($C210,'S0 remplacer avec S44'!$C:$BQ,55,0)</f>
        <v>174.2</v>
      </c>
      <c r="E210" s="22">
        <f>VLOOKUP($C210,'S0 remplacer avec S44'!$C:$BQ,62,0)</f>
        <v>69</v>
      </c>
      <c r="F210" s="22">
        <f>VLOOKUP($C210,'S0 remplacer avec S44'!$C:$BQ,63,0)</f>
        <v>118</v>
      </c>
      <c r="G210" s="22">
        <f>VLOOKUP($C210,'S0 remplacer avec S44'!$C:$BQ,45,0)</f>
        <v>1467.51144</v>
      </c>
      <c r="H210" s="29">
        <f>VLOOKUP($C210,'S0 remplacer avec S44'!$C:$BQ,52,0)</f>
        <v>673</v>
      </c>
      <c r="I210" s="29">
        <f>VLOOKUP($C210,'S0 remplacer avec S44'!$C:$BQ,53,0)</f>
        <v>1101</v>
      </c>
      <c r="J210" s="29">
        <f>VLOOKUP($C210,'S0 remplacer avec S44'!$C:$BQ,15,0)</f>
        <v>148</v>
      </c>
      <c r="K210" s="29">
        <f>VLOOKUP($C210,'S0 remplacer avec S44'!$C:$BQ,22,0)</f>
        <v>0</v>
      </c>
      <c r="L210" s="29">
        <f>VLOOKUP($C210,'S0 remplacer avec S44'!$C:$BQ,23,0)</f>
        <v>14</v>
      </c>
      <c r="M210" s="29">
        <f>VLOOKUP($C210,'S0 remplacer avec S44'!$C:$BQ,35,0)</f>
        <v>2929.4364099999998</v>
      </c>
      <c r="N210" s="29">
        <f>VLOOKUP($C210,'S0 remplacer avec S44'!$C:$BQ,42,0)</f>
        <v>0</v>
      </c>
      <c r="O210" s="29">
        <f>VLOOKUP($C210,'S0 remplacer avec S44'!$C:$BQ,43,0)</f>
        <v>483</v>
      </c>
      <c r="P210" s="22">
        <f>VLOOKUP($C210,'S45'!$C:$BQ,55,0)</f>
        <v>174.2</v>
      </c>
      <c r="Q210" s="22">
        <f>VLOOKUP($C210,'S45'!$C:$BQ,62,0)</f>
        <v>69</v>
      </c>
      <c r="R210" s="22">
        <f>VLOOKUP($C210,'S45'!$C:$BQ,63,0)</f>
        <v>118</v>
      </c>
      <c r="S210" s="22">
        <f>VLOOKUP($C210,'S45'!$C:$BQ,45,0)</f>
        <v>1510.20499</v>
      </c>
      <c r="T210" s="29">
        <f>VLOOKUP($C210,'S45'!$C:$BQ,52,0)</f>
        <v>630</v>
      </c>
      <c r="U210" s="29">
        <f>VLOOKUP($C210,'S45'!$C:$BQ,53,0)</f>
        <v>1058</v>
      </c>
      <c r="V210" s="29">
        <f>VLOOKUP($C210,'S45'!$C:$BQ,15,0)</f>
        <v>152</v>
      </c>
      <c r="W210" s="29">
        <f>VLOOKUP($C210,'S45'!$C:$BQ,22,0)</f>
        <v>0</v>
      </c>
      <c r="X210" s="29">
        <f>VLOOKUP($C210,'S45'!$C:$BQ,23,0)</f>
        <v>10</v>
      </c>
      <c r="Y210" s="29">
        <f>VLOOKUP($C210,'S45'!$C:$BQ,35,0)</f>
        <v>2940.9288299999998</v>
      </c>
      <c r="Z210" s="29">
        <f>VLOOKUP($C210,'S45'!$C:$BQ,42,0)</f>
        <v>0</v>
      </c>
      <c r="AA210" s="29">
        <f>VLOOKUP($C210,'S45'!$C:$BQ,43,0)</f>
        <v>472</v>
      </c>
      <c r="AB210" s="22" t="e">
        <f>VLOOKUP($C210,'S46'!$C:$BQ,55,0)</f>
        <v>#N/A</v>
      </c>
      <c r="AC210" s="22" t="e">
        <f>VLOOKUP($C210,'S46'!$C:$BQ,62,0)</f>
        <v>#N/A</v>
      </c>
      <c r="AD210" s="22" t="e">
        <f>VLOOKUP($C210,'S46'!$C:$BQ,63,0)</f>
        <v>#N/A</v>
      </c>
      <c r="AE210" s="22" t="e">
        <f>VLOOKUP($C210,'S46'!$C:$BQ,45,0)</f>
        <v>#N/A</v>
      </c>
      <c r="AF210" s="29" t="e">
        <f>VLOOKUP($C210,'S46'!$C:$BQ,52,0)</f>
        <v>#N/A</v>
      </c>
      <c r="AG210" s="29" t="e">
        <f>VLOOKUP($C210,'S46'!$C:$BQ,53,0)</f>
        <v>#N/A</v>
      </c>
      <c r="AH210" s="29" t="e">
        <f>VLOOKUP($C210,'S46'!$C:$BQ,15,0)</f>
        <v>#N/A</v>
      </c>
      <c r="AI210" s="29" t="e">
        <f>VLOOKUP($C210,'S46'!$C:$BQ,22,0)</f>
        <v>#N/A</v>
      </c>
      <c r="AJ210" s="29" t="e">
        <f>VLOOKUP($C210,'S46'!$C:$BQ,23,0)</f>
        <v>#N/A</v>
      </c>
      <c r="AK210" s="29" t="e">
        <f>VLOOKUP($C210,'S46'!$C:$BQ,35,0)</f>
        <v>#N/A</v>
      </c>
      <c r="AL210" s="29" t="e">
        <f>VLOOKUP($C210,'S46'!$C:$BQ,42,0)</f>
        <v>#N/A</v>
      </c>
      <c r="AM210" s="29" t="e">
        <f>VLOOKUP($C210,'S46'!$C:$BQ,43,0)</f>
        <v>#N/A</v>
      </c>
      <c r="AN210" s="22" t="e">
        <f>VLOOKUP($C210,'S47'!$C:$BQ,55,0)</f>
        <v>#N/A</v>
      </c>
      <c r="AO210" s="22" t="e">
        <f>VLOOKUP($C210,'S47'!$C:$BQ,62,0)</f>
        <v>#N/A</v>
      </c>
      <c r="AP210" s="22" t="e">
        <f>VLOOKUP($C210,'S47'!$C:$BQ,63,0)</f>
        <v>#N/A</v>
      </c>
      <c r="AQ210" s="22" t="e">
        <f>VLOOKUP($C210,'S47'!$C:$BQ,45,0)</f>
        <v>#N/A</v>
      </c>
      <c r="AR210" s="29" t="e">
        <f>VLOOKUP($C210,'S47'!$C:$BQ,52,0)</f>
        <v>#N/A</v>
      </c>
      <c r="AS210" s="29" t="e">
        <f>VLOOKUP($C210,'S47'!$C:$BQ,53,0)</f>
        <v>#N/A</v>
      </c>
      <c r="AT210" s="29" t="e">
        <f>VLOOKUP($C210,'S47'!$C:$BQ,15,0)</f>
        <v>#N/A</v>
      </c>
      <c r="AU210" s="29" t="e">
        <f>VLOOKUP($C210,'S47'!$C:$BQ,22,0)</f>
        <v>#N/A</v>
      </c>
      <c r="AV210" s="29" t="e">
        <f>VLOOKUP($C210,'S47'!$C:$BQ,23,0)</f>
        <v>#N/A</v>
      </c>
      <c r="AW210" s="29" t="e">
        <f>VLOOKUP($C210,'S47'!$C:$BQ,35,0)</f>
        <v>#N/A</v>
      </c>
      <c r="AX210" s="29" t="e">
        <f>VLOOKUP($C210,'S47'!$C:$BQ,42,0)</f>
        <v>#N/A</v>
      </c>
      <c r="AY210" s="29" t="e">
        <f>VLOOKUP($C210,'S47'!$C:$BQ,43,0)</f>
        <v>#N/A</v>
      </c>
      <c r="AZ210" s="22" t="e">
        <f>VLOOKUP($C210,'S48'!$C:$BQ,55,0)</f>
        <v>#N/A</v>
      </c>
      <c r="BA210" s="22" t="e">
        <f>VLOOKUP($C210,'S48'!$C:$BQ,62,0)</f>
        <v>#N/A</v>
      </c>
      <c r="BB210" s="22" t="e">
        <f>VLOOKUP($C210,'S48'!$C:$BQ,63,0)</f>
        <v>#N/A</v>
      </c>
      <c r="BC210" s="22" t="e">
        <f>VLOOKUP($C210,'S48'!$C:$BQ,45,0)</f>
        <v>#N/A</v>
      </c>
      <c r="BD210" s="29" t="e">
        <f>VLOOKUP($C210,'S48'!$C:$BQ,52,0)</f>
        <v>#N/A</v>
      </c>
      <c r="BE210" s="29" t="e">
        <f>VLOOKUP($C210,'S48'!$C:$BQ,53,0)</f>
        <v>#N/A</v>
      </c>
      <c r="BF210" s="29" t="e">
        <f>VLOOKUP($C210,'S48'!$C:$BQ,15,0)</f>
        <v>#N/A</v>
      </c>
      <c r="BG210" s="29" t="e">
        <f>VLOOKUP($C210,'S48'!$C:$BQ,22,0)</f>
        <v>#N/A</v>
      </c>
      <c r="BH210" s="29" t="e">
        <f>VLOOKUP($C210,'S48'!$C:$BQ,23,0)</f>
        <v>#N/A</v>
      </c>
      <c r="BI210" s="29" t="e">
        <f>VLOOKUP($C210,'S48'!$C:$BQ,35,0)</f>
        <v>#N/A</v>
      </c>
      <c r="BJ210" s="29" t="e">
        <f>VLOOKUP($C210,'S48'!$C:$BQ,42,0)</f>
        <v>#N/A</v>
      </c>
      <c r="BK210" s="29" t="e">
        <f>VLOOKUP($C210,'S48'!$C:$BQ,43,0)</f>
        <v>#N/A</v>
      </c>
      <c r="BL210" s="22" t="e">
        <f>VLOOKUP($C210,'S49'!$C:$BQ,55,0)</f>
        <v>#N/A</v>
      </c>
      <c r="BM210" s="22" t="e">
        <f>VLOOKUP($C210,'S49'!$C:$BQ,62,0)</f>
        <v>#N/A</v>
      </c>
      <c r="BN210" s="22" t="e">
        <f>VLOOKUP($C210,'S49'!$C:$BQ,63,0)</f>
        <v>#N/A</v>
      </c>
      <c r="BO210" s="22" t="e">
        <f>VLOOKUP($C210,'S49'!$C:$BQ,45,0)</f>
        <v>#N/A</v>
      </c>
      <c r="BP210" s="29" t="e">
        <f>VLOOKUP($C210,'S49'!$C:$BQ,52,0)</f>
        <v>#N/A</v>
      </c>
      <c r="BQ210" s="29" t="e">
        <f>VLOOKUP($C210,'S49'!$C:$BQ,53,0)</f>
        <v>#N/A</v>
      </c>
      <c r="BR210" s="29" t="e">
        <f>VLOOKUP($C210,'S49'!$C:$BQ,15,0)</f>
        <v>#N/A</v>
      </c>
      <c r="BS210" s="29" t="e">
        <f>VLOOKUP($C210,'S49'!$C:$BQ,22,0)</f>
        <v>#N/A</v>
      </c>
      <c r="BT210" s="29" t="e">
        <f>VLOOKUP($C210,'S49'!$C:$BQ,23,0)</f>
        <v>#N/A</v>
      </c>
      <c r="BU210" s="29" t="e">
        <f>VLOOKUP($C210,'S49'!$C:$BQ,35,0)</f>
        <v>#N/A</v>
      </c>
      <c r="BV210" s="29" t="e">
        <f>VLOOKUP($C210,'S49'!$C:$BQ,42,0)</f>
        <v>#N/A</v>
      </c>
      <c r="BW210" s="29" t="e">
        <f>VLOOKUP($C210,'S49'!$C:$BQ,43,0)</f>
        <v>#N/A</v>
      </c>
      <c r="BX210" s="22" t="e">
        <f>VLOOKUP($C210,'S50'!$C:$BQ,55,0)</f>
        <v>#N/A</v>
      </c>
      <c r="BY210" s="22" t="e">
        <f>VLOOKUP($C210,'S50'!$C:$BQ,62,0)</f>
        <v>#N/A</v>
      </c>
      <c r="BZ210" s="22" t="e">
        <f>VLOOKUP($C210,'S50'!$C:$BQ,63,0)</f>
        <v>#N/A</v>
      </c>
      <c r="CA210" s="22" t="e">
        <f>VLOOKUP($C210,'S50'!$C:$BQ,45,0)</f>
        <v>#N/A</v>
      </c>
      <c r="CB210" s="29" t="e">
        <f>VLOOKUP($C210,'S50'!$C:$BQ,52,0)</f>
        <v>#N/A</v>
      </c>
      <c r="CC210" s="29" t="e">
        <f>VLOOKUP($C210,'S50'!$C:$BQ,53,0)</f>
        <v>#N/A</v>
      </c>
      <c r="CD210" s="29" t="e">
        <f>VLOOKUP($C210,'S50'!$C:$BQ,15,0)</f>
        <v>#N/A</v>
      </c>
      <c r="CE210" s="29" t="e">
        <f>VLOOKUP($C210,'S50'!$C:$BQ,22,0)</f>
        <v>#N/A</v>
      </c>
      <c r="CF210" s="29" t="e">
        <f>VLOOKUP($C210,'S50'!$C:$BQ,23,0)</f>
        <v>#N/A</v>
      </c>
      <c r="CG210" s="29" t="e">
        <f>VLOOKUP($C210,'S50'!$C:$BQ,35,0)</f>
        <v>#N/A</v>
      </c>
      <c r="CH210" s="29" t="e">
        <f>VLOOKUP($C210,'S50'!$C:$BQ,42,0)</f>
        <v>#N/A</v>
      </c>
      <c r="CI210" s="29" t="e">
        <f>VLOOKUP($C210,'S50'!$C:$BQ,43,0)</f>
        <v>#N/A</v>
      </c>
    </row>
    <row r="211" spans="1:87" x14ac:dyDescent="0.2">
      <c r="A211" s="31" t="s">
        <v>246</v>
      </c>
      <c r="B211" s="31" t="s">
        <v>247</v>
      </c>
      <c r="C211" s="21" t="s">
        <v>252</v>
      </c>
      <c r="D211" s="22">
        <f>VLOOKUP($C211,'S0 remplacer avec S44'!$C:$BQ,55,0)</f>
        <v>138</v>
      </c>
      <c r="E211" s="22">
        <f>VLOOKUP($C211,'S0 remplacer avec S44'!$C:$BQ,62,0)</f>
        <v>42</v>
      </c>
      <c r="F211" s="22">
        <f>VLOOKUP($C211,'S0 remplacer avec S44'!$C:$BQ,63,0)</f>
        <v>77</v>
      </c>
      <c r="G211" s="22">
        <f>VLOOKUP($C211,'S0 remplacer avec S44'!$C:$BQ,45,0)</f>
        <v>2146.4934800000001</v>
      </c>
      <c r="H211" s="29">
        <f>VLOOKUP($C211,'S0 remplacer avec S44'!$C:$BQ,52,0)</f>
        <v>0</v>
      </c>
      <c r="I211" s="29">
        <f>VLOOKUP($C211,'S0 remplacer avec S44'!$C:$BQ,53,0)</f>
        <v>0</v>
      </c>
      <c r="J211" s="29">
        <f>VLOOKUP($C211,'S0 remplacer avec S44'!$C:$BQ,15,0)</f>
        <v>102</v>
      </c>
      <c r="K211" s="29">
        <f>VLOOKUP($C211,'S0 remplacer avec S44'!$C:$BQ,22,0)</f>
        <v>0</v>
      </c>
      <c r="L211" s="29">
        <f>VLOOKUP($C211,'S0 remplacer avec S44'!$C:$BQ,23,0)</f>
        <v>17</v>
      </c>
      <c r="M211" s="29">
        <f>VLOOKUP($C211,'S0 remplacer avec S44'!$C:$BQ,35,0)</f>
        <v>1049.1568299999999</v>
      </c>
      <c r="N211" s="29">
        <f>VLOOKUP($C211,'S0 remplacer avec S44'!$C:$BQ,42,0)</f>
        <v>910</v>
      </c>
      <c r="O211" s="29">
        <f>VLOOKUP($C211,'S0 remplacer avec S44'!$C:$BQ,43,0)</f>
        <v>1302</v>
      </c>
      <c r="P211" s="22">
        <f>VLOOKUP($C211,'S45'!$C:$BQ,55,0)</f>
        <v>139</v>
      </c>
      <c r="Q211" s="22">
        <f>VLOOKUP($C211,'S45'!$C:$BQ,62,0)</f>
        <v>41</v>
      </c>
      <c r="R211" s="22">
        <f>VLOOKUP($C211,'S45'!$C:$BQ,63,0)</f>
        <v>76</v>
      </c>
      <c r="S211" s="22">
        <f>VLOOKUP($C211,'S45'!$C:$BQ,45,0)</f>
        <v>2170.0055200000002</v>
      </c>
      <c r="T211" s="29">
        <f>VLOOKUP($C211,'S45'!$C:$BQ,52,0)</f>
        <v>0</v>
      </c>
      <c r="U211" s="29">
        <f>VLOOKUP($C211,'S45'!$C:$BQ,53,0)</f>
        <v>0</v>
      </c>
      <c r="V211" s="29">
        <f>VLOOKUP($C211,'S45'!$C:$BQ,15,0)</f>
        <v>104</v>
      </c>
      <c r="W211" s="29">
        <f>VLOOKUP($C211,'S45'!$C:$BQ,22,0)</f>
        <v>0</v>
      </c>
      <c r="X211" s="29">
        <f>VLOOKUP($C211,'S45'!$C:$BQ,23,0)</f>
        <v>15</v>
      </c>
      <c r="Y211" s="29">
        <f>VLOOKUP($C211,'S45'!$C:$BQ,35,0)</f>
        <v>1052.2983999999999</v>
      </c>
      <c r="Z211" s="29">
        <f>VLOOKUP($C211,'S45'!$C:$BQ,42,0)</f>
        <v>907</v>
      </c>
      <c r="AA211" s="29">
        <f>VLOOKUP($C211,'S45'!$C:$BQ,43,0)</f>
        <v>1298</v>
      </c>
      <c r="AB211" s="22" t="e">
        <f>VLOOKUP($C211,'S46'!$C:$BQ,55,0)</f>
        <v>#N/A</v>
      </c>
      <c r="AC211" s="22" t="e">
        <f>VLOOKUP($C211,'S46'!$C:$BQ,62,0)</f>
        <v>#N/A</v>
      </c>
      <c r="AD211" s="22" t="e">
        <f>VLOOKUP($C211,'S46'!$C:$BQ,63,0)</f>
        <v>#N/A</v>
      </c>
      <c r="AE211" s="22" t="e">
        <f>VLOOKUP($C211,'S46'!$C:$BQ,45,0)</f>
        <v>#N/A</v>
      </c>
      <c r="AF211" s="29" t="e">
        <f>VLOOKUP($C211,'S46'!$C:$BQ,52,0)</f>
        <v>#N/A</v>
      </c>
      <c r="AG211" s="29" t="e">
        <f>VLOOKUP($C211,'S46'!$C:$BQ,53,0)</f>
        <v>#N/A</v>
      </c>
      <c r="AH211" s="29" t="e">
        <f>VLOOKUP($C211,'S46'!$C:$BQ,15,0)</f>
        <v>#N/A</v>
      </c>
      <c r="AI211" s="29" t="e">
        <f>VLOOKUP($C211,'S46'!$C:$BQ,22,0)</f>
        <v>#N/A</v>
      </c>
      <c r="AJ211" s="29" t="e">
        <f>VLOOKUP($C211,'S46'!$C:$BQ,23,0)</f>
        <v>#N/A</v>
      </c>
      <c r="AK211" s="29" t="e">
        <f>VLOOKUP($C211,'S46'!$C:$BQ,35,0)</f>
        <v>#N/A</v>
      </c>
      <c r="AL211" s="29" t="e">
        <f>VLOOKUP($C211,'S46'!$C:$BQ,42,0)</f>
        <v>#N/A</v>
      </c>
      <c r="AM211" s="29" t="e">
        <f>VLOOKUP($C211,'S46'!$C:$BQ,43,0)</f>
        <v>#N/A</v>
      </c>
      <c r="AN211" s="22" t="e">
        <f>VLOOKUP($C211,'S47'!$C:$BQ,55,0)</f>
        <v>#N/A</v>
      </c>
      <c r="AO211" s="22" t="e">
        <f>VLOOKUP($C211,'S47'!$C:$BQ,62,0)</f>
        <v>#N/A</v>
      </c>
      <c r="AP211" s="22" t="e">
        <f>VLOOKUP($C211,'S47'!$C:$BQ,63,0)</f>
        <v>#N/A</v>
      </c>
      <c r="AQ211" s="22" t="e">
        <f>VLOOKUP($C211,'S47'!$C:$BQ,45,0)</f>
        <v>#N/A</v>
      </c>
      <c r="AR211" s="29" t="e">
        <f>VLOOKUP($C211,'S47'!$C:$BQ,52,0)</f>
        <v>#N/A</v>
      </c>
      <c r="AS211" s="29" t="e">
        <f>VLOOKUP($C211,'S47'!$C:$BQ,53,0)</f>
        <v>#N/A</v>
      </c>
      <c r="AT211" s="29" t="e">
        <f>VLOOKUP($C211,'S47'!$C:$BQ,15,0)</f>
        <v>#N/A</v>
      </c>
      <c r="AU211" s="29" t="e">
        <f>VLOOKUP($C211,'S47'!$C:$BQ,22,0)</f>
        <v>#N/A</v>
      </c>
      <c r="AV211" s="29" t="e">
        <f>VLOOKUP($C211,'S47'!$C:$BQ,23,0)</f>
        <v>#N/A</v>
      </c>
      <c r="AW211" s="29" t="e">
        <f>VLOOKUP($C211,'S47'!$C:$BQ,35,0)</f>
        <v>#N/A</v>
      </c>
      <c r="AX211" s="29" t="e">
        <f>VLOOKUP($C211,'S47'!$C:$BQ,42,0)</f>
        <v>#N/A</v>
      </c>
      <c r="AY211" s="29" t="e">
        <f>VLOOKUP($C211,'S47'!$C:$BQ,43,0)</f>
        <v>#N/A</v>
      </c>
      <c r="AZ211" s="22" t="e">
        <f>VLOOKUP($C211,'S48'!$C:$BQ,55,0)</f>
        <v>#N/A</v>
      </c>
      <c r="BA211" s="22" t="e">
        <f>VLOOKUP($C211,'S48'!$C:$BQ,62,0)</f>
        <v>#N/A</v>
      </c>
      <c r="BB211" s="22" t="e">
        <f>VLOOKUP($C211,'S48'!$C:$BQ,63,0)</f>
        <v>#N/A</v>
      </c>
      <c r="BC211" s="22" t="e">
        <f>VLOOKUP($C211,'S48'!$C:$BQ,45,0)</f>
        <v>#N/A</v>
      </c>
      <c r="BD211" s="29" t="e">
        <f>VLOOKUP($C211,'S48'!$C:$BQ,52,0)</f>
        <v>#N/A</v>
      </c>
      <c r="BE211" s="29" t="e">
        <f>VLOOKUP($C211,'S48'!$C:$BQ,53,0)</f>
        <v>#N/A</v>
      </c>
      <c r="BF211" s="29" t="e">
        <f>VLOOKUP($C211,'S48'!$C:$BQ,15,0)</f>
        <v>#N/A</v>
      </c>
      <c r="BG211" s="29" t="e">
        <f>VLOOKUP($C211,'S48'!$C:$BQ,22,0)</f>
        <v>#N/A</v>
      </c>
      <c r="BH211" s="29" t="e">
        <f>VLOOKUP($C211,'S48'!$C:$BQ,23,0)</f>
        <v>#N/A</v>
      </c>
      <c r="BI211" s="29" t="e">
        <f>VLOOKUP($C211,'S48'!$C:$BQ,35,0)</f>
        <v>#N/A</v>
      </c>
      <c r="BJ211" s="29" t="e">
        <f>VLOOKUP($C211,'S48'!$C:$BQ,42,0)</f>
        <v>#N/A</v>
      </c>
      <c r="BK211" s="29" t="e">
        <f>VLOOKUP($C211,'S48'!$C:$BQ,43,0)</f>
        <v>#N/A</v>
      </c>
      <c r="BL211" s="22" t="e">
        <f>VLOOKUP($C211,'S49'!$C:$BQ,55,0)</f>
        <v>#N/A</v>
      </c>
      <c r="BM211" s="22" t="e">
        <f>VLOOKUP($C211,'S49'!$C:$BQ,62,0)</f>
        <v>#N/A</v>
      </c>
      <c r="BN211" s="22" t="e">
        <f>VLOOKUP($C211,'S49'!$C:$BQ,63,0)</f>
        <v>#N/A</v>
      </c>
      <c r="BO211" s="22" t="e">
        <f>VLOOKUP($C211,'S49'!$C:$BQ,45,0)</f>
        <v>#N/A</v>
      </c>
      <c r="BP211" s="29" t="e">
        <f>VLOOKUP($C211,'S49'!$C:$BQ,52,0)</f>
        <v>#N/A</v>
      </c>
      <c r="BQ211" s="29" t="e">
        <f>VLOOKUP($C211,'S49'!$C:$BQ,53,0)</f>
        <v>#N/A</v>
      </c>
      <c r="BR211" s="29" t="e">
        <f>VLOOKUP($C211,'S49'!$C:$BQ,15,0)</f>
        <v>#N/A</v>
      </c>
      <c r="BS211" s="29" t="e">
        <f>VLOOKUP($C211,'S49'!$C:$BQ,22,0)</f>
        <v>#N/A</v>
      </c>
      <c r="BT211" s="29" t="e">
        <f>VLOOKUP($C211,'S49'!$C:$BQ,23,0)</f>
        <v>#N/A</v>
      </c>
      <c r="BU211" s="29" t="e">
        <f>VLOOKUP($C211,'S49'!$C:$BQ,35,0)</f>
        <v>#N/A</v>
      </c>
      <c r="BV211" s="29" t="e">
        <f>VLOOKUP($C211,'S49'!$C:$BQ,42,0)</f>
        <v>#N/A</v>
      </c>
      <c r="BW211" s="29" t="e">
        <f>VLOOKUP($C211,'S49'!$C:$BQ,43,0)</f>
        <v>#N/A</v>
      </c>
      <c r="BX211" s="22" t="e">
        <f>VLOOKUP($C211,'S50'!$C:$BQ,55,0)</f>
        <v>#N/A</v>
      </c>
      <c r="BY211" s="22" t="e">
        <f>VLOOKUP($C211,'S50'!$C:$BQ,62,0)</f>
        <v>#N/A</v>
      </c>
      <c r="BZ211" s="22" t="e">
        <f>VLOOKUP($C211,'S50'!$C:$BQ,63,0)</f>
        <v>#N/A</v>
      </c>
      <c r="CA211" s="22" t="e">
        <f>VLOOKUP($C211,'S50'!$C:$BQ,45,0)</f>
        <v>#N/A</v>
      </c>
      <c r="CB211" s="29" t="e">
        <f>VLOOKUP($C211,'S50'!$C:$BQ,52,0)</f>
        <v>#N/A</v>
      </c>
      <c r="CC211" s="29" t="e">
        <f>VLOOKUP($C211,'S50'!$C:$BQ,53,0)</f>
        <v>#N/A</v>
      </c>
      <c r="CD211" s="29" t="e">
        <f>VLOOKUP($C211,'S50'!$C:$BQ,15,0)</f>
        <v>#N/A</v>
      </c>
      <c r="CE211" s="29" t="e">
        <f>VLOOKUP($C211,'S50'!$C:$BQ,22,0)</f>
        <v>#N/A</v>
      </c>
      <c r="CF211" s="29" t="e">
        <f>VLOOKUP($C211,'S50'!$C:$BQ,23,0)</f>
        <v>#N/A</v>
      </c>
      <c r="CG211" s="29" t="e">
        <f>VLOOKUP($C211,'S50'!$C:$BQ,35,0)</f>
        <v>#N/A</v>
      </c>
      <c r="CH211" s="29" t="e">
        <f>VLOOKUP($C211,'S50'!$C:$BQ,42,0)</f>
        <v>#N/A</v>
      </c>
      <c r="CI211" s="29" t="e">
        <f>VLOOKUP($C211,'S50'!$C:$BQ,43,0)</f>
        <v>#N/A</v>
      </c>
    </row>
    <row r="212" spans="1:87" x14ac:dyDescent="0.2">
      <c r="A212" s="31" t="s">
        <v>246</v>
      </c>
      <c r="B212" s="31" t="s">
        <v>247</v>
      </c>
      <c r="C212" s="21" t="s">
        <v>253</v>
      </c>
      <c r="D212" s="22">
        <f>VLOOKUP($C212,'S0 remplacer avec S44'!$C:$BQ,55,0)</f>
        <v>129.6</v>
      </c>
      <c r="E212" s="22">
        <f>VLOOKUP($C212,'S0 remplacer avec S44'!$C:$BQ,62,0)</f>
        <v>109</v>
      </c>
      <c r="F212" s="22">
        <f>VLOOKUP($C212,'S0 remplacer avec S44'!$C:$BQ,63,0)</f>
        <v>157</v>
      </c>
      <c r="G212" s="22">
        <f>VLOOKUP($C212,'S0 remplacer avec S44'!$C:$BQ,45,0)</f>
        <v>2011.2849799999999</v>
      </c>
      <c r="H212" s="29">
        <f>VLOOKUP($C212,'S0 remplacer avec S44'!$C:$BQ,52,0)</f>
        <v>88</v>
      </c>
      <c r="I212" s="29">
        <f>VLOOKUP($C212,'S0 remplacer avec S44'!$C:$BQ,53,0)</f>
        <v>508</v>
      </c>
      <c r="J212" s="29">
        <f>VLOOKUP($C212,'S0 remplacer avec S44'!$C:$BQ,15,0)</f>
        <v>130</v>
      </c>
      <c r="K212" s="29">
        <f>VLOOKUP($C212,'S0 remplacer avec S44'!$C:$BQ,22,0)</f>
        <v>2</v>
      </c>
      <c r="L212" s="29">
        <f>VLOOKUP($C212,'S0 remplacer avec S44'!$C:$BQ,23,0)</f>
        <v>29</v>
      </c>
      <c r="M212" s="29">
        <f>VLOOKUP($C212,'S0 remplacer avec S44'!$C:$BQ,35,0)</f>
        <v>2684.28971</v>
      </c>
      <c r="N212" s="29">
        <f>VLOOKUP($C212,'S0 remplacer avec S44'!$C:$BQ,42,0)</f>
        <v>349</v>
      </c>
      <c r="O212" s="29">
        <f>VLOOKUP($C212,'S0 remplacer avec S44'!$C:$BQ,43,0)</f>
        <v>955</v>
      </c>
      <c r="P212" s="22">
        <f>VLOOKUP($C212,'S45'!$C:$BQ,55,0)</f>
        <v>129.6</v>
      </c>
      <c r="Q212" s="22">
        <f>VLOOKUP($C212,'S45'!$C:$BQ,62,0)</f>
        <v>109</v>
      </c>
      <c r="R212" s="22">
        <f>VLOOKUP($C212,'S45'!$C:$BQ,63,0)</f>
        <v>157</v>
      </c>
      <c r="S212" s="22">
        <f>VLOOKUP($C212,'S45'!$C:$BQ,45,0)</f>
        <v>2041.81215</v>
      </c>
      <c r="T212" s="29">
        <f>VLOOKUP($C212,'S45'!$C:$BQ,52,0)</f>
        <v>57</v>
      </c>
      <c r="U212" s="29">
        <f>VLOOKUP($C212,'S45'!$C:$BQ,53,0)</f>
        <v>477</v>
      </c>
      <c r="V212" s="29">
        <f>VLOOKUP($C212,'S45'!$C:$BQ,15,0)</f>
        <v>131</v>
      </c>
      <c r="W212" s="29">
        <f>VLOOKUP($C212,'S45'!$C:$BQ,22,0)</f>
        <v>1</v>
      </c>
      <c r="X212" s="29">
        <f>VLOOKUP($C212,'S45'!$C:$BQ,23,0)</f>
        <v>28</v>
      </c>
      <c r="Y212" s="29">
        <f>VLOOKUP($C212,'S45'!$C:$BQ,35,0)</f>
        <v>2797.10563</v>
      </c>
      <c r="Z212" s="29">
        <f>VLOOKUP($C212,'S45'!$C:$BQ,42,0)</f>
        <v>236</v>
      </c>
      <c r="AA212" s="29">
        <f>VLOOKUP($C212,'S45'!$C:$BQ,43,0)</f>
        <v>843</v>
      </c>
      <c r="AB212" s="22" t="e">
        <f>VLOOKUP($C212,'S46'!$C:$BQ,55,0)</f>
        <v>#N/A</v>
      </c>
      <c r="AC212" s="22" t="e">
        <f>VLOOKUP($C212,'S46'!$C:$BQ,62,0)</f>
        <v>#N/A</v>
      </c>
      <c r="AD212" s="22" t="e">
        <f>VLOOKUP($C212,'S46'!$C:$BQ,63,0)</f>
        <v>#N/A</v>
      </c>
      <c r="AE212" s="22" t="e">
        <f>VLOOKUP($C212,'S46'!$C:$BQ,45,0)</f>
        <v>#N/A</v>
      </c>
      <c r="AF212" s="29" t="e">
        <f>VLOOKUP($C212,'S46'!$C:$BQ,52,0)</f>
        <v>#N/A</v>
      </c>
      <c r="AG212" s="29" t="e">
        <f>VLOOKUP($C212,'S46'!$C:$BQ,53,0)</f>
        <v>#N/A</v>
      </c>
      <c r="AH212" s="29" t="e">
        <f>VLOOKUP($C212,'S46'!$C:$BQ,15,0)</f>
        <v>#N/A</v>
      </c>
      <c r="AI212" s="29" t="e">
        <f>VLOOKUP($C212,'S46'!$C:$BQ,22,0)</f>
        <v>#N/A</v>
      </c>
      <c r="AJ212" s="29" t="e">
        <f>VLOOKUP($C212,'S46'!$C:$BQ,23,0)</f>
        <v>#N/A</v>
      </c>
      <c r="AK212" s="29" t="e">
        <f>VLOOKUP($C212,'S46'!$C:$BQ,35,0)</f>
        <v>#N/A</v>
      </c>
      <c r="AL212" s="29" t="e">
        <f>VLOOKUP($C212,'S46'!$C:$BQ,42,0)</f>
        <v>#N/A</v>
      </c>
      <c r="AM212" s="29" t="e">
        <f>VLOOKUP($C212,'S46'!$C:$BQ,43,0)</f>
        <v>#N/A</v>
      </c>
      <c r="AN212" s="22" t="e">
        <f>VLOOKUP($C212,'S47'!$C:$BQ,55,0)</f>
        <v>#N/A</v>
      </c>
      <c r="AO212" s="22" t="e">
        <f>VLOOKUP($C212,'S47'!$C:$BQ,62,0)</f>
        <v>#N/A</v>
      </c>
      <c r="AP212" s="22" t="e">
        <f>VLOOKUP($C212,'S47'!$C:$BQ,63,0)</f>
        <v>#N/A</v>
      </c>
      <c r="AQ212" s="22" t="e">
        <f>VLOOKUP($C212,'S47'!$C:$BQ,45,0)</f>
        <v>#N/A</v>
      </c>
      <c r="AR212" s="29" t="e">
        <f>VLOOKUP($C212,'S47'!$C:$BQ,52,0)</f>
        <v>#N/A</v>
      </c>
      <c r="AS212" s="29" t="e">
        <f>VLOOKUP($C212,'S47'!$C:$BQ,53,0)</f>
        <v>#N/A</v>
      </c>
      <c r="AT212" s="29" t="e">
        <f>VLOOKUP($C212,'S47'!$C:$BQ,15,0)</f>
        <v>#N/A</v>
      </c>
      <c r="AU212" s="29" t="e">
        <f>VLOOKUP($C212,'S47'!$C:$BQ,22,0)</f>
        <v>#N/A</v>
      </c>
      <c r="AV212" s="29" t="e">
        <f>VLOOKUP($C212,'S47'!$C:$BQ,23,0)</f>
        <v>#N/A</v>
      </c>
      <c r="AW212" s="29" t="e">
        <f>VLOOKUP($C212,'S47'!$C:$BQ,35,0)</f>
        <v>#N/A</v>
      </c>
      <c r="AX212" s="29" t="e">
        <f>VLOOKUP($C212,'S47'!$C:$BQ,42,0)</f>
        <v>#N/A</v>
      </c>
      <c r="AY212" s="29" t="e">
        <f>VLOOKUP($C212,'S47'!$C:$BQ,43,0)</f>
        <v>#N/A</v>
      </c>
      <c r="AZ212" s="22" t="e">
        <f>VLOOKUP($C212,'S48'!$C:$BQ,55,0)</f>
        <v>#N/A</v>
      </c>
      <c r="BA212" s="22" t="e">
        <f>VLOOKUP($C212,'S48'!$C:$BQ,62,0)</f>
        <v>#N/A</v>
      </c>
      <c r="BB212" s="22" t="e">
        <f>VLOOKUP($C212,'S48'!$C:$BQ,63,0)</f>
        <v>#N/A</v>
      </c>
      <c r="BC212" s="22" t="e">
        <f>VLOOKUP($C212,'S48'!$C:$BQ,45,0)</f>
        <v>#N/A</v>
      </c>
      <c r="BD212" s="29" t="e">
        <f>VLOOKUP($C212,'S48'!$C:$BQ,52,0)</f>
        <v>#N/A</v>
      </c>
      <c r="BE212" s="29" t="e">
        <f>VLOOKUP($C212,'S48'!$C:$BQ,53,0)</f>
        <v>#N/A</v>
      </c>
      <c r="BF212" s="29" t="e">
        <f>VLOOKUP($C212,'S48'!$C:$BQ,15,0)</f>
        <v>#N/A</v>
      </c>
      <c r="BG212" s="29" t="e">
        <f>VLOOKUP($C212,'S48'!$C:$BQ,22,0)</f>
        <v>#N/A</v>
      </c>
      <c r="BH212" s="29" t="e">
        <f>VLOOKUP($C212,'S48'!$C:$BQ,23,0)</f>
        <v>#N/A</v>
      </c>
      <c r="BI212" s="29" t="e">
        <f>VLOOKUP($C212,'S48'!$C:$BQ,35,0)</f>
        <v>#N/A</v>
      </c>
      <c r="BJ212" s="29" t="e">
        <f>VLOOKUP($C212,'S48'!$C:$BQ,42,0)</f>
        <v>#N/A</v>
      </c>
      <c r="BK212" s="29" t="e">
        <f>VLOOKUP($C212,'S48'!$C:$BQ,43,0)</f>
        <v>#N/A</v>
      </c>
      <c r="BL212" s="22" t="e">
        <f>VLOOKUP($C212,'S49'!$C:$BQ,55,0)</f>
        <v>#N/A</v>
      </c>
      <c r="BM212" s="22" t="e">
        <f>VLOOKUP($C212,'S49'!$C:$BQ,62,0)</f>
        <v>#N/A</v>
      </c>
      <c r="BN212" s="22" t="e">
        <f>VLOOKUP($C212,'S49'!$C:$BQ,63,0)</f>
        <v>#N/A</v>
      </c>
      <c r="BO212" s="22" t="e">
        <f>VLOOKUP($C212,'S49'!$C:$BQ,45,0)</f>
        <v>#N/A</v>
      </c>
      <c r="BP212" s="29" t="e">
        <f>VLOOKUP($C212,'S49'!$C:$BQ,52,0)</f>
        <v>#N/A</v>
      </c>
      <c r="BQ212" s="29" t="e">
        <f>VLOOKUP($C212,'S49'!$C:$BQ,53,0)</f>
        <v>#N/A</v>
      </c>
      <c r="BR212" s="29" t="e">
        <f>VLOOKUP($C212,'S49'!$C:$BQ,15,0)</f>
        <v>#N/A</v>
      </c>
      <c r="BS212" s="29" t="e">
        <f>VLOOKUP($C212,'S49'!$C:$BQ,22,0)</f>
        <v>#N/A</v>
      </c>
      <c r="BT212" s="29" t="e">
        <f>VLOOKUP($C212,'S49'!$C:$BQ,23,0)</f>
        <v>#N/A</v>
      </c>
      <c r="BU212" s="29" t="e">
        <f>VLOOKUP($C212,'S49'!$C:$BQ,35,0)</f>
        <v>#N/A</v>
      </c>
      <c r="BV212" s="29" t="e">
        <f>VLOOKUP($C212,'S49'!$C:$BQ,42,0)</f>
        <v>#N/A</v>
      </c>
      <c r="BW212" s="29" t="e">
        <f>VLOOKUP($C212,'S49'!$C:$BQ,43,0)</f>
        <v>#N/A</v>
      </c>
      <c r="BX212" s="22" t="e">
        <f>VLOOKUP($C212,'S50'!$C:$BQ,55,0)</f>
        <v>#N/A</v>
      </c>
      <c r="BY212" s="22" t="e">
        <f>VLOOKUP($C212,'S50'!$C:$BQ,62,0)</f>
        <v>#N/A</v>
      </c>
      <c r="BZ212" s="22" t="e">
        <f>VLOOKUP($C212,'S50'!$C:$BQ,63,0)</f>
        <v>#N/A</v>
      </c>
      <c r="CA212" s="22" t="e">
        <f>VLOOKUP($C212,'S50'!$C:$BQ,45,0)</f>
        <v>#N/A</v>
      </c>
      <c r="CB212" s="29" t="e">
        <f>VLOOKUP($C212,'S50'!$C:$BQ,52,0)</f>
        <v>#N/A</v>
      </c>
      <c r="CC212" s="29" t="e">
        <f>VLOOKUP($C212,'S50'!$C:$BQ,53,0)</f>
        <v>#N/A</v>
      </c>
      <c r="CD212" s="29" t="e">
        <f>VLOOKUP($C212,'S50'!$C:$BQ,15,0)</f>
        <v>#N/A</v>
      </c>
      <c r="CE212" s="29" t="e">
        <f>VLOOKUP($C212,'S50'!$C:$BQ,22,0)</f>
        <v>#N/A</v>
      </c>
      <c r="CF212" s="29" t="e">
        <f>VLOOKUP($C212,'S50'!$C:$BQ,23,0)</f>
        <v>#N/A</v>
      </c>
      <c r="CG212" s="29" t="e">
        <f>VLOOKUP($C212,'S50'!$C:$BQ,35,0)</f>
        <v>#N/A</v>
      </c>
      <c r="CH212" s="29" t="e">
        <f>VLOOKUP($C212,'S50'!$C:$BQ,42,0)</f>
        <v>#N/A</v>
      </c>
      <c r="CI212" s="29" t="e">
        <f>VLOOKUP($C212,'S50'!$C:$BQ,43,0)</f>
        <v>#N/A</v>
      </c>
    </row>
    <row r="213" spans="1:87" x14ac:dyDescent="0.2">
      <c r="A213" s="31" t="s">
        <v>246</v>
      </c>
      <c r="B213" s="31" t="s">
        <v>247</v>
      </c>
      <c r="C213" s="21" t="s">
        <v>254</v>
      </c>
      <c r="D213" s="22">
        <f>VLOOKUP($C213,'S0 remplacer avec S44'!$C:$BQ,55,0)</f>
        <v>159.6</v>
      </c>
      <c r="E213" s="22">
        <f>VLOOKUP($C213,'S0 remplacer avec S44'!$C:$BQ,62,0)</f>
        <v>149</v>
      </c>
      <c r="F213" s="22">
        <f>VLOOKUP($C213,'S0 remplacer avec S44'!$C:$BQ,63,0)</f>
        <v>211</v>
      </c>
      <c r="G213" s="22">
        <f>VLOOKUP($C213,'S0 remplacer avec S44'!$C:$BQ,45,0)</f>
        <v>2336.5177199999998</v>
      </c>
      <c r="H213" s="29">
        <f>VLOOKUP($C213,'S0 remplacer avec S44'!$C:$BQ,52,0)</f>
        <v>384</v>
      </c>
      <c r="I213" s="29">
        <f>VLOOKUP($C213,'S0 remplacer avec S44'!$C:$BQ,53,0)</f>
        <v>928</v>
      </c>
      <c r="J213" s="29">
        <f>VLOOKUP($C213,'S0 remplacer avec S44'!$C:$BQ,15,0)</f>
        <v>133</v>
      </c>
      <c r="K213" s="29">
        <f>VLOOKUP($C213,'S0 remplacer avec S44'!$C:$BQ,22,0)</f>
        <v>38</v>
      </c>
      <c r="L213" s="29">
        <f>VLOOKUP($C213,'S0 remplacer avec S44'!$C:$BQ,23,0)</f>
        <v>73</v>
      </c>
      <c r="M213" s="29">
        <f>VLOOKUP($C213,'S0 remplacer avec S44'!$C:$BQ,35,0)</f>
        <v>2671.78748</v>
      </c>
      <c r="N213" s="29">
        <f>VLOOKUP($C213,'S0 remplacer avec S44'!$C:$BQ,42,0)</f>
        <v>1259</v>
      </c>
      <c r="O213" s="29">
        <f>VLOOKUP($C213,'S0 remplacer avec S44'!$C:$BQ,43,0)</f>
        <v>2045</v>
      </c>
      <c r="P213" s="22">
        <f>VLOOKUP($C213,'S45'!$C:$BQ,55,0)</f>
        <v>164.8</v>
      </c>
      <c r="Q213" s="22">
        <f>VLOOKUP($C213,'S45'!$C:$BQ,62,0)</f>
        <v>144</v>
      </c>
      <c r="R213" s="22">
        <f>VLOOKUP($C213,'S45'!$C:$BQ,63,0)</f>
        <v>206</v>
      </c>
      <c r="S213" s="22">
        <f>VLOOKUP($C213,'S45'!$C:$BQ,45,0)</f>
        <v>2359.20973</v>
      </c>
      <c r="T213" s="29">
        <f>VLOOKUP($C213,'S45'!$C:$BQ,52,0)</f>
        <v>361</v>
      </c>
      <c r="U213" s="29">
        <f>VLOOKUP($C213,'S45'!$C:$BQ,53,0)</f>
        <v>905</v>
      </c>
      <c r="V213" s="29">
        <f>VLOOKUP($C213,'S45'!$C:$BQ,15,0)</f>
        <v>136</v>
      </c>
      <c r="W213" s="29">
        <f>VLOOKUP($C213,'S45'!$C:$BQ,22,0)</f>
        <v>35</v>
      </c>
      <c r="X213" s="29">
        <f>VLOOKUP($C213,'S45'!$C:$BQ,23,0)</f>
        <v>70</v>
      </c>
      <c r="Y213" s="29">
        <f>VLOOKUP($C213,'S45'!$C:$BQ,35,0)</f>
        <v>2732.1509599999999</v>
      </c>
      <c r="Z213" s="29">
        <f>VLOOKUP($C213,'S45'!$C:$BQ,42,0)</f>
        <v>1199</v>
      </c>
      <c r="AA213" s="29">
        <f>VLOOKUP($C213,'S45'!$C:$BQ,43,0)</f>
        <v>1985</v>
      </c>
      <c r="AB213" s="22" t="e">
        <f>VLOOKUP($C213,'S46'!$C:$BQ,55,0)</f>
        <v>#N/A</v>
      </c>
      <c r="AC213" s="22" t="e">
        <f>VLOOKUP($C213,'S46'!$C:$BQ,62,0)</f>
        <v>#N/A</v>
      </c>
      <c r="AD213" s="22" t="e">
        <f>VLOOKUP($C213,'S46'!$C:$BQ,63,0)</f>
        <v>#N/A</v>
      </c>
      <c r="AE213" s="22" t="e">
        <f>VLOOKUP($C213,'S46'!$C:$BQ,45,0)</f>
        <v>#N/A</v>
      </c>
      <c r="AF213" s="29" t="e">
        <f>VLOOKUP($C213,'S46'!$C:$BQ,52,0)</f>
        <v>#N/A</v>
      </c>
      <c r="AG213" s="29" t="e">
        <f>VLOOKUP($C213,'S46'!$C:$BQ,53,0)</f>
        <v>#N/A</v>
      </c>
      <c r="AH213" s="29" t="e">
        <f>VLOOKUP($C213,'S46'!$C:$BQ,15,0)</f>
        <v>#N/A</v>
      </c>
      <c r="AI213" s="29" t="e">
        <f>VLOOKUP($C213,'S46'!$C:$BQ,22,0)</f>
        <v>#N/A</v>
      </c>
      <c r="AJ213" s="29" t="e">
        <f>VLOOKUP($C213,'S46'!$C:$BQ,23,0)</f>
        <v>#N/A</v>
      </c>
      <c r="AK213" s="29" t="e">
        <f>VLOOKUP($C213,'S46'!$C:$BQ,35,0)</f>
        <v>#N/A</v>
      </c>
      <c r="AL213" s="29" t="e">
        <f>VLOOKUP($C213,'S46'!$C:$BQ,42,0)</f>
        <v>#N/A</v>
      </c>
      <c r="AM213" s="29" t="e">
        <f>VLOOKUP($C213,'S46'!$C:$BQ,43,0)</f>
        <v>#N/A</v>
      </c>
      <c r="AN213" s="22" t="e">
        <f>VLOOKUP($C213,'S47'!$C:$BQ,55,0)</f>
        <v>#N/A</v>
      </c>
      <c r="AO213" s="22" t="e">
        <f>VLOOKUP($C213,'S47'!$C:$BQ,62,0)</f>
        <v>#N/A</v>
      </c>
      <c r="AP213" s="22" t="e">
        <f>VLOOKUP($C213,'S47'!$C:$BQ,63,0)</f>
        <v>#N/A</v>
      </c>
      <c r="AQ213" s="22" t="e">
        <f>VLOOKUP($C213,'S47'!$C:$BQ,45,0)</f>
        <v>#N/A</v>
      </c>
      <c r="AR213" s="29" t="e">
        <f>VLOOKUP($C213,'S47'!$C:$BQ,52,0)</f>
        <v>#N/A</v>
      </c>
      <c r="AS213" s="29" t="e">
        <f>VLOOKUP($C213,'S47'!$C:$BQ,53,0)</f>
        <v>#N/A</v>
      </c>
      <c r="AT213" s="29" t="e">
        <f>VLOOKUP($C213,'S47'!$C:$BQ,15,0)</f>
        <v>#N/A</v>
      </c>
      <c r="AU213" s="29" t="e">
        <f>VLOOKUP($C213,'S47'!$C:$BQ,22,0)</f>
        <v>#N/A</v>
      </c>
      <c r="AV213" s="29" t="e">
        <f>VLOOKUP($C213,'S47'!$C:$BQ,23,0)</f>
        <v>#N/A</v>
      </c>
      <c r="AW213" s="29" t="e">
        <f>VLOOKUP($C213,'S47'!$C:$BQ,35,0)</f>
        <v>#N/A</v>
      </c>
      <c r="AX213" s="29" t="e">
        <f>VLOOKUP($C213,'S47'!$C:$BQ,42,0)</f>
        <v>#N/A</v>
      </c>
      <c r="AY213" s="29" t="e">
        <f>VLOOKUP($C213,'S47'!$C:$BQ,43,0)</f>
        <v>#N/A</v>
      </c>
      <c r="AZ213" s="22" t="e">
        <f>VLOOKUP($C213,'S48'!$C:$BQ,55,0)</f>
        <v>#N/A</v>
      </c>
      <c r="BA213" s="22" t="e">
        <f>VLOOKUP($C213,'S48'!$C:$BQ,62,0)</f>
        <v>#N/A</v>
      </c>
      <c r="BB213" s="22" t="e">
        <f>VLOOKUP($C213,'S48'!$C:$BQ,63,0)</f>
        <v>#N/A</v>
      </c>
      <c r="BC213" s="22" t="e">
        <f>VLOOKUP($C213,'S48'!$C:$BQ,45,0)</f>
        <v>#N/A</v>
      </c>
      <c r="BD213" s="29" t="e">
        <f>VLOOKUP($C213,'S48'!$C:$BQ,52,0)</f>
        <v>#N/A</v>
      </c>
      <c r="BE213" s="29" t="e">
        <f>VLOOKUP($C213,'S48'!$C:$BQ,53,0)</f>
        <v>#N/A</v>
      </c>
      <c r="BF213" s="29" t="e">
        <f>VLOOKUP($C213,'S48'!$C:$BQ,15,0)</f>
        <v>#N/A</v>
      </c>
      <c r="BG213" s="29" t="e">
        <f>VLOOKUP($C213,'S48'!$C:$BQ,22,0)</f>
        <v>#N/A</v>
      </c>
      <c r="BH213" s="29" t="e">
        <f>VLOOKUP($C213,'S48'!$C:$BQ,23,0)</f>
        <v>#N/A</v>
      </c>
      <c r="BI213" s="29" t="e">
        <f>VLOOKUP($C213,'S48'!$C:$BQ,35,0)</f>
        <v>#N/A</v>
      </c>
      <c r="BJ213" s="29" t="e">
        <f>VLOOKUP($C213,'S48'!$C:$BQ,42,0)</f>
        <v>#N/A</v>
      </c>
      <c r="BK213" s="29" t="e">
        <f>VLOOKUP($C213,'S48'!$C:$BQ,43,0)</f>
        <v>#N/A</v>
      </c>
      <c r="BL213" s="22" t="e">
        <f>VLOOKUP($C213,'S49'!$C:$BQ,55,0)</f>
        <v>#N/A</v>
      </c>
      <c r="BM213" s="22" t="e">
        <f>VLOOKUP($C213,'S49'!$C:$BQ,62,0)</f>
        <v>#N/A</v>
      </c>
      <c r="BN213" s="22" t="e">
        <f>VLOOKUP($C213,'S49'!$C:$BQ,63,0)</f>
        <v>#N/A</v>
      </c>
      <c r="BO213" s="22" t="e">
        <f>VLOOKUP($C213,'S49'!$C:$BQ,45,0)</f>
        <v>#N/A</v>
      </c>
      <c r="BP213" s="29" t="e">
        <f>VLOOKUP($C213,'S49'!$C:$BQ,52,0)</f>
        <v>#N/A</v>
      </c>
      <c r="BQ213" s="29" t="e">
        <f>VLOOKUP($C213,'S49'!$C:$BQ,53,0)</f>
        <v>#N/A</v>
      </c>
      <c r="BR213" s="29" t="e">
        <f>VLOOKUP($C213,'S49'!$C:$BQ,15,0)</f>
        <v>#N/A</v>
      </c>
      <c r="BS213" s="29" t="e">
        <f>VLOOKUP($C213,'S49'!$C:$BQ,22,0)</f>
        <v>#N/A</v>
      </c>
      <c r="BT213" s="29" t="e">
        <f>VLOOKUP($C213,'S49'!$C:$BQ,23,0)</f>
        <v>#N/A</v>
      </c>
      <c r="BU213" s="29" t="e">
        <f>VLOOKUP($C213,'S49'!$C:$BQ,35,0)</f>
        <v>#N/A</v>
      </c>
      <c r="BV213" s="29" t="e">
        <f>VLOOKUP($C213,'S49'!$C:$BQ,42,0)</f>
        <v>#N/A</v>
      </c>
      <c r="BW213" s="29" t="e">
        <f>VLOOKUP($C213,'S49'!$C:$BQ,43,0)</f>
        <v>#N/A</v>
      </c>
      <c r="BX213" s="22" t="e">
        <f>VLOOKUP($C213,'S50'!$C:$BQ,55,0)</f>
        <v>#N/A</v>
      </c>
      <c r="BY213" s="22" t="e">
        <f>VLOOKUP($C213,'S50'!$C:$BQ,62,0)</f>
        <v>#N/A</v>
      </c>
      <c r="BZ213" s="22" t="e">
        <f>VLOOKUP($C213,'S50'!$C:$BQ,63,0)</f>
        <v>#N/A</v>
      </c>
      <c r="CA213" s="22" t="e">
        <f>VLOOKUP($C213,'S50'!$C:$BQ,45,0)</f>
        <v>#N/A</v>
      </c>
      <c r="CB213" s="29" t="e">
        <f>VLOOKUP($C213,'S50'!$C:$BQ,52,0)</f>
        <v>#N/A</v>
      </c>
      <c r="CC213" s="29" t="e">
        <f>VLOOKUP($C213,'S50'!$C:$BQ,53,0)</f>
        <v>#N/A</v>
      </c>
      <c r="CD213" s="29" t="e">
        <f>VLOOKUP($C213,'S50'!$C:$BQ,15,0)</f>
        <v>#N/A</v>
      </c>
      <c r="CE213" s="29" t="e">
        <f>VLOOKUP($C213,'S50'!$C:$BQ,22,0)</f>
        <v>#N/A</v>
      </c>
      <c r="CF213" s="29" t="e">
        <f>VLOOKUP($C213,'S50'!$C:$BQ,23,0)</f>
        <v>#N/A</v>
      </c>
      <c r="CG213" s="29" t="e">
        <f>VLOOKUP($C213,'S50'!$C:$BQ,35,0)</f>
        <v>#N/A</v>
      </c>
      <c r="CH213" s="29" t="e">
        <f>VLOOKUP($C213,'S50'!$C:$BQ,42,0)</f>
        <v>#N/A</v>
      </c>
      <c r="CI213" s="29" t="e">
        <f>VLOOKUP($C213,'S50'!$C:$BQ,43,0)</f>
        <v>#N/A</v>
      </c>
    </row>
    <row r="214" spans="1:87" x14ac:dyDescent="0.2">
      <c r="A214" s="31" t="s">
        <v>246</v>
      </c>
      <c r="B214" s="31" t="s">
        <v>247</v>
      </c>
      <c r="C214" s="21" t="s">
        <v>255</v>
      </c>
      <c r="D214" s="22">
        <f>VLOOKUP($C214,'S0 remplacer avec S44'!$C:$BQ,55,0)</f>
        <v>90</v>
      </c>
      <c r="E214" s="22">
        <f>VLOOKUP($C214,'S0 remplacer avec S44'!$C:$BQ,62,0)</f>
        <v>96</v>
      </c>
      <c r="F214" s="22">
        <f>VLOOKUP($C214,'S0 remplacer avec S44'!$C:$BQ,63,0)</f>
        <v>134</v>
      </c>
      <c r="G214" s="22">
        <f>VLOOKUP($C214,'S0 remplacer avec S44'!$C:$BQ,45,0)</f>
        <v>1488.54618</v>
      </c>
      <c r="H214" s="29">
        <f>VLOOKUP($C214,'S0 remplacer avec S44'!$C:$BQ,52,0)</f>
        <v>151</v>
      </c>
      <c r="I214" s="29">
        <f>VLOOKUP($C214,'S0 remplacer avec S44'!$C:$BQ,53,0)</f>
        <v>479</v>
      </c>
      <c r="J214" s="29">
        <f>VLOOKUP($C214,'S0 remplacer avec S44'!$C:$BQ,15,0)</f>
        <v>69</v>
      </c>
      <c r="K214" s="29">
        <f>VLOOKUP($C214,'S0 remplacer avec S44'!$C:$BQ,22,0)</f>
        <v>34</v>
      </c>
      <c r="L214" s="29">
        <f>VLOOKUP($C214,'S0 remplacer avec S44'!$C:$BQ,23,0)</f>
        <v>55</v>
      </c>
      <c r="M214" s="29">
        <f>VLOOKUP($C214,'S0 remplacer avec S44'!$C:$BQ,35,0)</f>
        <v>2334.1584400000002</v>
      </c>
      <c r="N214" s="29">
        <f>VLOOKUP($C214,'S0 remplacer avec S44'!$C:$BQ,42,0)</f>
        <v>35</v>
      </c>
      <c r="O214" s="29">
        <f>VLOOKUP($C214,'S0 remplacer avec S44'!$C:$BQ,43,0)</f>
        <v>508</v>
      </c>
      <c r="P214" s="22">
        <f>VLOOKUP($C214,'S45'!$C:$BQ,55,0)</f>
        <v>91</v>
      </c>
      <c r="Q214" s="22">
        <f>VLOOKUP($C214,'S45'!$C:$BQ,62,0)</f>
        <v>95</v>
      </c>
      <c r="R214" s="22">
        <f>VLOOKUP($C214,'S45'!$C:$BQ,63,0)</f>
        <v>133</v>
      </c>
      <c r="S214" s="22">
        <f>VLOOKUP($C214,'S45'!$C:$BQ,45,0)</f>
        <v>1491.41696</v>
      </c>
      <c r="T214" s="29">
        <f>VLOOKUP($C214,'S45'!$C:$BQ,52,0)</f>
        <v>148</v>
      </c>
      <c r="U214" s="29">
        <f>VLOOKUP($C214,'S45'!$C:$BQ,53,0)</f>
        <v>476</v>
      </c>
      <c r="V214" s="29">
        <f>VLOOKUP($C214,'S45'!$C:$BQ,15,0)</f>
        <v>69</v>
      </c>
      <c r="W214" s="29">
        <f>VLOOKUP($C214,'S45'!$C:$BQ,22,0)</f>
        <v>34</v>
      </c>
      <c r="X214" s="29">
        <f>VLOOKUP($C214,'S45'!$C:$BQ,23,0)</f>
        <v>55</v>
      </c>
      <c r="Y214" s="29">
        <f>VLOOKUP($C214,'S45'!$C:$BQ,35,0)</f>
        <v>2347.3980700000002</v>
      </c>
      <c r="Z214" s="29">
        <f>VLOOKUP($C214,'S45'!$C:$BQ,42,0)</f>
        <v>21</v>
      </c>
      <c r="AA214" s="29">
        <f>VLOOKUP($C214,'S45'!$C:$BQ,43,0)</f>
        <v>495</v>
      </c>
      <c r="AB214" s="22" t="e">
        <f>VLOOKUP($C214,'S46'!$C:$BQ,55,0)</f>
        <v>#N/A</v>
      </c>
      <c r="AC214" s="22" t="e">
        <f>VLOOKUP($C214,'S46'!$C:$BQ,62,0)</f>
        <v>#N/A</v>
      </c>
      <c r="AD214" s="22" t="e">
        <f>VLOOKUP($C214,'S46'!$C:$BQ,63,0)</f>
        <v>#N/A</v>
      </c>
      <c r="AE214" s="22" t="e">
        <f>VLOOKUP($C214,'S46'!$C:$BQ,45,0)</f>
        <v>#N/A</v>
      </c>
      <c r="AF214" s="29" t="e">
        <f>VLOOKUP($C214,'S46'!$C:$BQ,52,0)</f>
        <v>#N/A</v>
      </c>
      <c r="AG214" s="29" t="e">
        <f>VLOOKUP($C214,'S46'!$C:$BQ,53,0)</f>
        <v>#N/A</v>
      </c>
      <c r="AH214" s="29" t="e">
        <f>VLOOKUP($C214,'S46'!$C:$BQ,15,0)</f>
        <v>#N/A</v>
      </c>
      <c r="AI214" s="29" t="e">
        <f>VLOOKUP($C214,'S46'!$C:$BQ,22,0)</f>
        <v>#N/A</v>
      </c>
      <c r="AJ214" s="29" t="e">
        <f>VLOOKUP($C214,'S46'!$C:$BQ,23,0)</f>
        <v>#N/A</v>
      </c>
      <c r="AK214" s="29" t="e">
        <f>VLOOKUP($C214,'S46'!$C:$BQ,35,0)</f>
        <v>#N/A</v>
      </c>
      <c r="AL214" s="29" t="e">
        <f>VLOOKUP($C214,'S46'!$C:$BQ,42,0)</f>
        <v>#N/A</v>
      </c>
      <c r="AM214" s="29" t="e">
        <f>VLOOKUP($C214,'S46'!$C:$BQ,43,0)</f>
        <v>#N/A</v>
      </c>
      <c r="AN214" s="22" t="e">
        <f>VLOOKUP($C214,'S47'!$C:$BQ,55,0)</f>
        <v>#N/A</v>
      </c>
      <c r="AO214" s="22" t="e">
        <f>VLOOKUP($C214,'S47'!$C:$BQ,62,0)</f>
        <v>#N/A</v>
      </c>
      <c r="AP214" s="22" t="e">
        <f>VLOOKUP($C214,'S47'!$C:$BQ,63,0)</f>
        <v>#N/A</v>
      </c>
      <c r="AQ214" s="22" t="e">
        <f>VLOOKUP($C214,'S47'!$C:$BQ,45,0)</f>
        <v>#N/A</v>
      </c>
      <c r="AR214" s="29" t="e">
        <f>VLOOKUP($C214,'S47'!$C:$BQ,52,0)</f>
        <v>#N/A</v>
      </c>
      <c r="AS214" s="29" t="e">
        <f>VLOOKUP($C214,'S47'!$C:$BQ,53,0)</f>
        <v>#N/A</v>
      </c>
      <c r="AT214" s="29" t="e">
        <f>VLOOKUP($C214,'S47'!$C:$BQ,15,0)</f>
        <v>#N/A</v>
      </c>
      <c r="AU214" s="29" t="e">
        <f>VLOOKUP($C214,'S47'!$C:$BQ,22,0)</f>
        <v>#N/A</v>
      </c>
      <c r="AV214" s="29" t="e">
        <f>VLOOKUP($C214,'S47'!$C:$BQ,23,0)</f>
        <v>#N/A</v>
      </c>
      <c r="AW214" s="29" t="e">
        <f>VLOOKUP($C214,'S47'!$C:$BQ,35,0)</f>
        <v>#N/A</v>
      </c>
      <c r="AX214" s="29" t="e">
        <f>VLOOKUP($C214,'S47'!$C:$BQ,42,0)</f>
        <v>#N/A</v>
      </c>
      <c r="AY214" s="29" t="e">
        <f>VLOOKUP($C214,'S47'!$C:$BQ,43,0)</f>
        <v>#N/A</v>
      </c>
      <c r="AZ214" s="22" t="e">
        <f>VLOOKUP($C214,'S48'!$C:$BQ,55,0)</f>
        <v>#N/A</v>
      </c>
      <c r="BA214" s="22" t="e">
        <f>VLOOKUP($C214,'S48'!$C:$BQ,62,0)</f>
        <v>#N/A</v>
      </c>
      <c r="BB214" s="22" t="e">
        <f>VLOOKUP($C214,'S48'!$C:$BQ,63,0)</f>
        <v>#N/A</v>
      </c>
      <c r="BC214" s="22" t="e">
        <f>VLOOKUP($C214,'S48'!$C:$BQ,45,0)</f>
        <v>#N/A</v>
      </c>
      <c r="BD214" s="29" t="e">
        <f>VLOOKUP($C214,'S48'!$C:$BQ,52,0)</f>
        <v>#N/A</v>
      </c>
      <c r="BE214" s="29" t="e">
        <f>VLOOKUP($C214,'S48'!$C:$BQ,53,0)</f>
        <v>#N/A</v>
      </c>
      <c r="BF214" s="29" t="e">
        <f>VLOOKUP($C214,'S48'!$C:$BQ,15,0)</f>
        <v>#N/A</v>
      </c>
      <c r="BG214" s="29" t="e">
        <f>VLOOKUP($C214,'S48'!$C:$BQ,22,0)</f>
        <v>#N/A</v>
      </c>
      <c r="BH214" s="29" t="e">
        <f>VLOOKUP($C214,'S48'!$C:$BQ,23,0)</f>
        <v>#N/A</v>
      </c>
      <c r="BI214" s="29" t="e">
        <f>VLOOKUP($C214,'S48'!$C:$BQ,35,0)</f>
        <v>#N/A</v>
      </c>
      <c r="BJ214" s="29" t="e">
        <f>VLOOKUP($C214,'S48'!$C:$BQ,42,0)</f>
        <v>#N/A</v>
      </c>
      <c r="BK214" s="29" t="e">
        <f>VLOOKUP($C214,'S48'!$C:$BQ,43,0)</f>
        <v>#N/A</v>
      </c>
      <c r="BL214" s="22" t="e">
        <f>VLOOKUP($C214,'S49'!$C:$BQ,55,0)</f>
        <v>#N/A</v>
      </c>
      <c r="BM214" s="22" t="e">
        <f>VLOOKUP($C214,'S49'!$C:$BQ,62,0)</f>
        <v>#N/A</v>
      </c>
      <c r="BN214" s="22" t="e">
        <f>VLOOKUP($C214,'S49'!$C:$BQ,63,0)</f>
        <v>#N/A</v>
      </c>
      <c r="BO214" s="22" t="e">
        <f>VLOOKUP($C214,'S49'!$C:$BQ,45,0)</f>
        <v>#N/A</v>
      </c>
      <c r="BP214" s="29" t="e">
        <f>VLOOKUP($C214,'S49'!$C:$BQ,52,0)</f>
        <v>#N/A</v>
      </c>
      <c r="BQ214" s="29" t="e">
        <f>VLOOKUP($C214,'S49'!$C:$BQ,53,0)</f>
        <v>#N/A</v>
      </c>
      <c r="BR214" s="29" t="e">
        <f>VLOOKUP($C214,'S49'!$C:$BQ,15,0)</f>
        <v>#N/A</v>
      </c>
      <c r="BS214" s="29" t="e">
        <f>VLOOKUP($C214,'S49'!$C:$BQ,22,0)</f>
        <v>#N/A</v>
      </c>
      <c r="BT214" s="29" t="e">
        <f>VLOOKUP($C214,'S49'!$C:$BQ,23,0)</f>
        <v>#N/A</v>
      </c>
      <c r="BU214" s="29" t="e">
        <f>VLOOKUP($C214,'S49'!$C:$BQ,35,0)</f>
        <v>#N/A</v>
      </c>
      <c r="BV214" s="29" t="e">
        <f>VLOOKUP($C214,'S49'!$C:$BQ,42,0)</f>
        <v>#N/A</v>
      </c>
      <c r="BW214" s="29" t="e">
        <f>VLOOKUP($C214,'S49'!$C:$BQ,43,0)</f>
        <v>#N/A</v>
      </c>
      <c r="BX214" s="22" t="e">
        <f>VLOOKUP($C214,'S50'!$C:$BQ,55,0)</f>
        <v>#N/A</v>
      </c>
      <c r="BY214" s="22" t="e">
        <f>VLOOKUP($C214,'S50'!$C:$BQ,62,0)</f>
        <v>#N/A</v>
      </c>
      <c r="BZ214" s="22" t="e">
        <f>VLOOKUP($C214,'S50'!$C:$BQ,63,0)</f>
        <v>#N/A</v>
      </c>
      <c r="CA214" s="22" t="e">
        <f>VLOOKUP($C214,'S50'!$C:$BQ,45,0)</f>
        <v>#N/A</v>
      </c>
      <c r="CB214" s="29" t="e">
        <f>VLOOKUP($C214,'S50'!$C:$BQ,52,0)</f>
        <v>#N/A</v>
      </c>
      <c r="CC214" s="29" t="e">
        <f>VLOOKUP($C214,'S50'!$C:$BQ,53,0)</f>
        <v>#N/A</v>
      </c>
      <c r="CD214" s="29" t="e">
        <f>VLOOKUP($C214,'S50'!$C:$BQ,15,0)</f>
        <v>#N/A</v>
      </c>
      <c r="CE214" s="29" t="e">
        <f>VLOOKUP($C214,'S50'!$C:$BQ,22,0)</f>
        <v>#N/A</v>
      </c>
      <c r="CF214" s="29" t="e">
        <f>VLOOKUP($C214,'S50'!$C:$BQ,23,0)</f>
        <v>#N/A</v>
      </c>
      <c r="CG214" s="29" t="e">
        <f>VLOOKUP($C214,'S50'!$C:$BQ,35,0)</f>
        <v>#N/A</v>
      </c>
      <c r="CH214" s="29" t="e">
        <f>VLOOKUP($C214,'S50'!$C:$BQ,42,0)</f>
        <v>#N/A</v>
      </c>
      <c r="CI214" s="29" t="e">
        <f>VLOOKUP($C214,'S50'!$C:$BQ,43,0)</f>
        <v>#N/A</v>
      </c>
    </row>
    <row r="215" spans="1:87" x14ac:dyDescent="0.2">
      <c r="A215" s="31" t="s">
        <v>246</v>
      </c>
      <c r="B215" s="31" t="s">
        <v>247</v>
      </c>
      <c r="C215" s="21" t="s">
        <v>256</v>
      </c>
      <c r="D215" s="22">
        <f>VLOOKUP($C215,'S0 remplacer avec S44'!$C:$BQ,55,0)</f>
        <v>163</v>
      </c>
      <c r="E215" s="22">
        <f>VLOOKUP($C215,'S0 remplacer avec S44'!$C:$BQ,62,0)</f>
        <v>38</v>
      </c>
      <c r="F215" s="22">
        <f>VLOOKUP($C215,'S0 remplacer avec S44'!$C:$BQ,63,0)</f>
        <v>78</v>
      </c>
      <c r="G215" s="22">
        <f>VLOOKUP($C215,'S0 remplacer avec S44'!$C:$BQ,45,0)</f>
        <v>2019.6315999999999</v>
      </c>
      <c r="H215" s="29">
        <f>VLOOKUP($C215,'S0 remplacer avec S44'!$C:$BQ,52,0)</f>
        <v>0</v>
      </c>
      <c r="I215" s="29">
        <f>VLOOKUP($C215,'S0 remplacer avec S44'!$C:$BQ,53,0)</f>
        <v>102</v>
      </c>
      <c r="J215" s="29">
        <f>VLOOKUP($C215,'S0 remplacer avec S44'!$C:$BQ,15,0)</f>
        <v>86</v>
      </c>
      <c r="K215" s="29">
        <f>VLOOKUP($C215,'S0 remplacer avec S44'!$C:$BQ,22,0)</f>
        <v>26</v>
      </c>
      <c r="L215" s="29">
        <f>VLOOKUP($C215,'S0 remplacer avec S44'!$C:$BQ,23,0)</f>
        <v>48</v>
      </c>
      <c r="M215" s="29">
        <f>VLOOKUP($C215,'S0 remplacer avec S44'!$C:$BQ,35,0)</f>
        <v>2103.4869699999999</v>
      </c>
      <c r="N215" s="29">
        <f>VLOOKUP($C215,'S0 remplacer avec S44'!$C:$BQ,42,0)</f>
        <v>420</v>
      </c>
      <c r="O215" s="29">
        <f>VLOOKUP($C215,'S0 remplacer avec S44'!$C:$BQ,43,0)</f>
        <v>925</v>
      </c>
      <c r="P215" s="22">
        <f>VLOOKUP($C215,'S45'!$C:$BQ,55,0)</f>
        <v>162</v>
      </c>
      <c r="Q215" s="22">
        <f>VLOOKUP($C215,'S45'!$C:$BQ,62,0)</f>
        <v>39</v>
      </c>
      <c r="R215" s="22">
        <f>VLOOKUP($C215,'S45'!$C:$BQ,63,0)</f>
        <v>79</v>
      </c>
      <c r="S215" s="22">
        <f>VLOOKUP($C215,'S45'!$C:$BQ,45,0)</f>
        <v>2106.15355</v>
      </c>
      <c r="T215" s="29">
        <f>VLOOKUP($C215,'S45'!$C:$BQ,52,0)</f>
        <v>0</v>
      </c>
      <c r="U215" s="29">
        <f>VLOOKUP($C215,'S45'!$C:$BQ,53,0)</f>
        <v>16</v>
      </c>
      <c r="V215" s="29">
        <f>VLOOKUP($C215,'S45'!$C:$BQ,15,0)</f>
        <v>91</v>
      </c>
      <c r="W215" s="29">
        <f>VLOOKUP($C215,'S45'!$C:$BQ,22,0)</f>
        <v>21</v>
      </c>
      <c r="X215" s="29">
        <f>VLOOKUP($C215,'S45'!$C:$BQ,23,0)</f>
        <v>43</v>
      </c>
      <c r="Y215" s="29">
        <f>VLOOKUP($C215,'S45'!$C:$BQ,35,0)</f>
        <v>2105.5379899999998</v>
      </c>
      <c r="Z215" s="29">
        <f>VLOOKUP($C215,'S45'!$C:$BQ,42,0)</f>
        <v>418</v>
      </c>
      <c r="AA215" s="29">
        <f>VLOOKUP($C215,'S45'!$C:$BQ,43,0)</f>
        <v>923</v>
      </c>
      <c r="AB215" s="22" t="e">
        <f>VLOOKUP($C215,'S46'!$C:$BQ,55,0)</f>
        <v>#N/A</v>
      </c>
      <c r="AC215" s="22" t="e">
        <f>VLOOKUP($C215,'S46'!$C:$BQ,62,0)</f>
        <v>#N/A</v>
      </c>
      <c r="AD215" s="22" t="e">
        <f>VLOOKUP($C215,'S46'!$C:$BQ,63,0)</f>
        <v>#N/A</v>
      </c>
      <c r="AE215" s="22" t="e">
        <f>VLOOKUP($C215,'S46'!$C:$BQ,45,0)</f>
        <v>#N/A</v>
      </c>
      <c r="AF215" s="29" t="e">
        <f>VLOOKUP($C215,'S46'!$C:$BQ,52,0)</f>
        <v>#N/A</v>
      </c>
      <c r="AG215" s="29" t="e">
        <f>VLOOKUP($C215,'S46'!$C:$BQ,53,0)</f>
        <v>#N/A</v>
      </c>
      <c r="AH215" s="29" t="e">
        <f>VLOOKUP($C215,'S46'!$C:$BQ,15,0)</f>
        <v>#N/A</v>
      </c>
      <c r="AI215" s="29" t="e">
        <f>VLOOKUP($C215,'S46'!$C:$BQ,22,0)</f>
        <v>#N/A</v>
      </c>
      <c r="AJ215" s="29" t="e">
        <f>VLOOKUP($C215,'S46'!$C:$BQ,23,0)</f>
        <v>#N/A</v>
      </c>
      <c r="AK215" s="29" t="e">
        <f>VLOOKUP($C215,'S46'!$C:$BQ,35,0)</f>
        <v>#N/A</v>
      </c>
      <c r="AL215" s="29" t="e">
        <f>VLOOKUP($C215,'S46'!$C:$BQ,42,0)</f>
        <v>#N/A</v>
      </c>
      <c r="AM215" s="29" t="e">
        <f>VLOOKUP($C215,'S46'!$C:$BQ,43,0)</f>
        <v>#N/A</v>
      </c>
      <c r="AN215" s="22" t="e">
        <f>VLOOKUP($C215,'S47'!$C:$BQ,55,0)</f>
        <v>#N/A</v>
      </c>
      <c r="AO215" s="22" t="e">
        <f>VLOOKUP($C215,'S47'!$C:$BQ,62,0)</f>
        <v>#N/A</v>
      </c>
      <c r="AP215" s="22" t="e">
        <f>VLOOKUP($C215,'S47'!$C:$BQ,63,0)</f>
        <v>#N/A</v>
      </c>
      <c r="AQ215" s="22" t="e">
        <f>VLOOKUP($C215,'S47'!$C:$BQ,45,0)</f>
        <v>#N/A</v>
      </c>
      <c r="AR215" s="29" t="e">
        <f>VLOOKUP($C215,'S47'!$C:$BQ,52,0)</f>
        <v>#N/A</v>
      </c>
      <c r="AS215" s="29" t="e">
        <f>VLOOKUP($C215,'S47'!$C:$BQ,53,0)</f>
        <v>#N/A</v>
      </c>
      <c r="AT215" s="29" t="e">
        <f>VLOOKUP($C215,'S47'!$C:$BQ,15,0)</f>
        <v>#N/A</v>
      </c>
      <c r="AU215" s="29" t="e">
        <f>VLOOKUP($C215,'S47'!$C:$BQ,22,0)</f>
        <v>#N/A</v>
      </c>
      <c r="AV215" s="29" t="e">
        <f>VLOOKUP($C215,'S47'!$C:$BQ,23,0)</f>
        <v>#N/A</v>
      </c>
      <c r="AW215" s="29" t="e">
        <f>VLOOKUP($C215,'S47'!$C:$BQ,35,0)</f>
        <v>#N/A</v>
      </c>
      <c r="AX215" s="29" t="e">
        <f>VLOOKUP($C215,'S47'!$C:$BQ,42,0)</f>
        <v>#N/A</v>
      </c>
      <c r="AY215" s="29" t="e">
        <f>VLOOKUP($C215,'S47'!$C:$BQ,43,0)</f>
        <v>#N/A</v>
      </c>
      <c r="AZ215" s="22" t="e">
        <f>VLOOKUP($C215,'S48'!$C:$BQ,55,0)</f>
        <v>#N/A</v>
      </c>
      <c r="BA215" s="22" t="e">
        <f>VLOOKUP($C215,'S48'!$C:$BQ,62,0)</f>
        <v>#N/A</v>
      </c>
      <c r="BB215" s="22" t="e">
        <f>VLOOKUP($C215,'S48'!$C:$BQ,63,0)</f>
        <v>#N/A</v>
      </c>
      <c r="BC215" s="22" t="e">
        <f>VLOOKUP($C215,'S48'!$C:$BQ,45,0)</f>
        <v>#N/A</v>
      </c>
      <c r="BD215" s="29" t="e">
        <f>VLOOKUP($C215,'S48'!$C:$BQ,52,0)</f>
        <v>#N/A</v>
      </c>
      <c r="BE215" s="29" t="e">
        <f>VLOOKUP($C215,'S48'!$C:$BQ,53,0)</f>
        <v>#N/A</v>
      </c>
      <c r="BF215" s="29" t="e">
        <f>VLOOKUP($C215,'S48'!$C:$BQ,15,0)</f>
        <v>#N/A</v>
      </c>
      <c r="BG215" s="29" t="e">
        <f>VLOOKUP($C215,'S48'!$C:$BQ,22,0)</f>
        <v>#N/A</v>
      </c>
      <c r="BH215" s="29" t="e">
        <f>VLOOKUP($C215,'S48'!$C:$BQ,23,0)</f>
        <v>#N/A</v>
      </c>
      <c r="BI215" s="29" t="e">
        <f>VLOOKUP($C215,'S48'!$C:$BQ,35,0)</f>
        <v>#N/A</v>
      </c>
      <c r="BJ215" s="29" t="e">
        <f>VLOOKUP($C215,'S48'!$C:$BQ,42,0)</f>
        <v>#N/A</v>
      </c>
      <c r="BK215" s="29" t="e">
        <f>VLOOKUP($C215,'S48'!$C:$BQ,43,0)</f>
        <v>#N/A</v>
      </c>
      <c r="BL215" s="22" t="e">
        <f>VLOOKUP($C215,'S49'!$C:$BQ,55,0)</f>
        <v>#N/A</v>
      </c>
      <c r="BM215" s="22" t="e">
        <f>VLOOKUP($C215,'S49'!$C:$BQ,62,0)</f>
        <v>#N/A</v>
      </c>
      <c r="BN215" s="22" t="e">
        <f>VLOOKUP($C215,'S49'!$C:$BQ,63,0)</f>
        <v>#N/A</v>
      </c>
      <c r="BO215" s="22" t="e">
        <f>VLOOKUP($C215,'S49'!$C:$BQ,45,0)</f>
        <v>#N/A</v>
      </c>
      <c r="BP215" s="29" t="e">
        <f>VLOOKUP($C215,'S49'!$C:$BQ,52,0)</f>
        <v>#N/A</v>
      </c>
      <c r="BQ215" s="29" t="e">
        <f>VLOOKUP($C215,'S49'!$C:$BQ,53,0)</f>
        <v>#N/A</v>
      </c>
      <c r="BR215" s="29" t="e">
        <f>VLOOKUP($C215,'S49'!$C:$BQ,15,0)</f>
        <v>#N/A</v>
      </c>
      <c r="BS215" s="29" t="e">
        <f>VLOOKUP($C215,'S49'!$C:$BQ,22,0)</f>
        <v>#N/A</v>
      </c>
      <c r="BT215" s="29" t="e">
        <f>VLOOKUP($C215,'S49'!$C:$BQ,23,0)</f>
        <v>#N/A</v>
      </c>
      <c r="BU215" s="29" t="e">
        <f>VLOOKUP($C215,'S49'!$C:$BQ,35,0)</f>
        <v>#N/A</v>
      </c>
      <c r="BV215" s="29" t="e">
        <f>VLOOKUP($C215,'S49'!$C:$BQ,42,0)</f>
        <v>#N/A</v>
      </c>
      <c r="BW215" s="29" t="e">
        <f>VLOOKUP($C215,'S49'!$C:$BQ,43,0)</f>
        <v>#N/A</v>
      </c>
      <c r="BX215" s="22" t="e">
        <f>VLOOKUP($C215,'S50'!$C:$BQ,55,0)</f>
        <v>#N/A</v>
      </c>
      <c r="BY215" s="22" t="e">
        <f>VLOOKUP($C215,'S50'!$C:$BQ,62,0)</f>
        <v>#N/A</v>
      </c>
      <c r="BZ215" s="22" t="e">
        <f>VLOOKUP($C215,'S50'!$C:$BQ,63,0)</f>
        <v>#N/A</v>
      </c>
      <c r="CA215" s="22" t="e">
        <f>VLOOKUP($C215,'S50'!$C:$BQ,45,0)</f>
        <v>#N/A</v>
      </c>
      <c r="CB215" s="29" t="e">
        <f>VLOOKUP($C215,'S50'!$C:$BQ,52,0)</f>
        <v>#N/A</v>
      </c>
      <c r="CC215" s="29" t="e">
        <f>VLOOKUP($C215,'S50'!$C:$BQ,53,0)</f>
        <v>#N/A</v>
      </c>
      <c r="CD215" s="29" t="e">
        <f>VLOOKUP($C215,'S50'!$C:$BQ,15,0)</f>
        <v>#N/A</v>
      </c>
      <c r="CE215" s="29" t="e">
        <f>VLOOKUP($C215,'S50'!$C:$BQ,22,0)</f>
        <v>#N/A</v>
      </c>
      <c r="CF215" s="29" t="e">
        <f>VLOOKUP($C215,'S50'!$C:$BQ,23,0)</f>
        <v>#N/A</v>
      </c>
      <c r="CG215" s="29" t="e">
        <f>VLOOKUP($C215,'S50'!$C:$BQ,35,0)</f>
        <v>#N/A</v>
      </c>
      <c r="CH215" s="29" t="e">
        <f>VLOOKUP($C215,'S50'!$C:$BQ,42,0)</f>
        <v>#N/A</v>
      </c>
      <c r="CI215" s="29" t="e">
        <f>VLOOKUP($C215,'S50'!$C:$BQ,43,0)</f>
        <v>#N/A</v>
      </c>
    </row>
    <row r="216" spans="1:87" x14ac:dyDescent="0.2">
      <c r="A216" s="31" t="s">
        <v>246</v>
      </c>
      <c r="B216" s="31" t="s">
        <v>247</v>
      </c>
      <c r="C216" s="21" t="s">
        <v>257</v>
      </c>
      <c r="D216" s="22">
        <f>VLOOKUP($C216,'S0 remplacer avec S44'!$C:$BQ,55,0)</f>
        <v>199.2</v>
      </c>
      <c r="E216" s="22">
        <f>VLOOKUP($C216,'S0 remplacer avec S44'!$C:$BQ,62,0)</f>
        <v>54</v>
      </c>
      <c r="F216" s="22">
        <f>VLOOKUP($C216,'S0 remplacer avec S44'!$C:$BQ,63,0)</f>
        <v>105</v>
      </c>
      <c r="G216" s="22">
        <f>VLOOKUP($C216,'S0 remplacer avec S44'!$C:$BQ,45,0)</f>
        <v>1982.0646899999999</v>
      </c>
      <c r="H216" s="29">
        <f>VLOOKUP($C216,'S0 remplacer avec S44'!$C:$BQ,52,0)</f>
        <v>247</v>
      </c>
      <c r="I216" s="29">
        <f>VLOOKUP($C216,'S0 remplacer avec S44'!$C:$BQ,53,0)</f>
        <v>692</v>
      </c>
      <c r="J216" s="29">
        <f>VLOOKUP($C216,'S0 remplacer avec S44'!$C:$BQ,15,0)</f>
        <v>164</v>
      </c>
      <c r="K216" s="29">
        <f>VLOOKUP($C216,'S0 remplacer avec S44'!$C:$BQ,22,0)</f>
        <v>0</v>
      </c>
      <c r="L216" s="29">
        <f>VLOOKUP($C216,'S0 remplacer avec S44'!$C:$BQ,23,0)</f>
        <v>4</v>
      </c>
      <c r="M216" s="29">
        <f>VLOOKUP($C216,'S0 remplacer avec S44'!$C:$BQ,35,0)</f>
        <v>2953.3935499999998</v>
      </c>
      <c r="N216" s="29">
        <f>VLOOKUP($C216,'S0 remplacer avec S44'!$C:$BQ,42,0)</f>
        <v>216</v>
      </c>
      <c r="O216" s="29">
        <f>VLOOKUP($C216,'S0 remplacer avec S44'!$C:$BQ,43,0)</f>
        <v>850</v>
      </c>
      <c r="P216" s="22">
        <f>VLOOKUP($C216,'S45'!$C:$BQ,55,0)</f>
        <v>200.4</v>
      </c>
      <c r="Q216" s="22">
        <f>VLOOKUP($C216,'S45'!$C:$BQ,62,0)</f>
        <v>53</v>
      </c>
      <c r="R216" s="22">
        <f>VLOOKUP($C216,'S45'!$C:$BQ,63,0)</f>
        <v>103</v>
      </c>
      <c r="S216" s="22">
        <f>VLOOKUP($C216,'S45'!$C:$BQ,45,0)</f>
        <v>2000.7036499999999</v>
      </c>
      <c r="T216" s="29">
        <f>VLOOKUP($C216,'S45'!$C:$BQ,52,0)</f>
        <v>228</v>
      </c>
      <c r="U216" s="29">
        <f>VLOOKUP($C216,'S45'!$C:$BQ,53,0)</f>
        <v>674</v>
      </c>
      <c r="V216" s="29">
        <f>VLOOKUP($C216,'S45'!$C:$BQ,15,0)</f>
        <v>166</v>
      </c>
      <c r="W216" s="29">
        <f>VLOOKUP($C216,'S45'!$C:$BQ,22,0)</f>
        <v>0</v>
      </c>
      <c r="X216" s="29">
        <f>VLOOKUP($C216,'S45'!$C:$BQ,23,0)</f>
        <v>2</v>
      </c>
      <c r="Y216" s="29">
        <f>VLOOKUP($C216,'S45'!$C:$BQ,35,0)</f>
        <v>2965.3939</v>
      </c>
      <c r="Z216" s="29">
        <f>VLOOKUP($C216,'S45'!$C:$BQ,42,0)</f>
        <v>204</v>
      </c>
      <c r="AA216" s="29">
        <f>VLOOKUP($C216,'S45'!$C:$BQ,43,0)</f>
        <v>838</v>
      </c>
      <c r="AB216" s="22" t="e">
        <f>VLOOKUP($C216,'S46'!$C:$BQ,55,0)</f>
        <v>#N/A</v>
      </c>
      <c r="AC216" s="22" t="e">
        <f>VLOOKUP($C216,'S46'!$C:$BQ,62,0)</f>
        <v>#N/A</v>
      </c>
      <c r="AD216" s="22" t="e">
        <f>VLOOKUP($C216,'S46'!$C:$BQ,63,0)</f>
        <v>#N/A</v>
      </c>
      <c r="AE216" s="22" t="e">
        <f>VLOOKUP($C216,'S46'!$C:$BQ,45,0)</f>
        <v>#N/A</v>
      </c>
      <c r="AF216" s="29" t="e">
        <f>VLOOKUP($C216,'S46'!$C:$BQ,52,0)</f>
        <v>#N/A</v>
      </c>
      <c r="AG216" s="29" t="e">
        <f>VLOOKUP($C216,'S46'!$C:$BQ,53,0)</f>
        <v>#N/A</v>
      </c>
      <c r="AH216" s="29" t="e">
        <f>VLOOKUP($C216,'S46'!$C:$BQ,15,0)</f>
        <v>#N/A</v>
      </c>
      <c r="AI216" s="29" t="e">
        <f>VLOOKUP($C216,'S46'!$C:$BQ,22,0)</f>
        <v>#N/A</v>
      </c>
      <c r="AJ216" s="29" t="e">
        <f>VLOOKUP($C216,'S46'!$C:$BQ,23,0)</f>
        <v>#N/A</v>
      </c>
      <c r="AK216" s="29" t="e">
        <f>VLOOKUP($C216,'S46'!$C:$BQ,35,0)</f>
        <v>#N/A</v>
      </c>
      <c r="AL216" s="29" t="e">
        <f>VLOOKUP($C216,'S46'!$C:$BQ,42,0)</f>
        <v>#N/A</v>
      </c>
      <c r="AM216" s="29" t="e">
        <f>VLOOKUP($C216,'S46'!$C:$BQ,43,0)</f>
        <v>#N/A</v>
      </c>
      <c r="AN216" s="22" t="e">
        <f>VLOOKUP($C216,'S47'!$C:$BQ,55,0)</f>
        <v>#N/A</v>
      </c>
      <c r="AO216" s="22" t="e">
        <f>VLOOKUP($C216,'S47'!$C:$BQ,62,0)</f>
        <v>#N/A</v>
      </c>
      <c r="AP216" s="22" t="e">
        <f>VLOOKUP($C216,'S47'!$C:$BQ,63,0)</f>
        <v>#N/A</v>
      </c>
      <c r="AQ216" s="22" t="e">
        <f>VLOOKUP($C216,'S47'!$C:$BQ,45,0)</f>
        <v>#N/A</v>
      </c>
      <c r="AR216" s="29" t="e">
        <f>VLOOKUP($C216,'S47'!$C:$BQ,52,0)</f>
        <v>#N/A</v>
      </c>
      <c r="AS216" s="29" t="e">
        <f>VLOOKUP($C216,'S47'!$C:$BQ,53,0)</f>
        <v>#N/A</v>
      </c>
      <c r="AT216" s="29" t="e">
        <f>VLOOKUP($C216,'S47'!$C:$BQ,15,0)</f>
        <v>#N/A</v>
      </c>
      <c r="AU216" s="29" t="e">
        <f>VLOOKUP($C216,'S47'!$C:$BQ,22,0)</f>
        <v>#N/A</v>
      </c>
      <c r="AV216" s="29" t="e">
        <f>VLOOKUP($C216,'S47'!$C:$BQ,23,0)</f>
        <v>#N/A</v>
      </c>
      <c r="AW216" s="29" t="e">
        <f>VLOOKUP($C216,'S47'!$C:$BQ,35,0)</f>
        <v>#N/A</v>
      </c>
      <c r="AX216" s="29" t="e">
        <f>VLOOKUP($C216,'S47'!$C:$BQ,42,0)</f>
        <v>#N/A</v>
      </c>
      <c r="AY216" s="29" t="e">
        <f>VLOOKUP($C216,'S47'!$C:$BQ,43,0)</f>
        <v>#N/A</v>
      </c>
      <c r="AZ216" s="22" t="e">
        <f>VLOOKUP($C216,'S48'!$C:$BQ,55,0)</f>
        <v>#N/A</v>
      </c>
      <c r="BA216" s="22" t="e">
        <f>VLOOKUP($C216,'S48'!$C:$BQ,62,0)</f>
        <v>#N/A</v>
      </c>
      <c r="BB216" s="22" t="e">
        <f>VLOOKUP($C216,'S48'!$C:$BQ,63,0)</f>
        <v>#N/A</v>
      </c>
      <c r="BC216" s="22" t="e">
        <f>VLOOKUP($C216,'S48'!$C:$BQ,45,0)</f>
        <v>#N/A</v>
      </c>
      <c r="BD216" s="29" t="e">
        <f>VLOOKUP($C216,'S48'!$C:$BQ,52,0)</f>
        <v>#N/A</v>
      </c>
      <c r="BE216" s="29" t="e">
        <f>VLOOKUP($C216,'S48'!$C:$BQ,53,0)</f>
        <v>#N/A</v>
      </c>
      <c r="BF216" s="29" t="e">
        <f>VLOOKUP($C216,'S48'!$C:$BQ,15,0)</f>
        <v>#N/A</v>
      </c>
      <c r="BG216" s="29" t="e">
        <f>VLOOKUP($C216,'S48'!$C:$BQ,22,0)</f>
        <v>#N/A</v>
      </c>
      <c r="BH216" s="29" t="e">
        <f>VLOOKUP($C216,'S48'!$C:$BQ,23,0)</f>
        <v>#N/A</v>
      </c>
      <c r="BI216" s="29" t="e">
        <f>VLOOKUP($C216,'S48'!$C:$BQ,35,0)</f>
        <v>#N/A</v>
      </c>
      <c r="BJ216" s="29" t="e">
        <f>VLOOKUP($C216,'S48'!$C:$BQ,42,0)</f>
        <v>#N/A</v>
      </c>
      <c r="BK216" s="29" t="e">
        <f>VLOOKUP($C216,'S48'!$C:$BQ,43,0)</f>
        <v>#N/A</v>
      </c>
      <c r="BL216" s="22" t="e">
        <f>VLOOKUP($C216,'S49'!$C:$BQ,55,0)</f>
        <v>#N/A</v>
      </c>
      <c r="BM216" s="22" t="e">
        <f>VLOOKUP($C216,'S49'!$C:$BQ,62,0)</f>
        <v>#N/A</v>
      </c>
      <c r="BN216" s="22" t="e">
        <f>VLOOKUP($C216,'S49'!$C:$BQ,63,0)</f>
        <v>#N/A</v>
      </c>
      <c r="BO216" s="22" t="e">
        <f>VLOOKUP($C216,'S49'!$C:$BQ,45,0)</f>
        <v>#N/A</v>
      </c>
      <c r="BP216" s="29" t="e">
        <f>VLOOKUP($C216,'S49'!$C:$BQ,52,0)</f>
        <v>#N/A</v>
      </c>
      <c r="BQ216" s="29" t="e">
        <f>VLOOKUP($C216,'S49'!$C:$BQ,53,0)</f>
        <v>#N/A</v>
      </c>
      <c r="BR216" s="29" t="e">
        <f>VLOOKUP($C216,'S49'!$C:$BQ,15,0)</f>
        <v>#N/A</v>
      </c>
      <c r="BS216" s="29" t="e">
        <f>VLOOKUP($C216,'S49'!$C:$BQ,22,0)</f>
        <v>#N/A</v>
      </c>
      <c r="BT216" s="29" t="e">
        <f>VLOOKUP($C216,'S49'!$C:$BQ,23,0)</f>
        <v>#N/A</v>
      </c>
      <c r="BU216" s="29" t="e">
        <f>VLOOKUP($C216,'S49'!$C:$BQ,35,0)</f>
        <v>#N/A</v>
      </c>
      <c r="BV216" s="29" t="e">
        <f>VLOOKUP($C216,'S49'!$C:$BQ,42,0)</f>
        <v>#N/A</v>
      </c>
      <c r="BW216" s="29" t="e">
        <f>VLOOKUP($C216,'S49'!$C:$BQ,43,0)</f>
        <v>#N/A</v>
      </c>
      <c r="BX216" s="22" t="e">
        <f>VLOOKUP($C216,'S50'!$C:$BQ,55,0)</f>
        <v>#N/A</v>
      </c>
      <c r="BY216" s="22" t="e">
        <f>VLOOKUP($C216,'S50'!$C:$BQ,62,0)</f>
        <v>#N/A</v>
      </c>
      <c r="BZ216" s="22" t="e">
        <f>VLOOKUP($C216,'S50'!$C:$BQ,63,0)</f>
        <v>#N/A</v>
      </c>
      <c r="CA216" s="22" t="e">
        <f>VLOOKUP($C216,'S50'!$C:$BQ,45,0)</f>
        <v>#N/A</v>
      </c>
      <c r="CB216" s="29" t="e">
        <f>VLOOKUP($C216,'S50'!$C:$BQ,52,0)</f>
        <v>#N/A</v>
      </c>
      <c r="CC216" s="29" t="e">
        <f>VLOOKUP($C216,'S50'!$C:$BQ,53,0)</f>
        <v>#N/A</v>
      </c>
      <c r="CD216" s="29" t="e">
        <f>VLOOKUP($C216,'S50'!$C:$BQ,15,0)</f>
        <v>#N/A</v>
      </c>
      <c r="CE216" s="29" t="e">
        <f>VLOOKUP($C216,'S50'!$C:$BQ,22,0)</f>
        <v>#N/A</v>
      </c>
      <c r="CF216" s="29" t="e">
        <f>VLOOKUP($C216,'S50'!$C:$BQ,23,0)</f>
        <v>#N/A</v>
      </c>
      <c r="CG216" s="29" t="e">
        <f>VLOOKUP($C216,'S50'!$C:$BQ,35,0)</f>
        <v>#N/A</v>
      </c>
      <c r="CH216" s="29" t="e">
        <f>VLOOKUP($C216,'S50'!$C:$BQ,42,0)</f>
        <v>#N/A</v>
      </c>
      <c r="CI216" s="29" t="e">
        <f>VLOOKUP($C216,'S50'!$C:$BQ,43,0)</f>
        <v>#N/A</v>
      </c>
    </row>
    <row r="217" spans="1:87" x14ac:dyDescent="0.2">
      <c r="A217" s="31" t="s">
        <v>246</v>
      </c>
      <c r="B217" s="31" t="s">
        <v>247</v>
      </c>
      <c r="C217" s="21" t="s">
        <v>258</v>
      </c>
      <c r="D217" s="22">
        <f>VLOOKUP($C217,'S0 remplacer avec S44'!$C:$BQ,55,0)</f>
        <v>146.19999999999999</v>
      </c>
      <c r="E217" s="22">
        <f>VLOOKUP($C217,'S0 remplacer avec S44'!$C:$BQ,62,0)</f>
        <v>120</v>
      </c>
      <c r="F217" s="22">
        <f>VLOOKUP($C217,'S0 remplacer avec S44'!$C:$BQ,63,0)</f>
        <v>174</v>
      </c>
      <c r="G217" s="22">
        <f>VLOOKUP($C217,'S0 remplacer avec S44'!$C:$BQ,45,0)</f>
        <v>2216.4034499999998</v>
      </c>
      <c r="H217" s="29">
        <f>VLOOKUP($C217,'S0 remplacer avec S44'!$C:$BQ,52,0)</f>
        <v>131</v>
      </c>
      <c r="I217" s="29">
        <f>VLOOKUP($C217,'S0 remplacer avec S44'!$C:$BQ,53,0)</f>
        <v>600</v>
      </c>
      <c r="J217" s="29">
        <f>VLOOKUP($C217,'S0 remplacer avec S44'!$C:$BQ,15,0)</f>
        <v>138</v>
      </c>
      <c r="K217" s="29">
        <f>VLOOKUP($C217,'S0 remplacer avec S44'!$C:$BQ,22,0)</f>
        <v>10</v>
      </c>
      <c r="L217" s="29">
        <f>VLOOKUP($C217,'S0 remplacer avec S44'!$C:$BQ,23,0)</f>
        <v>39</v>
      </c>
      <c r="M217" s="29">
        <f>VLOOKUP($C217,'S0 remplacer avec S44'!$C:$BQ,35,0)</f>
        <v>2035.9908800000001</v>
      </c>
      <c r="N217" s="29">
        <f>VLOOKUP($C217,'S0 remplacer avec S44'!$C:$BQ,42,0)</f>
        <v>1355</v>
      </c>
      <c r="O217" s="29">
        <f>VLOOKUP($C217,'S0 remplacer avec S44'!$C:$BQ,43,0)</f>
        <v>2033</v>
      </c>
      <c r="P217" s="22">
        <f>VLOOKUP($C217,'S45'!$C:$BQ,55,0)</f>
        <v>149.4</v>
      </c>
      <c r="Q217" s="22">
        <f>VLOOKUP($C217,'S45'!$C:$BQ,62,0)</f>
        <v>117</v>
      </c>
      <c r="R217" s="22">
        <f>VLOOKUP($C217,'S45'!$C:$BQ,63,0)</f>
        <v>171</v>
      </c>
      <c r="S217" s="22">
        <f>VLOOKUP($C217,'S45'!$C:$BQ,45,0)</f>
        <v>2291.0595600000001</v>
      </c>
      <c r="T217" s="29">
        <f>VLOOKUP($C217,'S45'!$C:$BQ,52,0)</f>
        <v>56</v>
      </c>
      <c r="U217" s="29">
        <f>VLOOKUP($C217,'S45'!$C:$BQ,53,0)</f>
        <v>525</v>
      </c>
      <c r="V217" s="29">
        <f>VLOOKUP($C217,'S45'!$C:$BQ,15,0)</f>
        <v>142</v>
      </c>
      <c r="W217" s="29">
        <f>VLOOKUP($C217,'S45'!$C:$BQ,22,0)</f>
        <v>6</v>
      </c>
      <c r="X217" s="29">
        <f>VLOOKUP($C217,'S45'!$C:$BQ,23,0)</f>
        <v>35</v>
      </c>
      <c r="Y217" s="29">
        <f>VLOOKUP($C217,'S45'!$C:$BQ,35,0)</f>
        <v>2070.7598899999998</v>
      </c>
      <c r="Z217" s="29">
        <f>VLOOKUP($C217,'S45'!$C:$BQ,42,0)</f>
        <v>1320</v>
      </c>
      <c r="AA217" s="29">
        <f>VLOOKUP($C217,'S45'!$C:$BQ,43,0)</f>
        <v>1999</v>
      </c>
      <c r="AB217" s="22" t="e">
        <f>VLOOKUP($C217,'S46'!$C:$BQ,55,0)</f>
        <v>#N/A</v>
      </c>
      <c r="AC217" s="22" t="e">
        <f>VLOOKUP($C217,'S46'!$C:$BQ,62,0)</f>
        <v>#N/A</v>
      </c>
      <c r="AD217" s="22" t="e">
        <f>VLOOKUP($C217,'S46'!$C:$BQ,63,0)</f>
        <v>#N/A</v>
      </c>
      <c r="AE217" s="22" t="e">
        <f>VLOOKUP($C217,'S46'!$C:$BQ,45,0)</f>
        <v>#N/A</v>
      </c>
      <c r="AF217" s="29" t="e">
        <f>VLOOKUP($C217,'S46'!$C:$BQ,52,0)</f>
        <v>#N/A</v>
      </c>
      <c r="AG217" s="29" t="e">
        <f>VLOOKUP($C217,'S46'!$C:$BQ,53,0)</f>
        <v>#N/A</v>
      </c>
      <c r="AH217" s="29" t="e">
        <f>VLOOKUP($C217,'S46'!$C:$BQ,15,0)</f>
        <v>#N/A</v>
      </c>
      <c r="AI217" s="29" t="e">
        <f>VLOOKUP($C217,'S46'!$C:$BQ,22,0)</f>
        <v>#N/A</v>
      </c>
      <c r="AJ217" s="29" t="e">
        <f>VLOOKUP($C217,'S46'!$C:$BQ,23,0)</f>
        <v>#N/A</v>
      </c>
      <c r="AK217" s="29" t="e">
        <f>VLOOKUP($C217,'S46'!$C:$BQ,35,0)</f>
        <v>#N/A</v>
      </c>
      <c r="AL217" s="29" t="e">
        <f>VLOOKUP($C217,'S46'!$C:$BQ,42,0)</f>
        <v>#N/A</v>
      </c>
      <c r="AM217" s="29" t="e">
        <f>VLOOKUP($C217,'S46'!$C:$BQ,43,0)</f>
        <v>#N/A</v>
      </c>
      <c r="AN217" s="22" t="e">
        <f>VLOOKUP($C217,'S47'!$C:$BQ,55,0)</f>
        <v>#N/A</v>
      </c>
      <c r="AO217" s="22" t="e">
        <f>VLOOKUP($C217,'S47'!$C:$BQ,62,0)</f>
        <v>#N/A</v>
      </c>
      <c r="AP217" s="22" t="e">
        <f>VLOOKUP($C217,'S47'!$C:$BQ,63,0)</f>
        <v>#N/A</v>
      </c>
      <c r="AQ217" s="22" t="e">
        <f>VLOOKUP($C217,'S47'!$C:$BQ,45,0)</f>
        <v>#N/A</v>
      </c>
      <c r="AR217" s="29" t="e">
        <f>VLOOKUP($C217,'S47'!$C:$BQ,52,0)</f>
        <v>#N/A</v>
      </c>
      <c r="AS217" s="29" t="e">
        <f>VLOOKUP($C217,'S47'!$C:$BQ,53,0)</f>
        <v>#N/A</v>
      </c>
      <c r="AT217" s="29" t="e">
        <f>VLOOKUP($C217,'S47'!$C:$BQ,15,0)</f>
        <v>#N/A</v>
      </c>
      <c r="AU217" s="29" t="e">
        <f>VLOOKUP($C217,'S47'!$C:$BQ,22,0)</f>
        <v>#N/A</v>
      </c>
      <c r="AV217" s="29" t="e">
        <f>VLOOKUP($C217,'S47'!$C:$BQ,23,0)</f>
        <v>#N/A</v>
      </c>
      <c r="AW217" s="29" t="e">
        <f>VLOOKUP($C217,'S47'!$C:$BQ,35,0)</f>
        <v>#N/A</v>
      </c>
      <c r="AX217" s="29" t="e">
        <f>VLOOKUP($C217,'S47'!$C:$BQ,42,0)</f>
        <v>#N/A</v>
      </c>
      <c r="AY217" s="29" t="e">
        <f>VLOOKUP($C217,'S47'!$C:$BQ,43,0)</f>
        <v>#N/A</v>
      </c>
      <c r="AZ217" s="22" t="e">
        <f>VLOOKUP($C217,'S48'!$C:$BQ,55,0)</f>
        <v>#N/A</v>
      </c>
      <c r="BA217" s="22" t="e">
        <f>VLOOKUP($C217,'S48'!$C:$BQ,62,0)</f>
        <v>#N/A</v>
      </c>
      <c r="BB217" s="22" t="e">
        <f>VLOOKUP($C217,'S48'!$C:$BQ,63,0)</f>
        <v>#N/A</v>
      </c>
      <c r="BC217" s="22" t="e">
        <f>VLOOKUP($C217,'S48'!$C:$BQ,45,0)</f>
        <v>#N/A</v>
      </c>
      <c r="BD217" s="29" t="e">
        <f>VLOOKUP($C217,'S48'!$C:$BQ,52,0)</f>
        <v>#N/A</v>
      </c>
      <c r="BE217" s="29" t="e">
        <f>VLOOKUP($C217,'S48'!$C:$BQ,53,0)</f>
        <v>#N/A</v>
      </c>
      <c r="BF217" s="29" t="e">
        <f>VLOOKUP($C217,'S48'!$C:$BQ,15,0)</f>
        <v>#N/A</v>
      </c>
      <c r="BG217" s="29" t="e">
        <f>VLOOKUP($C217,'S48'!$C:$BQ,22,0)</f>
        <v>#N/A</v>
      </c>
      <c r="BH217" s="29" t="e">
        <f>VLOOKUP($C217,'S48'!$C:$BQ,23,0)</f>
        <v>#N/A</v>
      </c>
      <c r="BI217" s="29" t="e">
        <f>VLOOKUP($C217,'S48'!$C:$BQ,35,0)</f>
        <v>#N/A</v>
      </c>
      <c r="BJ217" s="29" t="e">
        <f>VLOOKUP($C217,'S48'!$C:$BQ,42,0)</f>
        <v>#N/A</v>
      </c>
      <c r="BK217" s="29" t="e">
        <f>VLOOKUP($C217,'S48'!$C:$BQ,43,0)</f>
        <v>#N/A</v>
      </c>
      <c r="BL217" s="22" t="e">
        <f>VLOOKUP($C217,'S49'!$C:$BQ,55,0)</f>
        <v>#N/A</v>
      </c>
      <c r="BM217" s="22" t="e">
        <f>VLOOKUP($C217,'S49'!$C:$BQ,62,0)</f>
        <v>#N/A</v>
      </c>
      <c r="BN217" s="22" t="e">
        <f>VLOOKUP($C217,'S49'!$C:$BQ,63,0)</f>
        <v>#N/A</v>
      </c>
      <c r="BO217" s="22" t="e">
        <f>VLOOKUP($C217,'S49'!$C:$BQ,45,0)</f>
        <v>#N/A</v>
      </c>
      <c r="BP217" s="29" t="e">
        <f>VLOOKUP($C217,'S49'!$C:$BQ,52,0)</f>
        <v>#N/A</v>
      </c>
      <c r="BQ217" s="29" t="e">
        <f>VLOOKUP($C217,'S49'!$C:$BQ,53,0)</f>
        <v>#N/A</v>
      </c>
      <c r="BR217" s="29" t="e">
        <f>VLOOKUP($C217,'S49'!$C:$BQ,15,0)</f>
        <v>#N/A</v>
      </c>
      <c r="BS217" s="29" t="e">
        <f>VLOOKUP($C217,'S49'!$C:$BQ,22,0)</f>
        <v>#N/A</v>
      </c>
      <c r="BT217" s="29" t="e">
        <f>VLOOKUP($C217,'S49'!$C:$BQ,23,0)</f>
        <v>#N/A</v>
      </c>
      <c r="BU217" s="29" t="e">
        <f>VLOOKUP($C217,'S49'!$C:$BQ,35,0)</f>
        <v>#N/A</v>
      </c>
      <c r="BV217" s="29" t="e">
        <f>VLOOKUP($C217,'S49'!$C:$BQ,42,0)</f>
        <v>#N/A</v>
      </c>
      <c r="BW217" s="29" t="e">
        <f>VLOOKUP($C217,'S49'!$C:$BQ,43,0)</f>
        <v>#N/A</v>
      </c>
      <c r="BX217" s="22" t="e">
        <f>VLOOKUP($C217,'S50'!$C:$BQ,55,0)</f>
        <v>#N/A</v>
      </c>
      <c r="BY217" s="22" t="e">
        <f>VLOOKUP($C217,'S50'!$C:$BQ,62,0)</f>
        <v>#N/A</v>
      </c>
      <c r="BZ217" s="22" t="e">
        <f>VLOOKUP($C217,'S50'!$C:$BQ,63,0)</f>
        <v>#N/A</v>
      </c>
      <c r="CA217" s="22" t="e">
        <f>VLOOKUP($C217,'S50'!$C:$BQ,45,0)</f>
        <v>#N/A</v>
      </c>
      <c r="CB217" s="29" t="e">
        <f>VLOOKUP($C217,'S50'!$C:$BQ,52,0)</f>
        <v>#N/A</v>
      </c>
      <c r="CC217" s="29" t="e">
        <f>VLOOKUP($C217,'S50'!$C:$BQ,53,0)</f>
        <v>#N/A</v>
      </c>
      <c r="CD217" s="29" t="e">
        <f>VLOOKUP($C217,'S50'!$C:$BQ,15,0)</f>
        <v>#N/A</v>
      </c>
      <c r="CE217" s="29" t="e">
        <f>VLOOKUP($C217,'S50'!$C:$BQ,22,0)</f>
        <v>#N/A</v>
      </c>
      <c r="CF217" s="29" t="e">
        <f>VLOOKUP($C217,'S50'!$C:$BQ,23,0)</f>
        <v>#N/A</v>
      </c>
      <c r="CG217" s="29" t="e">
        <f>VLOOKUP($C217,'S50'!$C:$BQ,35,0)</f>
        <v>#N/A</v>
      </c>
      <c r="CH217" s="29" t="e">
        <f>VLOOKUP($C217,'S50'!$C:$BQ,42,0)</f>
        <v>#N/A</v>
      </c>
      <c r="CI217" s="29" t="e">
        <f>VLOOKUP($C217,'S50'!$C:$BQ,43,0)</f>
        <v>#N/A</v>
      </c>
    </row>
    <row r="218" spans="1:87" x14ac:dyDescent="0.2">
      <c r="A218" s="31" t="s">
        <v>246</v>
      </c>
      <c r="B218" s="31" t="s">
        <v>247</v>
      </c>
      <c r="C218" s="21" t="s">
        <v>259</v>
      </c>
      <c r="D218" s="22">
        <f>VLOOKUP($C218,'S0 remplacer avec S44'!$C:$BQ,55,0)</f>
        <v>106.2</v>
      </c>
      <c r="E218" s="22">
        <f>VLOOKUP($C218,'S0 remplacer avec S44'!$C:$BQ,62,0)</f>
        <v>81</v>
      </c>
      <c r="F218" s="22">
        <f>VLOOKUP($C218,'S0 remplacer avec S44'!$C:$BQ,63,0)</f>
        <v>118</v>
      </c>
      <c r="G218" s="22">
        <f>VLOOKUP($C218,'S0 remplacer avec S44'!$C:$BQ,45,0)</f>
        <v>988.72438999999997</v>
      </c>
      <c r="H218" s="29">
        <f>VLOOKUP($C218,'S0 remplacer avec S44'!$C:$BQ,52,0)</f>
        <v>658</v>
      </c>
      <c r="I218" s="29">
        <f>VLOOKUP($C218,'S0 remplacer avec S44'!$C:$BQ,53,0)</f>
        <v>988</v>
      </c>
      <c r="J218" s="29">
        <f>VLOOKUP($C218,'S0 remplacer avec S44'!$C:$BQ,15,0)</f>
        <v>73</v>
      </c>
      <c r="K218" s="29">
        <f>VLOOKUP($C218,'S0 remplacer avec S44'!$C:$BQ,22,0)</f>
        <v>31</v>
      </c>
      <c r="L218" s="29">
        <f>VLOOKUP($C218,'S0 remplacer avec S44'!$C:$BQ,23,0)</f>
        <v>52</v>
      </c>
      <c r="M218" s="29">
        <f>VLOOKUP($C218,'S0 remplacer avec S44'!$C:$BQ,35,0)</f>
        <v>1213.73838</v>
      </c>
      <c r="N218" s="29">
        <f>VLOOKUP($C218,'S0 remplacer avec S44'!$C:$BQ,42,0)</f>
        <v>1064</v>
      </c>
      <c r="O218" s="29">
        <f>VLOOKUP($C218,'S0 remplacer avec S44'!$C:$BQ,43,0)</f>
        <v>1520</v>
      </c>
      <c r="P218" s="22">
        <f>VLOOKUP($C218,'S45'!$C:$BQ,55,0)</f>
        <v>109.2</v>
      </c>
      <c r="Q218" s="22">
        <f>VLOOKUP($C218,'S45'!$C:$BQ,62,0)</f>
        <v>78</v>
      </c>
      <c r="R218" s="22">
        <f>VLOOKUP($C218,'S45'!$C:$BQ,63,0)</f>
        <v>115</v>
      </c>
      <c r="S218" s="22">
        <f>VLOOKUP($C218,'S45'!$C:$BQ,45,0)</f>
        <v>994.37719000000004</v>
      </c>
      <c r="T218" s="29">
        <f>VLOOKUP($C218,'S45'!$C:$BQ,52,0)</f>
        <v>653</v>
      </c>
      <c r="U218" s="29">
        <f>VLOOKUP($C218,'S45'!$C:$BQ,53,0)</f>
        <v>982</v>
      </c>
      <c r="V218" s="29">
        <f>VLOOKUP($C218,'S45'!$C:$BQ,15,0)</f>
        <v>74</v>
      </c>
      <c r="W218" s="29">
        <f>VLOOKUP($C218,'S45'!$C:$BQ,22,0)</f>
        <v>30</v>
      </c>
      <c r="X218" s="29">
        <f>VLOOKUP($C218,'S45'!$C:$BQ,23,0)</f>
        <v>51</v>
      </c>
      <c r="Y218" s="29">
        <f>VLOOKUP($C218,'S45'!$C:$BQ,35,0)</f>
        <v>1216.51053</v>
      </c>
      <c r="Z218" s="29">
        <f>VLOOKUP($C218,'S45'!$C:$BQ,42,0)</f>
        <v>1062</v>
      </c>
      <c r="AA218" s="29">
        <f>VLOOKUP($C218,'S45'!$C:$BQ,43,0)</f>
        <v>1517</v>
      </c>
      <c r="AB218" s="22" t="e">
        <f>VLOOKUP($C218,'S46'!$C:$BQ,55,0)</f>
        <v>#N/A</v>
      </c>
      <c r="AC218" s="22" t="e">
        <f>VLOOKUP($C218,'S46'!$C:$BQ,62,0)</f>
        <v>#N/A</v>
      </c>
      <c r="AD218" s="22" t="e">
        <f>VLOOKUP($C218,'S46'!$C:$BQ,63,0)</f>
        <v>#N/A</v>
      </c>
      <c r="AE218" s="22" t="e">
        <f>VLOOKUP($C218,'S46'!$C:$BQ,45,0)</f>
        <v>#N/A</v>
      </c>
      <c r="AF218" s="29" t="e">
        <f>VLOOKUP($C218,'S46'!$C:$BQ,52,0)</f>
        <v>#N/A</v>
      </c>
      <c r="AG218" s="29" t="e">
        <f>VLOOKUP($C218,'S46'!$C:$BQ,53,0)</f>
        <v>#N/A</v>
      </c>
      <c r="AH218" s="29" t="e">
        <f>VLOOKUP($C218,'S46'!$C:$BQ,15,0)</f>
        <v>#N/A</v>
      </c>
      <c r="AI218" s="29" t="e">
        <f>VLOOKUP($C218,'S46'!$C:$BQ,22,0)</f>
        <v>#N/A</v>
      </c>
      <c r="AJ218" s="29" t="e">
        <f>VLOOKUP($C218,'S46'!$C:$BQ,23,0)</f>
        <v>#N/A</v>
      </c>
      <c r="AK218" s="29" t="e">
        <f>VLOOKUP($C218,'S46'!$C:$BQ,35,0)</f>
        <v>#N/A</v>
      </c>
      <c r="AL218" s="29" t="e">
        <f>VLOOKUP($C218,'S46'!$C:$BQ,42,0)</f>
        <v>#N/A</v>
      </c>
      <c r="AM218" s="29" t="e">
        <f>VLOOKUP($C218,'S46'!$C:$BQ,43,0)</f>
        <v>#N/A</v>
      </c>
      <c r="AN218" s="22" t="e">
        <f>VLOOKUP($C218,'S47'!$C:$BQ,55,0)</f>
        <v>#N/A</v>
      </c>
      <c r="AO218" s="22" t="e">
        <f>VLOOKUP($C218,'S47'!$C:$BQ,62,0)</f>
        <v>#N/A</v>
      </c>
      <c r="AP218" s="22" t="e">
        <f>VLOOKUP($C218,'S47'!$C:$BQ,63,0)</f>
        <v>#N/A</v>
      </c>
      <c r="AQ218" s="22" t="e">
        <f>VLOOKUP($C218,'S47'!$C:$BQ,45,0)</f>
        <v>#N/A</v>
      </c>
      <c r="AR218" s="29" t="e">
        <f>VLOOKUP($C218,'S47'!$C:$BQ,52,0)</f>
        <v>#N/A</v>
      </c>
      <c r="AS218" s="29" t="e">
        <f>VLOOKUP($C218,'S47'!$C:$BQ,53,0)</f>
        <v>#N/A</v>
      </c>
      <c r="AT218" s="29" t="e">
        <f>VLOOKUP($C218,'S47'!$C:$BQ,15,0)</f>
        <v>#N/A</v>
      </c>
      <c r="AU218" s="29" t="e">
        <f>VLOOKUP($C218,'S47'!$C:$BQ,22,0)</f>
        <v>#N/A</v>
      </c>
      <c r="AV218" s="29" t="e">
        <f>VLOOKUP($C218,'S47'!$C:$BQ,23,0)</f>
        <v>#N/A</v>
      </c>
      <c r="AW218" s="29" t="e">
        <f>VLOOKUP($C218,'S47'!$C:$BQ,35,0)</f>
        <v>#N/A</v>
      </c>
      <c r="AX218" s="29" t="e">
        <f>VLOOKUP($C218,'S47'!$C:$BQ,42,0)</f>
        <v>#N/A</v>
      </c>
      <c r="AY218" s="29" t="e">
        <f>VLOOKUP($C218,'S47'!$C:$BQ,43,0)</f>
        <v>#N/A</v>
      </c>
      <c r="AZ218" s="22" t="e">
        <f>VLOOKUP($C218,'S48'!$C:$BQ,55,0)</f>
        <v>#N/A</v>
      </c>
      <c r="BA218" s="22" t="e">
        <f>VLOOKUP($C218,'S48'!$C:$BQ,62,0)</f>
        <v>#N/A</v>
      </c>
      <c r="BB218" s="22" t="e">
        <f>VLOOKUP($C218,'S48'!$C:$BQ,63,0)</f>
        <v>#N/A</v>
      </c>
      <c r="BC218" s="22" t="e">
        <f>VLOOKUP($C218,'S48'!$C:$BQ,45,0)</f>
        <v>#N/A</v>
      </c>
      <c r="BD218" s="29" t="e">
        <f>VLOOKUP($C218,'S48'!$C:$BQ,52,0)</f>
        <v>#N/A</v>
      </c>
      <c r="BE218" s="29" t="e">
        <f>VLOOKUP($C218,'S48'!$C:$BQ,53,0)</f>
        <v>#N/A</v>
      </c>
      <c r="BF218" s="29" t="e">
        <f>VLOOKUP($C218,'S48'!$C:$BQ,15,0)</f>
        <v>#N/A</v>
      </c>
      <c r="BG218" s="29" t="e">
        <f>VLOOKUP($C218,'S48'!$C:$BQ,22,0)</f>
        <v>#N/A</v>
      </c>
      <c r="BH218" s="29" t="e">
        <f>VLOOKUP($C218,'S48'!$C:$BQ,23,0)</f>
        <v>#N/A</v>
      </c>
      <c r="BI218" s="29" t="e">
        <f>VLOOKUP($C218,'S48'!$C:$BQ,35,0)</f>
        <v>#N/A</v>
      </c>
      <c r="BJ218" s="29" t="e">
        <f>VLOOKUP($C218,'S48'!$C:$BQ,42,0)</f>
        <v>#N/A</v>
      </c>
      <c r="BK218" s="29" t="e">
        <f>VLOOKUP($C218,'S48'!$C:$BQ,43,0)</f>
        <v>#N/A</v>
      </c>
      <c r="BL218" s="22" t="e">
        <f>VLOOKUP($C218,'S49'!$C:$BQ,55,0)</f>
        <v>#N/A</v>
      </c>
      <c r="BM218" s="22" t="e">
        <f>VLOOKUP($C218,'S49'!$C:$BQ,62,0)</f>
        <v>#N/A</v>
      </c>
      <c r="BN218" s="22" t="e">
        <f>VLOOKUP($C218,'S49'!$C:$BQ,63,0)</f>
        <v>#N/A</v>
      </c>
      <c r="BO218" s="22" t="e">
        <f>VLOOKUP($C218,'S49'!$C:$BQ,45,0)</f>
        <v>#N/A</v>
      </c>
      <c r="BP218" s="29" t="e">
        <f>VLOOKUP($C218,'S49'!$C:$BQ,52,0)</f>
        <v>#N/A</v>
      </c>
      <c r="BQ218" s="29" t="e">
        <f>VLOOKUP($C218,'S49'!$C:$BQ,53,0)</f>
        <v>#N/A</v>
      </c>
      <c r="BR218" s="29" t="e">
        <f>VLOOKUP($C218,'S49'!$C:$BQ,15,0)</f>
        <v>#N/A</v>
      </c>
      <c r="BS218" s="29" t="e">
        <f>VLOOKUP($C218,'S49'!$C:$BQ,22,0)</f>
        <v>#N/A</v>
      </c>
      <c r="BT218" s="29" t="e">
        <f>VLOOKUP($C218,'S49'!$C:$BQ,23,0)</f>
        <v>#N/A</v>
      </c>
      <c r="BU218" s="29" t="e">
        <f>VLOOKUP($C218,'S49'!$C:$BQ,35,0)</f>
        <v>#N/A</v>
      </c>
      <c r="BV218" s="29" t="e">
        <f>VLOOKUP($C218,'S49'!$C:$BQ,42,0)</f>
        <v>#N/A</v>
      </c>
      <c r="BW218" s="29" t="e">
        <f>VLOOKUP($C218,'S49'!$C:$BQ,43,0)</f>
        <v>#N/A</v>
      </c>
      <c r="BX218" s="22" t="e">
        <f>VLOOKUP($C218,'S50'!$C:$BQ,55,0)</f>
        <v>#N/A</v>
      </c>
      <c r="BY218" s="22" t="e">
        <f>VLOOKUP($C218,'S50'!$C:$BQ,62,0)</f>
        <v>#N/A</v>
      </c>
      <c r="BZ218" s="22" t="e">
        <f>VLOOKUP($C218,'S50'!$C:$BQ,63,0)</f>
        <v>#N/A</v>
      </c>
      <c r="CA218" s="22" t="e">
        <f>VLOOKUP($C218,'S50'!$C:$BQ,45,0)</f>
        <v>#N/A</v>
      </c>
      <c r="CB218" s="29" t="e">
        <f>VLOOKUP($C218,'S50'!$C:$BQ,52,0)</f>
        <v>#N/A</v>
      </c>
      <c r="CC218" s="29" t="e">
        <f>VLOOKUP($C218,'S50'!$C:$BQ,53,0)</f>
        <v>#N/A</v>
      </c>
      <c r="CD218" s="29" t="e">
        <f>VLOOKUP($C218,'S50'!$C:$BQ,15,0)</f>
        <v>#N/A</v>
      </c>
      <c r="CE218" s="29" t="e">
        <f>VLOOKUP($C218,'S50'!$C:$BQ,22,0)</f>
        <v>#N/A</v>
      </c>
      <c r="CF218" s="29" t="e">
        <f>VLOOKUP($C218,'S50'!$C:$BQ,23,0)</f>
        <v>#N/A</v>
      </c>
      <c r="CG218" s="29" t="e">
        <f>VLOOKUP($C218,'S50'!$C:$BQ,35,0)</f>
        <v>#N/A</v>
      </c>
      <c r="CH218" s="29" t="e">
        <f>VLOOKUP($C218,'S50'!$C:$BQ,42,0)</f>
        <v>#N/A</v>
      </c>
      <c r="CI218" s="29" t="e">
        <f>VLOOKUP($C218,'S50'!$C:$BQ,43,0)</f>
        <v>#N/A</v>
      </c>
    </row>
    <row r="219" spans="1:87" x14ac:dyDescent="0.2">
      <c r="A219" s="31" t="s">
        <v>246</v>
      </c>
      <c r="B219" s="31" t="s">
        <v>247</v>
      </c>
      <c r="C219" s="21" t="s">
        <v>260</v>
      </c>
      <c r="D219" s="22">
        <f>VLOOKUP($C219,'S0 remplacer avec S44'!$C:$BQ,55,0)</f>
        <v>233</v>
      </c>
      <c r="E219" s="22">
        <f>VLOOKUP($C219,'S0 remplacer avec S44'!$C:$BQ,62,0)</f>
        <v>207</v>
      </c>
      <c r="F219" s="22">
        <f>VLOOKUP($C219,'S0 remplacer avec S44'!$C:$BQ,63,0)</f>
        <v>295</v>
      </c>
      <c r="G219" s="22">
        <f>VLOOKUP($C219,'S0 remplacer avec S44'!$C:$BQ,45,0)</f>
        <v>3681.25893</v>
      </c>
      <c r="H219" s="29">
        <f>VLOOKUP($C219,'S0 remplacer avec S44'!$C:$BQ,52,0)</f>
        <v>198</v>
      </c>
      <c r="I219" s="29">
        <f>VLOOKUP($C219,'S0 remplacer avec S44'!$C:$BQ,53,0)</f>
        <v>974</v>
      </c>
      <c r="J219" s="29">
        <f>VLOOKUP($C219,'S0 remplacer avec S44'!$C:$BQ,15,0)</f>
        <v>261</v>
      </c>
      <c r="K219" s="29">
        <f>VLOOKUP($C219,'S0 remplacer avec S44'!$C:$BQ,22,0)</f>
        <v>0</v>
      </c>
      <c r="L219" s="29">
        <f>VLOOKUP($C219,'S0 remplacer avec S44'!$C:$BQ,23,0)</f>
        <v>32</v>
      </c>
      <c r="M219" s="29">
        <f>VLOOKUP($C219,'S0 remplacer avec S44'!$C:$BQ,35,0)</f>
        <v>6683.7662600000003</v>
      </c>
      <c r="N219" s="29">
        <f>VLOOKUP($C219,'S0 remplacer avec S44'!$C:$BQ,42,0)</f>
        <v>0</v>
      </c>
      <c r="O219" s="29">
        <f>VLOOKUP($C219,'S0 remplacer avec S44'!$C:$BQ,43,0)</f>
        <v>43</v>
      </c>
      <c r="P219" s="22">
        <f>VLOOKUP($C219,'S45'!$C:$BQ,55,0)</f>
        <v>238</v>
      </c>
      <c r="Q219" s="22">
        <f>VLOOKUP($C219,'S45'!$C:$BQ,62,0)</f>
        <v>202</v>
      </c>
      <c r="R219" s="22">
        <f>VLOOKUP($C219,'S45'!$C:$BQ,63,0)</f>
        <v>290</v>
      </c>
      <c r="S219" s="22">
        <f>VLOOKUP($C219,'S45'!$C:$BQ,45,0)</f>
        <v>3792.6717100000001</v>
      </c>
      <c r="T219" s="29">
        <f>VLOOKUP($C219,'S45'!$C:$BQ,52,0)</f>
        <v>87</v>
      </c>
      <c r="U219" s="29">
        <f>VLOOKUP($C219,'S45'!$C:$BQ,53,0)</f>
        <v>862</v>
      </c>
      <c r="V219" s="29">
        <f>VLOOKUP($C219,'S45'!$C:$BQ,15,0)</f>
        <v>264</v>
      </c>
      <c r="W219" s="29">
        <f>VLOOKUP($C219,'S45'!$C:$BQ,22,0)</f>
        <v>0</v>
      </c>
      <c r="X219" s="29">
        <f>VLOOKUP($C219,'S45'!$C:$BQ,23,0)</f>
        <v>29</v>
      </c>
      <c r="Y219" s="29">
        <f>VLOOKUP($C219,'S45'!$C:$BQ,35,0)</f>
        <v>6707.66543</v>
      </c>
      <c r="Z219" s="29">
        <f>VLOOKUP($C219,'S45'!$C:$BQ,42,0)</f>
        <v>0</v>
      </c>
      <c r="AA219" s="29">
        <f>VLOOKUP($C219,'S45'!$C:$BQ,43,0)</f>
        <v>19</v>
      </c>
      <c r="AB219" s="22" t="e">
        <f>VLOOKUP($C219,'S46'!$C:$BQ,55,0)</f>
        <v>#N/A</v>
      </c>
      <c r="AC219" s="22" t="e">
        <f>VLOOKUP($C219,'S46'!$C:$BQ,62,0)</f>
        <v>#N/A</v>
      </c>
      <c r="AD219" s="22" t="e">
        <f>VLOOKUP($C219,'S46'!$C:$BQ,63,0)</f>
        <v>#N/A</v>
      </c>
      <c r="AE219" s="22" t="e">
        <f>VLOOKUP($C219,'S46'!$C:$BQ,45,0)</f>
        <v>#N/A</v>
      </c>
      <c r="AF219" s="29" t="e">
        <f>VLOOKUP($C219,'S46'!$C:$BQ,52,0)</f>
        <v>#N/A</v>
      </c>
      <c r="AG219" s="29" t="e">
        <f>VLOOKUP($C219,'S46'!$C:$BQ,53,0)</f>
        <v>#N/A</v>
      </c>
      <c r="AH219" s="29" t="e">
        <f>VLOOKUP($C219,'S46'!$C:$BQ,15,0)</f>
        <v>#N/A</v>
      </c>
      <c r="AI219" s="29" t="e">
        <f>VLOOKUP($C219,'S46'!$C:$BQ,22,0)</f>
        <v>#N/A</v>
      </c>
      <c r="AJ219" s="29" t="e">
        <f>VLOOKUP($C219,'S46'!$C:$BQ,23,0)</f>
        <v>#N/A</v>
      </c>
      <c r="AK219" s="29" t="e">
        <f>VLOOKUP($C219,'S46'!$C:$BQ,35,0)</f>
        <v>#N/A</v>
      </c>
      <c r="AL219" s="29" t="e">
        <f>VLOOKUP($C219,'S46'!$C:$BQ,42,0)</f>
        <v>#N/A</v>
      </c>
      <c r="AM219" s="29" t="e">
        <f>VLOOKUP($C219,'S46'!$C:$BQ,43,0)</f>
        <v>#N/A</v>
      </c>
      <c r="AN219" s="22" t="e">
        <f>VLOOKUP($C219,'S47'!$C:$BQ,55,0)</f>
        <v>#N/A</v>
      </c>
      <c r="AO219" s="22" t="e">
        <f>VLOOKUP($C219,'S47'!$C:$BQ,62,0)</f>
        <v>#N/A</v>
      </c>
      <c r="AP219" s="22" t="e">
        <f>VLOOKUP($C219,'S47'!$C:$BQ,63,0)</f>
        <v>#N/A</v>
      </c>
      <c r="AQ219" s="22" t="e">
        <f>VLOOKUP($C219,'S47'!$C:$BQ,45,0)</f>
        <v>#N/A</v>
      </c>
      <c r="AR219" s="29" t="e">
        <f>VLOOKUP($C219,'S47'!$C:$BQ,52,0)</f>
        <v>#N/A</v>
      </c>
      <c r="AS219" s="29" t="e">
        <f>VLOOKUP($C219,'S47'!$C:$BQ,53,0)</f>
        <v>#N/A</v>
      </c>
      <c r="AT219" s="29" t="e">
        <f>VLOOKUP($C219,'S47'!$C:$BQ,15,0)</f>
        <v>#N/A</v>
      </c>
      <c r="AU219" s="29" t="e">
        <f>VLOOKUP($C219,'S47'!$C:$BQ,22,0)</f>
        <v>#N/A</v>
      </c>
      <c r="AV219" s="29" t="e">
        <f>VLOOKUP($C219,'S47'!$C:$BQ,23,0)</f>
        <v>#N/A</v>
      </c>
      <c r="AW219" s="29" t="e">
        <f>VLOOKUP($C219,'S47'!$C:$BQ,35,0)</f>
        <v>#N/A</v>
      </c>
      <c r="AX219" s="29" t="e">
        <f>VLOOKUP($C219,'S47'!$C:$BQ,42,0)</f>
        <v>#N/A</v>
      </c>
      <c r="AY219" s="29" t="e">
        <f>VLOOKUP($C219,'S47'!$C:$BQ,43,0)</f>
        <v>#N/A</v>
      </c>
      <c r="AZ219" s="22" t="e">
        <f>VLOOKUP($C219,'S48'!$C:$BQ,55,0)</f>
        <v>#N/A</v>
      </c>
      <c r="BA219" s="22" t="e">
        <f>VLOOKUP($C219,'S48'!$C:$BQ,62,0)</f>
        <v>#N/A</v>
      </c>
      <c r="BB219" s="22" t="e">
        <f>VLOOKUP($C219,'S48'!$C:$BQ,63,0)</f>
        <v>#N/A</v>
      </c>
      <c r="BC219" s="22" t="e">
        <f>VLOOKUP($C219,'S48'!$C:$BQ,45,0)</f>
        <v>#N/A</v>
      </c>
      <c r="BD219" s="29" t="e">
        <f>VLOOKUP($C219,'S48'!$C:$BQ,52,0)</f>
        <v>#N/A</v>
      </c>
      <c r="BE219" s="29" t="e">
        <f>VLOOKUP($C219,'S48'!$C:$BQ,53,0)</f>
        <v>#N/A</v>
      </c>
      <c r="BF219" s="29" t="e">
        <f>VLOOKUP($C219,'S48'!$C:$BQ,15,0)</f>
        <v>#N/A</v>
      </c>
      <c r="BG219" s="29" t="e">
        <f>VLOOKUP($C219,'S48'!$C:$BQ,22,0)</f>
        <v>#N/A</v>
      </c>
      <c r="BH219" s="29" t="e">
        <f>VLOOKUP($C219,'S48'!$C:$BQ,23,0)</f>
        <v>#N/A</v>
      </c>
      <c r="BI219" s="29" t="e">
        <f>VLOOKUP($C219,'S48'!$C:$BQ,35,0)</f>
        <v>#N/A</v>
      </c>
      <c r="BJ219" s="29" t="e">
        <f>VLOOKUP($C219,'S48'!$C:$BQ,42,0)</f>
        <v>#N/A</v>
      </c>
      <c r="BK219" s="29" t="e">
        <f>VLOOKUP($C219,'S48'!$C:$BQ,43,0)</f>
        <v>#N/A</v>
      </c>
      <c r="BL219" s="22" t="e">
        <f>VLOOKUP($C219,'S49'!$C:$BQ,55,0)</f>
        <v>#N/A</v>
      </c>
      <c r="BM219" s="22" t="e">
        <f>VLOOKUP($C219,'S49'!$C:$BQ,62,0)</f>
        <v>#N/A</v>
      </c>
      <c r="BN219" s="22" t="e">
        <f>VLOOKUP($C219,'S49'!$C:$BQ,63,0)</f>
        <v>#N/A</v>
      </c>
      <c r="BO219" s="22" t="e">
        <f>VLOOKUP($C219,'S49'!$C:$BQ,45,0)</f>
        <v>#N/A</v>
      </c>
      <c r="BP219" s="29" t="e">
        <f>VLOOKUP($C219,'S49'!$C:$BQ,52,0)</f>
        <v>#N/A</v>
      </c>
      <c r="BQ219" s="29" t="e">
        <f>VLOOKUP($C219,'S49'!$C:$BQ,53,0)</f>
        <v>#N/A</v>
      </c>
      <c r="BR219" s="29" t="e">
        <f>VLOOKUP($C219,'S49'!$C:$BQ,15,0)</f>
        <v>#N/A</v>
      </c>
      <c r="BS219" s="29" t="e">
        <f>VLOOKUP($C219,'S49'!$C:$BQ,22,0)</f>
        <v>#N/A</v>
      </c>
      <c r="BT219" s="29" t="e">
        <f>VLOOKUP($C219,'S49'!$C:$BQ,23,0)</f>
        <v>#N/A</v>
      </c>
      <c r="BU219" s="29" t="e">
        <f>VLOOKUP($C219,'S49'!$C:$BQ,35,0)</f>
        <v>#N/A</v>
      </c>
      <c r="BV219" s="29" t="e">
        <f>VLOOKUP($C219,'S49'!$C:$BQ,42,0)</f>
        <v>#N/A</v>
      </c>
      <c r="BW219" s="29" t="e">
        <f>VLOOKUP($C219,'S49'!$C:$BQ,43,0)</f>
        <v>#N/A</v>
      </c>
      <c r="BX219" s="22" t="e">
        <f>VLOOKUP($C219,'S50'!$C:$BQ,55,0)</f>
        <v>#N/A</v>
      </c>
      <c r="BY219" s="22" t="e">
        <f>VLOOKUP($C219,'S50'!$C:$BQ,62,0)</f>
        <v>#N/A</v>
      </c>
      <c r="BZ219" s="22" t="e">
        <f>VLOOKUP($C219,'S50'!$C:$BQ,63,0)</f>
        <v>#N/A</v>
      </c>
      <c r="CA219" s="22" t="e">
        <f>VLOOKUP($C219,'S50'!$C:$BQ,45,0)</f>
        <v>#N/A</v>
      </c>
      <c r="CB219" s="29" t="e">
        <f>VLOOKUP($C219,'S50'!$C:$BQ,52,0)</f>
        <v>#N/A</v>
      </c>
      <c r="CC219" s="29" t="e">
        <f>VLOOKUP($C219,'S50'!$C:$BQ,53,0)</f>
        <v>#N/A</v>
      </c>
      <c r="CD219" s="29" t="e">
        <f>VLOOKUP($C219,'S50'!$C:$BQ,15,0)</f>
        <v>#N/A</v>
      </c>
      <c r="CE219" s="29" t="e">
        <f>VLOOKUP($C219,'S50'!$C:$BQ,22,0)</f>
        <v>#N/A</v>
      </c>
      <c r="CF219" s="29" t="e">
        <f>VLOOKUP($C219,'S50'!$C:$BQ,23,0)</f>
        <v>#N/A</v>
      </c>
      <c r="CG219" s="29" t="e">
        <f>VLOOKUP($C219,'S50'!$C:$BQ,35,0)</f>
        <v>#N/A</v>
      </c>
      <c r="CH219" s="29" t="e">
        <f>VLOOKUP($C219,'S50'!$C:$BQ,42,0)</f>
        <v>#N/A</v>
      </c>
      <c r="CI219" s="29" t="e">
        <f>VLOOKUP($C219,'S50'!$C:$BQ,43,0)</f>
        <v>#N/A</v>
      </c>
    </row>
    <row r="220" spans="1:87" x14ac:dyDescent="0.2">
      <c r="A220" s="31" t="s">
        <v>246</v>
      </c>
      <c r="B220" s="31" t="s">
        <v>247</v>
      </c>
      <c r="C220" s="21" t="s">
        <v>261</v>
      </c>
      <c r="D220" s="22">
        <f>VLOOKUP($C220,'S0 remplacer avec S44'!$C:$BQ,55,0)</f>
        <v>149</v>
      </c>
      <c r="E220" s="22">
        <f>VLOOKUP($C220,'S0 remplacer avec S44'!$C:$BQ,62,0)</f>
        <v>44</v>
      </c>
      <c r="F220" s="22">
        <f>VLOOKUP($C220,'S0 remplacer avec S44'!$C:$BQ,63,0)</f>
        <v>83</v>
      </c>
      <c r="G220" s="22">
        <f>VLOOKUP($C220,'S0 remplacer avec S44'!$C:$BQ,45,0)</f>
        <v>1749.8169</v>
      </c>
      <c r="H220" s="29">
        <f>VLOOKUP($C220,'S0 remplacer avec S44'!$C:$BQ,52,0)</f>
        <v>0</v>
      </c>
      <c r="I220" s="29">
        <f>VLOOKUP($C220,'S0 remplacer avec S44'!$C:$BQ,53,0)</f>
        <v>292</v>
      </c>
      <c r="J220" s="29">
        <f>VLOOKUP($C220,'S0 remplacer avec S44'!$C:$BQ,15,0)</f>
        <v>251</v>
      </c>
      <c r="K220" s="29">
        <f>VLOOKUP($C220,'S0 remplacer avec S44'!$C:$BQ,22,0)</f>
        <v>0</v>
      </c>
      <c r="L220" s="29">
        <f>VLOOKUP($C220,'S0 remplacer avec S44'!$C:$BQ,23,0)</f>
        <v>0</v>
      </c>
      <c r="M220" s="29">
        <f>VLOOKUP($C220,'S0 remplacer avec S44'!$C:$BQ,35,0)</f>
        <v>1445.9340999999999</v>
      </c>
      <c r="N220" s="29">
        <f>VLOOKUP($C220,'S0 remplacer avec S44'!$C:$BQ,42,0)</f>
        <v>947</v>
      </c>
      <c r="O220" s="29">
        <f>VLOOKUP($C220,'S0 remplacer avec S44'!$C:$BQ,43,0)</f>
        <v>1426</v>
      </c>
      <c r="P220" s="22">
        <f>VLOOKUP($C220,'S45'!$C:$BQ,55,0)</f>
        <v>150.80000000000001</v>
      </c>
      <c r="Q220" s="22">
        <f>VLOOKUP($C220,'S45'!$C:$BQ,62,0)</f>
        <v>43</v>
      </c>
      <c r="R220" s="22">
        <f>VLOOKUP($C220,'S45'!$C:$BQ,63,0)</f>
        <v>81</v>
      </c>
      <c r="S220" s="22">
        <f>VLOOKUP($C220,'S45'!$C:$BQ,45,0)</f>
        <v>1760.13122</v>
      </c>
      <c r="T220" s="29">
        <f>VLOOKUP($C220,'S45'!$C:$BQ,52,0)</f>
        <v>0</v>
      </c>
      <c r="U220" s="29">
        <f>VLOOKUP($C220,'S45'!$C:$BQ,53,0)</f>
        <v>281</v>
      </c>
      <c r="V220" s="29">
        <f>VLOOKUP($C220,'S45'!$C:$BQ,15,0)</f>
        <v>257</v>
      </c>
      <c r="W220" s="29">
        <f>VLOOKUP($C220,'S45'!$C:$BQ,22,0)</f>
        <v>0</v>
      </c>
      <c r="X220" s="29">
        <f>VLOOKUP($C220,'S45'!$C:$BQ,23,0)</f>
        <v>0</v>
      </c>
      <c r="Y220" s="29">
        <f>VLOOKUP($C220,'S45'!$C:$BQ,35,0)</f>
        <v>1477.37853</v>
      </c>
      <c r="Z220" s="29">
        <f>VLOOKUP($C220,'S45'!$C:$BQ,42,0)</f>
        <v>916</v>
      </c>
      <c r="AA220" s="29">
        <f>VLOOKUP($C220,'S45'!$C:$BQ,43,0)</f>
        <v>1394</v>
      </c>
      <c r="AB220" s="22" t="e">
        <f>VLOOKUP($C220,'S46'!$C:$BQ,55,0)</f>
        <v>#N/A</v>
      </c>
      <c r="AC220" s="22" t="e">
        <f>VLOOKUP($C220,'S46'!$C:$BQ,62,0)</f>
        <v>#N/A</v>
      </c>
      <c r="AD220" s="22" t="e">
        <f>VLOOKUP($C220,'S46'!$C:$BQ,63,0)</f>
        <v>#N/A</v>
      </c>
      <c r="AE220" s="22" t="e">
        <f>VLOOKUP($C220,'S46'!$C:$BQ,45,0)</f>
        <v>#N/A</v>
      </c>
      <c r="AF220" s="29" t="e">
        <f>VLOOKUP($C220,'S46'!$C:$BQ,52,0)</f>
        <v>#N/A</v>
      </c>
      <c r="AG220" s="29" t="e">
        <f>VLOOKUP($C220,'S46'!$C:$BQ,53,0)</f>
        <v>#N/A</v>
      </c>
      <c r="AH220" s="29" t="e">
        <f>VLOOKUP($C220,'S46'!$C:$BQ,15,0)</f>
        <v>#N/A</v>
      </c>
      <c r="AI220" s="29" t="e">
        <f>VLOOKUP($C220,'S46'!$C:$BQ,22,0)</f>
        <v>#N/A</v>
      </c>
      <c r="AJ220" s="29" t="e">
        <f>VLOOKUP($C220,'S46'!$C:$BQ,23,0)</f>
        <v>#N/A</v>
      </c>
      <c r="AK220" s="29" t="e">
        <f>VLOOKUP($C220,'S46'!$C:$BQ,35,0)</f>
        <v>#N/A</v>
      </c>
      <c r="AL220" s="29" t="e">
        <f>VLOOKUP($C220,'S46'!$C:$BQ,42,0)</f>
        <v>#N/A</v>
      </c>
      <c r="AM220" s="29" t="e">
        <f>VLOOKUP($C220,'S46'!$C:$BQ,43,0)</f>
        <v>#N/A</v>
      </c>
      <c r="AN220" s="22" t="e">
        <f>VLOOKUP($C220,'S47'!$C:$BQ,55,0)</f>
        <v>#N/A</v>
      </c>
      <c r="AO220" s="22" t="e">
        <f>VLOOKUP($C220,'S47'!$C:$BQ,62,0)</f>
        <v>#N/A</v>
      </c>
      <c r="AP220" s="22" t="e">
        <f>VLOOKUP($C220,'S47'!$C:$BQ,63,0)</f>
        <v>#N/A</v>
      </c>
      <c r="AQ220" s="22" t="e">
        <f>VLOOKUP($C220,'S47'!$C:$BQ,45,0)</f>
        <v>#N/A</v>
      </c>
      <c r="AR220" s="29" t="e">
        <f>VLOOKUP($C220,'S47'!$C:$BQ,52,0)</f>
        <v>#N/A</v>
      </c>
      <c r="AS220" s="29" t="e">
        <f>VLOOKUP($C220,'S47'!$C:$BQ,53,0)</f>
        <v>#N/A</v>
      </c>
      <c r="AT220" s="29" t="e">
        <f>VLOOKUP($C220,'S47'!$C:$BQ,15,0)</f>
        <v>#N/A</v>
      </c>
      <c r="AU220" s="29" t="e">
        <f>VLOOKUP($C220,'S47'!$C:$BQ,22,0)</f>
        <v>#N/A</v>
      </c>
      <c r="AV220" s="29" t="e">
        <f>VLOOKUP($C220,'S47'!$C:$BQ,23,0)</f>
        <v>#N/A</v>
      </c>
      <c r="AW220" s="29" t="e">
        <f>VLOOKUP($C220,'S47'!$C:$BQ,35,0)</f>
        <v>#N/A</v>
      </c>
      <c r="AX220" s="29" t="e">
        <f>VLOOKUP($C220,'S47'!$C:$BQ,42,0)</f>
        <v>#N/A</v>
      </c>
      <c r="AY220" s="29" t="e">
        <f>VLOOKUP($C220,'S47'!$C:$BQ,43,0)</f>
        <v>#N/A</v>
      </c>
      <c r="AZ220" s="22" t="e">
        <f>VLOOKUP($C220,'S48'!$C:$BQ,55,0)</f>
        <v>#N/A</v>
      </c>
      <c r="BA220" s="22" t="e">
        <f>VLOOKUP($C220,'S48'!$C:$BQ,62,0)</f>
        <v>#N/A</v>
      </c>
      <c r="BB220" s="22" t="e">
        <f>VLOOKUP($C220,'S48'!$C:$BQ,63,0)</f>
        <v>#N/A</v>
      </c>
      <c r="BC220" s="22" t="e">
        <f>VLOOKUP($C220,'S48'!$C:$BQ,45,0)</f>
        <v>#N/A</v>
      </c>
      <c r="BD220" s="29" t="e">
        <f>VLOOKUP($C220,'S48'!$C:$BQ,52,0)</f>
        <v>#N/A</v>
      </c>
      <c r="BE220" s="29" t="e">
        <f>VLOOKUP($C220,'S48'!$C:$BQ,53,0)</f>
        <v>#N/A</v>
      </c>
      <c r="BF220" s="29" t="e">
        <f>VLOOKUP($C220,'S48'!$C:$BQ,15,0)</f>
        <v>#N/A</v>
      </c>
      <c r="BG220" s="29" t="e">
        <f>VLOOKUP($C220,'S48'!$C:$BQ,22,0)</f>
        <v>#N/A</v>
      </c>
      <c r="BH220" s="29" t="e">
        <f>VLOOKUP($C220,'S48'!$C:$BQ,23,0)</f>
        <v>#N/A</v>
      </c>
      <c r="BI220" s="29" t="e">
        <f>VLOOKUP($C220,'S48'!$C:$BQ,35,0)</f>
        <v>#N/A</v>
      </c>
      <c r="BJ220" s="29" t="e">
        <f>VLOOKUP($C220,'S48'!$C:$BQ,42,0)</f>
        <v>#N/A</v>
      </c>
      <c r="BK220" s="29" t="e">
        <f>VLOOKUP($C220,'S48'!$C:$BQ,43,0)</f>
        <v>#N/A</v>
      </c>
      <c r="BL220" s="22" t="e">
        <f>VLOOKUP($C220,'S49'!$C:$BQ,55,0)</f>
        <v>#N/A</v>
      </c>
      <c r="BM220" s="22" t="e">
        <f>VLOOKUP($C220,'S49'!$C:$BQ,62,0)</f>
        <v>#N/A</v>
      </c>
      <c r="BN220" s="22" t="e">
        <f>VLOOKUP($C220,'S49'!$C:$BQ,63,0)</f>
        <v>#N/A</v>
      </c>
      <c r="BO220" s="22" t="e">
        <f>VLOOKUP($C220,'S49'!$C:$BQ,45,0)</f>
        <v>#N/A</v>
      </c>
      <c r="BP220" s="29" t="e">
        <f>VLOOKUP($C220,'S49'!$C:$BQ,52,0)</f>
        <v>#N/A</v>
      </c>
      <c r="BQ220" s="29" t="e">
        <f>VLOOKUP($C220,'S49'!$C:$BQ,53,0)</f>
        <v>#N/A</v>
      </c>
      <c r="BR220" s="29" t="e">
        <f>VLOOKUP($C220,'S49'!$C:$BQ,15,0)</f>
        <v>#N/A</v>
      </c>
      <c r="BS220" s="29" t="e">
        <f>VLOOKUP($C220,'S49'!$C:$BQ,22,0)</f>
        <v>#N/A</v>
      </c>
      <c r="BT220" s="29" t="e">
        <f>VLOOKUP($C220,'S49'!$C:$BQ,23,0)</f>
        <v>#N/A</v>
      </c>
      <c r="BU220" s="29" t="e">
        <f>VLOOKUP($C220,'S49'!$C:$BQ,35,0)</f>
        <v>#N/A</v>
      </c>
      <c r="BV220" s="29" t="e">
        <f>VLOOKUP($C220,'S49'!$C:$BQ,42,0)</f>
        <v>#N/A</v>
      </c>
      <c r="BW220" s="29" t="e">
        <f>VLOOKUP($C220,'S49'!$C:$BQ,43,0)</f>
        <v>#N/A</v>
      </c>
      <c r="BX220" s="22" t="e">
        <f>VLOOKUP($C220,'S50'!$C:$BQ,55,0)</f>
        <v>#N/A</v>
      </c>
      <c r="BY220" s="22" t="e">
        <f>VLOOKUP($C220,'S50'!$C:$BQ,62,0)</f>
        <v>#N/A</v>
      </c>
      <c r="BZ220" s="22" t="e">
        <f>VLOOKUP($C220,'S50'!$C:$BQ,63,0)</f>
        <v>#N/A</v>
      </c>
      <c r="CA220" s="22" t="e">
        <f>VLOOKUP($C220,'S50'!$C:$BQ,45,0)</f>
        <v>#N/A</v>
      </c>
      <c r="CB220" s="29" t="e">
        <f>VLOOKUP($C220,'S50'!$C:$BQ,52,0)</f>
        <v>#N/A</v>
      </c>
      <c r="CC220" s="29" t="e">
        <f>VLOOKUP($C220,'S50'!$C:$BQ,53,0)</f>
        <v>#N/A</v>
      </c>
      <c r="CD220" s="29" t="e">
        <f>VLOOKUP($C220,'S50'!$C:$BQ,15,0)</f>
        <v>#N/A</v>
      </c>
      <c r="CE220" s="29" t="e">
        <f>VLOOKUP($C220,'S50'!$C:$BQ,22,0)</f>
        <v>#N/A</v>
      </c>
      <c r="CF220" s="29" t="e">
        <f>VLOOKUP($C220,'S50'!$C:$BQ,23,0)</f>
        <v>#N/A</v>
      </c>
      <c r="CG220" s="29" t="e">
        <f>VLOOKUP($C220,'S50'!$C:$BQ,35,0)</f>
        <v>#N/A</v>
      </c>
      <c r="CH220" s="29" t="e">
        <f>VLOOKUP($C220,'S50'!$C:$BQ,42,0)</f>
        <v>#N/A</v>
      </c>
      <c r="CI220" s="29" t="e">
        <f>VLOOKUP($C220,'S50'!$C:$BQ,43,0)</f>
        <v>#N/A</v>
      </c>
    </row>
    <row r="221" spans="1:87" x14ac:dyDescent="0.2">
      <c r="A221" s="31" t="s">
        <v>246</v>
      </c>
      <c r="B221" s="31" t="s">
        <v>247</v>
      </c>
      <c r="C221" s="21" t="s">
        <v>262</v>
      </c>
      <c r="D221" s="22">
        <f>VLOOKUP($C221,'S0 remplacer avec S44'!$C:$BQ,55,0)</f>
        <v>236</v>
      </c>
      <c r="E221" s="22">
        <f>VLOOKUP($C221,'S0 remplacer avec S44'!$C:$BQ,62,0)</f>
        <v>19</v>
      </c>
      <c r="F221" s="22">
        <f>VLOOKUP($C221,'S0 remplacer avec S44'!$C:$BQ,63,0)</f>
        <v>70</v>
      </c>
      <c r="G221" s="22">
        <f>VLOOKUP($C221,'S0 remplacer avec S44'!$C:$BQ,45,0)</f>
        <v>2083.2278099999999</v>
      </c>
      <c r="H221" s="29">
        <f>VLOOKUP($C221,'S0 remplacer avec S44'!$C:$BQ,52,0)</f>
        <v>160</v>
      </c>
      <c r="I221" s="29">
        <f>VLOOKUP($C221,'S0 remplacer avec S44'!$C:$BQ,53,0)</f>
        <v>608</v>
      </c>
      <c r="J221" s="29">
        <f>VLOOKUP($C221,'S0 remplacer avec S44'!$C:$BQ,15,0)</f>
        <v>166</v>
      </c>
      <c r="K221" s="29">
        <f>VLOOKUP($C221,'S0 remplacer avec S44'!$C:$BQ,22,0)</f>
        <v>0</v>
      </c>
      <c r="L221" s="29">
        <f>VLOOKUP($C221,'S0 remplacer avec S44'!$C:$BQ,23,0)</f>
        <v>4</v>
      </c>
      <c r="M221" s="29">
        <f>VLOOKUP($C221,'S0 remplacer avec S44'!$C:$BQ,35,0)</f>
        <v>1436.2166</v>
      </c>
      <c r="N221" s="29">
        <f>VLOOKUP($C221,'S0 remplacer avec S44'!$C:$BQ,42,0)</f>
        <v>1094</v>
      </c>
      <c r="O221" s="29">
        <f>VLOOKUP($C221,'S0 remplacer avec S44'!$C:$BQ,43,0)</f>
        <v>1600</v>
      </c>
      <c r="P221" s="22">
        <f>VLOOKUP($C221,'S45'!$C:$BQ,55,0)</f>
        <v>238.8</v>
      </c>
      <c r="Q221" s="22">
        <f>VLOOKUP($C221,'S45'!$C:$BQ,62,0)</f>
        <v>16</v>
      </c>
      <c r="R221" s="22">
        <f>VLOOKUP($C221,'S45'!$C:$BQ,63,0)</f>
        <v>67</v>
      </c>
      <c r="S221" s="22">
        <f>VLOOKUP($C221,'S45'!$C:$BQ,45,0)</f>
        <v>2095.3067299999998</v>
      </c>
      <c r="T221" s="29">
        <f>VLOOKUP($C221,'S45'!$C:$BQ,52,0)</f>
        <v>148</v>
      </c>
      <c r="U221" s="29">
        <f>VLOOKUP($C221,'S45'!$C:$BQ,53,0)</f>
        <v>596</v>
      </c>
      <c r="V221" s="29">
        <f>VLOOKUP($C221,'S45'!$C:$BQ,15,0)</f>
        <v>172</v>
      </c>
      <c r="W221" s="29">
        <f>VLOOKUP($C221,'S45'!$C:$BQ,22,0)</f>
        <v>0</v>
      </c>
      <c r="X221" s="29">
        <f>VLOOKUP($C221,'S45'!$C:$BQ,23,0)</f>
        <v>0</v>
      </c>
      <c r="Y221" s="29">
        <f>VLOOKUP($C221,'S45'!$C:$BQ,35,0)</f>
        <v>1437.3779500000001</v>
      </c>
      <c r="Z221" s="29">
        <f>VLOOKUP($C221,'S45'!$C:$BQ,42,0)</f>
        <v>1093</v>
      </c>
      <c r="AA221" s="29">
        <f>VLOOKUP($C221,'S45'!$C:$BQ,43,0)</f>
        <v>1599</v>
      </c>
      <c r="AB221" s="22" t="e">
        <f>VLOOKUP($C221,'S46'!$C:$BQ,55,0)</f>
        <v>#N/A</v>
      </c>
      <c r="AC221" s="22" t="e">
        <f>VLOOKUP($C221,'S46'!$C:$BQ,62,0)</f>
        <v>#N/A</v>
      </c>
      <c r="AD221" s="22" t="e">
        <f>VLOOKUP($C221,'S46'!$C:$BQ,63,0)</f>
        <v>#N/A</v>
      </c>
      <c r="AE221" s="22" t="e">
        <f>VLOOKUP($C221,'S46'!$C:$BQ,45,0)</f>
        <v>#N/A</v>
      </c>
      <c r="AF221" s="29" t="e">
        <f>VLOOKUP($C221,'S46'!$C:$BQ,52,0)</f>
        <v>#N/A</v>
      </c>
      <c r="AG221" s="29" t="e">
        <f>VLOOKUP($C221,'S46'!$C:$BQ,53,0)</f>
        <v>#N/A</v>
      </c>
      <c r="AH221" s="29" t="e">
        <f>VLOOKUP($C221,'S46'!$C:$BQ,15,0)</f>
        <v>#N/A</v>
      </c>
      <c r="AI221" s="29" t="e">
        <f>VLOOKUP($C221,'S46'!$C:$BQ,22,0)</f>
        <v>#N/A</v>
      </c>
      <c r="AJ221" s="29" t="e">
        <f>VLOOKUP($C221,'S46'!$C:$BQ,23,0)</f>
        <v>#N/A</v>
      </c>
      <c r="AK221" s="29" t="e">
        <f>VLOOKUP($C221,'S46'!$C:$BQ,35,0)</f>
        <v>#N/A</v>
      </c>
      <c r="AL221" s="29" t="e">
        <f>VLOOKUP($C221,'S46'!$C:$BQ,42,0)</f>
        <v>#N/A</v>
      </c>
      <c r="AM221" s="29" t="e">
        <f>VLOOKUP($C221,'S46'!$C:$BQ,43,0)</f>
        <v>#N/A</v>
      </c>
      <c r="AN221" s="22" t="e">
        <f>VLOOKUP($C221,'S47'!$C:$BQ,55,0)</f>
        <v>#N/A</v>
      </c>
      <c r="AO221" s="22" t="e">
        <f>VLOOKUP($C221,'S47'!$C:$BQ,62,0)</f>
        <v>#N/A</v>
      </c>
      <c r="AP221" s="22" t="e">
        <f>VLOOKUP($C221,'S47'!$C:$BQ,63,0)</f>
        <v>#N/A</v>
      </c>
      <c r="AQ221" s="22" t="e">
        <f>VLOOKUP($C221,'S47'!$C:$BQ,45,0)</f>
        <v>#N/A</v>
      </c>
      <c r="AR221" s="29" t="e">
        <f>VLOOKUP($C221,'S47'!$C:$BQ,52,0)</f>
        <v>#N/A</v>
      </c>
      <c r="AS221" s="29" t="e">
        <f>VLOOKUP($C221,'S47'!$C:$BQ,53,0)</f>
        <v>#N/A</v>
      </c>
      <c r="AT221" s="29" t="e">
        <f>VLOOKUP($C221,'S47'!$C:$BQ,15,0)</f>
        <v>#N/A</v>
      </c>
      <c r="AU221" s="29" t="e">
        <f>VLOOKUP($C221,'S47'!$C:$BQ,22,0)</f>
        <v>#N/A</v>
      </c>
      <c r="AV221" s="29" t="e">
        <f>VLOOKUP($C221,'S47'!$C:$BQ,23,0)</f>
        <v>#N/A</v>
      </c>
      <c r="AW221" s="29" t="e">
        <f>VLOOKUP($C221,'S47'!$C:$BQ,35,0)</f>
        <v>#N/A</v>
      </c>
      <c r="AX221" s="29" t="e">
        <f>VLOOKUP($C221,'S47'!$C:$BQ,42,0)</f>
        <v>#N/A</v>
      </c>
      <c r="AY221" s="29" t="e">
        <f>VLOOKUP($C221,'S47'!$C:$BQ,43,0)</f>
        <v>#N/A</v>
      </c>
      <c r="AZ221" s="22" t="e">
        <f>VLOOKUP($C221,'S48'!$C:$BQ,55,0)</f>
        <v>#N/A</v>
      </c>
      <c r="BA221" s="22" t="e">
        <f>VLOOKUP($C221,'S48'!$C:$BQ,62,0)</f>
        <v>#N/A</v>
      </c>
      <c r="BB221" s="22" t="e">
        <f>VLOOKUP($C221,'S48'!$C:$BQ,63,0)</f>
        <v>#N/A</v>
      </c>
      <c r="BC221" s="22" t="e">
        <f>VLOOKUP($C221,'S48'!$C:$BQ,45,0)</f>
        <v>#N/A</v>
      </c>
      <c r="BD221" s="29" t="e">
        <f>VLOOKUP($C221,'S48'!$C:$BQ,52,0)</f>
        <v>#N/A</v>
      </c>
      <c r="BE221" s="29" t="e">
        <f>VLOOKUP($C221,'S48'!$C:$BQ,53,0)</f>
        <v>#N/A</v>
      </c>
      <c r="BF221" s="29" t="e">
        <f>VLOOKUP($C221,'S48'!$C:$BQ,15,0)</f>
        <v>#N/A</v>
      </c>
      <c r="BG221" s="29" t="e">
        <f>VLOOKUP($C221,'S48'!$C:$BQ,22,0)</f>
        <v>#N/A</v>
      </c>
      <c r="BH221" s="29" t="e">
        <f>VLOOKUP($C221,'S48'!$C:$BQ,23,0)</f>
        <v>#N/A</v>
      </c>
      <c r="BI221" s="29" t="e">
        <f>VLOOKUP($C221,'S48'!$C:$BQ,35,0)</f>
        <v>#N/A</v>
      </c>
      <c r="BJ221" s="29" t="e">
        <f>VLOOKUP($C221,'S48'!$C:$BQ,42,0)</f>
        <v>#N/A</v>
      </c>
      <c r="BK221" s="29" t="e">
        <f>VLOOKUP($C221,'S48'!$C:$BQ,43,0)</f>
        <v>#N/A</v>
      </c>
      <c r="BL221" s="22" t="e">
        <f>VLOOKUP($C221,'S49'!$C:$BQ,55,0)</f>
        <v>#N/A</v>
      </c>
      <c r="BM221" s="22" t="e">
        <f>VLOOKUP($C221,'S49'!$C:$BQ,62,0)</f>
        <v>#N/A</v>
      </c>
      <c r="BN221" s="22" t="e">
        <f>VLOOKUP($C221,'S49'!$C:$BQ,63,0)</f>
        <v>#N/A</v>
      </c>
      <c r="BO221" s="22" t="e">
        <f>VLOOKUP($C221,'S49'!$C:$BQ,45,0)</f>
        <v>#N/A</v>
      </c>
      <c r="BP221" s="29" t="e">
        <f>VLOOKUP($C221,'S49'!$C:$BQ,52,0)</f>
        <v>#N/A</v>
      </c>
      <c r="BQ221" s="29" t="e">
        <f>VLOOKUP($C221,'S49'!$C:$BQ,53,0)</f>
        <v>#N/A</v>
      </c>
      <c r="BR221" s="29" t="e">
        <f>VLOOKUP($C221,'S49'!$C:$BQ,15,0)</f>
        <v>#N/A</v>
      </c>
      <c r="BS221" s="29" t="e">
        <f>VLOOKUP($C221,'S49'!$C:$BQ,22,0)</f>
        <v>#N/A</v>
      </c>
      <c r="BT221" s="29" t="e">
        <f>VLOOKUP($C221,'S49'!$C:$BQ,23,0)</f>
        <v>#N/A</v>
      </c>
      <c r="BU221" s="29" t="e">
        <f>VLOOKUP($C221,'S49'!$C:$BQ,35,0)</f>
        <v>#N/A</v>
      </c>
      <c r="BV221" s="29" t="e">
        <f>VLOOKUP($C221,'S49'!$C:$BQ,42,0)</f>
        <v>#N/A</v>
      </c>
      <c r="BW221" s="29" t="e">
        <f>VLOOKUP($C221,'S49'!$C:$BQ,43,0)</f>
        <v>#N/A</v>
      </c>
      <c r="BX221" s="22" t="e">
        <f>VLOOKUP($C221,'S50'!$C:$BQ,55,0)</f>
        <v>#N/A</v>
      </c>
      <c r="BY221" s="22" t="e">
        <f>VLOOKUP($C221,'S50'!$C:$BQ,62,0)</f>
        <v>#N/A</v>
      </c>
      <c r="BZ221" s="22" t="e">
        <f>VLOOKUP($C221,'S50'!$C:$BQ,63,0)</f>
        <v>#N/A</v>
      </c>
      <c r="CA221" s="22" t="e">
        <f>VLOOKUP($C221,'S50'!$C:$BQ,45,0)</f>
        <v>#N/A</v>
      </c>
      <c r="CB221" s="29" t="e">
        <f>VLOOKUP($C221,'S50'!$C:$BQ,52,0)</f>
        <v>#N/A</v>
      </c>
      <c r="CC221" s="29" t="e">
        <f>VLOOKUP($C221,'S50'!$C:$BQ,53,0)</f>
        <v>#N/A</v>
      </c>
      <c r="CD221" s="29" t="e">
        <f>VLOOKUP($C221,'S50'!$C:$BQ,15,0)</f>
        <v>#N/A</v>
      </c>
      <c r="CE221" s="29" t="e">
        <f>VLOOKUP($C221,'S50'!$C:$BQ,22,0)</f>
        <v>#N/A</v>
      </c>
      <c r="CF221" s="29" t="e">
        <f>VLOOKUP($C221,'S50'!$C:$BQ,23,0)</f>
        <v>#N/A</v>
      </c>
      <c r="CG221" s="29" t="e">
        <f>VLOOKUP($C221,'S50'!$C:$BQ,35,0)</f>
        <v>#N/A</v>
      </c>
      <c r="CH221" s="29" t="e">
        <f>VLOOKUP($C221,'S50'!$C:$BQ,42,0)</f>
        <v>#N/A</v>
      </c>
      <c r="CI221" s="29" t="e">
        <f>VLOOKUP($C221,'S50'!$C:$BQ,43,0)</f>
        <v>#N/A</v>
      </c>
    </row>
    <row r="222" spans="1:87" x14ac:dyDescent="0.2">
      <c r="A222" s="31" t="s">
        <v>246</v>
      </c>
      <c r="B222" s="31" t="s">
        <v>247</v>
      </c>
      <c r="C222" s="21" t="s">
        <v>263</v>
      </c>
      <c r="D222" s="22">
        <f>VLOOKUP($C222,'S0 remplacer avec S44'!$C:$BQ,55,0)</f>
        <v>251.5</v>
      </c>
      <c r="E222" s="22">
        <f>VLOOKUP($C222,'S0 remplacer avec S44'!$C:$BQ,62,0)</f>
        <v>255</v>
      </c>
      <c r="F222" s="22">
        <f>VLOOKUP($C222,'S0 remplacer avec S44'!$C:$BQ,63,0)</f>
        <v>357</v>
      </c>
      <c r="G222" s="22">
        <f>VLOOKUP($C222,'S0 remplacer avec S44'!$C:$BQ,45,0)</f>
        <v>5384.9304499999998</v>
      </c>
      <c r="H222" s="29">
        <f>VLOOKUP($C222,'S0 remplacer avec S44'!$C:$BQ,52,0)</f>
        <v>0</v>
      </c>
      <c r="I222" s="29">
        <f>VLOOKUP($C222,'S0 remplacer avec S44'!$C:$BQ,53,0)</f>
        <v>0</v>
      </c>
      <c r="J222" s="29">
        <f>VLOOKUP($C222,'S0 remplacer avec S44'!$C:$BQ,15,0)</f>
        <v>310</v>
      </c>
      <c r="K222" s="29">
        <f>VLOOKUP($C222,'S0 remplacer avec S44'!$C:$BQ,22,0)</f>
        <v>0</v>
      </c>
      <c r="L222" s="29">
        <f>VLOOKUP($C222,'S0 remplacer avec S44'!$C:$BQ,23,0)</f>
        <v>27</v>
      </c>
      <c r="M222" s="29">
        <f>VLOOKUP($C222,'S0 remplacer avec S44'!$C:$BQ,35,0)</f>
        <v>5741.5156299999999</v>
      </c>
      <c r="N222" s="29">
        <f>VLOOKUP($C222,'S0 remplacer avec S44'!$C:$BQ,42,0)</f>
        <v>709</v>
      </c>
      <c r="O222" s="29">
        <f>VLOOKUP($C222,'S0 remplacer avec S44'!$C:$BQ,43,0)</f>
        <v>1999</v>
      </c>
      <c r="P222" s="22">
        <f>VLOOKUP($C222,'S45'!$C:$BQ,55,0)</f>
        <v>255.7</v>
      </c>
      <c r="Q222" s="22">
        <f>VLOOKUP($C222,'S45'!$C:$BQ,62,0)</f>
        <v>251</v>
      </c>
      <c r="R222" s="22">
        <f>VLOOKUP($C222,'S45'!$C:$BQ,63,0)</f>
        <v>352</v>
      </c>
      <c r="S222" s="22">
        <f>VLOOKUP($C222,'S45'!$C:$BQ,45,0)</f>
        <v>5583.7259800000002</v>
      </c>
      <c r="T222" s="29">
        <f>VLOOKUP($C222,'S45'!$C:$BQ,52,0)</f>
        <v>0</v>
      </c>
      <c r="U222" s="29">
        <f>VLOOKUP($C222,'S45'!$C:$BQ,53,0)</f>
        <v>0</v>
      </c>
      <c r="V222" s="29">
        <f>VLOOKUP($C222,'S45'!$C:$BQ,15,0)</f>
        <v>316</v>
      </c>
      <c r="W222" s="29">
        <f>VLOOKUP($C222,'S45'!$C:$BQ,22,0)</f>
        <v>0</v>
      </c>
      <c r="X222" s="29">
        <f>VLOOKUP($C222,'S45'!$C:$BQ,23,0)</f>
        <v>21</v>
      </c>
      <c r="Y222" s="29">
        <f>VLOOKUP($C222,'S45'!$C:$BQ,35,0)</f>
        <v>5771.3466099999996</v>
      </c>
      <c r="Z222" s="29">
        <f>VLOOKUP($C222,'S45'!$C:$BQ,42,0)</f>
        <v>679</v>
      </c>
      <c r="AA222" s="29">
        <f>VLOOKUP($C222,'S45'!$C:$BQ,43,0)</f>
        <v>1969</v>
      </c>
      <c r="AB222" s="22" t="e">
        <f>VLOOKUP($C222,'S46'!$C:$BQ,55,0)</f>
        <v>#N/A</v>
      </c>
      <c r="AC222" s="22" t="e">
        <f>VLOOKUP($C222,'S46'!$C:$BQ,62,0)</f>
        <v>#N/A</v>
      </c>
      <c r="AD222" s="22" t="e">
        <f>VLOOKUP($C222,'S46'!$C:$BQ,63,0)</f>
        <v>#N/A</v>
      </c>
      <c r="AE222" s="22" t="e">
        <f>VLOOKUP($C222,'S46'!$C:$BQ,45,0)</f>
        <v>#N/A</v>
      </c>
      <c r="AF222" s="29" t="e">
        <f>VLOOKUP($C222,'S46'!$C:$BQ,52,0)</f>
        <v>#N/A</v>
      </c>
      <c r="AG222" s="29" t="e">
        <f>VLOOKUP($C222,'S46'!$C:$BQ,53,0)</f>
        <v>#N/A</v>
      </c>
      <c r="AH222" s="29" t="e">
        <f>VLOOKUP($C222,'S46'!$C:$BQ,15,0)</f>
        <v>#N/A</v>
      </c>
      <c r="AI222" s="29" t="e">
        <f>VLOOKUP($C222,'S46'!$C:$BQ,22,0)</f>
        <v>#N/A</v>
      </c>
      <c r="AJ222" s="29" t="e">
        <f>VLOOKUP($C222,'S46'!$C:$BQ,23,0)</f>
        <v>#N/A</v>
      </c>
      <c r="AK222" s="29" t="e">
        <f>VLOOKUP($C222,'S46'!$C:$BQ,35,0)</f>
        <v>#N/A</v>
      </c>
      <c r="AL222" s="29" t="e">
        <f>VLOOKUP($C222,'S46'!$C:$BQ,42,0)</f>
        <v>#N/A</v>
      </c>
      <c r="AM222" s="29" t="e">
        <f>VLOOKUP($C222,'S46'!$C:$BQ,43,0)</f>
        <v>#N/A</v>
      </c>
      <c r="AN222" s="22" t="e">
        <f>VLOOKUP($C222,'S47'!$C:$BQ,55,0)</f>
        <v>#N/A</v>
      </c>
      <c r="AO222" s="22" t="e">
        <f>VLOOKUP($C222,'S47'!$C:$BQ,62,0)</f>
        <v>#N/A</v>
      </c>
      <c r="AP222" s="22" t="e">
        <f>VLOOKUP($C222,'S47'!$C:$BQ,63,0)</f>
        <v>#N/A</v>
      </c>
      <c r="AQ222" s="22" t="e">
        <f>VLOOKUP($C222,'S47'!$C:$BQ,45,0)</f>
        <v>#N/A</v>
      </c>
      <c r="AR222" s="29" t="e">
        <f>VLOOKUP($C222,'S47'!$C:$BQ,52,0)</f>
        <v>#N/A</v>
      </c>
      <c r="AS222" s="29" t="e">
        <f>VLOOKUP($C222,'S47'!$C:$BQ,53,0)</f>
        <v>#N/A</v>
      </c>
      <c r="AT222" s="29" t="e">
        <f>VLOOKUP($C222,'S47'!$C:$BQ,15,0)</f>
        <v>#N/A</v>
      </c>
      <c r="AU222" s="29" t="e">
        <f>VLOOKUP($C222,'S47'!$C:$BQ,22,0)</f>
        <v>#N/A</v>
      </c>
      <c r="AV222" s="29" t="e">
        <f>VLOOKUP($C222,'S47'!$C:$BQ,23,0)</f>
        <v>#N/A</v>
      </c>
      <c r="AW222" s="29" t="e">
        <f>VLOOKUP($C222,'S47'!$C:$BQ,35,0)</f>
        <v>#N/A</v>
      </c>
      <c r="AX222" s="29" t="e">
        <f>VLOOKUP($C222,'S47'!$C:$BQ,42,0)</f>
        <v>#N/A</v>
      </c>
      <c r="AY222" s="29" t="e">
        <f>VLOOKUP($C222,'S47'!$C:$BQ,43,0)</f>
        <v>#N/A</v>
      </c>
      <c r="AZ222" s="22" t="e">
        <f>VLOOKUP($C222,'S48'!$C:$BQ,55,0)</f>
        <v>#N/A</v>
      </c>
      <c r="BA222" s="22" t="e">
        <f>VLOOKUP($C222,'S48'!$C:$BQ,62,0)</f>
        <v>#N/A</v>
      </c>
      <c r="BB222" s="22" t="e">
        <f>VLOOKUP($C222,'S48'!$C:$BQ,63,0)</f>
        <v>#N/A</v>
      </c>
      <c r="BC222" s="22" t="e">
        <f>VLOOKUP($C222,'S48'!$C:$BQ,45,0)</f>
        <v>#N/A</v>
      </c>
      <c r="BD222" s="29" t="e">
        <f>VLOOKUP($C222,'S48'!$C:$BQ,52,0)</f>
        <v>#N/A</v>
      </c>
      <c r="BE222" s="29" t="e">
        <f>VLOOKUP($C222,'S48'!$C:$BQ,53,0)</f>
        <v>#N/A</v>
      </c>
      <c r="BF222" s="29" t="e">
        <f>VLOOKUP($C222,'S48'!$C:$BQ,15,0)</f>
        <v>#N/A</v>
      </c>
      <c r="BG222" s="29" t="e">
        <f>VLOOKUP($C222,'S48'!$C:$BQ,22,0)</f>
        <v>#N/A</v>
      </c>
      <c r="BH222" s="29" t="e">
        <f>VLOOKUP($C222,'S48'!$C:$BQ,23,0)</f>
        <v>#N/A</v>
      </c>
      <c r="BI222" s="29" t="e">
        <f>VLOOKUP($C222,'S48'!$C:$BQ,35,0)</f>
        <v>#N/A</v>
      </c>
      <c r="BJ222" s="29" t="e">
        <f>VLOOKUP($C222,'S48'!$C:$BQ,42,0)</f>
        <v>#N/A</v>
      </c>
      <c r="BK222" s="29" t="e">
        <f>VLOOKUP($C222,'S48'!$C:$BQ,43,0)</f>
        <v>#N/A</v>
      </c>
      <c r="BL222" s="22" t="e">
        <f>VLOOKUP($C222,'S49'!$C:$BQ,55,0)</f>
        <v>#N/A</v>
      </c>
      <c r="BM222" s="22" t="e">
        <f>VLOOKUP($C222,'S49'!$C:$BQ,62,0)</f>
        <v>#N/A</v>
      </c>
      <c r="BN222" s="22" t="e">
        <f>VLOOKUP($C222,'S49'!$C:$BQ,63,0)</f>
        <v>#N/A</v>
      </c>
      <c r="BO222" s="22" t="e">
        <f>VLOOKUP($C222,'S49'!$C:$BQ,45,0)</f>
        <v>#N/A</v>
      </c>
      <c r="BP222" s="29" t="e">
        <f>VLOOKUP($C222,'S49'!$C:$BQ,52,0)</f>
        <v>#N/A</v>
      </c>
      <c r="BQ222" s="29" t="e">
        <f>VLOOKUP($C222,'S49'!$C:$BQ,53,0)</f>
        <v>#N/A</v>
      </c>
      <c r="BR222" s="29" t="e">
        <f>VLOOKUP($C222,'S49'!$C:$BQ,15,0)</f>
        <v>#N/A</v>
      </c>
      <c r="BS222" s="29" t="e">
        <f>VLOOKUP($C222,'S49'!$C:$BQ,22,0)</f>
        <v>#N/A</v>
      </c>
      <c r="BT222" s="29" t="e">
        <f>VLOOKUP($C222,'S49'!$C:$BQ,23,0)</f>
        <v>#N/A</v>
      </c>
      <c r="BU222" s="29" t="e">
        <f>VLOOKUP($C222,'S49'!$C:$BQ,35,0)</f>
        <v>#N/A</v>
      </c>
      <c r="BV222" s="29" t="e">
        <f>VLOOKUP($C222,'S49'!$C:$BQ,42,0)</f>
        <v>#N/A</v>
      </c>
      <c r="BW222" s="29" t="e">
        <f>VLOOKUP($C222,'S49'!$C:$BQ,43,0)</f>
        <v>#N/A</v>
      </c>
      <c r="BX222" s="22" t="e">
        <f>VLOOKUP($C222,'S50'!$C:$BQ,55,0)</f>
        <v>#N/A</v>
      </c>
      <c r="BY222" s="22" t="e">
        <f>VLOOKUP($C222,'S50'!$C:$BQ,62,0)</f>
        <v>#N/A</v>
      </c>
      <c r="BZ222" s="22" t="e">
        <f>VLOOKUP($C222,'S50'!$C:$BQ,63,0)</f>
        <v>#N/A</v>
      </c>
      <c r="CA222" s="22" t="e">
        <f>VLOOKUP($C222,'S50'!$C:$BQ,45,0)</f>
        <v>#N/A</v>
      </c>
      <c r="CB222" s="29" t="e">
        <f>VLOOKUP($C222,'S50'!$C:$BQ,52,0)</f>
        <v>#N/A</v>
      </c>
      <c r="CC222" s="29" t="e">
        <f>VLOOKUP($C222,'S50'!$C:$BQ,53,0)</f>
        <v>#N/A</v>
      </c>
      <c r="CD222" s="29" t="e">
        <f>VLOOKUP($C222,'S50'!$C:$BQ,15,0)</f>
        <v>#N/A</v>
      </c>
      <c r="CE222" s="29" t="e">
        <f>VLOOKUP($C222,'S50'!$C:$BQ,22,0)</f>
        <v>#N/A</v>
      </c>
      <c r="CF222" s="29" t="e">
        <f>VLOOKUP($C222,'S50'!$C:$BQ,23,0)</f>
        <v>#N/A</v>
      </c>
      <c r="CG222" s="29" t="e">
        <f>VLOOKUP($C222,'S50'!$C:$BQ,35,0)</f>
        <v>#N/A</v>
      </c>
      <c r="CH222" s="29" t="e">
        <f>VLOOKUP($C222,'S50'!$C:$BQ,42,0)</f>
        <v>#N/A</v>
      </c>
      <c r="CI222" s="29" t="e">
        <f>VLOOKUP($C222,'S50'!$C:$BQ,43,0)</f>
        <v>#N/A</v>
      </c>
    </row>
    <row r="223" spans="1:87" x14ac:dyDescent="0.2">
      <c r="A223" s="31" t="s">
        <v>246</v>
      </c>
      <c r="B223" s="31" t="s">
        <v>247</v>
      </c>
      <c r="C223" s="21" t="s">
        <v>264</v>
      </c>
      <c r="D223" s="22">
        <f>VLOOKUP($C223,'S0 remplacer avec S44'!$C:$BQ,55,0)</f>
        <v>106.1</v>
      </c>
      <c r="E223" s="22">
        <f>VLOOKUP($C223,'S0 remplacer avec S44'!$C:$BQ,62,0)</f>
        <v>65</v>
      </c>
      <c r="F223" s="22">
        <f>VLOOKUP($C223,'S0 remplacer avec S44'!$C:$BQ,63,0)</f>
        <v>99</v>
      </c>
      <c r="G223" s="22">
        <f>VLOOKUP($C223,'S0 remplacer avec S44'!$C:$BQ,45,0)</f>
        <v>1405.58872</v>
      </c>
      <c r="H223" s="29">
        <f>VLOOKUP($C223,'S0 remplacer avec S44'!$C:$BQ,52,0)</f>
        <v>100</v>
      </c>
      <c r="I223" s="29">
        <f>VLOOKUP($C223,'S0 remplacer avec S44'!$C:$BQ,53,0)</f>
        <v>401</v>
      </c>
      <c r="J223" s="29">
        <f>VLOOKUP($C223,'S0 remplacer avec S44'!$C:$BQ,15,0)</f>
        <v>87</v>
      </c>
      <c r="K223" s="29">
        <f>VLOOKUP($C223,'S0 remplacer avec S44'!$C:$BQ,22,0)</f>
        <v>8</v>
      </c>
      <c r="L223" s="29">
        <f>VLOOKUP($C223,'S0 remplacer avec S44'!$C:$BQ,23,0)</f>
        <v>27</v>
      </c>
      <c r="M223" s="29">
        <f>VLOOKUP($C223,'S0 remplacer avec S44'!$C:$BQ,35,0)</f>
        <v>967.83109999999999</v>
      </c>
      <c r="N223" s="29">
        <f>VLOOKUP($C223,'S0 remplacer avec S44'!$C:$BQ,42,0)</f>
        <v>1208</v>
      </c>
      <c r="O223" s="29">
        <f>VLOOKUP($C223,'S0 remplacer avec S44'!$C:$BQ,43,0)</f>
        <v>1643</v>
      </c>
      <c r="P223" s="22">
        <f>VLOOKUP($C223,'S45'!$C:$BQ,55,0)</f>
        <v>109.4</v>
      </c>
      <c r="Q223" s="22">
        <f>VLOOKUP($C223,'S45'!$C:$BQ,62,0)</f>
        <v>62</v>
      </c>
      <c r="R223" s="22">
        <f>VLOOKUP($C223,'S45'!$C:$BQ,63,0)</f>
        <v>96</v>
      </c>
      <c r="S223" s="22">
        <f>VLOOKUP($C223,'S45'!$C:$BQ,45,0)</f>
        <v>1407.78008</v>
      </c>
      <c r="T223" s="29">
        <f>VLOOKUP($C223,'S45'!$C:$BQ,52,0)</f>
        <v>98</v>
      </c>
      <c r="U223" s="29">
        <f>VLOOKUP($C223,'S45'!$C:$BQ,53,0)</f>
        <v>399</v>
      </c>
      <c r="V223" s="29">
        <f>VLOOKUP($C223,'S45'!$C:$BQ,15,0)</f>
        <v>87</v>
      </c>
      <c r="W223" s="29">
        <f>VLOOKUP($C223,'S45'!$C:$BQ,22,0)</f>
        <v>8</v>
      </c>
      <c r="X223" s="29">
        <f>VLOOKUP($C223,'S45'!$C:$BQ,23,0)</f>
        <v>27</v>
      </c>
      <c r="Y223" s="29">
        <f>VLOOKUP($C223,'S45'!$C:$BQ,35,0)</f>
        <v>973.06269999999995</v>
      </c>
      <c r="Z223" s="29">
        <f>VLOOKUP($C223,'S45'!$C:$BQ,42,0)</f>
        <v>1202</v>
      </c>
      <c r="AA223" s="29">
        <f>VLOOKUP($C223,'S45'!$C:$BQ,43,0)</f>
        <v>1637</v>
      </c>
      <c r="AB223" s="22" t="e">
        <f>VLOOKUP($C223,'S46'!$C:$BQ,55,0)</f>
        <v>#N/A</v>
      </c>
      <c r="AC223" s="22" t="e">
        <f>VLOOKUP($C223,'S46'!$C:$BQ,62,0)</f>
        <v>#N/A</v>
      </c>
      <c r="AD223" s="22" t="e">
        <f>VLOOKUP($C223,'S46'!$C:$BQ,63,0)</f>
        <v>#N/A</v>
      </c>
      <c r="AE223" s="22" t="e">
        <f>VLOOKUP($C223,'S46'!$C:$BQ,45,0)</f>
        <v>#N/A</v>
      </c>
      <c r="AF223" s="29" t="e">
        <f>VLOOKUP($C223,'S46'!$C:$BQ,52,0)</f>
        <v>#N/A</v>
      </c>
      <c r="AG223" s="29" t="e">
        <f>VLOOKUP($C223,'S46'!$C:$BQ,53,0)</f>
        <v>#N/A</v>
      </c>
      <c r="AH223" s="29" t="e">
        <f>VLOOKUP($C223,'S46'!$C:$BQ,15,0)</f>
        <v>#N/A</v>
      </c>
      <c r="AI223" s="29" t="e">
        <f>VLOOKUP($C223,'S46'!$C:$BQ,22,0)</f>
        <v>#N/A</v>
      </c>
      <c r="AJ223" s="29" t="e">
        <f>VLOOKUP($C223,'S46'!$C:$BQ,23,0)</f>
        <v>#N/A</v>
      </c>
      <c r="AK223" s="29" t="e">
        <f>VLOOKUP($C223,'S46'!$C:$BQ,35,0)</f>
        <v>#N/A</v>
      </c>
      <c r="AL223" s="29" t="e">
        <f>VLOOKUP($C223,'S46'!$C:$BQ,42,0)</f>
        <v>#N/A</v>
      </c>
      <c r="AM223" s="29" t="e">
        <f>VLOOKUP($C223,'S46'!$C:$BQ,43,0)</f>
        <v>#N/A</v>
      </c>
      <c r="AN223" s="22" t="e">
        <f>VLOOKUP($C223,'S47'!$C:$BQ,55,0)</f>
        <v>#N/A</v>
      </c>
      <c r="AO223" s="22" t="e">
        <f>VLOOKUP($C223,'S47'!$C:$BQ,62,0)</f>
        <v>#N/A</v>
      </c>
      <c r="AP223" s="22" t="e">
        <f>VLOOKUP($C223,'S47'!$C:$BQ,63,0)</f>
        <v>#N/A</v>
      </c>
      <c r="AQ223" s="22" t="e">
        <f>VLOOKUP($C223,'S47'!$C:$BQ,45,0)</f>
        <v>#N/A</v>
      </c>
      <c r="AR223" s="29" t="e">
        <f>VLOOKUP($C223,'S47'!$C:$BQ,52,0)</f>
        <v>#N/A</v>
      </c>
      <c r="AS223" s="29" t="e">
        <f>VLOOKUP($C223,'S47'!$C:$BQ,53,0)</f>
        <v>#N/A</v>
      </c>
      <c r="AT223" s="29" t="e">
        <f>VLOOKUP($C223,'S47'!$C:$BQ,15,0)</f>
        <v>#N/A</v>
      </c>
      <c r="AU223" s="29" t="e">
        <f>VLOOKUP($C223,'S47'!$C:$BQ,22,0)</f>
        <v>#N/A</v>
      </c>
      <c r="AV223" s="29" t="e">
        <f>VLOOKUP($C223,'S47'!$C:$BQ,23,0)</f>
        <v>#N/A</v>
      </c>
      <c r="AW223" s="29" t="e">
        <f>VLOOKUP($C223,'S47'!$C:$BQ,35,0)</f>
        <v>#N/A</v>
      </c>
      <c r="AX223" s="29" t="e">
        <f>VLOOKUP($C223,'S47'!$C:$BQ,42,0)</f>
        <v>#N/A</v>
      </c>
      <c r="AY223" s="29" t="e">
        <f>VLOOKUP($C223,'S47'!$C:$BQ,43,0)</f>
        <v>#N/A</v>
      </c>
      <c r="AZ223" s="22" t="e">
        <f>VLOOKUP($C223,'S48'!$C:$BQ,55,0)</f>
        <v>#N/A</v>
      </c>
      <c r="BA223" s="22" t="e">
        <f>VLOOKUP($C223,'S48'!$C:$BQ,62,0)</f>
        <v>#N/A</v>
      </c>
      <c r="BB223" s="22" t="e">
        <f>VLOOKUP($C223,'S48'!$C:$BQ,63,0)</f>
        <v>#N/A</v>
      </c>
      <c r="BC223" s="22" t="e">
        <f>VLOOKUP($C223,'S48'!$C:$BQ,45,0)</f>
        <v>#N/A</v>
      </c>
      <c r="BD223" s="29" t="e">
        <f>VLOOKUP($C223,'S48'!$C:$BQ,52,0)</f>
        <v>#N/A</v>
      </c>
      <c r="BE223" s="29" t="e">
        <f>VLOOKUP($C223,'S48'!$C:$BQ,53,0)</f>
        <v>#N/A</v>
      </c>
      <c r="BF223" s="29" t="e">
        <f>VLOOKUP($C223,'S48'!$C:$BQ,15,0)</f>
        <v>#N/A</v>
      </c>
      <c r="BG223" s="29" t="e">
        <f>VLOOKUP($C223,'S48'!$C:$BQ,22,0)</f>
        <v>#N/A</v>
      </c>
      <c r="BH223" s="29" t="e">
        <f>VLOOKUP($C223,'S48'!$C:$BQ,23,0)</f>
        <v>#N/A</v>
      </c>
      <c r="BI223" s="29" t="e">
        <f>VLOOKUP($C223,'S48'!$C:$BQ,35,0)</f>
        <v>#N/A</v>
      </c>
      <c r="BJ223" s="29" t="e">
        <f>VLOOKUP($C223,'S48'!$C:$BQ,42,0)</f>
        <v>#N/A</v>
      </c>
      <c r="BK223" s="29" t="e">
        <f>VLOOKUP($C223,'S48'!$C:$BQ,43,0)</f>
        <v>#N/A</v>
      </c>
      <c r="BL223" s="22" t="e">
        <f>VLOOKUP($C223,'S49'!$C:$BQ,55,0)</f>
        <v>#N/A</v>
      </c>
      <c r="BM223" s="22" t="e">
        <f>VLOOKUP($C223,'S49'!$C:$BQ,62,0)</f>
        <v>#N/A</v>
      </c>
      <c r="BN223" s="22" t="e">
        <f>VLOOKUP($C223,'S49'!$C:$BQ,63,0)</f>
        <v>#N/A</v>
      </c>
      <c r="BO223" s="22" t="e">
        <f>VLOOKUP($C223,'S49'!$C:$BQ,45,0)</f>
        <v>#N/A</v>
      </c>
      <c r="BP223" s="29" t="e">
        <f>VLOOKUP($C223,'S49'!$C:$BQ,52,0)</f>
        <v>#N/A</v>
      </c>
      <c r="BQ223" s="29" t="e">
        <f>VLOOKUP($C223,'S49'!$C:$BQ,53,0)</f>
        <v>#N/A</v>
      </c>
      <c r="BR223" s="29" t="e">
        <f>VLOOKUP($C223,'S49'!$C:$BQ,15,0)</f>
        <v>#N/A</v>
      </c>
      <c r="BS223" s="29" t="e">
        <f>VLOOKUP($C223,'S49'!$C:$BQ,22,0)</f>
        <v>#N/A</v>
      </c>
      <c r="BT223" s="29" t="e">
        <f>VLOOKUP($C223,'S49'!$C:$BQ,23,0)</f>
        <v>#N/A</v>
      </c>
      <c r="BU223" s="29" t="e">
        <f>VLOOKUP($C223,'S49'!$C:$BQ,35,0)</f>
        <v>#N/A</v>
      </c>
      <c r="BV223" s="29" t="e">
        <f>VLOOKUP($C223,'S49'!$C:$BQ,42,0)</f>
        <v>#N/A</v>
      </c>
      <c r="BW223" s="29" t="e">
        <f>VLOOKUP($C223,'S49'!$C:$BQ,43,0)</f>
        <v>#N/A</v>
      </c>
      <c r="BX223" s="22" t="e">
        <f>VLOOKUP($C223,'S50'!$C:$BQ,55,0)</f>
        <v>#N/A</v>
      </c>
      <c r="BY223" s="22" t="e">
        <f>VLOOKUP($C223,'S50'!$C:$BQ,62,0)</f>
        <v>#N/A</v>
      </c>
      <c r="BZ223" s="22" t="e">
        <f>VLOOKUP($C223,'S50'!$C:$BQ,63,0)</f>
        <v>#N/A</v>
      </c>
      <c r="CA223" s="22" t="e">
        <f>VLOOKUP($C223,'S50'!$C:$BQ,45,0)</f>
        <v>#N/A</v>
      </c>
      <c r="CB223" s="29" t="e">
        <f>VLOOKUP($C223,'S50'!$C:$BQ,52,0)</f>
        <v>#N/A</v>
      </c>
      <c r="CC223" s="29" t="e">
        <f>VLOOKUP($C223,'S50'!$C:$BQ,53,0)</f>
        <v>#N/A</v>
      </c>
      <c r="CD223" s="29" t="e">
        <f>VLOOKUP($C223,'S50'!$C:$BQ,15,0)</f>
        <v>#N/A</v>
      </c>
      <c r="CE223" s="29" t="e">
        <f>VLOOKUP($C223,'S50'!$C:$BQ,22,0)</f>
        <v>#N/A</v>
      </c>
      <c r="CF223" s="29" t="e">
        <f>VLOOKUP($C223,'S50'!$C:$BQ,23,0)</f>
        <v>#N/A</v>
      </c>
      <c r="CG223" s="29" t="e">
        <f>VLOOKUP($C223,'S50'!$C:$BQ,35,0)</f>
        <v>#N/A</v>
      </c>
      <c r="CH223" s="29" t="e">
        <f>VLOOKUP($C223,'S50'!$C:$BQ,42,0)</f>
        <v>#N/A</v>
      </c>
      <c r="CI223" s="29" t="e">
        <f>VLOOKUP($C223,'S50'!$C:$BQ,43,0)</f>
        <v>#N/A</v>
      </c>
    </row>
    <row r="224" spans="1:87" x14ac:dyDescent="0.2">
      <c r="A224" s="31" t="s">
        <v>246</v>
      </c>
      <c r="B224" s="31" t="s">
        <v>247</v>
      </c>
      <c r="C224" s="21" t="s">
        <v>265</v>
      </c>
      <c r="D224" s="22">
        <f>VLOOKUP($C224,'S0 remplacer avec S44'!$C:$BQ,55,0)</f>
        <v>209.4</v>
      </c>
      <c r="E224" s="22">
        <f>VLOOKUP($C224,'S0 remplacer avec S44'!$C:$BQ,62,0)</f>
        <v>57</v>
      </c>
      <c r="F224" s="22">
        <f>VLOOKUP($C224,'S0 remplacer avec S44'!$C:$BQ,63,0)</f>
        <v>110</v>
      </c>
      <c r="G224" s="22">
        <f>VLOOKUP($C224,'S0 remplacer avec S44'!$C:$BQ,45,0)</f>
        <v>2798.1361099999999</v>
      </c>
      <c r="H224" s="29">
        <f>VLOOKUP($C224,'S0 remplacer avec S44'!$C:$BQ,52,0)</f>
        <v>0</v>
      </c>
      <c r="I224" s="29">
        <f>VLOOKUP($C224,'S0 remplacer avec S44'!$C:$BQ,53,0)</f>
        <v>10</v>
      </c>
      <c r="J224" s="29">
        <f>VLOOKUP($C224,'S0 remplacer avec S44'!$C:$BQ,15,0)</f>
        <v>131</v>
      </c>
      <c r="K224" s="29">
        <f>VLOOKUP($C224,'S0 remplacer avec S44'!$C:$BQ,22,0)</f>
        <v>17</v>
      </c>
      <c r="L224" s="29">
        <f>VLOOKUP($C224,'S0 remplacer avec S44'!$C:$BQ,23,0)</f>
        <v>46</v>
      </c>
      <c r="M224" s="29">
        <f>VLOOKUP($C224,'S0 remplacer avec S44'!$C:$BQ,35,0)</f>
        <v>1491.6719800000001</v>
      </c>
      <c r="N224" s="29">
        <f>VLOOKUP($C224,'S0 remplacer avec S44'!$C:$BQ,42,0)</f>
        <v>1622</v>
      </c>
      <c r="O224" s="29">
        <f>VLOOKUP($C224,'S0 remplacer avec S44'!$C:$BQ,43,0)</f>
        <v>2245</v>
      </c>
      <c r="P224" s="22">
        <f>VLOOKUP($C224,'S45'!$C:$BQ,55,0)</f>
        <v>209.4</v>
      </c>
      <c r="Q224" s="22">
        <f>VLOOKUP($C224,'S45'!$C:$BQ,62,0)</f>
        <v>57</v>
      </c>
      <c r="R224" s="22">
        <f>VLOOKUP($C224,'S45'!$C:$BQ,63,0)</f>
        <v>110</v>
      </c>
      <c r="S224" s="22">
        <f>VLOOKUP($C224,'S45'!$C:$BQ,45,0)</f>
        <v>2836.2989699999998</v>
      </c>
      <c r="T224" s="29">
        <f>VLOOKUP($C224,'S45'!$C:$BQ,52,0)</f>
        <v>0</v>
      </c>
      <c r="U224" s="29">
        <f>VLOOKUP($C224,'S45'!$C:$BQ,53,0)</f>
        <v>0</v>
      </c>
      <c r="V224" s="29">
        <f>VLOOKUP($C224,'S45'!$C:$BQ,15,0)</f>
        <v>132</v>
      </c>
      <c r="W224" s="29">
        <f>VLOOKUP($C224,'S45'!$C:$BQ,22,0)</f>
        <v>16</v>
      </c>
      <c r="X224" s="29">
        <f>VLOOKUP($C224,'S45'!$C:$BQ,23,0)</f>
        <v>45</v>
      </c>
      <c r="Y224" s="29">
        <f>VLOOKUP($C224,'S45'!$C:$BQ,35,0)</f>
        <v>1524.58404</v>
      </c>
      <c r="Z224" s="29">
        <f>VLOOKUP($C224,'S45'!$C:$BQ,42,0)</f>
        <v>1589</v>
      </c>
      <c r="AA224" s="29">
        <f>VLOOKUP($C224,'S45'!$C:$BQ,43,0)</f>
        <v>2212</v>
      </c>
      <c r="AB224" s="22" t="e">
        <f>VLOOKUP($C224,'S46'!$C:$BQ,55,0)</f>
        <v>#N/A</v>
      </c>
      <c r="AC224" s="22" t="e">
        <f>VLOOKUP($C224,'S46'!$C:$BQ,62,0)</f>
        <v>#N/A</v>
      </c>
      <c r="AD224" s="22" t="e">
        <f>VLOOKUP($C224,'S46'!$C:$BQ,63,0)</f>
        <v>#N/A</v>
      </c>
      <c r="AE224" s="22" t="e">
        <f>VLOOKUP($C224,'S46'!$C:$BQ,45,0)</f>
        <v>#N/A</v>
      </c>
      <c r="AF224" s="29" t="e">
        <f>VLOOKUP($C224,'S46'!$C:$BQ,52,0)</f>
        <v>#N/A</v>
      </c>
      <c r="AG224" s="29" t="e">
        <f>VLOOKUP($C224,'S46'!$C:$BQ,53,0)</f>
        <v>#N/A</v>
      </c>
      <c r="AH224" s="29" t="e">
        <f>VLOOKUP($C224,'S46'!$C:$BQ,15,0)</f>
        <v>#N/A</v>
      </c>
      <c r="AI224" s="29" t="e">
        <f>VLOOKUP($C224,'S46'!$C:$BQ,22,0)</f>
        <v>#N/A</v>
      </c>
      <c r="AJ224" s="29" t="e">
        <f>VLOOKUP($C224,'S46'!$C:$BQ,23,0)</f>
        <v>#N/A</v>
      </c>
      <c r="AK224" s="29" t="e">
        <f>VLOOKUP($C224,'S46'!$C:$BQ,35,0)</f>
        <v>#N/A</v>
      </c>
      <c r="AL224" s="29" t="e">
        <f>VLOOKUP($C224,'S46'!$C:$BQ,42,0)</f>
        <v>#N/A</v>
      </c>
      <c r="AM224" s="29" t="e">
        <f>VLOOKUP($C224,'S46'!$C:$BQ,43,0)</f>
        <v>#N/A</v>
      </c>
      <c r="AN224" s="22" t="e">
        <f>VLOOKUP($C224,'S47'!$C:$BQ,55,0)</f>
        <v>#N/A</v>
      </c>
      <c r="AO224" s="22" t="e">
        <f>VLOOKUP($C224,'S47'!$C:$BQ,62,0)</f>
        <v>#N/A</v>
      </c>
      <c r="AP224" s="22" t="e">
        <f>VLOOKUP($C224,'S47'!$C:$BQ,63,0)</f>
        <v>#N/A</v>
      </c>
      <c r="AQ224" s="22" t="e">
        <f>VLOOKUP($C224,'S47'!$C:$BQ,45,0)</f>
        <v>#N/A</v>
      </c>
      <c r="AR224" s="29" t="e">
        <f>VLOOKUP($C224,'S47'!$C:$BQ,52,0)</f>
        <v>#N/A</v>
      </c>
      <c r="AS224" s="29" t="e">
        <f>VLOOKUP($C224,'S47'!$C:$BQ,53,0)</f>
        <v>#N/A</v>
      </c>
      <c r="AT224" s="29" t="e">
        <f>VLOOKUP($C224,'S47'!$C:$BQ,15,0)</f>
        <v>#N/A</v>
      </c>
      <c r="AU224" s="29" t="e">
        <f>VLOOKUP($C224,'S47'!$C:$BQ,22,0)</f>
        <v>#N/A</v>
      </c>
      <c r="AV224" s="29" t="e">
        <f>VLOOKUP($C224,'S47'!$C:$BQ,23,0)</f>
        <v>#N/A</v>
      </c>
      <c r="AW224" s="29" t="e">
        <f>VLOOKUP($C224,'S47'!$C:$BQ,35,0)</f>
        <v>#N/A</v>
      </c>
      <c r="AX224" s="29" t="e">
        <f>VLOOKUP($C224,'S47'!$C:$BQ,42,0)</f>
        <v>#N/A</v>
      </c>
      <c r="AY224" s="29" t="e">
        <f>VLOOKUP($C224,'S47'!$C:$BQ,43,0)</f>
        <v>#N/A</v>
      </c>
      <c r="AZ224" s="22" t="e">
        <f>VLOOKUP($C224,'S48'!$C:$BQ,55,0)</f>
        <v>#N/A</v>
      </c>
      <c r="BA224" s="22" t="e">
        <f>VLOOKUP($C224,'S48'!$C:$BQ,62,0)</f>
        <v>#N/A</v>
      </c>
      <c r="BB224" s="22" t="e">
        <f>VLOOKUP($C224,'S48'!$C:$BQ,63,0)</f>
        <v>#N/A</v>
      </c>
      <c r="BC224" s="22" t="e">
        <f>VLOOKUP($C224,'S48'!$C:$BQ,45,0)</f>
        <v>#N/A</v>
      </c>
      <c r="BD224" s="29" t="e">
        <f>VLOOKUP($C224,'S48'!$C:$BQ,52,0)</f>
        <v>#N/A</v>
      </c>
      <c r="BE224" s="29" t="e">
        <f>VLOOKUP($C224,'S48'!$C:$BQ,53,0)</f>
        <v>#N/A</v>
      </c>
      <c r="BF224" s="29" t="e">
        <f>VLOOKUP($C224,'S48'!$C:$BQ,15,0)</f>
        <v>#N/A</v>
      </c>
      <c r="BG224" s="29" t="e">
        <f>VLOOKUP($C224,'S48'!$C:$BQ,22,0)</f>
        <v>#N/A</v>
      </c>
      <c r="BH224" s="29" t="e">
        <f>VLOOKUP($C224,'S48'!$C:$BQ,23,0)</f>
        <v>#N/A</v>
      </c>
      <c r="BI224" s="29" t="e">
        <f>VLOOKUP($C224,'S48'!$C:$BQ,35,0)</f>
        <v>#N/A</v>
      </c>
      <c r="BJ224" s="29" t="e">
        <f>VLOOKUP($C224,'S48'!$C:$BQ,42,0)</f>
        <v>#N/A</v>
      </c>
      <c r="BK224" s="29" t="e">
        <f>VLOOKUP($C224,'S48'!$C:$BQ,43,0)</f>
        <v>#N/A</v>
      </c>
      <c r="BL224" s="22" t="e">
        <f>VLOOKUP($C224,'S49'!$C:$BQ,55,0)</f>
        <v>#N/A</v>
      </c>
      <c r="BM224" s="22" t="e">
        <f>VLOOKUP($C224,'S49'!$C:$BQ,62,0)</f>
        <v>#N/A</v>
      </c>
      <c r="BN224" s="22" t="e">
        <f>VLOOKUP($C224,'S49'!$C:$BQ,63,0)</f>
        <v>#N/A</v>
      </c>
      <c r="BO224" s="22" t="e">
        <f>VLOOKUP($C224,'S49'!$C:$BQ,45,0)</f>
        <v>#N/A</v>
      </c>
      <c r="BP224" s="29" t="e">
        <f>VLOOKUP($C224,'S49'!$C:$BQ,52,0)</f>
        <v>#N/A</v>
      </c>
      <c r="BQ224" s="29" t="e">
        <f>VLOOKUP($C224,'S49'!$C:$BQ,53,0)</f>
        <v>#N/A</v>
      </c>
      <c r="BR224" s="29" t="e">
        <f>VLOOKUP($C224,'S49'!$C:$BQ,15,0)</f>
        <v>#N/A</v>
      </c>
      <c r="BS224" s="29" t="e">
        <f>VLOOKUP($C224,'S49'!$C:$BQ,22,0)</f>
        <v>#N/A</v>
      </c>
      <c r="BT224" s="29" t="e">
        <f>VLOOKUP($C224,'S49'!$C:$BQ,23,0)</f>
        <v>#N/A</v>
      </c>
      <c r="BU224" s="29" t="e">
        <f>VLOOKUP($C224,'S49'!$C:$BQ,35,0)</f>
        <v>#N/A</v>
      </c>
      <c r="BV224" s="29" t="e">
        <f>VLOOKUP($C224,'S49'!$C:$BQ,42,0)</f>
        <v>#N/A</v>
      </c>
      <c r="BW224" s="29" t="e">
        <f>VLOOKUP($C224,'S49'!$C:$BQ,43,0)</f>
        <v>#N/A</v>
      </c>
      <c r="BX224" s="22" t="e">
        <f>VLOOKUP($C224,'S50'!$C:$BQ,55,0)</f>
        <v>#N/A</v>
      </c>
      <c r="BY224" s="22" t="e">
        <f>VLOOKUP($C224,'S50'!$C:$BQ,62,0)</f>
        <v>#N/A</v>
      </c>
      <c r="BZ224" s="22" t="e">
        <f>VLOOKUP($C224,'S50'!$C:$BQ,63,0)</f>
        <v>#N/A</v>
      </c>
      <c r="CA224" s="22" t="e">
        <f>VLOOKUP($C224,'S50'!$C:$BQ,45,0)</f>
        <v>#N/A</v>
      </c>
      <c r="CB224" s="29" t="e">
        <f>VLOOKUP($C224,'S50'!$C:$BQ,52,0)</f>
        <v>#N/A</v>
      </c>
      <c r="CC224" s="29" t="e">
        <f>VLOOKUP($C224,'S50'!$C:$BQ,53,0)</f>
        <v>#N/A</v>
      </c>
      <c r="CD224" s="29" t="e">
        <f>VLOOKUP($C224,'S50'!$C:$BQ,15,0)</f>
        <v>#N/A</v>
      </c>
      <c r="CE224" s="29" t="e">
        <f>VLOOKUP($C224,'S50'!$C:$BQ,22,0)</f>
        <v>#N/A</v>
      </c>
      <c r="CF224" s="29" t="e">
        <f>VLOOKUP($C224,'S50'!$C:$BQ,23,0)</f>
        <v>#N/A</v>
      </c>
      <c r="CG224" s="29" t="e">
        <f>VLOOKUP($C224,'S50'!$C:$BQ,35,0)</f>
        <v>#N/A</v>
      </c>
      <c r="CH224" s="29" t="e">
        <f>VLOOKUP($C224,'S50'!$C:$BQ,42,0)</f>
        <v>#N/A</v>
      </c>
      <c r="CI224" s="29" t="e">
        <f>VLOOKUP($C224,'S50'!$C:$BQ,43,0)</f>
        <v>#N/A</v>
      </c>
    </row>
    <row r="225" spans="1:87" x14ac:dyDescent="0.2">
      <c r="A225" s="31" t="s">
        <v>246</v>
      </c>
      <c r="B225" s="31" t="s">
        <v>247</v>
      </c>
      <c r="C225" s="21" t="s">
        <v>266</v>
      </c>
      <c r="D225" s="22">
        <f>VLOOKUP($C225,'S0 remplacer avec S44'!$C:$BQ,55,0)</f>
        <v>185.1</v>
      </c>
      <c r="E225" s="22">
        <f>VLOOKUP($C225,'S0 remplacer avec S44'!$C:$BQ,62,0)</f>
        <v>29</v>
      </c>
      <c r="F225" s="22">
        <f>VLOOKUP($C225,'S0 remplacer avec S44'!$C:$BQ,63,0)</f>
        <v>72</v>
      </c>
      <c r="G225" s="22">
        <f>VLOOKUP($C225,'S0 remplacer avec S44'!$C:$BQ,45,0)</f>
        <v>1392.79034</v>
      </c>
      <c r="H225" s="29">
        <f>VLOOKUP($C225,'S0 remplacer avec S44'!$C:$BQ,52,0)</f>
        <v>495</v>
      </c>
      <c r="I225" s="29">
        <f>VLOOKUP($C225,'S0 remplacer avec S44'!$C:$BQ,53,0)</f>
        <v>872</v>
      </c>
      <c r="J225" s="29">
        <f>VLOOKUP($C225,'S0 remplacer avec S44'!$C:$BQ,15,0)</f>
        <v>132</v>
      </c>
      <c r="K225" s="29">
        <f>VLOOKUP($C225,'S0 remplacer avec S44'!$C:$BQ,22,0)</f>
        <v>0</v>
      </c>
      <c r="L225" s="29">
        <f>VLOOKUP($C225,'S0 remplacer avec S44'!$C:$BQ,23,0)</f>
        <v>11</v>
      </c>
      <c r="M225" s="29">
        <f>VLOOKUP($C225,'S0 remplacer avec S44'!$C:$BQ,35,0)</f>
        <v>2893.3586500000001</v>
      </c>
      <c r="N225" s="29">
        <f>VLOOKUP($C225,'S0 remplacer avec S44'!$C:$BQ,42,0)</f>
        <v>0</v>
      </c>
      <c r="O225" s="29">
        <f>VLOOKUP($C225,'S0 remplacer avec S44'!$C:$BQ,43,0)</f>
        <v>203</v>
      </c>
      <c r="P225" s="22">
        <f>VLOOKUP($C225,'S45'!$C:$BQ,55,0)</f>
        <v>185.1</v>
      </c>
      <c r="Q225" s="22">
        <f>VLOOKUP($C225,'S45'!$C:$BQ,62,0)</f>
        <v>29</v>
      </c>
      <c r="R225" s="22">
        <f>VLOOKUP($C225,'S45'!$C:$BQ,63,0)</f>
        <v>72</v>
      </c>
      <c r="S225" s="22">
        <f>VLOOKUP($C225,'S45'!$C:$BQ,45,0)</f>
        <v>1407.06295</v>
      </c>
      <c r="T225" s="29">
        <f>VLOOKUP($C225,'S45'!$C:$BQ,52,0)</f>
        <v>481</v>
      </c>
      <c r="U225" s="29">
        <f>VLOOKUP($C225,'S45'!$C:$BQ,53,0)</f>
        <v>858</v>
      </c>
      <c r="V225" s="29">
        <f>VLOOKUP($C225,'S45'!$C:$BQ,15,0)</f>
        <v>133</v>
      </c>
      <c r="W225" s="29">
        <f>VLOOKUP($C225,'S45'!$C:$BQ,22,0)</f>
        <v>0</v>
      </c>
      <c r="X225" s="29">
        <f>VLOOKUP($C225,'S45'!$C:$BQ,23,0)</f>
        <v>10</v>
      </c>
      <c r="Y225" s="29">
        <f>VLOOKUP($C225,'S45'!$C:$BQ,35,0)</f>
        <v>2916.3375700000001</v>
      </c>
      <c r="Z225" s="29">
        <f>VLOOKUP($C225,'S45'!$C:$BQ,42,0)</f>
        <v>0</v>
      </c>
      <c r="AA225" s="29">
        <f>VLOOKUP($C225,'S45'!$C:$BQ,43,0)</f>
        <v>180</v>
      </c>
      <c r="AB225" s="22" t="e">
        <f>VLOOKUP($C225,'S46'!$C:$BQ,55,0)</f>
        <v>#N/A</v>
      </c>
      <c r="AC225" s="22" t="e">
        <f>VLOOKUP($C225,'S46'!$C:$BQ,62,0)</f>
        <v>#N/A</v>
      </c>
      <c r="AD225" s="22" t="e">
        <f>VLOOKUP($C225,'S46'!$C:$BQ,63,0)</f>
        <v>#N/A</v>
      </c>
      <c r="AE225" s="22" t="e">
        <f>VLOOKUP($C225,'S46'!$C:$BQ,45,0)</f>
        <v>#N/A</v>
      </c>
      <c r="AF225" s="29" t="e">
        <f>VLOOKUP($C225,'S46'!$C:$BQ,52,0)</f>
        <v>#N/A</v>
      </c>
      <c r="AG225" s="29" t="e">
        <f>VLOOKUP($C225,'S46'!$C:$BQ,53,0)</f>
        <v>#N/A</v>
      </c>
      <c r="AH225" s="29" t="e">
        <f>VLOOKUP($C225,'S46'!$C:$BQ,15,0)</f>
        <v>#N/A</v>
      </c>
      <c r="AI225" s="29" t="e">
        <f>VLOOKUP($C225,'S46'!$C:$BQ,22,0)</f>
        <v>#N/A</v>
      </c>
      <c r="AJ225" s="29" t="e">
        <f>VLOOKUP($C225,'S46'!$C:$BQ,23,0)</f>
        <v>#N/A</v>
      </c>
      <c r="AK225" s="29" t="e">
        <f>VLOOKUP($C225,'S46'!$C:$BQ,35,0)</f>
        <v>#N/A</v>
      </c>
      <c r="AL225" s="29" t="e">
        <f>VLOOKUP($C225,'S46'!$C:$BQ,42,0)</f>
        <v>#N/A</v>
      </c>
      <c r="AM225" s="29" t="e">
        <f>VLOOKUP($C225,'S46'!$C:$BQ,43,0)</f>
        <v>#N/A</v>
      </c>
      <c r="AN225" s="22" t="e">
        <f>VLOOKUP($C225,'S47'!$C:$BQ,55,0)</f>
        <v>#N/A</v>
      </c>
      <c r="AO225" s="22" t="e">
        <f>VLOOKUP($C225,'S47'!$C:$BQ,62,0)</f>
        <v>#N/A</v>
      </c>
      <c r="AP225" s="22" t="e">
        <f>VLOOKUP($C225,'S47'!$C:$BQ,63,0)</f>
        <v>#N/A</v>
      </c>
      <c r="AQ225" s="22" t="e">
        <f>VLOOKUP($C225,'S47'!$C:$BQ,45,0)</f>
        <v>#N/A</v>
      </c>
      <c r="AR225" s="29" t="e">
        <f>VLOOKUP($C225,'S47'!$C:$BQ,52,0)</f>
        <v>#N/A</v>
      </c>
      <c r="AS225" s="29" t="e">
        <f>VLOOKUP($C225,'S47'!$C:$BQ,53,0)</f>
        <v>#N/A</v>
      </c>
      <c r="AT225" s="29" t="e">
        <f>VLOOKUP($C225,'S47'!$C:$BQ,15,0)</f>
        <v>#N/A</v>
      </c>
      <c r="AU225" s="29" t="e">
        <f>VLOOKUP($C225,'S47'!$C:$BQ,22,0)</f>
        <v>#N/A</v>
      </c>
      <c r="AV225" s="29" t="e">
        <f>VLOOKUP($C225,'S47'!$C:$BQ,23,0)</f>
        <v>#N/A</v>
      </c>
      <c r="AW225" s="29" t="e">
        <f>VLOOKUP($C225,'S47'!$C:$BQ,35,0)</f>
        <v>#N/A</v>
      </c>
      <c r="AX225" s="29" t="e">
        <f>VLOOKUP($C225,'S47'!$C:$BQ,42,0)</f>
        <v>#N/A</v>
      </c>
      <c r="AY225" s="29" t="e">
        <f>VLOOKUP($C225,'S47'!$C:$BQ,43,0)</f>
        <v>#N/A</v>
      </c>
      <c r="AZ225" s="22" t="e">
        <f>VLOOKUP($C225,'S48'!$C:$BQ,55,0)</f>
        <v>#N/A</v>
      </c>
      <c r="BA225" s="22" t="e">
        <f>VLOOKUP($C225,'S48'!$C:$BQ,62,0)</f>
        <v>#N/A</v>
      </c>
      <c r="BB225" s="22" t="e">
        <f>VLOOKUP($C225,'S48'!$C:$BQ,63,0)</f>
        <v>#N/A</v>
      </c>
      <c r="BC225" s="22" t="e">
        <f>VLOOKUP($C225,'S48'!$C:$BQ,45,0)</f>
        <v>#N/A</v>
      </c>
      <c r="BD225" s="29" t="e">
        <f>VLOOKUP($C225,'S48'!$C:$BQ,52,0)</f>
        <v>#N/A</v>
      </c>
      <c r="BE225" s="29" t="e">
        <f>VLOOKUP($C225,'S48'!$C:$BQ,53,0)</f>
        <v>#N/A</v>
      </c>
      <c r="BF225" s="29" t="e">
        <f>VLOOKUP($C225,'S48'!$C:$BQ,15,0)</f>
        <v>#N/A</v>
      </c>
      <c r="BG225" s="29" t="e">
        <f>VLOOKUP($C225,'S48'!$C:$BQ,22,0)</f>
        <v>#N/A</v>
      </c>
      <c r="BH225" s="29" t="e">
        <f>VLOOKUP($C225,'S48'!$C:$BQ,23,0)</f>
        <v>#N/A</v>
      </c>
      <c r="BI225" s="29" t="e">
        <f>VLOOKUP($C225,'S48'!$C:$BQ,35,0)</f>
        <v>#N/A</v>
      </c>
      <c r="BJ225" s="29" t="e">
        <f>VLOOKUP($C225,'S48'!$C:$BQ,42,0)</f>
        <v>#N/A</v>
      </c>
      <c r="BK225" s="29" t="e">
        <f>VLOOKUP($C225,'S48'!$C:$BQ,43,0)</f>
        <v>#N/A</v>
      </c>
      <c r="BL225" s="22" t="e">
        <f>VLOOKUP($C225,'S49'!$C:$BQ,55,0)</f>
        <v>#N/A</v>
      </c>
      <c r="BM225" s="22" t="e">
        <f>VLOOKUP($C225,'S49'!$C:$BQ,62,0)</f>
        <v>#N/A</v>
      </c>
      <c r="BN225" s="22" t="e">
        <f>VLOOKUP($C225,'S49'!$C:$BQ,63,0)</f>
        <v>#N/A</v>
      </c>
      <c r="BO225" s="22" t="e">
        <f>VLOOKUP($C225,'S49'!$C:$BQ,45,0)</f>
        <v>#N/A</v>
      </c>
      <c r="BP225" s="29" t="e">
        <f>VLOOKUP($C225,'S49'!$C:$BQ,52,0)</f>
        <v>#N/A</v>
      </c>
      <c r="BQ225" s="29" t="e">
        <f>VLOOKUP($C225,'S49'!$C:$BQ,53,0)</f>
        <v>#N/A</v>
      </c>
      <c r="BR225" s="29" t="e">
        <f>VLOOKUP($C225,'S49'!$C:$BQ,15,0)</f>
        <v>#N/A</v>
      </c>
      <c r="BS225" s="29" t="e">
        <f>VLOOKUP($C225,'S49'!$C:$BQ,22,0)</f>
        <v>#N/A</v>
      </c>
      <c r="BT225" s="29" t="e">
        <f>VLOOKUP($C225,'S49'!$C:$BQ,23,0)</f>
        <v>#N/A</v>
      </c>
      <c r="BU225" s="29" t="e">
        <f>VLOOKUP($C225,'S49'!$C:$BQ,35,0)</f>
        <v>#N/A</v>
      </c>
      <c r="BV225" s="29" t="e">
        <f>VLOOKUP($C225,'S49'!$C:$BQ,42,0)</f>
        <v>#N/A</v>
      </c>
      <c r="BW225" s="29" t="e">
        <f>VLOOKUP($C225,'S49'!$C:$BQ,43,0)</f>
        <v>#N/A</v>
      </c>
      <c r="BX225" s="22" t="e">
        <f>VLOOKUP($C225,'S50'!$C:$BQ,55,0)</f>
        <v>#N/A</v>
      </c>
      <c r="BY225" s="22" t="e">
        <f>VLOOKUP($C225,'S50'!$C:$BQ,62,0)</f>
        <v>#N/A</v>
      </c>
      <c r="BZ225" s="22" t="e">
        <f>VLOOKUP($C225,'S50'!$C:$BQ,63,0)</f>
        <v>#N/A</v>
      </c>
      <c r="CA225" s="22" t="e">
        <f>VLOOKUP($C225,'S50'!$C:$BQ,45,0)</f>
        <v>#N/A</v>
      </c>
      <c r="CB225" s="29" t="e">
        <f>VLOOKUP($C225,'S50'!$C:$BQ,52,0)</f>
        <v>#N/A</v>
      </c>
      <c r="CC225" s="29" t="e">
        <f>VLOOKUP($C225,'S50'!$C:$BQ,53,0)</f>
        <v>#N/A</v>
      </c>
      <c r="CD225" s="29" t="e">
        <f>VLOOKUP($C225,'S50'!$C:$BQ,15,0)</f>
        <v>#N/A</v>
      </c>
      <c r="CE225" s="29" t="e">
        <f>VLOOKUP($C225,'S50'!$C:$BQ,22,0)</f>
        <v>#N/A</v>
      </c>
      <c r="CF225" s="29" t="e">
        <f>VLOOKUP($C225,'S50'!$C:$BQ,23,0)</f>
        <v>#N/A</v>
      </c>
      <c r="CG225" s="29" t="e">
        <f>VLOOKUP($C225,'S50'!$C:$BQ,35,0)</f>
        <v>#N/A</v>
      </c>
      <c r="CH225" s="29" t="e">
        <f>VLOOKUP($C225,'S50'!$C:$BQ,42,0)</f>
        <v>#N/A</v>
      </c>
      <c r="CI225" s="29" t="e">
        <f>VLOOKUP($C225,'S50'!$C:$BQ,43,0)</f>
        <v>#N/A</v>
      </c>
    </row>
    <row r="226" spans="1:87" x14ac:dyDescent="0.2">
      <c r="A226" s="31" t="s">
        <v>246</v>
      </c>
      <c r="B226" s="31" t="s">
        <v>247</v>
      </c>
      <c r="C226" s="21" t="s">
        <v>267</v>
      </c>
      <c r="D226" s="22">
        <f>VLOOKUP($C226,'S0 remplacer avec S44'!$C:$BQ,55,0)</f>
        <v>174.6</v>
      </c>
      <c r="E226" s="22">
        <f>VLOOKUP($C226,'S0 remplacer avec S44'!$C:$BQ,62,0)</f>
        <v>86</v>
      </c>
      <c r="F226" s="22">
        <f>VLOOKUP($C226,'S0 remplacer avec S44'!$C:$BQ,63,0)</f>
        <v>137</v>
      </c>
      <c r="G226" s="22">
        <f>VLOOKUP($C226,'S0 remplacer avec S44'!$C:$BQ,45,0)</f>
        <v>1850.5825500000001</v>
      </c>
      <c r="H226" s="29">
        <f>VLOOKUP($C226,'S0 remplacer avec S44'!$C:$BQ,52,0)</f>
        <v>439</v>
      </c>
      <c r="I226" s="29">
        <f>VLOOKUP($C226,'S0 remplacer avec S44'!$C:$BQ,53,0)</f>
        <v>896</v>
      </c>
      <c r="J226" s="29">
        <f>VLOOKUP($C226,'S0 remplacer avec S44'!$C:$BQ,15,0)</f>
        <v>94</v>
      </c>
      <c r="K226" s="29">
        <f>VLOOKUP($C226,'S0 remplacer avec S44'!$C:$BQ,22,0)</f>
        <v>50</v>
      </c>
      <c r="L226" s="29">
        <f>VLOOKUP($C226,'S0 remplacer avec S44'!$C:$BQ,23,0)</f>
        <v>79</v>
      </c>
      <c r="M226" s="29">
        <f>VLOOKUP($C226,'S0 remplacer avec S44'!$C:$BQ,35,0)</f>
        <v>1370.9849200000001</v>
      </c>
      <c r="N226" s="29">
        <f>VLOOKUP($C226,'S0 remplacer avec S44'!$C:$BQ,42,0)</f>
        <v>1689</v>
      </c>
      <c r="O226" s="29">
        <f>VLOOKUP($C226,'S0 remplacer avec S44'!$C:$BQ,43,0)</f>
        <v>2301</v>
      </c>
      <c r="P226" s="22">
        <f>VLOOKUP($C226,'S45'!$C:$BQ,55,0)</f>
        <v>177.4</v>
      </c>
      <c r="Q226" s="22">
        <f>VLOOKUP($C226,'S45'!$C:$BQ,62,0)</f>
        <v>83</v>
      </c>
      <c r="R226" s="22">
        <f>VLOOKUP($C226,'S45'!$C:$BQ,63,0)</f>
        <v>135</v>
      </c>
      <c r="S226" s="22">
        <f>VLOOKUP($C226,'S45'!$C:$BQ,45,0)</f>
        <v>1904.4281599999999</v>
      </c>
      <c r="T226" s="29">
        <f>VLOOKUP($C226,'S45'!$C:$BQ,52,0)</f>
        <v>385</v>
      </c>
      <c r="U226" s="29">
        <f>VLOOKUP($C226,'S45'!$C:$BQ,53,0)</f>
        <v>843</v>
      </c>
      <c r="V226" s="29">
        <f>VLOOKUP($C226,'S45'!$C:$BQ,15,0)</f>
        <v>95</v>
      </c>
      <c r="W226" s="29">
        <f>VLOOKUP($C226,'S45'!$C:$BQ,22,0)</f>
        <v>49</v>
      </c>
      <c r="X226" s="29">
        <f>VLOOKUP($C226,'S45'!$C:$BQ,23,0)</f>
        <v>78</v>
      </c>
      <c r="Y226" s="29">
        <f>VLOOKUP($C226,'S45'!$C:$BQ,35,0)</f>
        <v>1424.3631</v>
      </c>
      <c r="Z226" s="29">
        <f>VLOOKUP($C226,'S45'!$C:$BQ,42,0)</f>
        <v>1635</v>
      </c>
      <c r="AA226" s="29">
        <f>VLOOKUP($C226,'S45'!$C:$BQ,43,0)</f>
        <v>2247</v>
      </c>
      <c r="AB226" s="22" t="e">
        <f>VLOOKUP($C226,'S46'!$C:$BQ,55,0)</f>
        <v>#N/A</v>
      </c>
      <c r="AC226" s="22" t="e">
        <f>VLOOKUP($C226,'S46'!$C:$BQ,62,0)</f>
        <v>#N/A</v>
      </c>
      <c r="AD226" s="22" t="e">
        <f>VLOOKUP($C226,'S46'!$C:$BQ,63,0)</f>
        <v>#N/A</v>
      </c>
      <c r="AE226" s="22" t="e">
        <f>VLOOKUP($C226,'S46'!$C:$BQ,45,0)</f>
        <v>#N/A</v>
      </c>
      <c r="AF226" s="29" t="e">
        <f>VLOOKUP($C226,'S46'!$C:$BQ,52,0)</f>
        <v>#N/A</v>
      </c>
      <c r="AG226" s="29" t="e">
        <f>VLOOKUP($C226,'S46'!$C:$BQ,53,0)</f>
        <v>#N/A</v>
      </c>
      <c r="AH226" s="29" t="e">
        <f>VLOOKUP($C226,'S46'!$C:$BQ,15,0)</f>
        <v>#N/A</v>
      </c>
      <c r="AI226" s="29" t="e">
        <f>VLOOKUP($C226,'S46'!$C:$BQ,22,0)</f>
        <v>#N/A</v>
      </c>
      <c r="AJ226" s="29" t="e">
        <f>VLOOKUP($C226,'S46'!$C:$BQ,23,0)</f>
        <v>#N/A</v>
      </c>
      <c r="AK226" s="29" t="e">
        <f>VLOOKUP($C226,'S46'!$C:$BQ,35,0)</f>
        <v>#N/A</v>
      </c>
      <c r="AL226" s="29" t="e">
        <f>VLOOKUP($C226,'S46'!$C:$BQ,42,0)</f>
        <v>#N/A</v>
      </c>
      <c r="AM226" s="29" t="e">
        <f>VLOOKUP($C226,'S46'!$C:$BQ,43,0)</f>
        <v>#N/A</v>
      </c>
      <c r="AN226" s="22" t="e">
        <f>VLOOKUP($C226,'S47'!$C:$BQ,55,0)</f>
        <v>#N/A</v>
      </c>
      <c r="AO226" s="22" t="e">
        <f>VLOOKUP($C226,'S47'!$C:$BQ,62,0)</f>
        <v>#N/A</v>
      </c>
      <c r="AP226" s="22" t="e">
        <f>VLOOKUP($C226,'S47'!$C:$BQ,63,0)</f>
        <v>#N/A</v>
      </c>
      <c r="AQ226" s="22" t="e">
        <f>VLOOKUP($C226,'S47'!$C:$BQ,45,0)</f>
        <v>#N/A</v>
      </c>
      <c r="AR226" s="29" t="e">
        <f>VLOOKUP($C226,'S47'!$C:$BQ,52,0)</f>
        <v>#N/A</v>
      </c>
      <c r="AS226" s="29" t="e">
        <f>VLOOKUP($C226,'S47'!$C:$BQ,53,0)</f>
        <v>#N/A</v>
      </c>
      <c r="AT226" s="29" t="e">
        <f>VLOOKUP($C226,'S47'!$C:$BQ,15,0)</f>
        <v>#N/A</v>
      </c>
      <c r="AU226" s="29" t="e">
        <f>VLOOKUP($C226,'S47'!$C:$BQ,22,0)</f>
        <v>#N/A</v>
      </c>
      <c r="AV226" s="29" t="e">
        <f>VLOOKUP($C226,'S47'!$C:$BQ,23,0)</f>
        <v>#N/A</v>
      </c>
      <c r="AW226" s="29" t="e">
        <f>VLOOKUP($C226,'S47'!$C:$BQ,35,0)</f>
        <v>#N/A</v>
      </c>
      <c r="AX226" s="29" t="e">
        <f>VLOOKUP($C226,'S47'!$C:$BQ,42,0)</f>
        <v>#N/A</v>
      </c>
      <c r="AY226" s="29" t="e">
        <f>VLOOKUP($C226,'S47'!$C:$BQ,43,0)</f>
        <v>#N/A</v>
      </c>
      <c r="AZ226" s="22" t="e">
        <f>VLOOKUP($C226,'S48'!$C:$BQ,55,0)</f>
        <v>#N/A</v>
      </c>
      <c r="BA226" s="22" t="e">
        <f>VLOOKUP($C226,'S48'!$C:$BQ,62,0)</f>
        <v>#N/A</v>
      </c>
      <c r="BB226" s="22" t="e">
        <f>VLOOKUP($C226,'S48'!$C:$BQ,63,0)</f>
        <v>#N/A</v>
      </c>
      <c r="BC226" s="22" t="e">
        <f>VLOOKUP($C226,'S48'!$C:$BQ,45,0)</f>
        <v>#N/A</v>
      </c>
      <c r="BD226" s="29" t="e">
        <f>VLOOKUP($C226,'S48'!$C:$BQ,52,0)</f>
        <v>#N/A</v>
      </c>
      <c r="BE226" s="29" t="e">
        <f>VLOOKUP($C226,'S48'!$C:$BQ,53,0)</f>
        <v>#N/A</v>
      </c>
      <c r="BF226" s="29" t="e">
        <f>VLOOKUP($C226,'S48'!$C:$BQ,15,0)</f>
        <v>#N/A</v>
      </c>
      <c r="BG226" s="29" t="e">
        <f>VLOOKUP($C226,'S48'!$C:$BQ,22,0)</f>
        <v>#N/A</v>
      </c>
      <c r="BH226" s="29" t="e">
        <f>VLOOKUP($C226,'S48'!$C:$BQ,23,0)</f>
        <v>#N/A</v>
      </c>
      <c r="BI226" s="29" t="e">
        <f>VLOOKUP($C226,'S48'!$C:$BQ,35,0)</f>
        <v>#N/A</v>
      </c>
      <c r="BJ226" s="29" t="e">
        <f>VLOOKUP($C226,'S48'!$C:$BQ,42,0)</f>
        <v>#N/A</v>
      </c>
      <c r="BK226" s="29" t="e">
        <f>VLOOKUP($C226,'S48'!$C:$BQ,43,0)</f>
        <v>#N/A</v>
      </c>
      <c r="BL226" s="22" t="e">
        <f>VLOOKUP($C226,'S49'!$C:$BQ,55,0)</f>
        <v>#N/A</v>
      </c>
      <c r="BM226" s="22" t="e">
        <f>VLOOKUP($C226,'S49'!$C:$BQ,62,0)</f>
        <v>#N/A</v>
      </c>
      <c r="BN226" s="22" t="e">
        <f>VLOOKUP($C226,'S49'!$C:$BQ,63,0)</f>
        <v>#N/A</v>
      </c>
      <c r="BO226" s="22" t="e">
        <f>VLOOKUP($C226,'S49'!$C:$BQ,45,0)</f>
        <v>#N/A</v>
      </c>
      <c r="BP226" s="29" t="e">
        <f>VLOOKUP($C226,'S49'!$C:$BQ,52,0)</f>
        <v>#N/A</v>
      </c>
      <c r="BQ226" s="29" t="e">
        <f>VLOOKUP($C226,'S49'!$C:$BQ,53,0)</f>
        <v>#N/A</v>
      </c>
      <c r="BR226" s="29" t="e">
        <f>VLOOKUP($C226,'S49'!$C:$BQ,15,0)</f>
        <v>#N/A</v>
      </c>
      <c r="BS226" s="29" t="e">
        <f>VLOOKUP($C226,'S49'!$C:$BQ,22,0)</f>
        <v>#N/A</v>
      </c>
      <c r="BT226" s="29" t="e">
        <f>VLOOKUP($C226,'S49'!$C:$BQ,23,0)</f>
        <v>#N/A</v>
      </c>
      <c r="BU226" s="29" t="e">
        <f>VLOOKUP($C226,'S49'!$C:$BQ,35,0)</f>
        <v>#N/A</v>
      </c>
      <c r="BV226" s="29" t="e">
        <f>VLOOKUP($C226,'S49'!$C:$BQ,42,0)</f>
        <v>#N/A</v>
      </c>
      <c r="BW226" s="29" t="e">
        <f>VLOOKUP($C226,'S49'!$C:$BQ,43,0)</f>
        <v>#N/A</v>
      </c>
      <c r="BX226" s="22" t="e">
        <f>VLOOKUP($C226,'S50'!$C:$BQ,55,0)</f>
        <v>#N/A</v>
      </c>
      <c r="BY226" s="22" t="e">
        <f>VLOOKUP($C226,'S50'!$C:$BQ,62,0)</f>
        <v>#N/A</v>
      </c>
      <c r="BZ226" s="22" t="e">
        <f>VLOOKUP($C226,'S50'!$C:$BQ,63,0)</f>
        <v>#N/A</v>
      </c>
      <c r="CA226" s="22" t="e">
        <f>VLOOKUP($C226,'S50'!$C:$BQ,45,0)</f>
        <v>#N/A</v>
      </c>
      <c r="CB226" s="29" t="e">
        <f>VLOOKUP($C226,'S50'!$C:$BQ,52,0)</f>
        <v>#N/A</v>
      </c>
      <c r="CC226" s="29" t="e">
        <f>VLOOKUP($C226,'S50'!$C:$BQ,53,0)</f>
        <v>#N/A</v>
      </c>
      <c r="CD226" s="29" t="e">
        <f>VLOOKUP($C226,'S50'!$C:$BQ,15,0)</f>
        <v>#N/A</v>
      </c>
      <c r="CE226" s="29" t="e">
        <f>VLOOKUP($C226,'S50'!$C:$BQ,22,0)</f>
        <v>#N/A</v>
      </c>
      <c r="CF226" s="29" t="e">
        <f>VLOOKUP($C226,'S50'!$C:$BQ,23,0)</f>
        <v>#N/A</v>
      </c>
      <c r="CG226" s="29" t="e">
        <f>VLOOKUP($C226,'S50'!$C:$BQ,35,0)</f>
        <v>#N/A</v>
      </c>
      <c r="CH226" s="29" t="e">
        <f>VLOOKUP($C226,'S50'!$C:$BQ,42,0)</f>
        <v>#N/A</v>
      </c>
      <c r="CI226" s="29" t="e">
        <f>VLOOKUP($C226,'S50'!$C:$BQ,43,0)</f>
        <v>#N/A</v>
      </c>
    </row>
    <row r="227" spans="1:87" x14ac:dyDescent="0.2">
      <c r="A227" s="31" t="s">
        <v>246</v>
      </c>
      <c r="B227" s="31" t="s">
        <v>247</v>
      </c>
      <c r="C227" s="21" t="s">
        <v>268</v>
      </c>
      <c r="D227" s="22">
        <f>VLOOKUP($C227,'S0 remplacer avec S44'!$C:$BQ,55,0)</f>
        <v>406.5</v>
      </c>
      <c r="E227" s="22">
        <f>VLOOKUP($C227,'S0 remplacer avec S44'!$C:$BQ,62,0)</f>
        <v>0</v>
      </c>
      <c r="F227" s="22">
        <f>VLOOKUP($C227,'S0 remplacer avec S44'!$C:$BQ,63,0)</f>
        <v>0</v>
      </c>
      <c r="G227" s="22">
        <f>VLOOKUP($C227,'S0 remplacer avec S44'!$C:$BQ,45,0)</f>
        <v>3761.8697000000002</v>
      </c>
      <c r="H227" s="29">
        <f>VLOOKUP($C227,'S0 remplacer avec S44'!$C:$BQ,52,0)</f>
        <v>0</v>
      </c>
      <c r="I227" s="29">
        <f>VLOOKUP($C227,'S0 remplacer avec S44'!$C:$BQ,53,0)</f>
        <v>0</v>
      </c>
      <c r="J227" s="29">
        <f>VLOOKUP($C227,'S0 remplacer avec S44'!$C:$BQ,15,0)</f>
        <v>214</v>
      </c>
      <c r="K227" s="29">
        <f>VLOOKUP($C227,'S0 remplacer avec S44'!$C:$BQ,22,0)</f>
        <v>0</v>
      </c>
      <c r="L227" s="29">
        <f>VLOOKUP($C227,'S0 remplacer avec S44'!$C:$BQ,23,0)</f>
        <v>0</v>
      </c>
      <c r="M227" s="29">
        <f>VLOOKUP($C227,'S0 remplacer avec S44'!$C:$BQ,35,0)</f>
        <v>5088.4870099999998</v>
      </c>
      <c r="N227" s="29">
        <f>VLOOKUP($C227,'S0 remplacer avec S44'!$C:$BQ,42,0)</f>
        <v>0</v>
      </c>
      <c r="O227" s="29">
        <f>VLOOKUP($C227,'S0 remplacer avec S44'!$C:$BQ,43,0)</f>
        <v>0</v>
      </c>
      <c r="P227" s="22">
        <f>VLOOKUP($C227,'S45'!$C:$BQ,55,0)</f>
        <v>407.4</v>
      </c>
      <c r="Q227" s="22">
        <f>VLOOKUP($C227,'S45'!$C:$BQ,62,0)</f>
        <v>0</v>
      </c>
      <c r="R227" s="22">
        <f>VLOOKUP($C227,'S45'!$C:$BQ,63,0)</f>
        <v>0</v>
      </c>
      <c r="S227" s="22">
        <f>VLOOKUP($C227,'S45'!$C:$BQ,45,0)</f>
        <v>3853.18507</v>
      </c>
      <c r="T227" s="29">
        <f>VLOOKUP($C227,'S45'!$C:$BQ,52,0)</f>
        <v>0</v>
      </c>
      <c r="U227" s="29">
        <f>VLOOKUP($C227,'S45'!$C:$BQ,53,0)</f>
        <v>0</v>
      </c>
      <c r="V227" s="29">
        <f>VLOOKUP($C227,'S45'!$C:$BQ,15,0)</f>
        <v>217</v>
      </c>
      <c r="W227" s="29">
        <f>VLOOKUP($C227,'S45'!$C:$BQ,22,0)</f>
        <v>0</v>
      </c>
      <c r="X227" s="29">
        <f>VLOOKUP($C227,'S45'!$C:$BQ,23,0)</f>
        <v>0</v>
      </c>
      <c r="Y227" s="29">
        <f>VLOOKUP($C227,'S45'!$C:$BQ,35,0)</f>
        <v>5140.5582800000002</v>
      </c>
      <c r="Z227" s="29">
        <f>VLOOKUP($C227,'S45'!$C:$BQ,42,0)</f>
        <v>0</v>
      </c>
      <c r="AA227" s="29">
        <f>VLOOKUP($C227,'S45'!$C:$BQ,43,0)</f>
        <v>0</v>
      </c>
      <c r="AB227" s="22" t="e">
        <f>VLOOKUP($C227,'S46'!$C:$BQ,55,0)</f>
        <v>#N/A</v>
      </c>
      <c r="AC227" s="22" t="e">
        <f>VLOOKUP($C227,'S46'!$C:$BQ,62,0)</f>
        <v>#N/A</v>
      </c>
      <c r="AD227" s="22" t="e">
        <f>VLOOKUP($C227,'S46'!$C:$BQ,63,0)</f>
        <v>#N/A</v>
      </c>
      <c r="AE227" s="22" t="e">
        <f>VLOOKUP($C227,'S46'!$C:$BQ,45,0)</f>
        <v>#N/A</v>
      </c>
      <c r="AF227" s="29" t="e">
        <f>VLOOKUP($C227,'S46'!$C:$BQ,52,0)</f>
        <v>#N/A</v>
      </c>
      <c r="AG227" s="29" t="e">
        <f>VLOOKUP($C227,'S46'!$C:$BQ,53,0)</f>
        <v>#N/A</v>
      </c>
      <c r="AH227" s="29" t="e">
        <f>VLOOKUP($C227,'S46'!$C:$BQ,15,0)</f>
        <v>#N/A</v>
      </c>
      <c r="AI227" s="29" t="e">
        <f>VLOOKUP($C227,'S46'!$C:$BQ,22,0)</f>
        <v>#N/A</v>
      </c>
      <c r="AJ227" s="29" t="e">
        <f>VLOOKUP($C227,'S46'!$C:$BQ,23,0)</f>
        <v>#N/A</v>
      </c>
      <c r="AK227" s="29" t="e">
        <f>VLOOKUP($C227,'S46'!$C:$BQ,35,0)</f>
        <v>#N/A</v>
      </c>
      <c r="AL227" s="29" t="e">
        <f>VLOOKUP($C227,'S46'!$C:$BQ,42,0)</f>
        <v>#N/A</v>
      </c>
      <c r="AM227" s="29" t="e">
        <f>VLOOKUP($C227,'S46'!$C:$BQ,43,0)</f>
        <v>#N/A</v>
      </c>
      <c r="AN227" s="22" t="e">
        <f>VLOOKUP($C227,'S47'!$C:$BQ,55,0)</f>
        <v>#N/A</v>
      </c>
      <c r="AO227" s="22" t="e">
        <f>VLOOKUP($C227,'S47'!$C:$BQ,62,0)</f>
        <v>#N/A</v>
      </c>
      <c r="AP227" s="22" t="e">
        <f>VLOOKUP($C227,'S47'!$C:$BQ,63,0)</f>
        <v>#N/A</v>
      </c>
      <c r="AQ227" s="22" t="e">
        <f>VLOOKUP($C227,'S47'!$C:$BQ,45,0)</f>
        <v>#N/A</v>
      </c>
      <c r="AR227" s="29" t="e">
        <f>VLOOKUP($C227,'S47'!$C:$BQ,52,0)</f>
        <v>#N/A</v>
      </c>
      <c r="AS227" s="29" t="e">
        <f>VLOOKUP($C227,'S47'!$C:$BQ,53,0)</f>
        <v>#N/A</v>
      </c>
      <c r="AT227" s="29" t="e">
        <f>VLOOKUP($C227,'S47'!$C:$BQ,15,0)</f>
        <v>#N/A</v>
      </c>
      <c r="AU227" s="29" t="e">
        <f>VLOOKUP($C227,'S47'!$C:$BQ,22,0)</f>
        <v>#N/A</v>
      </c>
      <c r="AV227" s="29" t="e">
        <f>VLOOKUP($C227,'S47'!$C:$BQ,23,0)</f>
        <v>#N/A</v>
      </c>
      <c r="AW227" s="29" t="e">
        <f>VLOOKUP($C227,'S47'!$C:$BQ,35,0)</f>
        <v>#N/A</v>
      </c>
      <c r="AX227" s="29" t="e">
        <f>VLOOKUP($C227,'S47'!$C:$BQ,42,0)</f>
        <v>#N/A</v>
      </c>
      <c r="AY227" s="29" t="e">
        <f>VLOOKUP($C227,'S47'!$C:$BQ,43,0)</f>
        <v>#N/A</v>
      </c>
      <c r="AZ227" s="22" t="e">
        <f>VLOOKUP($C227,'S48'!$C:$BQ,55,0)</f>
        <v>#N/A</v>
      </c>
      <c r="BA227" s="22" t="e">
        <f>VLOOKUP($C227,'S48'!$C:$BQ,62,0)</f>
        <v>#N/A</v>
      </c>
      <c r="BB227" s="22" t="e">
        <f>VLOOKUP($C227,'S48'!$C:$BQ,63,0)</f>
        <v>#N/A</v>
      </c>
      <c r="BC227" s="22" t="e">
        <f>VLOOKUP($C227,'S48'!$C:$BQ,45,0)</f>
        <v>#N/A</v>
      </c>
      <c r="BD227" s="29" t="e">
        <f>VLOOKUP($C227,'S48'!$C:$BQ,52,0)</f>
        <v>#N/A</v>
      </c>
      <c r="BE227" s="29" t="e">
        <f>VLOOKUP($C227,'S48'!$C:$BQ,53,0)</f>
        <v>#N/A</v>
      </c>
      <c r="BF227" s="29" t="e">
        <f>VLOOKUP($C227,'S48'!$C:$BQ,15,0)</f>
        <v>#N/A</v>
      </c>
      <c r="BG227" s="29" t="e">
        <f>VLOOKUP($C227,'S48'!$C:$BQ,22,0)</f>
        <v>#N/A</v>
      </c>
      <c r="BH227" s="29" t="e">
        <f>VLOOKUP($C227,'S48'!$C:$BQ,23,0)</f>
        <v>#N/A</v>
      </c>
      <c r="BI227" s="29" t="e">
        <f>VLOOKUP($C227,'S48'!$C:$BQ,35,0)</f>
        <v>#N/A</v>
      </c>
      <c r="BJ227" s="29" t="e">
        <f>VLOOKUP($C227,'S48'!$C:$BQ,42,0)</f>
        <v>#N/A</v>
      </c>
      <c r="BK227" s="29" t="e">
        <f>VLOOKUP($C227,'S48'!$C:$BQ,43,0)</f>
        <v>#N/A</v>
      </c>
      <c r="BL227" s="22" t="e">
        <f>VLOOKUP($C227,'S49'!$C:$BQ,55,0)</f>
        <v>#N/A</v>
      </c>
      <c r="BM227" s="22" t="e">
        <f>VLOOKUP($C227,'S49'!$C:$BQ,62,0)</f>
        <v>#N/A</v>
      </c>
      <c r="BN227" s="22" t="e">
        <f>VLOOKUP($C227,'S49'!$C:$BQ,63,0)</f>
        <v>#N/A</v>
      </c>
      <c r="BO227" s="22" t="e">
        <f>VLOOKUP($C227,'S49'!$C:$BQ,45,0)</f>
        <v>#N/A</v>
      </c>
      <c r="BP227" s="29" t="e">
        <f>VLOOKUP($C227,'S49'!$C:$BQ,52,0)</f>
        <v>#N/A</v>
      </c>
      <c r="BQ227" s="29" t="e">
        <f>VLOOKUP($C227,'S49'!$C:$BQ,53,0)</f>
        <v>#N/A</v>
      </c>
      <c r="BR227" s="29" t="e">
        <f>VLOOKUP($C227,'S49'!$C:$BQ,15,0)</f>
        <v>#N/A</v>
      </c>
      <c r="BS227" s="29" t="e">
        <f>VLOOKUP($C227,'S49'!$C:$BQ,22,0)</f>
        <v>#N/A</v>
      </c>
      <c r="BT227" s="29" t="e">
        <f>VLOOKUP($C227,'S49'!$C:$BQ,23,0)</f>
        <v>#N/A</v>
      </c>
      <c r="BU227" s="29" t="e">
        <f>VLOOKUP($C227,'S49'!$C:$BQ,35,0)</f>
        <v>#N/A</v>
      </c>
      <c r="BV227" s="29" t="e">
        <f>VLOOKUP($C227,'S49'!$C:$BQ,42,0)</f>
        <v>#N/A</v>
      </c>
      <c r="BW227" s="29" t="e">
        <f>VLOOKUP($C227,'S49'!$C:$BQ,43,0)</f>
        <v>#N/A</v>
      </c>
      <c r="BX227" s="22" t="e">
        <f>VLOOKUP($C227,'S50'!$C:$BQ,55,0)</f>
        <v>#N/A</v>
      </c>
      <c r="BY227" s="22" t="e">
        <f>VLOOKUP($C227,'S50'!$C:$BQ,62,0)</f>
        <v>#N/A</v>
      </c>
      <c r="BZ227" s="22" t="e">
        <f>VLOOKUP($C227,'S50'!$C:$BQ,63,0)</f>
        <v>#N/A</v>
      </c>
      <c r="CA227" s="22" t="e">
        <f>VLOOKUP($C227,'S50'!$C:$BQ,45,0)</f>
        <v>#N/A</v>
      </c>
      <c r="CB227" s="29" t="e">
        <f>VLOOKUP($C227,'S50'!$C:$BQ,52,0)</f>
        <v>#N/A</v>
      </c>
      <c r="CC227" s="29" t="e">
        <f>VLOOKUP($C227,'S50'!$C:$BQ,53,0)</f>
        <v>#N/A</v>
      </c>
      <c r="CD227" s="29" t="e">
        <f>VLOOKUP($C227,'S50'!$C:$BQ,15,0)</f>
        <v>#N/A</v>
      </c>
      <c r="CE227" s="29" t="e">
        <f>VLOOKUP($C227,'S50'!$C:$BQ,22,0)</f>
        <v>#N/A</v>
      </c>
      <c r="CF227" s="29" t="e">
        <f>VLOOKUP($C227,'S50'!$C:$BQ,23,0)</f>
        <v>#N/A</v>
      </c>
      <c r="CG227" s="29" t="e">
        <f>VLOOKUP($C227,'S50'!$C:$BQ,35,0)</f>
        <v>#N/A</v>
      </c>
      <c r="CH227" s="29" t="e">
        <f>VLOOKUP($C227,'S50'!$C:$BQ,42,0)</f>
        <v>#N/A</v>
      </c>
      <c r="CI227" s="29" t="e">
        <f>VLOOKUP($C227,'S50'!$C:$BQ,43,0)</f>
        <v>#N/A</v>
      </c>
    </row>
    <row r="228" spans="1:87" x14ac:dyDescent="0.2">
      <c r="A228" s="31" t="s">
        <v>246</v>
      </c>
      <c r="B228" s="31" t="s">
        <v>247</v>
      </c>
      <c r="C228" s="21" t="s">
        <v>269</v>
      </c>
      <c r="D228" s="22">
        <f>VLOOKUP($C228,'S0 remplacer avec S44'!$C:$BQ,55,0)</f>
        <v>245.4</v>
      </c>
      <c r="E228" s="22">
        <f>VLOOKUP($C228,'S0 remplacer avec S44'!$C:$BQ,62,0)</f>
        <v>82</v>
      </c>
      <c r="F228" s="22">
        <f>VLOOKUP($C228,'S0 remplacer avec S44'!$C:$BQ,63,0)</f>
        <v>148</v>
      </c>
      <c r="G228" s="22">
        <f>VLOOKUP($C228,'S0 remplacer avec S44'!$C:$BQ,45,0)</f>
        <v>2095.788</v>
      </c>
      <c r="H228" s="29">
        <f>VLOOKUP($C228,'S0 remplacer avec S44'!$C:$BQ,52,0)</f>
        <v>790</v>
      </c>
      <c r="I228" s="29">
        <f>VLOOKUP($C228,'S0 remplacer avec S44'!$C:$BQ,53,0)</f>
        <v>1367</v>
      </c>
      <c r="J228" s="29">
        <f>VLOOKUP($C228,'S0 remplacer avec S44'!$C:$BQ,15,0)</f>
        <v>238</v>
      </c>
      <c r="K228" s="29">
        <f>VLOOKUP($C228,'S0 remplacer avec S44'!$C:$BQ,22,0)</f>
        <v>0</v>
      </c>
      <c r="L228" s="29">
        <f>VLOOKUP($C228,'S0 remplacer avec S44'!$C:$BQ,23,0)</f>
        <v>0</v>
      </c>
      <c r="M228" s="29">
        <f>VLOOKUP($C228,'S0 remplacer avec S44'!$C:$BQ,35,0)</f>
        <v>1876.3103799999999</v>
      </c>
      <c r="N228" s="29">
        <f>VLOOKUP($C228,'S0 remplacer avec S44'!$C:$BQ,42,0)</f>
        <v>1458</v>
      </c>
      <c r="O228" s="29">
        <f>VLOOKUP($C228,'S0 remplacer avec S44'!$C:$BQ,43,0)</f>
        <v>2124</v>
      </c>
      <c r="P228" s="22">
        <f>VLOOKUP($C228,'S45'!$C:$BQ,55,0)</f>
        <v>252.4</v>
      </c>
      <c r="Q228" s="22">
        <f>VLOOKUP($C228,'S45'!$C:$BQ,62,0)</f>
        <v>75</v>
      </c>
      <c r="R228" s="22">
        <f>VLOOKUP($C228,'S45'!$C:$BQ,63,0)</f>
        <v>141</v>
      </c>
      <c r="S228" s="22">
        <f>VLOOKUP($C228,'S45'!$C:$BQ,45,0)</f>
        <v>2113.8611299999998</v>
      </c>
      <c r="T228" s="29">
        <f>VLOOKUP($C228,'S45'!$C:$BQ,52,0)</f>
        <v>772</v>
      </c>
      <c r="U228" s="29">
        <f>VLOOKUP($C228,'S45'!$C:$BQ,53,0)</f>
        <v>1349</v>
      </c>
      <c r="V228" s="29">
        <f>VLOOKUP($C228,'S45'!$C:$BQ,15,0)</f>
        <v>245</v>
      </c>
      <c r="W228" s="29">
        <f>VLOOKUP($C228,'S45'!$C:$BQ,22,0)</f>
        <v>0</v>
      </c>
      <c r="X228" s="29">
        <f>VLOOKUP($C228,'S45'!$C:$BQ,23,0)</f>
        <v>0</v>
      </c>
      <c r="Y228" s="29">
        <f>VLOOKUP($C228,'S45'!$C:$BQ,35,0)</f>
        <v>1883.9593600000001</v>
      </c>
      <c r="Z228" s="29">
        <f>VLOOKUP($C228,'S45'!$C:$BQ,42,0)</f>
        <v>1450</v>
      </c>
      <c r="AA228" s="29">
        <f>VLOOKUP($C228,'S45'!$C:$BQ,43,0)</f>
        <v>2117</v>
      </c>
      <c r="AB228" s="22" t="e">
        <f>VLOOKUP($C228,'S46'!$C:$BQ,55,0)</f>
        <v>#N/A</v>
      </c>
      <c r="AC228" s="22" t="e">
        <f>VLOOKUP($C228,'S46'!$C:$BQ,62,0)</f>
        <v>#N/A</v>
      </c>
      <c r="AD228" s="22" t="e">
        <f>VLOOKUP($C228,'S46'!$C:$BQ,63,0)</f>
        <v>#N/A</v>
      </c>
      <c r="AE228" s="22" t="e">
        <f>VLOOKUP($C228,'S46'!$C:$BQ,45,0)</f>
        <v>#N/A</v>
      </c>
      <c r="AF228" s="29" t="e">
        <f>VLOOKUP($C228,'S46'!$C:$BQ,52,0)</f>
        <v>#N/A</v>
      </c>
      <c r="AG228" s="29" t="e">
        <f>VLOOKUP($C228,'S46'!$C:$BQ,53,0)</f>
        <v>#N/A</v>
      </c>
      <c r="AH228" s="29" t="e">
        <f>VLOOKUP($C228,'S46'!$C:$BQ,15,0)</f>
        <v>#N/A</v>
      </c>
      <c r="AI228" s="29" t="e">
        <f>VLOOKUP($C228,'S46'!$C:$BQ,22,0)</f>
        <v>#N/A</v>
      </c>
      <c r="AJ228" s="29" t="e">
        <f>VLOOKUP($C228,'S46'!$C:$BQ,23,0)</f>
        <v>#N/A</v>
      </c>
      <c r="AK228" s="29" t="e">
        <f>VLOOKUP($C228,'S46'!$C:$BQ,35,0)</f>
        <v>#N/A</v>
      </c>
      <c r="AL228" s="29" t="e">
        <f>VLOOKUP($C228,'S46'!$C:$BQ,42,0)</f>
        <v>#N/A</v>
      </c>
      <c r="AM228" s="29" t="e">
        <f>VLOOKUP($C228,'S46'!$C:$BQ,43,0)</f>
        <v>#N/A</v>
      </c>
      <c r="AN228" s="22" t="e">
        <f>VLOOKUP($C228,'S47'!$C:$BQ,55,0)</f>
        <v>#N/A</v>
      </c>
      <c r="AO228" s="22" t="e">
        <f>VLOOKUP($C228,'S47'!$C:$BQ,62,0)</f>
        <v>#N/A</v>
      </c>
      <c r="AP228" s="22" t="e">
        <f>VLOOKUP($C228,'S47'!$C:$BQ,63,0)</f>
        <v>#N/A</v>
      </c>
      <c r="AQ228" s="22" t="e">
        <f>VLOOKUP($C228,'S47'!$C:$BQ,45,0)</f>
        <v>#N/A</v>
      </c>
      <c r="AR228" s="29" t="e">
        <f>VLOOKUP($C228,'S47'!$C:$BQ,52,0)</f>
        <v>#N/A</v>
      </c>
      <c r="AS228" s="29" t="e">
        <f>VLOOKUP($C228,'S47'!$C:$BQ,53,0)</f>
        <v>#N/A</v>
      </c>
      <c r="AT228" s="29" t="e">
        <f>VLOOKUP($C228,'S47'!$C:$BQ,15,0)</f>
        <v>#N/A</v>
      </c>
      <c r="AU228" s="29" t="e">
        <f>VLOOKUP($C228,'S47'!$C:$BQ,22,0)</f>
        <v>#N/A</v>
      </c>
      <c r="AV228" s="29" t="e">
        <f>VLOOKUP($C228,'S47'!$C:$BQ,23,0)</f>
        <v>#N/A</v>
      </c>
      <c r="AW228" s="29" t="e">
        <f>VLOOKUP($C228,'S47'!$C:$BQ,35,0)</f>
        <v>#N/A</v>
      </c>
      <c r="AX228" s="29" t="e">
        <f>VLOOKUP($C228,'S47'!$C:$BQ,42,0)</f>
        <v>#N/A</v>
      </c>
      <c r="AY228" s="29" t="e">
        <f>VLOOKUP($C228,'S47'!$C:$BQ,43,0)</f>
        <v>#N/A</v>
      </c>
      <c r="AZ228" s="22" t="e">
        <f>VLOOKUP($C228,'S48'!$C:$BQ,55,0)</f>
        <v>#N/A</v>
      </c>
      <c r="BA228" s="22" t="e">
        <f>VLOOKUP($C228,'S48'!$C:$BQ,62,0)</f>
        <v>#N/A</v>
      </c>
      <c r="BB228" s="22" t="e">
        <f>VLOOKUP($C228,'S48'!$C:$BQ,63,0)</f>
        <v>#N/A</v>
      </c>
      <c r="BC228" s="22" t="e">
        <f>VLOOKUP($C228,'S48'!$C:$BQ,45,0)</f>
        <v>#N/A</v>
      </c>
      <c r="BD228" s="29" t="e">
        <f>VLOOKUP($C228,'S48'!$C:$BQ,52,0)</f>
        <v>#N/A</v>
      </c>
      <c r="BE228" s="29" t="e">
        <f>VLOOKUP($C228,'S48'!$C:$BQ,53,0)</f>
        <v>#N/A</v>
      </c>
      <c r="BF228" s="29" t="e">
        <f>VLOOKUP($C228,'S48'!$C:$BQ,15,0)</f>
        <v>#N/A</v>
      </c>
      <c r="BG228" s="29" t="e">
        <f>VLOOKUP($C228,'S48'!$C:$BQ,22,0)</f>
        <v>#N/A</v>
      </c>
      <c r="BH228" s="29" t="e">
        <f>VLOOKUP($C228,'S48'!$C:$BQ,23,0)</f>
        <v>#N/A</v>
      </c>
      <c r="BI228" s="29" t="e">
        <f>VLOOKUP($C228,'S48'!$C:$BQ,35,0)</f>
        <v>#N/A</v>
      </c>
      <c r="BJ228" s="29" t="e">
        <f>VLOOKUP($C228,'S48'!$C:$BQ,42,0)</f>
        <v>#N/A</v>
      </c>
      <c r="BK228" s="29" t="e">
        <f>VLOOKUP($C228,'S48'!$C:$BQ,43,0)</f>
        <v>#N/A</v>
      </c>
      <c r="BL228" s="22" t="e">
        <f>VLOOKUP($C228,'S49'!$C:$BQ,55,0)</f>
        <v>#N/A</v>
      </c>
      <c r="BM228" s="22" t="e">
        <f>VLOOKUP($C228,'S49'!$C:$BQ,62,0)</f>
        <v>#N/A</v>
      </c>
      <c r="BN228" s="22" t="e">
        <f>VLOOKUP($C228,'S49'!$C:$BQ,63,0)</f>
        <v>#N/A</v>
      </c>
      <c r="BO228" s="22" t="e">
        <f>VLOOKUP($C228,'S49'!$C:$BQ,45,0)</f>
        <v>#N/A</v>
      </c>
      <c r="BP228" s="29" t="e">
        <f>VLOOKUP($C228,'S49'!$C:$BQ,52,0)</f>
        <v>#N/A</v>
      </c>
      <c r="BQ228" s="29" t="e">
        <f>VLOOKUP($C228,'S49'!$C:$BQ,53,0)</f>
        <v>#N/A</v>
      </c>
      <c r="BR228" s="29" t="e">
        <f>VLOOKUP($C228,'S49'!$C:$BQ,15,0)</f>
        <v>#N/A</v>
      </c>
      <c r="BS228" s="29" t="e">
        <f>VLOOKUP($C228,'S49'!$C:$BQ,22,0)</f>
        <v>#N/A</v>
      </c>
      <c r="BT228" s="29" t="e">
        <f>VLOOKUP($C228,'S49'!$C:$BQ,23,0)</f>
        <v>#N/A</v>
      </c>
      <c r="BU228" s="29" t="e">
        <f>VLOOKUP($C228,'S49'!$C:$BQ,35,0)</f>
        <v>#N/A</v>
      </c>
      <c r="BV228" s="29" t="e">
        <f>VLOOKUP($C228,'S49'!$C:$BQ,42,0)</f>
        <v>#N/A</v>
      </c>
      <c r="BW228" s="29" t="e">
        <f>VLOOKUP($C228,'S49'!$C:$BQ,43,0)</f>
        <v>#N/A</v>
      </c>
      <c r="BX228" s="22" t="e">
        <f>VLOOKUP($C228,'S50'!$C:$BQ,55,0)</f>
        <v>#N/A</v>
      </c>
      <c r="BY228" s="22" t="e">
        <f>VLOOKUP($C228,'S50'!$C:$BQ,62,0)</f>
        <v>#N/A</v>
      </c>
      <c r="BZ228" s="22" t="e">
        <f>VLOOKUP($C228,'S50'!$C:$BQ,63,0)</f>
        <v>#N/A</v>
      </c>
      <c r="CA228" s="22" t="e">
        <f>VLOOKUP($C228,'S50'!$C:$BQ,45,0)</f>
        <v>#N/A</v>
      </c>
      <c r="CB228" s="29" t="e">
        <f>VLOOKUP($C228,'S50'!$C:$BQ,52,0)</f>
        <v>#N/A</v>
      </c>
      <c r="CC228" s="29" t="e">
        <f>VLOOKUP($C228,'S50'!$C:$BQ,53,0)</f>
        <v>#N/A</v>
      </c>
      <c r="CD228" s="29" t="e">
        <f>VLOOKUP($C228,'S50'!$C:$BQ,15,0)</f>
        <v>#N/A</v>
      </c>
      <c r="CE228" s="29" t="e">
        <f>VLOOKUP($C228,'S50'!$C:$BQ,22,0)</f>
        <v>#N/A</v>
      </c>
      <c r="CF228" s="29" t="e">
        <f>VLOOKUP($C228,'S50'!$C:$BQ,23,0)</f>
        <v>#N/A</v>
      </c>
      <c r="CG228" s="29" t="e">
        <f>VLOOKUP($C228,'S50'!$C:$BQ,35,0)</f>
        <v>#N/A</v>
      </c>
      <c r="CH228" s="29" t="e">
        <f>VLOOKUP($C228,'S50'!$C:$BQ,42,0)</f>
        <v>#N/A</v>
      </c>
      <c r="CI228" s="29" t="e">
        <f>VLOOKUP($C228,'S50'!$C:$BQ,43,0)</f>
        <v>#N/A</v>
      </c>
    </row>
    <row r="229" spans="1:87" x14ac:dyDescent="0.2">
      <c r="A229" s="31" t="s">
        <v>246</v>
      </c>
      <c r="B229" s="31" t="s">
        <v>375</v>
      </c>
      <c r="C229" s="21" t="s">
        <v>270</v>
      </c>
      <c r="D229" s="22">
        <f>VLOOKUP($C229,'S0 remplacer avec S44'!$C:$BQ,55,0)</f>
        <v>167.6</v>
      </c>
      <c r="E229" s="22">
        <f>VLOOKUP($C229,'S0 remplacer avec S44'!$C:$BQ,62,0)</f>
        <v>0</v>
      </c>
      <c r="F229" s="22">
        <f>VLOOKUP($C229,'S0 remplacer avec S44'!$C:$BQ,63,0)</f>
        <v>6</v>
      </c>
      <c r="G229" s="22">
        <f>VLOOKUP($C229,'S0 remplacer avec S44'!$C:$BQ,45,0)</f>
        <v>2064.1037000000001</v>
      </c>
      <c r="H229" s="29">
        <f>VLOOKUP($C229,'S0 remplacer avec S44'!$C:$BQ,52,0)</f>
        <v>0</v>
      </c>
      <c r="I229" s="29">
        <f>VLOOKUP($C229,'S0 remplacer avec S44'!$C:$BQ,53,0)</f>
        <v>0</v>
      </c>
      <c r="J229" s="29">
        <f>VLOOKUP($C229,'S0 remplacer avec S44'!$C:$BQ,15,0)</f>
        <v>135</v>
      </c>
      <c r="K229" s="29">
        <f>VLOOKUP($C229,'S0 remplacer avec S44'!$C:$BQ,22,0)</f>
        <v>0</v>
      </c>
      <c r="L229" s="29">
        <f>VLOOKUP($C229,'S0 remplacer avec S44'!$C:$BQ,23,0)</f>
        <v>0</v>
      </c>
      <c r="M229" s="29">
        <f>VLOOKUP($C229,'S0 remplacer avec S44'!$C:$BQ,35,0)</f>
        <v>409.49669999999998</v>
      </c>
      <c r="N229" s="29">
        <f>VLOOKUP($C229,'S0 remplacer avec S44'!$C:$BQ,42,0)</f>
        <v>948</v>
      </c>
      <c r="O229" s="29">
        <f>VLOOKUP($C229,'S0 remplacer avec S44'!$C:$BQ,43,0)</f>
        <v>1219</v>
      </c>
      <c r="P229" s="22">
        <f>VLOOKUP($C229,'S45'!$C:$BQ,55,0)</f>
        <v>169.9</v>
      </c>
      <c r="Q229" s="22">
        <f>VLOOKUP($C229,'S45'!$C:$BQ,62,0)</f>
        <v>0</v>
      </c>
      <c r="R229" s="22">
        <f>VLOOKUP($C229,'S45'!$C:$BQ,63,0)</f>
        <v>4</v>
      </c>
      <c r="S229" s="22">
        <f>VLOOKUP($C229,'S45'!$C:$BQ,45,0)</f>
        <v>2066.62662</v>
      </c>
      <c r="T229" s="29">
        <f>VLOOKUP($C229,'S45'!$C:$BQ,52,0)</f>
        <v>0</v>
      </c>
      <c r="U229" s="29">
        <f>VLOOKUP($C229,'S45'!$C:$BQ,53,0)</f>
        <v>0</v>
      </c>
      <c r="V229" s="29">
        <f>VLOOKUP($C229,'S45'!$C:$BQ,15,0)</f>
        <v>136</v>
      </c>
      <c r="W229" s="29">
        <f>VLOOKUP($C229,'S45'!$C:$BQ,22,0)</f>
        <v>0</v>
      </c>
      <c r="X229" s="29">
        <f>VLOOKUP($C229,'S45'!$C:$BQ,23,0)</f>
        <v>0</v>
      </c>
      <c r="Y229" s="29">
        <f>VLOOKUP($C229,'S45'!$C:$BQ,35,0)</f>
        <v>410.28816</v>
      </c>
      <c r="Z229" s="29">
        <f>VLOOKUP($C229,'S45'!$C:$BQ,42,0)</f>
        <v>947</v>
      </c>
      <c r="AA229" s="29">
        <f>VLOOKUP($C229,'S45'!$C:$BQ,43,0)</f>
        <v>1219</v>
      </c>
      <c r="AB229" s="22" t="e">
        <f>VLOOKUP($C229,'S46'!$C:$BQ,55,0)</f>
        <v>#N/A</v>
      </c>
      <c r="AC229" s="22" t="e">
        <f>VLOOKUP($C229,'S46'!$C:$BQ,62,0)</f>
        <v>#N/A</v>
      </c>
      <c r="AD229" s="22" t="e">
        <f>VLOOKUP($C229,'S46'!$C:$BQ,63,0)</f>
        <v>#N/A</v>
      </c>
      <c r="AE229" s="22" t="e">
        <f>VLOOKUP($C229,'S46'!$C:$BQ,45,0)</f>
        <v>#N/A</v>
      </c>
      <c r="AF229" s="29" t="e">
        <f>VLOOKUP($C229,'S46'!$C:$BQ,52,0)</f>
        <v>#N/A</v>
      </c>
      <c r="AG229" s="29" t="e">
        <f>VLOOKUP($C229,'S46'!$C:$BQ,53,0)</f>
        <v>#N/A</v>
      </c>
      <c r="AH229" s="29" t="e">
        <f>VLOOKUP($C229,'S46'!$C:$BQ,15,0)</f>
        <v>#N/A</v>
      </c>
      <c r="AI229" s="29" t="e">
        <f>VLOOKUP($C229,'S46'!$C:$BQ,22,0)</f>
        <v>#N/A</v>
      </c>
      <c r="AJ229" s="29" t="e">
        <f>VLOOKUP($C229,'S46'!$C:$BQ,23,0)</f>
        <v>#N/A</v>
      </c>
      <c r="AK229" s="29" t="e">
        <f>VLOOKUP($C229,'S46'!$C:$BQ,35,0)</f>
        <v>#N/A</v>
      </c>
      <c r="AL229" s="29" t="e">
        <f>VLOOKUP($C229,'S46'!$C:$BQ,42,0)</f>
        <v>#N/A</v>
      </c>
      <c r="AM229" s="29" t="e">
        <f>VLOOKUP($C229,'S46'!$C:$BQ,43,0)</f>
        <v>#N/A</v>
      </c>
      <c r="AN229" s="22" t="e">
        <f>VLOOKUP($C229,'S47'!$C:$BQ,55,0)</f>
        <v>#N/A</v>
      </c>
      <c r="AO229" s="22" t="e">
        <f>VLOOKUP($C229,'S47'!$C:$BQ,62,0)</f>
        <v>#N/A</v>
      </c>
      <c r="AP229" s="22" t="e">
        <f>VLOOKUP($C229,'S47'!$C:$BQ,63,0)</f>
        <v>#N/A</v>
      </c>
      <c r="AQ229" s="22" t="e">
        <f>VLOOKUP($C229,'S47'!$C:$BQ,45,0)</f>
        <v>#N/A</v>
      </c>
      <c r="AR229" s="29" t="e">
        <f>VLOOKUP($C229,'S47'!$C:$BQ,52,0)</f>
        <v>#N/A</v>
      </c>
      <c r="AS229" s="29" t="e">
        <f>VLOOKUP($C229,'S47'!$C:$BQ,53,0)</f>
        <v>#N/A</v>
      </c>
      <c r="AT229" s="29" t="e">
        <f>VLOOKUP($C229,'S47'!$C:$BQ,15,0)</f>
        <v>#N/A</v>
      </c>
      <c r="AU229" s="29" t="e">
        <f>VLOOKUP($C229,'S47'!$C:$BQ,22,0)</f>
        <v>#N/A</v>
      </c>
      <c r="AV229" s="29" t="e">
        <f>VLOOKUP($C229,'S47'!$C:$BQ,23,0)</f>
        <v>#N/A</v>
      </c>
      <c r="AW229" s="29" t="e">
        <f>VLOOKUP($C229,'S47'!$C:$BQ,35,0)</f>
        <v>#N/A</v>
      </c>
      <c r="AX229" s="29" t="e">
        <f>VLOOKUP($C229,'S47'!$C:$BQ,42,0)</f>
        <v>#N/A</v>
      </c>
      <c r="AY229" s="29" t="e">
        <f>VLOOKUP($C229,'S47'!$C:$BQ,43,0)</f>
        <v>#N/A</v>
      </c>
      <c r="AZ229" s="22" t="e">
        <f>VLOOKUP($C229,'S48'!$C:$BQ,55,0)</f>
        <v>#N/A</v>
      </c>
      <c r="BA229" s="22" t="e">
        <f>VLOOKUP($C229,'S48'!$C:$BQ,62,0)</f>
        <v>#N/A</v>
      </c>
      <c r="BB229" s="22" t="e">
        <f>VLOOKUP($C229,'S48'!$C:$BQ,63,0)</f>
        <v>#N/A</v>
      </c>
      <c r="BC229" s="22" t="e">
        <f>VLOOKUP($C229,'S48'!$C:$BQ,45,0)</f>
        <v>#N/A</v>
      </c>
      <c r="BD229" s="29" t="e">
        <f>VLOOKUP($C229,'S48'!$C:$BQ,52,0)</f>
        <v>#N/A</v>
      </c>
      <c r="BE229" s="29" t="e">
        <f>VLOOKUP($C229,'S48'!$C:$BQ,53,0)</f>
        <v>#N/A</v>
      </c>
      <c r="BF229" s="29" t="e">
        <f>VLOOKUP($C229,'S48'!$C:$BQ,15,0)</f>
        <v>#N/A</v>
      </c>
      <c r="BG229" s="29" t="e">
        <f>VLOOKUP($C229,'S48'!$C:$BQ,22,0)</f>
        <v>#N/A</v>
      </c>
      <c r="BH229" s="29" t="e">
        <f>VLOOKUP($C229,'S48'!$C:$BQ,23,0)</f>
        <v>#N/A</v>
      </c>
      <c r="BI229" s="29" t="e">
        <f>VLOOKUP($C229,'S48'!$C:$BQ,35,0)</f>
        <v>#N/A</v>
      </c>
      <c r="BJ229" s="29" t="e">
        <f>VLOOKUP($C229,'S48'!$C:$BQ,42,0)</f>
        <v>#N/A</v>
      </c>
      <c r="BK229" s="29" t="e">
        <f>VLOOKUP($C229,'S48'!$C:$BQ,43,0)</f>
        <v>#N/A</v>
      </c>
      <c r="BL229" s="22" t="e">
        <f>VLOOKUP($C229,'S49'!$C:$BQ,55,0)</f>
        <v>#N/A</v>
      </c>
      <c r="BM229" s="22" t="e">
        <f>VLOOKUP($C229,'S49'!$C:$BQ,62,0)</f>
        <v>#N/A</v>
      </c>
      <c r="BN229" s="22" t="e">
        <f>VLOOKUP($C229,'S49'!$C:$BQ,63,0)</f>
        <v>#N/A</v>
      </c>
      <c r="BO229" s="22" t="e">
        <f>VLOOKUP($C229,'S49'!$C:$BQ,45,0)</f>
        <v>#N/A</v>
      </c>
      <c r="BP229" s="29" t="e">
        <f>VLOOKUP($C229,'S49'!$C:$BQ,52,0)</f>
        <v>#N/A</v>
      </c>
      <c r="BQ229" s="29" t="e">
        <f>VLOOKUP($C229,'S49'!$C:$BQ,53,0)</f>
        <v>#N/A</v>
      </c>
      <c r="BR229" s="29" t="e">
        <f>VLOOKUP($C229,'S49'!$C:$BQ,15,0)</f>
        <v>#N/A</v>
      </c>
      <c r="BS229" s="29" t="e">
        <f>VLOOKUP($C229,'S49'!$C:$BQ,22,0)</f>
        <v>#N/A</v>
      </c>
      <c r="BT229" s="29" t="e">
        <f>VLOOKUP($C229,'S49'!$C:$BQ,23,0)</f>
        <v>#N/A</v>
      </c>
      <c r="BU229" s="29" t="e">
        <f>VLOOKUP($C229,'S49'!$C:$BQ,35,0)</f>
        <v>#N/A</v>
      </c>
      <c r="BV229" s="29" t="e">
        <f>VLOOKUP($C229,'S49'!$C:$BQ,42,0)</f>
        <v>#N/A</v>
      </c>
      <c r="BW229" s="29" t="e">
        <f>VLOOKUP($C229,'S49'!$C:$BQ,43,0)</f>
        <v>#N/A</v>
      </c>
      <c r="BX229" s="22" t="e">
        <f>VLOOKUP($C229,'S50'!$C:$BQ,55,0)</f>
        <v>#N/A</v>
      </c>
      <c r="BY229" s="22" t="e">
        <f>VLOOKUP($C229,'S50'!$C:$BQ,62,0)</f>
        <v>#N/A</v>
      </c>
      <c r="BZ229" s="22" t="e">
        <f>VLOOKUP($C229,'S50'!$C:$BQ,63,0)</f>
        <v>#N/A</v>
      </c>
      <c r="CA229" s="22" t="e">
        <f>VLOOKUP($C229,'S50'!$C:$BQ,45,0)</f>
        <v>#N/A</v>
      </c>
      <c r="CB229" s="29" t="e">
        <f>VLOOKUP($C229,'S50'!$C:$BQ,52,0)</f>
        <v>#N/A</v>
      </c>
      <c r="CC229" s="29" t="e">
        <f>VLOOKUP($C229,'S50'!$C:$BQ,53,0)</f>
        <v>#N/A</v>
      </c>
      <c r="CD229" s="29" t="e">
        <f>VLOOKUP($C229,'S50'!$C:$BQ,15,0)</f>
        <v>#N/A</v>
      </c>
      <c r="CE229" s="29" t="e">
        <f>VLOOKUP($C229,'S50'!$C:$BQ,22,0)</f>
        <v>#N/A</v>
      </c>
      <c r="CF229" s="29" t="e">
        <f>VLOOKUP($C229,'S50'!$C:$BQ,23,0)</f>
        <v>#N/A</v>
      </c>
      <c r="CG229" s="29" t="e">
        <f>VLOOKUP($C229,'S50'!$C:$BQ,35,0)</f>
        <v>#N/A</v>
      </c>
      <c r="CH229" s="29" t="e">
        <f>VLOOKUP($C229,'S50'!$C:$BQ,42,0)</f>
        <v>#N/A</v>
      </c>
      <c r="CI229" s="29" t="e">
        <f>VLOOKUP($C229,'S50'!$C:$BQ,43,0)</f>
        <v>#N/A</v>
      </c>
    </row>
    <row r="230" spans="1:87" x14ac:dyDescent="0.2">
      <c r="A230" s="31" t="s">
        <v>246</v>
      </c>
      <c r="B230" s="31" t="s">
        <v>375</v>
      </c>
      <c r="C230" s="21" t="s">
        <v>271</v>
      </c>
      <c r="D230" s="22">
        <f>VLOOKUP($C230,'S0 remplacer avec S44'!$C:$BQ,55,0)</f>
        <v>200.9</v>
      </c>
      <c r="E230" s="22">
        <f>VLOOKUP($C230,'S0 remplacer avec S44'!$C:$BQ,62,0)</f>
        <v>0</v>
      </c>
      <c r="F230" s="22">
        <f>VLOOKUP($C230,'S0 remplacer avec S44'!$C:$BQ,63,0)</f>
        <v>0</v>
      </c>
      <c r="G230" s="22">
        <f>VLOOKUP($C230,'S0 remplacer avec S44'!$C:$BQ,45,0)</f>
        <v>2025.1330399999999</v>
      </c>
      <c r="H230" s="29">
        <f>VLOOKUP($C230,'S0 remplacer avec S44'!$C:$BQ,52,0)</f>
        <v>0</v>
      </c>
      <c r="I230" s="29">
        <f>VLOOKUP($C230,'S0 remplacer avec S44'!$C:$BQ,53,0)</f>
        <v>0</v>
      </c>
      <c r="J230" s="29">
        <f>VLOOKUP($C230,'S0 remplacer avec S44'!$C:$BQ,15,0)</f>
        <v>128</v>
      </c>
      <c r="K230" s="29">
        <f>VLOOKUP($C230,'S0 remplacer avec S44'!$C:$BQ,22,0)</f>
        <v>0</v>
      </c>
      <c r="L230" s="29">
        <f>VLOOKUP($C230,'S0 remplacer avec S44'!$C:$BQ,23,0)</f>
        <v>0</v>
      </c>
      <c r="M230" s="29">
        <f>VLOOKUP($C230,'S0 remplacer avec S44'!$C:$BQ,35,0)</f>
        <v>1825.7761599999999</v>
      </c>
      <c r="N230" s="29">
        <f>VLOOKUP($C230,'S0 remplacer avec S44'!$C:$BQ,42,0)</f>
        <v>0</v>
      </c>
      <c r="O230" s="29">
        <f>VLOOKUP($C230,'S0 remplacer avec S44'!$C:$BQ,43,0)</f>
        <v>0</v>
      </c>
      <c r="P230" s="22">
        <f>VLOOKUP($C230,'S45'!$C:$BQ,55,0)</f>
        <v>200.1</v>
      </c>
      <c r="Q230" s="22">
        <f>VLOOKUP($C230,'S45'!$C:$BQ,62,0)</f>
        <v>0</v>
      </c>
      <c r="R230" s="22">
        <f>VLOOKUP($C230,'S45'!$C:$BQ,63,0)</f>
        <v>0</v>
      </c>
      <c r="S230" s="22">
        <f>VLOOKUP($C230,'S45'!$C:$BQ,45,0)</f>
        <v>2096.5132100000001</v>
      </c>
      <c r="T230" s="29">
        <f>VLOOKUP($C230,'S45'!$C:$BQ,52,0)</f>
        <v>0</v>
      </c>
      <c r="U230" s="29">
        <f>VLOOKUP($C230,'S45'!$C:$BQ,53,0)</f>
        <v>0</v>
      </c>
      <c r="V230" s="29">
        <f>VLOOKUP($C230,'S45'!$C:$BQ,15,0)</f>
        <v>128</v>
      </c>
      <c r="W230" s="29">
        <f>VLOOKUP($C230,'S45'!$C:$BQ,22,0)</f>
        <v>0</v>
      </c>
      <c r="X230" s="29">
        <f>VLOOKUP($C230,'S45'!$C:$BQ,23,0)</f>
        <v>0</v>
      </c>
      <c r="Y230" s="29">
        <f>VLOOKUP($C230,'S45'!$C:$BQ,35,0)</f>
        <v>1838.37609</v>
      </c>
      <c r="Z230" s="29">
        <f>VLOOKUP($C230,'S45'!$C:$BQ,42,0)</f>
        <v>0</v>
      </c>
      <c r="AA230" s="29">
        <f>VLOOKUP($C230,'S45'!$C:$BQ,43,0)</f>
        <v>0</v>
      </c>
      <c r="AB230" s="22" t="e">
        <f>VLOOKUP($C230,'S46'!$C:$BQ,55,0)</f>
        <v>#N/A</v>
      </c>
      <c r="AC230" s="22" t="e">
        <f>VLOOKUP($C230,'S46'!$C:$BQ,62,0)</f>
        <v>#N/A</v>
      </c>
      <c r="AD230" s="22" t="e">
        <f>VLOOKUP($C230,'S46'!$C:$BQ,63,0)</f>
        <v>#N/A</v>
      </c>
      <c r="AE230" s="22" t="e">
        <f>VLOOKUP($C230,'S46'!$C:$BQ,45,0)</f>
        <v>#N/A</v>
      </c>
      <c r="AF230" s="29" t="e">
        <f>VLOOKUP($C230,'S46'!$C:$BQ,52,0)</f>
        <v>#N/A</v>
      </c>
      <c r="AG230" s="29" t="e">
        <f>VLOOKUP($C230,'S46'!$C:$BQ,53,0)</f>
        <v>#N/A</v>
      </c>
      <c r="AH230" s="29" t="e">
        <f>VLOOKUP($C230,'S46'!$C:$BQ,15,0)</f>
        <v>#N/A</v>
      </c>
      <c r="AI230" s="29" t="e">
        <f>VLOOKUP($C230,'S46'!$C:$BQ,22,0)</f>
        <v>#N/A</v>
      </c>
      <c r="AJ230" s="29" t="e">
        <f>VLOOKUP($C230,'S46'!$C:$BQ,23,0)</f>
        <v>#N/A</v>
      </c>
      <c r="AK230" s="29" t="e">
        <f>VLOOKUP($C230,'S46'!$C:$BQ,35,0)</f>
        <v>#N/A</v>
      </c>
      <c r="AL230" s="29" t="e">
        <f>VLOOKUP($C230,'S46'!$C:$BQ,42,0)</f>
        <v>#N/A</v>
      </c>
      <c r="AM230" s="29" t="e">
        <f>VLOOKUP($C230,'S46'!$C:$BQ,43,0)</f>
        <v>#N/A</v>
      </c>
      <c r="AN230" s="22" t="e">
        <f>VLOOKUP($C230,'S47'!$C:$BQ,55,0)</f>
        <v>#N/A</v>
      </c>
      <c r="AO230" s="22" t="e">
        <f>VLOOKUP($C230,'S47'!$C:$BQ,62,0)</f>
        <v>#N/A</v>
      </c>
      <c r="AP230" s="22" t="e">
        <f>VLOOKUP($C230,'S47'!$C:$BQ,63,0)</f>
        <v>#N/A</v>
      </c>
      <c r="AQ230" s="22" t="e">
        <f>VLOOKUP($C230,'S47'!$C:$BQ,45,0)</f>
        <v>#N/A</v>
      </c>
      <c r="AR230" s="29" t="e">
        <f>VLOOKUP($C230,'S47'!$C:$BQ,52,0)</f>
        <v>#N/A</v>
      </c>
      <c r="AS230" s="29" t="e">
        <f>VLOOKUP($C230,'S47'!$C:$BQ,53,0)</f>
        <v>#N/A</v>
      </c>
      <c r="AT230" s="29" t="e">
        <f>VLOOKUP($C230,'S47'!$C:$BQ,15,0)</f>
        <v>#N/A</v>
      </c>
      <c r="AU230" s="29" t="e">
        <f>VLOOKUP($C230,'S47'!$C:$BQ,22,0)</f>
        <v>#N/A</v>
      </c>
      <c r="AV230" s="29" t="e">
        <f>VLOOKUP($C230,'S47'!$C:$BQ,23,0)</f>
        <v>#N/A</v>
      </c>
      <c r="AW230" s="29" t="e">
        <f>VLOOKUP($C230,'S47'!$C:$BQ,35,0)</f>
        <v>#N/A</v>
      </c>
      <c r="AX230" s="29" t="e">
        <f>VLOOKUP($C230,'S47'!$C:$BQ,42,0)</f>
        <v>#N/A</v>
      </c>
      <c r="AY230" s="29" t="e">
        <f>VLOOKUP($C230,'S47'!$C:$BQ,43,0)</f>
        <v>#N/A</v>
      </c>
      <c r="AZ230" s="22" t="e">
        <f>VLOOKUP($C230,'S48'!$C:$BQ,55,0)</f>
        <v>#N/A</v>
      </c>
      <c r="BA230" s="22" t="e">
        <f>VLOOKUP($C230,'S48'!$C:$BQ,62,0)</f>
        <v>#N/A</v>
      </c>
      <c r="BB230" s="22" t="e">
        <f>VLOOKUP($C230,'S48'!$C:$BQ,63,0)</f>
        <v>#N/A</v>
      </c>
      <c r="BC230" s="22" t="e">
        <f>VLOOKUP($C230,'S48'!$C:$BQ,45,0)</f>
        <v>#N/A</v>
      </c>
      <c r="BD230" s="29" t="e">
        <f>VLOOKUP($C230,'S48'!$C:$BQ,52,0)</f>
        <v>#N/A</v>
      </c>
      <c r="BE230" s="29" t="e">
        <f>VLOOKUP($C230,'S48'!$C:$BQ,53,0)</f>
        <v>#N/A</v>
      </c>
      <c r="BF230" s="29" t="e">
        <f>VLOOKUP($C230,'S48'!$C:$BQ,15,0)</f>
        <v>#N/A</v>
      </c>
      <c r="BG230" s="29" t="e">
        <f>VLOOKUP($C230,'S48'!$C:$BQ,22,0)</f>
        <v>#N/A</v>
      </c>
      <c r="BH230" s="29" t="e">
        <f>VLOOKUP($C230,'S48'!$C:$BQ,23,0)</f>
        <v>#N/A</v>
      </c>
      <c r="BI230" s="29" t="e">
        <f>VLOOKUP($C230,'S48'!$C:$BQ,35,0)</f>
        <v>#N/A</v>
      </c>
      <c r="BJ230" s="29" t="e">
        <f>VLOOKUP($C230,'S48'!$C:$BQ,42,0)</f>
        <v>#N/A</v>
      </c>
      <c r="BK230" s="29" t="e">
        <f>VLOOKUP($C230,'S48'!$C:$BQ,43,0)</f>
        <v>#N/A</v>
      </c>
      <c r="BL230" s="22" t="e">
        <f>VLOOKUP($C230,'S49'!$C:$BQ,55,0)</f>
        <v>#N/A</v>
      </c>
      <c r="BM230" s="22" t="e">
        <f>VLOOKUP($C230,'S49'!$C:$BQ,62,0)</f>
        <v>#N/A</v>
      </c>
      <c r="BN230" s="22" t="e">
        <f>VLOOKUP($C230,'S49'!$C:$BQ,63,0)</f>
        <v>#N/A</v>
      </c>
      <c r="BO230" s="22" t="e">
        <f>VLOOKUP($C230,'S49'!$C:$BQ,45,0)</f>
        <v>#N/A</v>
      </c>
      <c r="BP230" s="29" t="e">
        <f>VLOOKUP($C230,'S49'!$C:$BQ,52,0)</f>
        <v>#N/A</v>
      </c>
      <c r="BQ230" s="29" t="e">
        <f>VLOOKUP($C230,'S49'!$C:$BQ,53,0)</f>
        <v>#N/A</v>
      </c>
      <c r="BR230" s="29" t="e">
        <f>VLOOKUP($C230,'S49'!$C:$BQ,15,0)</f>
        <v>#N/A</v>
      </c>
      <c r="BS230" s="29" t="e">
        <f>VLOOKUP($C230,'S49'!$C:$BQ,22,0)</f>
        <v>#N/A</v>
      </c>
      <c r="BT230" s="29" t="e">
        <f>VLOOKUP($C230,'S49'!$C:$BQ,23,0)</f>
        <v>#N/A</v>
      </c>
      <c r="BU230" s="29" t="e">
        <f>VLOOKUP($C230,'S49'!$C:$BQ,35,0)</f>
        <v>#N/A</v>
      </c>
      <c r="BV230" s="29" t="e">
        <f>VLOOKUP($C230,'S49'!$C:$BQ,42,0)</f>
        <v>#N/A</v>
      </c>
      <c r="BW230" s="29" t="e">
        <f>VLOOKUP($C230,'S49'!$C:$BQ,43,0)</f>
        <v>#N/A</v>
      </c>
      <c r="BX230" s="22" t="e">
        <f>VLOOKUP($C230,'S50'!$C:$BQ,55,0)</f>
        <v>#N/A</v>
      </c>
      <c r="BY230" s="22" t="e">
        <f>VLOOKUP($C230,'S50'!$C:$BQ,62,0)</f>
        <v>#N/A</v>
      </c>
      <c r="BZ230" s="22" t="e">
        <f>VLOOKUP($C230,'S50'!$C:$BQ,63,0)</f>
        <v>#N/A</v>
      </c>
      <c r="CA230" s="22" t="e">
        <f>VLOOKUP($C230,'S50'!$C:$BQ,45,0)</f>
        <v>#N/A</v>
      </c>
      <c r="CB230" s="29" t="e">
        <f>VLOOKUP($C230,'S50'!$C:$BQ,52,0)</f>
        <v>#N/A</v>
      </c>
      <c r="CC230" s="29" t="e">
        <f>VLOOKUP($C230,'S50'!$C:$BQ,53,0)</f>
        <v>#N/A</v>
      </c>
      <c r="CD230" s="29" t="e">
        <f>VLOOKUP($C230,'S50'!$C:$BQ,15,0)</f>
        <v>#N/A</v>
      </c>
      <c r="CE230" s="29" t="e">
        <f>VLOOKUP($C230,'S50'!$C:$BQ,22,0)</f>
        <v>#N/A</v>
      </c>
      <c r="CF230" s="29" t="e">
        <f>VLOOKUP($C230,'S50'!$C:$BQ,23,0)</f>
        <v>#N/A</v>
      </c>
      <c r="CG230" s="29" t="e">
        <f>VLOOKUP($C230,'S50'!$C:$BQ,35,0)</f>
        <v>#N/A</v>
      </c>
      <c r="CH230" s="29" t="e">
        <f>VLOOKUP($C230,'S50'!$C:$BQ,42,0)</f>
        <v>#N/A</v>
      </c>
      <c r="CI230" s="29" t="e">
        <f>VLOOKUP($C230,'S50'!$C:$BQ,43,0)</f>
        <v>#N/A</v>
      </c>
    </row>
    <row r="231" spans="1:87" x14ac:dyDescent="0.2">
      <c r="A231" s="31" t="s">
        <v>246</v>
      </c>
      <c r="B231" s="31" t="s">
        <v>375</v>
      </c>
      <c r="C231" s="21" t="s">
        <v>272</v>
      </c>
      <c r="D231" s="22">
        <f>VLOOKUP($C231,'S0 remplacer avec S44'!$C:$BQ,55,0)</f>
        <v>192.3</v>
      </c>
      <c r="E231" s="22">
        <f>VLOOKUP($C231,'S0 remplacer avec S44'!$C:$BQ,62,0)</f>
        <v>0</v>
      </c>
      <c r="F231" s="22">
        <f>VLOOKUP($C231,'S0 remplacer avec S44'!$C:$BQ,63,0)</f>
        <v>16</v>
      </c>
      <c r="G231" s="22">
        <f>VLOOKUP($C231,'S0 remplacer avec S44'!$C:$BQ,45,0)</f>
        <v>1871.7030199999999</v>
      </c>
      <c r="H231" s="29">
        <f>VLOOKUP($C231,'S0 remplacer avec S44'!$C:$BQ,52,0)</f>
        <v>0</v>
      </c>
      <c r="I231" s="29">
        <f>VLOOKUP($C231,'S0 remplacer avec S44'!$C:$BQ,53,0)</f>
        <v>0</v>
      </c>
      <c r="J231" s="29">
        <f>VLOOKUP($C231,'S0 remplacer avec S44'!$C:$BQ,15,0)</f>
        <v>148</v>
      </c>
      <c r="K231" s="29">
        <f>VLOOKUP($C231,'S0 remplacer avec S44'!$C:$BQ,22,0)</f>
        <v>0</v>
      </c>
      <c r="L231" s="29">
        <f>VLOOKUP($C231,'S0 remplacer avec S44'!$C:$BQ,23,0)</f>
        <v>0</v>
      </c>
      <c r="M231" s="29">
        <f>VLOOKUP($C231,'S0 remplacer avec S44'!$C:$BQ,35,0)</f>
        <v>1818.6726699999999</v>
      </c>
      <c r="N231" s="29">
        <f>VLOOKUP($C231,'S0 remplacer avec S44'!$C:$BQ,42,0)</f>
        <v>0</v>
      </c>
      <c r="O231" s="29">
        <f>VLOOKUP($C231,'S0 remplacer avec S44'!$C:$BQ,43,0)</f>
        <v>140</v>
      </c>
      <c r="P231" s="22">
        <f>VLOOKUP($C231,'S45'!$C:$BQ,55,0)</f>
        <v>195.9</v>
      </c>
      <c r="Q231" s="22">
        <f>VLOOKUP($C231,'S45'!$C:$BQ,62,0)</f>
        <v>0</v>
      </c>
      <c r="R231" s="22">
        <f>VLOOKUP($C231,'S45'!$C:$BQ,63,0)</f>
        <v>13</v>
      </c>
      <c r="S231" s="22">
        <f>VLOOKUP($C231,'S45'!$C:$BQ,45,0)</f>
        <v>1891.1440399999999</v>
      </c>
      <c r="T231" s="29">
        <f>VLOOKUP($C231,'S45'!$C:$BQ,52,0)</f>
        <v>0</v>
      </c>
      <c r="U231" s="29">
        <f>VLOOKUP($C231,'S45'!$C:$BQ,53,0)</f>
        <v>0</v>
      </c>
      <c r="V231" s="29">
        <f>VLOOKUP($C231,'S45'!$C:$BQ,15,0)</f>
        <v>149</v>
      </c>
      <c r="W231" s="29">
        <f>VLOOKUP($C231,'S45'!$C:$BQ,22,0)</f>
        <v>0</v>
      </c>
      <c r="X231" s="29">
        <f>VLOOKUP($C231,'S45'!$C:$BQ,23,0)</f>
        <v>0</v>
      </c>
      <c r="Y231" s="29">
        <f>VLOOKUP($C231,'S45'!$C:$BQ,35,0)</f>
        <v>1819.6537599999999</v>
      </c>
      <c r="Z231" s="29">
        <f>VLOOKUP($C231,'S45'!$C:$BQ,42,0)</f>
        <v>0</v>
      </c>
      <c r="AA231" s="29">
        <f>VLOOKUP($C231,'S45'!$C:$BQ,43,0)</f>
        <v>139</v>
      </c>
      <c r="AB231" s="22" t="e">
        <f>VLOOKUP($C231,'S46'!$C:$BQ,55,0)</f>
        <v>#N/A</v>
      </c>
      <c r="AC231" s="22" t="e">
        <f>VLOOKUP($C231,'S46'!$C:$BQ,62,0)</f>
        <v>#N/A</v>
      </c>
      <c r="AD231" s="22" t="e">
        <f>VLOOKUP($C231,'S46'!$C:$BQ,63,0)</f>
        <v>#N/A</v>
      </c>
      <c r="AE231" s="22" t="e">
        <f>VLOOKUP($C231,'S46'!$C:$BQ,45,0)</f>
        <v>#N/A</v>
      </c>
      <c r="AF231" s="29" t="e">
        <f>VLOOKUP($C231,'S46'!$C:$BQ,52,0)</f>
        <v>#N/A</v>
      </c>
      <c r="AG231" s="29" t="e">
        <f>VLOOKUP($C231,'S46'!$C:$BQ,53,0)</f>
        <v>#N/A</v>
      </c>
      <c r="AH231" s="29" t="e">
        <f>VLOOKUP($C231,'S46'!$C:$BQ,15,0)</f>
        <v>#N/A</v>
      </c>
      <c r="AI231" s="29" t="e">
        <f>VLOOKUP($C231,'S46'!$C:$BQ,22,0)</f>
        <v>#N/A</v>
      </c>
      <c r="AJ231" s="29" t="e">
        <f>VLOOKUP($C231,'S46'!$C:$BQ,23,0)</f>
        <v>#N/A</v>
      </c>
      <c r="AK231" s="29" t="e">
        <f>VLOOKUP($C231,'S46'!$C:$BQ,35,0)</f>
        <v>#N/A</v>
      </c>
      <c r="AL231" s="29" t="e">
        <f>VLOOKUP($C231,'S46'!$C:$BQ,42,0)</f>
        <v>#N/A</v>
      </c>
      <c r="AM231" s="29" t="e">
        <f>VLOOKUP($C231,'S46'!$C:$BQ,43,0)</f>
        <v>#N/A</v>
      </c>
      <c r="AN231" s="22" t="e">
        <f>VLOOKUP($C231,'S47'!$C:$BQ,55,0)</f>
        <v>#N/A</v>
      </c>
      <c r="AO231" s="22" t="e">
        <f>VLOOKUP($C231,'S47'!$C:$BQ,62,0)</f>
        <v>#N/A</v>
      </c>
      <c r="AP231" s="22" t="e">
        <f>VLOOKUP($C231,'S47'!$C:$BQ,63,0)</f>
        <v>#N/A</v>
      </c>
      <c r="AQ231" s="22" t="e">
        <f>VLOOKUP($C231,'S47'!$C:$BQ,45,0)</f>
        <v>#N/A</v>
      </c>
      <c r="AR231" s="29" t="e">
        <f>VLOOKUP($C231,'S47'!$C:$BQ,52,0)</f>
        <v>#N/A</v>
      </c>
      <c r="AS231" s="29" t="e">
        <f>VLOOKUP($C231,'S47'!$C:$BQ,53,0)</f>
        <v>#N/A</v>
      </c>
      <c r="AT231" s="29" t="e">
        <f>VLOOKUP($C231,'S47'!$C:$BQ,15,0)</f>
        <v>#N/A</v>
      </c>
      <c r="AU231" s="29" t="e">
        <f>VLOOKUP($C231,'S47'!$C:$BQ,22,0)</f>
        <v>#N/A</v>
      </c>
      <c r="AV231" s="29" t="e">
        <f>VLOOKUP($C231,'S47'!$C:$BQ,23,0)</f>
        <v>#N/A</v>
      </c>
      <c r="AW231" s="29" t="e">
        <f>VLOOKUP($C231,'S47'!$C:$BQ,35,0)</f>
        <v>#N/A</v>
      </c>
      <c r="AX231" s="29" t="e">
        <f>VLOOKUP($C231,'S47'!$C:$BQ,42,0)</f>
        <v>#N/A</v>
      </c>
      <c r="AY231" s="29" t="e">
        <f>VLOOKUP($C231,'S47'!$C:$BQ,43,0)</f>
        <v>#N/A</v>
      </c>
      <c r="AZ231" s="22" t="e">
        <f>VLOOKUP($C231,'S48'!$C:$BQ,55,0)</f>
        <v>#N/A</v>
      </c>
      <c r="BA231" s="22" t="e">
        <f>VLOOKUP($C231,'S48'!$C:$BQ,62,0)</f>
        <v>#N/A</v>
      </c>
      <c r="BB231" s="22" t="e">
        <f>VLOOKUP($C231,'S48'!$C:$BQ,63,0)</f>
        <v>#N/A</v>
      </c>
      <c r="BC231" s="22" t="e">
        <f>VLOOKUP($C231,'S48'!$C:$BQ,45,0)</f>
        <v>#N/A</v>
      </c>
      <c r="BD231" s="29" t="e">
        <f>VLOOKUP($C231,'S48'!$C:$BQ,52,0)</f>
        <v>#N/A</v>
      </c>
      <c r="BE231" s="29" t="e">
        <f>VLOOKUP($C231,'S48'!$C:$BQ,53,0)</f>
        <v>#N/A</v>
      </c>
      <c r="BF231" s="29" t="e">
        <f>VLOOKUP($C231,'S48'!$C:$BQ,15,0)</f>
        <v>#N/A</v>
      </c>
      <c r="BG231" s="29" t="e">
        <f>VLOOKUP($C231,'S48'!$C:$BQ,22,0)</f>
        <v>#N/A</v>
      </c>
      <c r="BH231" s="29" t="e">
        <f>VLOOKUP($C231,'S48'!$C:$BQ,23,0)</f>
        <v>#N/A</v>
      </c>
      <c r="BI231" s="29" t="e">
        <f>VLOOKUP($C231,'S48'!$C:$BQ,35,0)</f>
        <v>#N/A</v>
      </c>
      <c r="BJ231" s="29" t="e">
        <f>VLOOKUP($C231,'S48'!$C:$BQ,42,0)</f>
        <v>#N/A</v>
      </c>
      <c r="BK231" s="29" t="e">
        <f>VLOOKUP($C231,'S48'!$C:$BQ,43,0)</f>
        <v>#N/A</v>
      </c>
      <c r="BL231" s="22" t="e">
        <f>VLOOKUP($C231,'S49'!$C:$BQ,55,0)</f>
        <v>#N/A</v>
      </c>
      <c r="BM231" s="22" t="e">
        <f>VLOOKUP($C231,'S49'!$C:$BQ,62,0)</f>
        <v>#N/A</v>
      </c>
      <c r="BN231" s="22" t="e">
        <f>VLOOKUP($C231,'S49'!$C:$BQ,63,0)</f>
        <v>#N/A</v>
      </c>
      <c r="BO231" s="22" t="e">
        <f>VLOOKUP($C231,'S49'!$C:$BQ,45,0)</f>
        <v>#N/A</v>
      </c>
      <c r="BP231" s="29" t="e">
        <f>VLOOKUP($C231,'S49'!$C:$BQ,52,0)</f>
        <v>#N/A</v>
      </c>
      <c r="BQ231" s="29" t="e">
        <f>VLOOKUP($C231,'S49'!$C:$BQ,53,0)</f>
        <v>#N/A</v>
      </c>
      <c r="BR231" s="29" t="e">
        <f>VLOOKUP($C231,'S49'!$C:$BQ,15,0)</f>
        <v>#N/A</v>
      </c>
      <c r="BS231" s="29" t="e">
        <f>VLOOKUP($C231,'S49'!$C:$BQ,22,0)</f>
        <v>#N/A</v>
      </c>
      <c r="BT231" s="29" t="e">
        <f>VLOOKUP($C231,'S49'!$C:$BQ,23,0)</f>
        <v>#N/A</v>
      </c>
      <c r="BU231" s="29" t="e">
        <f>VLOOKUP($C231,'S49'!$C:$BQ,35,0)</f>
        <v>#N/A</v>
      </c>
      <c r="BV231" s="29" t="e">
        <f>VLOOKUP($C231,'S49'!$C:$BQ,42,0)</f>
        <v>#N/A</v>
      </c>
      <c r="BW231" s="29" t="e">
        <f>VLOOKUP($C231,'S49'!$C:$BQ,43,0)</f>
        <v>#N/A</v>
      </c>
      <c r="BX231" s="22" t="e">
        <f>VLOOKUP($C231,'S50'!$C:$BQ,55,0)</f>
        <v>#N/A</v>
      </c>
      <c r="BY231" s="22" t="e">
        <f>VLOOKUP($C231,'S50'!$C:$BQ,62,0)</f>
        <v>#N/A</v>
      </c>
      <c r="BZ231" s="22" t="e">
        <f>VLOOKUP($C231,'S50'!$C:$BQ,63,0)</f>
        <v>#N/A</v>
      </c>
      <c r="CA231" s="22" t="e">
        <f>VLOOKUP($C231,'S50'!$C:$BQ,45,0)</f>
        <v>#N/A</v>
      </c>
      <c r="CB231" s="29" t="e">
        <f>VLOOKUP($C231,'S50'!$C:$BQ,52,0)</f>
        <v>#N/A</v>
      </c>
      <c r="CC231" s="29" t="e">
        <f>VLOOKUP($C231,'S50'!$C:$BQ,53,0)</f>
        <v>#N/A</v>
      </c>
      <c r="CD231" s="29" t="e">
        <f>VLOOKUP($C231,'S50'!$C:$BQ,15,0)</f>
        <v>#N/A</v>
      </c>
      <c r="CE231" s="29" t="e">
        <f>VLOOKUP($C231,'S50'!$C:$BQ,22,0)</f>
        <v>#N/A</v>
      </c>
      <c r="CF231" s="29" t="e">
        <f>VLOOKUP($C231,'S50'!$C:$BQ,23,0)</f>
        <v>#N/A</v>
      </c>
      <c r="CG231" s="29" t="e">
        <f>VLOOKUP($C231,'S50'!$C:$BQ,35,0)</f>
        <v>#N/A</v>
      </c>
      <c r="CH231" s="29" t="e">
        <f>VLOOKUP($C231,'S50'!$C:$BQ,42,0)</f>
        <v>#N/A</v>
      </c>
      <c r="CI231" s="29" t="e">
        <f>VLOOKUP($C231,'S50'!$C:$BQ,43,0)</f>
        <v>#N/A</v>
      </c>
    </row>
    <row r="232" spans="1:87" x14ac:dyDescent="0.2">
      <c r="A232" s="31" t="s">
        <v>246</v>
      </c>
      <c r="B232" s="31" t="s">
        <v>375</v>
      </c>
      <c r="C232" s="21" t="s">
        <v>273</v>
      </c>
      <c r="D232" s="22">
        <f>VLOOKUP($C232,'S0 remplacer avec S44'!$C:$BQ,55,0)</f>
        <v>212.6</v>
      </c>
      <c r="E232" s="22">
        <f>VLOOKUP($C232,'S0 remplacer avec S44'!$C:$BQ,62,0)</f>
        <v>0</v>
      </c>
      <c r="F232" s="22">
        <f>VLOOKUP($C232,'S0 remplacer avec S44'!$C:$BQ,63,0)</f>
        <v>0</v>
      </c>
      <c r="G232" s="22">
        <f>VLOOKUP($C232,'S0 remplacer avec S44'!$C:$BQ,45,0)</f>
        <v>2173.7383599999998</v>
      </c>
      <c r="H232" s="29">
        <f>VLOOKUP($C232,'S0 remplacer avec S44'!$C:$BQ,52,0)</f>
        <v>0</v>
      </c>
      <c r="I232" s="29">
        <f>VLOOKUP($C232,'S0 remplacer avec S44'!$C:$BQ,53,0)</f>
        <v>0</v>
      </c>
      <c r="J232" s="29">
        <f>VLOOKUP($C232,'S0 remplacer avec S44'!$C:$BQ,15,0)</f>
        <v>115</v>
      </c>
      <c r="K232" s="29">
        <f>VLOOKUP($C232,'S0 remplacer avec S44'!$C:$BQ,22,0)</f>
        <v>0</v>
      </c>
      <c r="L232" s="29">
        <f>VLOOKUP($C232,'S0 remplacer avec S44'!$C:$BQ,23,0)</f>
        <v>0</v>
      </c>
      <c r="M232" s="29">
        <f>VLOOKUP($C232,'S0 remplacer avec S44'!$C:$BQ,35,0)</f>
        <v>2143.2925799999998</v>
      </c>
      <c r="N232" s="29">
        <f>VLOOKUP($C232,'S0 remplacer avec S44'!$C:$BQ,42,0)</f>
        <v>0</v>
      </c>
      <c r="O232" s="29">
        <f>VLOOKUP($C232,'S0 remplacer avec S44'!$C:$BQ,43,0)</f>
        <v>0</v>
      </c>
      <c r="P232" s="22">
        <f>VLOOKUP($C232,'S45'!$C:$BQ,55,0)</f>
        <v>212.6</v>
      </c>
      <c r="Q232" s="22">
        <f>VLOOKUP($C232,'S45'!$C:$BQ,62,0)</f>
        <v>0</v>
      </c>
      <c r="R232" s="22">
        <f>VLOOKUP($C232,'S45'!$C:$BQ,63,0)</f>
        <v>0</v>
      </c>
      <c r="S232" s="22">
        <f>VLOOKUP($C232,'S45'!$C:$BQ,45,0)</f>
        <v>2154.54475</v>
      </c>
      <c r="T232" s="29">
        <f>VLOOKUP($C232,'S45'!$C:$BQ,52,0)</f>
        <v>0</v>
      </c>
      <c r="U232" s="29">
        <f>VLOOKUP($C232,'S45'!$C:$BQ,53,0)</f>
        <v>0</v>
      </c>
      <c r="V232" s="29">
        <f>VLOOKUP($C232,'S45'!$C:$BQ,15,0)</f>
        <v>115</v>
      </c>
      <c r="W232" s="29">
        <f>VLOOKUP($C232,'S45'!$C:$BQ,22,0)</f>
        <v>0</v>
      </c>
      <c r="X232" s="29">
        <f>VLOOKUP($C232,'S45'!$C:$BQ,23,0)</f>
        <v>0</v>
      </c>
      <c r="Y232" s="29">
        <f>VLOOKUP($C232,'S45'!$C:$BQ,35,0)</f>
        <v>2144.8965499999999</v>
      </c>
      <c r="Z232" s="29">
        <f>VLOOKUP($C232,'S45'!$C:$BQ,42,0)</f>
        <v>0</v>
      </c>
      <c r="AA232" s="29">
        <f>VLOOKUP($C232,'S45'!$C:$BQ,43,0)</f>
        <v>0</v>
      </c>
      <c r="AB232" s="22" t="e">
        <f>VLOOKUP($C232,'S46'!$C:$BQ,55,0)</f>
        <v>#N/A</v>
      </c>
      <c r="AC232" s="22" t="e">
        <f>VLOOKUP($C232,'S46'!$C:$BQ,62,0)</f>
        <v>#N/A</v>
      </c>
      <c r="AD232" s="22" t="e">
        <f>VLOOKUP($C232,'S46'!$C:$BQ,63,0)</f>
        <v>#N/A</v>
      </c>
      <c r="AE232" s="22" t="e">
        <f>VLOOKUP($C232,'S46'!$C:$BQ,45,0)</f>
        <v>#N/A</v>
      </c>
      <c r="AF232" s="29" t="e">
        <f>VLOOKUP($C232,'S46'!$C:$BQ,52,0)</f>
        <v>#N/A</v>
      </c>
      <c r="AG232" s="29" t="e">
        <f>VLOOKUP($C232,'S46'!$C:$BQ,53,0)</f>
        <v>#N/A</v>
      </c>
      <c r="AH232" s="29" t="e">
        <f>VLOOKUP($C232,'S46'!$C:$BQ,15,0)</f>
        <v>#N/A</v>
      </c>
      <c r="AI232" s="29" t="e">
        <f>VLOOKUP($C232,'S46'!$C:$BQ,22,0)</f>
        <v>#N/A</v>
      </c>
      <c r="AJ232" s="29" t="e">
        <f>VLOOKUP($C232,'S46'!$C:$BQ,23,0)</f>
        <v>#N/A</v>
      </c>
      <c r="AK232" s="29" t="e">
        <f>VLOOKUP($C232,'S46'!$C:$BQ,35,0)</f>
        <v>#N/A</v>
      </c>
      <c r="AL232" s="29" t="e">
        <f>VLOOKUP($C232,'S46'!$C:$BQ,42,0)</f>
        <v>#N/A</v>
      </c>
      <c r="AM232" s="29" t="e">
        <f>VLOOKUP($C232,'S46'!$C:$BQ,43,0)</f>
        <v>#N/A</v>
      </c>
      <c r="AN232" s="22" t="e">
        <f>VLOOKUP($C232,'S47'!$C:$BQ,55,0)</f>
        <v>#N/A</v>
      </c>
      <c r="AO232" s="22" t="e">
        <f>VLOOKUP($C232,'S47'!$C:$BQ,62,0)</f>
        <v>#N/A</v>
      </c>
      <c r="AP232" s="22" t="e">
        <f>VLOOKUP($C232,'S47'!$C:$BQ,63,0)</f>
        <v>#N/A</v>
      </c>
      <c r="AQ232" s="22" t="e">
        <f>VLOOKUP($C232,'S47'!$C:$BQ,45,0)</f>
        <v>#N/A</v>
      </c>
      <c r="AR232" s="29" t="e">
        <f>VLOOKUP($C232,'S47'!$C:$BQ,52,0)</f>
        <v>#N/A</v>
      </c>
      <c r="AS232" s="29" t="e">
        <f>VLOOKUP($C232,'S47'!$C:$BQ,53,0)</f>
        <v>#N/A</v>
      </c>
      <c r="AT232" s="29" t="e">
        <f>VLOOKUP($C232,'S47'!$C:$BQ,15,0)</f>
        <v>#N/A</v>
      </c>
      <c r="AU232" s="29" t="e">
        <f>VLOOKUP($C232,'S47'!$C:$BQ,22,0)</f>
        <v>#N/A</v>
      </c>
      <c r="AV232" s="29" t="e">
        <f>VLOOKUP($C232,'S47'!$C:$BQ,23,0)</f>
        <v>#N/A</v>
      </c>
      <c r="AW232" s="29" t="e">
        <f>VLOOKUP($C232,'S47'!$C:$BQ,35,0)</f>
        <v>#N/A</v>
      </c>
      <c r="AX232" s="29" t="e">
        <f>VLOOKUP($C232,'S47'!$C:$BQ,42,0)</f>
        <v>#N/A</v>
      </c>
      <c r="AY232" s="29" t="e">
        <f>VLOOKUP($C232,'S47'!$C:$BQ,43,0)</f>
        <v>#N/A</v>
      </c>
      <c r="AZ232" s="22" t="e">
        <f>VLOOKUP($C232,'S48'!$C:$BQ,55,0)</f>
        <v>#N/A</v>
      </c>
      <c r="BA232" s="22" t="e">
        <f>VLOOKUP($C232,'S48'!$C:$BQ,62,0)</f>
        <v>#N/A</v>
      </c>
      <c r="BB232" s="22" t="e">
        <f>VLOOKUP($C232,'S48'!$C:$BQ,63,0)</f>
        <v>#N/A</v>
      </c>
      <c r="BC232" s="22" t="e">
        <f>VLOOKUP($C232,'S48'!$C:$BQ,45,0)</f>
        <v>#N/A</v>
      </c>
      <c r="BD232" s="29" t="e">
        <f>VLOOKUP($C232,'S48'!$C:$BQ,52,0)</f>
        <v>#N/A</v>
      </c>
      <c r="BE232" s="29" t="e">
        <f>VLOOKUP($C232,'S48'!$C:$BQ,53,0)</f>
        <v>#N/A</v>
      </c>
      <c r="BF232" s="29" t="e">
        <f>VLOOKUP($C232,'S48'!$C:$BQ,15,0)</f>
        <v>#N/A</v>
      </c>
      <c r="BG232" s="29" t="e">
        <f>VLOOKUP($C232,'S48'!$C:$BQ,22,0)</f>
        <v>#N/A</v>
      </c>
      <c r="BH232" s="29" t="e">
        <f>VLOOKUP($C232,'S48'!$C:$BQ,23,0)</f>
        <v>#N/A</v>
      </c>
      <c r="BI232" s="29" t="e">
        <f>VLOOKUP($C232,'S48'!$C:$BQ,35,0)</f>
        <v>#N/A</v>
      </c>
      <c r="BJ232" s="29" t="e">
        <f>VLOOKUP($C232,'S48'!$C:$BQ,42,0)</f>
        <v>#N/A</v>
      </c>
      <c r="BK232" s="29" t="e">
        <f>VLOOKUP($C232,'S48'!$C:$BQ,43,0)</f>
        <v>#N/A</v>
      </c>
      <c r="BL232" s="22" t="e">
        <f>VLOOKUP($C232,'S49'!$C:$BQ,55,0)</f>
        <v>#N/A</v>
      </c>
      <c r="BM232" s="22" t="e">
        <f>VLOOKUP($C232,'S49'!$C:$BQ,62,0)</f>
        <v>#N/A</v>
      </c>
      <c r="BN232" s="22" t="e">
        <f>VLOOKUP($C232,'S49'!$C:$BQ,63,0)</f>
        <v>#N/A</v>
      </c>
      <c r="BO232" s="22" t="e">
        <f>VLOOKUP($C232,'S49'!$C:$BQ,45,0)</f>
        <v>#N/A</v>
      </c>
      <c r="BP232" s="29" t="e">
        <f>VLOOKUP($C232,'S49'!$C:$BQ,52,0)</f>
        <v>#N/A</v>
      </c>
      <c r="BQ232" s="29" t="e">
        <f>VLOOKUP($C232,'S49'!$C:$BQ,53,0)</f>
        <v>#N/A</v>
      </c>
      <c r="BR232" s="29" t="e">
        <f>VLOOKUP($C232,'S49'!$C:$BQ,15,0)</f>
        <v>#N/A</v>
      </c>
      <c r="BS232" s="29" t="e">
        <f>VLOOKUP($C232,'S49'!$C:$BQ,22,0)</f>
        <v>#N/A</v>
      </c>
      <c r="BT232" s="29" t="e">
        <f>VLOOKUP($C232,'S49'!$C:$BQ,23,0)</f>
        <v>#N/A</v>
      </c>
      <c r="BU232" s="29" t="e">
        <f>VLOOKUP($C232,'S49'!$C:$BQ,35,0)</f>
        <v>#N/A</v>
      </c>
      <c r="BV232" s="29" t="e">
        <f>VLOOKUP($C232,'S49'!$C:$BQ,42,0)</f>
        <v>#N/A</v>
      </c>
      <c r="BW232" s="29" t="e">
        <f>VLOOKUP($C232,'S49'!$C:$BQ,43,0)</f>
        <v>#N/A</v>
      </c>
      <c r="BX232" s="22" t="e">
        <f>VLOOKUP($C232,'S50'!$C:$BQ,55,0)</f>
        <v>#N/A</v>
      </c>
      <c r="BY232" s="22" t="e">
        <f>VLOOKUP($C232,'S50'!$C:$BQ,62,0)</f>
        <v>#N/A</v>
      </c>
      <c r="BZ232" s="22" t="e">
        <f>VLOOKUP($C232,'S50'!$C:$BQ,63,0)</f>
        <v>#N/A</v>
      </c>
      <c r="CA232" s="22" t="e">
        <f>VLOOKUP($C232,'S50'!$C:$BQ,45,0)</f>
        <v>#N/A</v>
      </c>
      <c r="CB232" s="29" t="e">
        <f>VLOOKUP($C232,'S50'!$C:$BQ,52,0)</f>
        <v>#N/A</v>
      </c>
      <c r="CC232" s="29" t="e">
        <f>VLOOKUP($C232,'S50'!$C:$BQ,53,0)</f>
        <v>#N/A</v>
      </c>
      <c r="CD232" s="29" t="e">
        <f>VLOOKUP($C232,'S50'!$C:$BQ,15,0)</f>
        <v>#N/A</v>
      </c>
      <c r="CE232" s="29" t="e">
        <f>VLOOKUP($C232,'S50'!$C:$BQ,22,0)</f>
        <v>#N/A</v>
      </c>
      <c r="CF232" s="29" t="e">
        <f>VLOOKUP($C232,'S50'!$C:$BQ,23,0)</f>
        <v>#N/A</v>
      </c>
      <c r="CG232" s="29" t="e">
        <f>VLOOKUP($C232,'S50'!$C:$BQ,35,0)</f>
        <v>#N/A</v>
      </c>
      <c r="CH232" s="29" t="e">
        <f>VLOOKUP($C232,'S50'!$C:$BQ,42,0)</f>
        <v>#N/A</v>
      </c>
      <c r="CI232" s="29" t="e">
        <f>VLOOKUP($C232,'S50'!$C:$BQ,43,0)</f>
        <v>#N/A</v>
      </c>
    </row>
    <row r="233" spans="1:87" x14ac:dyDescent="0.2">
      <c r="A233" s="31" t="s">
        <v>246</v>
      </c>
      <c r="B233" s="31" t="s">
        <v>375</v>
      </c>
      <c r="C233" s="21" t="s">
        <v>274</v>
      </c>
      <c r="D233" s="22">
        <f>VLOOKUP($C233,'S0 remplacer avec S44'!$C:$BQ,55,0)</f>
        <v>179.1</v>
      </c>
      <c r="E233" s="22">
        <f>VLOOKUP($C233,'S0 remplacer avec S44'!$C:$BQ,62,0)</f>
        <v>36</v>
      </c>
      <c r="F233" s="22">
        <f>VLOOKUP($C233,'S0 remplacer avec S44'!$C:$BQ,63,0)</f>
        <v>79</v>
      </c>
      <c r="G233" s="22">
        <f>VLOOKUP($C233,'S0 remplacer avec S44'!$C:$BQ,45,0)</f>
        <v>1767.3805500000001</v>
      </c>
      <c r="H233" s="29">
        <f>VLOOKUP($C233,'S0 remplacer avec S44'!$C:$BQ,52,0)</f>
        <v>126</v>
      </c>
      <c r="I233" s="29">
        <f>VLOOKUP($C233,'S0 remplacer avec S44'!$C:$BQ,53,0)</f>
        <v>505</v>
      </c>
      <c r="J233" s="29">
        <f>VLOOKUP($C233,'S0 remplacer avec S44'!$C:$BQ,15,0)</f>
        <v>108</v>
      </c>
      <c r="K233" s="29">
        <f>VLOOKUP($C233,'S0 remplacer avec S44'!$C:$BQ,22,0)</f>
        <v>11</v>
      </c>
      <c r="L233" s="29">
        <f>VLOOKUP($C233,'S0 remplacer avec S44'!$C:$BQ,23,0)</f>
        <v>35</v>
      </c>
      <c r="M233" s="29">
        <f>VLOOKUP($C233,'S0 remplacer avec S44'!$C:$BQ,35,0)</f>
        <v>1648.51252</v>
      </c>
      <c r="N233" s="29">
        <f>VLOOKUP($C233,'S0 remplacer avec S44'!$C:$BQ,42,0)</f>
        <v>739</v>
      </c>
      <c r="O233" s="29">
        <f>VLOOKUP($C233,'S0 remplacer avec S44'!$C:$BQ,43,0)</f>
        <v>1216</v>
      </c>
      <c r="P233" s="22">
        <f>VLOOKUP($C233,'S45'!$C:$BQ,55,0)</f>
        <v>180.9</v>
      </c>
      <c r="Q233" s="22">
        <f>VLOOKUP($C233,'S45'!$C:$BQ,62,0)</f>
        <v>34</v>
      </c>
      <c r="R233" s="22">
        <f>VLOOKUP($C233,'S45'!$C:$BQ,63,0)</f>
        <v>77</v>
      </c>
      <c r="S233" s="22">
        <f>VLOOKUP($C233,'S45'!$C:$BQ,45,0)</f>
        <v>1773.36464</v>
      </c>
      <c r="T233" s="29">
        <f>VLOOKUP($C233,'S45'!$C:$BQ,52,0)</f>
        <v>120</v>
      </c>
      <c r="U233" s="29">
        <f>VLOOKUP($C233,'S45'!$C:$BQ,53,0)</f>
        <v>499</v>
      </c>
      <c r="V233" s="29">
        <f>VLOOKUP($C233,'S45'!$C:$BQ,15,0)</f>
        <v>112</v>
      </c>
      <c r="W233" s="29">
        <f>VLOOKUP($C233,'S45'!$C:$BQ,22,0)</f>
        <v>7</v>
      </c>
      <c r="X233" s="29">
        <f>VLOOKUP($C233,'S45'!$C:$BQ,23,0)</f>
        <v>31</v>
      </c>
      <c r="Y233" s="29">
        <f>VLOOKUP($C233,'S45'!$C:$BQ,35,0)</f>
        <v>1790.7847200000001</v>
      </c>
      <c r="Z233" s="29">
        <f>VLOOKUP($C233,'S45'!$C:$BQ,42,0)</f>
        <v>597</v>
      </c>
      <c r="AA233" s="29">
        <f>VLOOKUP($C233,'S45'!$C:$BQ,43,0)</f>
        <v>1074</v>
      </c>
      <c r="AB233" s="22" t="e">
        <f>VLOOKUP($C233,'S46'!$C:$BQ,55,0)</f>
        <v>#N/A</v>
      </c>
      <c r="AC233" s="22" t="e">
        <f>VLOOKUP($C233,'S46'!$C:$BQ,62,0)</f>
        <v>#N/A</v>
      </c>
      <c r="AD233" s="22" t="e">
        <f>VLOOKUP($C233,'S46'!$C:$BQ,63,0)</f>
        <v>#N/A</v>
      </c>
      <c r="AE233" s="22" t="e">
        <f>VLOOKUP($C233,'S46'!$C:$BQ,45,0)</f>
        <v>#N/A</v>
      </c>
      <c r="AF233" s="29" t="e">
        <f>VLOOKUP($C233,'S46'!$C:$BQ,52,0)</f>
        <v>#N/A</v>
      </c>
      <c r="AG233" s="29" t="e">
        <f>VLOOKUP($C233,'S46'!$C:$BQ,53,0)</f>
        <v>#N/A</v>
      </c>
      <c r="AH233" s="29" t="e">
        <f>VLOOKUP($C233,'S46'!$C:$BQ,15,0)</f>
        <v>#N/A</v>
      </c>
      <c r="AI233" s="29" t="e">
        <f>VLOOKUP($C233,'S46'!$C:$BQ,22,0)</f>
        <v>#N/A</v>
      </c>
      <c r="AJ233" s="29" t="e">
        <f>VLOOKUP($C233,'S46'!$C:$BQ,23,0)</f>
        <v>#N/A</v>
      </c>
      <c r="AK233" s="29" t="e">
        <f>VLOOKUP($C233,'S46'!$C:$BQ,35,0)</f>
        <v>#N/A</v>
      </c>
      <c r="AL233" s="29" t="e">
        <f>VLOOKUP($C233,'S46'!$C:$BQ,42,0)</f>
        <v>#N/A</v>
      </c>
      <c r="AM233" s="29" t="e">
        <f>VLOOKUP($C233,'S46'!$C:$BQ,43,0)</f>
        <v>#N/A</v>
      </c>
      <c r="AN233" s="22" t="e">
        <f>VLOOKUP($C233,'S47'!$C:$BQ,55,0)</f>
        <v>#N/A</v>
      </c>
      <c r="AO233" s="22" t="e">
        <f>VLOOKUP($C233,'S47'!$C:$BQ,62,0)</f>
        <v>#N/A</v>
      </c>
      <c r="AP233" s="22" t="e">
        <f>VLOOKUP($C233,'S47'!$C:$BQ,63,0)</f>
        <v>#N/A</v>
      </c>
      <c r="AQ233" s="22" t="e">
        <f>VLOOKUP($C233,'S47'!$C:$BQ,45,0)</f>
        <v>#N/A</v>
      </c>
      <c r="AR233" s="29" t="e">
        <f>VLOOKUP($C233,'S47'!$C:$BQ,52,0)</f>
        <v>#N/A</v>
      </c>
      <c r="AS233" s="29" t="e">
        <f>VLOOKUP($C233,'S47'!$C:$BQ,53,0)</f>
        <v>#N/A</v>
      </c>
      <c r="AT233" s="29" t="e">
        <f>VLOOKUP($C233,'S47'!$C:$BQ,15,0)</f>
        <v>#N/A</v>
      </c>
      <c r="AU233" s="29" t="e">
        <f>VLOOKUP($C233,'S47'!$C:$BQ,22,0)</f>
        <v>#N/A</v>
      </c>
      <c r="AV233" s="29" t="e">
        <f>VLOOKUP($C233,'S47'!$C:$BQ,23,0)</f>
        <v>#N/A</v>
      </c>
      <c r="AW233" s="29" t="e">
        <f>VLOOKUP($C233,'S47'!$C:$BQ,35,0)</f>
        <v>#N/A</v>
      </c>
      <c r="AX233" s="29" t="e">
        <f>VLOOKUP($C233,'S47'!$C:$BQ,42,0)</f>
        <v>#N/A</v>
      </c>
      <c r="AY233" s="29" t="e">
        <f>VLOOKUP($C233,'S47'!$C:$BQ,43,0)</f>
        <v>#N/A</v>
      </c>
      <c r="AZ233" s="22" t="e">
        <f>VLOOKUP($C233,'S48'!$C:$BQ,55,0)</f>
        <v>#N/A</v>
      </c>
      <c r="BA233" s="22" t="e">
        <f>VLOOKUP($C233,'S48'!$C:$BQ,62,0)</f>
        <v>#N/A</v>
      </c>
      <c r="BB233" s="22" t="e">
        <f>VLOOKUP($C233,'S48'!$C:$BQ,63,0)</f>
        <v>#N/A</v>
      </c>
      <c r="BC233" s="22" t="e">
        <f>VLOOKUP($C233,'S48'!$C:$BQ,45,0)</f>
        <v>#N/A</v>
      </c>
      <c r="BD233" s="29" t="e">
        <f>VLOOKUP($C233,'S48'!$C:$BQ,52,0)</f>
        <v>#N/A</v>
      </c>
      <c r="BE233" s="29" t="e">
        <f>VLOOKUP($C233,'S48'!$C:$BQ,53,0)</f>
        <v>#N/A</v>
      </c>
      <c r="BF233" s="29" t="e">
        <f>VLOOKUP($C233,'S48'!$C:$BQ,15,0)</f>
        <v>#N/A</v>
      </c>
      <c r="BG233" s="29" t="e">
        <f>VLOOKUP($C233,'S48'!$C:$BQ,22,0)</f>
        <v>#N/A</v>
      </c>
      <c r="BH233" s="29" t="e">
        <f>VLOOKUP($C233,'S48'!$C:$BQ,23,0)</f>
        <v>#N/A</v>
      </c>
      <c r="BI233" s="29" t="e">
        <f>VLOOKUP($C233,'S48'!$C:$BQ,35,0)</f>
        <v>#N/A</v>
      </c>
      <c r="BJ233" s="29" t="e">
        <f>VLOOKUP($C233,'S48'!$C:$BQ,42,0)</f>
        <v>#N/A</v>
      </c>
      <c r="BK233" s="29" t="e">
        <f>VLOOKUP($C233,'S48'!$C:$BQ,43,0)</f>
        <v>#N/A</v>
      </c>
      <c r="BL233" s="22" t="e">
        <f>VLOOKUP($C233,'S49'!$C:$BQ,55,0)</f>
        <v>#N/A</v>
      </c>
      <c r="BM233" s="22" t="e">
        <f>VLOOKUP($C233,'S49'!$C:$BQ,62,0)</f>
        <v>#N/A</v>
      </c>
      <c r="BN233" s="22" t="e">
        <f>VLOOKUP($C233,'S49'!$C:$BQ,63,0)</f>
        <v>#N/A</v>
      </c>
      <c r="BO233" s="22" t="e">
        <f>VLOOKUP($C233,'S49'!$C:$BQ,45,0)</f>
        <v>#N/A</v>
      </c>
      <c r="BP233" s="29" t="e">
        <f>VLOOKUP($C233,'S49'!$C:$BQ,52,0)</f>
        <v>#N/A</v>
      </c>
      <c r="BQ233" s="29" t="e">
        <f>VLOOKUP($C233,'S49'!$C:$BQ,53,0)</f>
        <v>#N/A</v>
      </c>
      <c r="BR233" s="29" t="e">
        <f>VLOOKUP($C233,'S49'!$C:$BQ,15,0)</f>
        <v>#N/A</v>
      </c>
      <c r="BS233" s="29" t="e">
        <f>VLOOKUP($C233,'S49'!$C:$BQ,22,0)</f>
        <v>#N/A</v>
      </c>
      <c r="BT233" s="29" t="e">
        <f>VLOOKUP($C233,'S49'!$C:$BQ,23,0)</f>
        <v>#N/A</v>
      </c>
      <c r="BU233" s="29" t="e">
        <f>VLOOKUP($C233,'S49'!$C:$BQ,35,0)</f>
        <v>#N/A</v>
      </c>
      <c r="BV233" s="29" t="e">
        <f>VLOOKUP($C233,'S49'!$C:$BQ,42,0)</f>
        <v>#N/A</v>
      </c>
      <c r="BW233" s="29" t="e">
        <f>VLOOKUP($C233,'S49'!$C:$BQ,43,0)</f>
        <v>#N/A</v>
      </c>
      <c r="BX233" s="22" t="e">
        <f>VLOOKUP($C233,'S50'!$C:$BQ,55,0)</f>
        <v>#N/A</v>
      </c>
      <c r="BY233" s="22" t="e">
        <f>VLOOKUP($C233,'S50'!$C:$BQ,62,0)</f>
        <v>#N/A</v>
      </c>
      <c r="BZ233" s="22" t="e">
        <f>VLOOKUP($C233,'S50'!$C:$BQ,63,0)</f>
        <v>#N/A</v>
      </c>
      <c r="CA233" s="22" t="e">
        <f>VLOOKUP($C233,'S50'!$C:$BQ,45,0)</f>
        <v>#N/A</v>
      </c>
      <c r="CB233" s="29" t="e">
        <f>VLOOKUP($C233,'S50'!$C:$BQ,52,0)</f>
        <v>#N/A</v>
      </c>
      <c r="CC233" s="29" t="e">
        <f>VLOOKUP($C233,'S50'!$C:$BQ,53,0)</f>
        <v>#N/A</v>
      </c>
      <c r="CD233" s="29" t="e">
        <f>VLOOKUP($C233,'S50'!$C:$BQ,15,0)</f>
        <v>#N/A</v>
      </c>
      <c r="CE233" s="29" t="e">
        <f>VLOOKUP($C233,'S50'!$C:$BQ,22,0)</f>
        <v>#N/A</v>
      </c>
      <c r="CF233" s="29" t="e">
        <f>VLOOKUP($C233,'S50'!$C:$BQ,23,0)</f>
        <v>#N/A</v>
      </c>
      <c r="CG233" s="29" t="e">
        <f>VLOOKUP($C233,'S50'!$C:$BQ,35,0)</f>
        <v>#N/A</v>
      </c>
      <c r="CH233" s="29" t="e">
        <f>VLOOKUP($C233,'S50'!$C:$BQ,42,0)</f>
        <v>#N/A</v>
      </c>
      <c r="CI233" s="29" t="e">
        <f>VLOOKUP($C233,'S50'!$C:$BQ,43,0)</f>
        <v>#N/A</v>
      </c>
    </row>
    <row r="234" spans="1:87" x14ac:dyDescent="0.2">
      <c r="A234" s="31" t="s">
        <v>246</v>
      </c>
      <c r="B234" s="31" t="s">
        <v>375</v>
      </c>
      <c r="C234" s="21" t="s">
        <v>275</v>
      </c>
      <c r="D234" s="22">
        <f>VLOOKUP($C234,'S0 remplacer avec S44'!$C:$BQ,55,0)</f>
        <v>291</v>
      </c>
      <c r="E234" s="22">
        <f>VLOOKUP($C234,'S0 remplacer avec S44'!$C:$BQ,62,0)</f>
        <v>13</v>
      </c>
      <c r="F234" s="22">
        <f>VLOOKUP($C234,'S0 remplacer avec S44'!$C:$BQ,63,0)</f>
        <v>73</v>
      </c>
      <c r="G234" s="22">
        <f>VLOOKUP($C234,'S0 remplacer avec S44'!$C:$BQ,45,0)</f>
        <v>3022.1546800000001</v>
      </c>
      <c r="H234" s="29">
        <f>VLOOKUP($C234,'S0 remplacer avec S44'!$C:$BQ,52,0)</f>
        <v>0</v>
      </c>
      <c r="I234" s="29">
        <f>VLOOKUP($C234,'S0 remplacer avec S44'!$C:$BQ,53,0)</f>
        <v>184</v>
      </c>
      <c r="J234" s="29">
        <f>VLOOKUP($C234,'S0 remplacer avec S44'!$C:$BQ,15,0)</f>
        <v>212</v>
      </c>
      <c r="K234" s="29">
        <f>VLOOKUP($C234,'S0 remplacer avec S44'!$C:$BQ,22,0)</f>
        <v>0</v>
      </c>
      <c r="L234" s="29">
        <f>VLOOKUP($C234,'S0 remplacer avec S44'!$C:$BQ,23,0)</f>
        <v>0</v>
      </c>
      <c r="M234" s="29">
        <f>VLOOKUP($C234,'S0 remplacer avec S44'!$C:$BQ,35,0)</f>
        <v>1175.98442</v>
      </c>
      <c r="N234" s="29">
        <f>VLOOKUP($C234,'S0 remplacer avec S44'!$C:$BQ,42,0)</f>
        <v>1768</v>
      </c>
      <c r="O234" s="29">
        <f>VLOOKUP($C234,'S0 remplacer avec S44'!$C:$BQ,43,0)</f>
        <v>2356</v>
      </c>
      <c r="P234" s="22">
        <f>VLOOKUP($C234,'S45'!$C:$BQ,55,0)</f>
        <v>295.60000000000002</v>
      </c>
      <c r="Q234" s="22">
        <f>VLOOKUP($C234,'S45'!$C:$BQ,62,0)</f>
        <v>8</v>
      </c>
      <c r="R234" s="22">
        <f>VLOOKUP($C234,'S45'!$C:$BQ,63,0)</f>
        <v>69</v>
      </c>
      <c r="S234" s="22">
        <f>VLOOKUP($C234,'S45'!$C:$BQ,45,0)</f>
        <v>3139.21992</v>
      </c>
      <c r="T234" s="29">
        <f>VLOOKUP($C234,'S45'!$C:$BQ,52,0)</f>
        <v>0</v>
      </c>
      <c r="U234" s="29">
        <f>VLOOKUP($C234,'S45'!$C:$BQ,53,0)</f>
        <v>67</v>
      </c>
      <c r="V234" s="29">
        <f>VLOOKUP($C234,'S45'!$C:$BQ,15,0)</f>
        <v>215</v>
      </c>
      <c r="W234" s="29">
        <f>VLOOKUP($C234,'S45'!$C:$BQ,22,0)</f>
        <v>0</v>
      </c>
      <c r="X234" s="29">
        <f>VLOOKUP($C234,'S45'!$C:$BQ,23,0)</f>
        <v>0</v>
      </c>
      <c r="Y234" s="29">
        <f>VLOOKUP($C234,'S45'!$C:$BQ,35,0)</f>
        <v>1179.165</v>
      </c>
      <c r="Z234" s="29">
        <f>VLOOKUP($C234,'S45'!$C:$BQ,42,0)</f>
        <v>1764</v>
      </c>
      <c r="AA234" s="29">
        <f>VLOOKUP($C234,'S45'!$C:$BQ,43,0)</f>
        <v>2353</v>
      </c>
      <c r="AB234" s="22" t="e">
        <f>VLOOKUP($C234,'S46'!$C:$BQ,55,0)</f>
        <v>#N/A</v>
      </c>
      <c r="AC234" s="22" t="e">
        <f>VLOOKUP($C234,'S46'!$C:$BQ,62,0)</f>
        <v>#N/A</v>
      </c>
      <c r="AD234" s="22" t="e">
        <f>VLOOKUP($C234,'S46'!$C:$BQ,63,0)</f>
        <v>#N/A</v>
      </c>
      <c r="AE234" s="22" t="e">
        <f>VLOOKUP($C234,'S46'!$C:$BQ,45,0)</f>
        <v>#N/A</v>
      </c>
      <c r="AF234" s="29" t="e">
        <f>VLOOKUP($C234,'S46'!$C:$BQ,52,0)</f>
        <v>#N/A</v>
      </c>
      <c r="AG234" s="29" t="e">
        <f>VLOOKUP($C234,'S46'!$C:$BQ,53,0)</f>
        <v>#N/A</v>
      </c>
      <c r="AH234" s="29" t="e">
        <f>VLOOKUP($C234,'S46'!$C:$BQ,15,0)</f>
        <v>#N/A</v>
      </c>
      <c r="AI234" s="29" t="e">
        <f>VLOOKUP($C234,'S46'!$C:$BQ,22,0)</f>
        <v>#N/A</v>
      </c>
      <c r="AJ234" s="29" t="e">
        <f>VLOOKUP($C234,'S46'!$C:$BQ,23,0)</f>
        <v>#N/A</v>
      </c>
      <c r="AK234" s="29" t="e">
        <f>VLOOKUP($C234,'S46'!$C:$BQ,35,0)</f>
        <v>#N/A</v>
      </c>
      <c r="AL234" s="29" t="e">
        <f>VLOOKUP($C234,'S46'!$C:$BQ,42,0)</f>
        <v>#N/A</v>
      </c>
      <c r="AM234" s="29" t="e">
        <f>VLOOKUP($C234,'S46'!$C:$BQ,43,0)</f>
        <v>#N/A</v>
      </c>
      <c r="AN234" s="22" t="e">
        <f>VLOOKUP($C234,'S47'!$C:$BQ,55,0)</f>
        <v>#N/A</v>
      </c>
      <c r="AO234" s="22" t="e">
        <f>VLOOKUP($C234,'S47'!$C:$BQ,62,0)</f>
        <v>#N/A</v>
      </c>
      <c r="AP234" s="22" t="e">
        <f>VLOOKUP($C234,'S47'!$C:$BQ,63,0)</f>
        <v>#N/A</v>
      </c>
      <c r="AQ234" s="22" t="e">
        <f>VLOOKUP($C234,'S47'!$C:$BQ,45,0)</f>
        <v>#N/A</v>
      </c>
      <c r="AR234" s="29" t="e">
        <f>VLOOKUP($C234,'S47'!$C:$BQ,52,0)</f>
        <v>#N/A</v>
      </c>
      <c r="AS234" s="29" t="e">
        <f>VLOOKUP($C234,'S47'!$C:$BQ,53,0)</f>
        <v>#N/A</v>
      </c>
      <c r="AT234" s="29" t="e">
        <f>VLOOKUP($C234,'S47'!$C:$BQ,15,0)</f>
        <v>#N/A</v>
      </c>
      <c r="AU234" s="29" t="e">
        <f>VLOOKUP($C234,'S47'!$C:$BQ,22,0)</f>
        <v>#N/A</v>
      </c>
      <c r="AV234" s="29" t="e">
        <f>VLOOKUP($C234,'S47'!$C:$BQ,23,0)</f>
        <v>#N/A</v>
      </c>
      <c r="AW234" s="29" t="e">
        <f>VLOOKUP($C234,'S47'!$C:$BQ,35,0)</f>
        <v>#N/A</v>
      </c>
      <c r="AX234" s="29" t="e">
        <f>VLOOKUP($C234,'S47'!$C:$BQ,42,0)</f>
        <v>#N/A</v>
      </c>
      <c r="AY234" s="29" t="e">
        <f>VLOOKUP($C234,'S47'!$C:$BQ,43,0)</f>
        <v>#N/A</v>
      </c>
      <c r="AZ234" s="22" t="e">
        <f>VLOOKUP($C234,'S48'!$C:$BQ,55,0)</f>
        <v>#N/A</v>
      </c>
      <c r="BA234" s="22" t="e">
        <f>VLOOKUP($C234,'S48'!$C:$BQ,62,0)</f>
        <v>#N/A</v>
      </c>
      <c r="BB234" s="22" t="e">
        <f>VLOOKUP($C234,'S48'!$C:$BQ,63,0)</f>
        <v>#N/A</v>
      </c>
      <c r="BC234" s="22" t="e">
        <f>VLOOKUP($C234,'S48'!$C:$BQ,45,0)</f>
        <v>#N/A</v>
      </c>
      <c r="BD234" s="29" t="e">
        <f>VLOOKUP($C234,'S48'!$C:$BQ,52,0)</f>
        <v>#N/A</v>
      </c>
      <c r="BE234" s="29" t="e">
        <f>VLOOKUP($C234,'S48'!$C:$BQ,53,0)</f>
        <v>#N/A</v>
      </c>
      <c r="BF234" s="29" t="e">
        <f>VLOOKUP($C234,'S48'!$C:$BQ,15,0)</f>
        <v>#N/A</v>
      </c>
      <c r="BG234" s="29" t="e">
        <f>VLOOKUP($C234,'S48'!$C:$BQ,22,0)</f>
        <v>#N/A</v>
      </c>
      <c r="BH234" s="29" t="e">
        <f>VLOOKUP($C234,'S48'!$C:$BQ,23,0)</f>
        <v>#N/A</v>
      </c>
      <c r="BI234" s="29" t="e">
        <f>VLOOKUP($C234,'S48'!$C:$BQ,35,0)</f>
        <v>#N/A</v>
      </c>
      <c r="BJ234" s="29" t="e">
        <f>VLOOKUP($C234,'S48'!$C:$BQ,42,0)</f>
        <v>#N/A</v>
      </c>
      <c r="BK234" s="29" t="e">
        <f>VLOOKUP($C234,'S48'!$C:$BQ,43,0)</f>
        <v>#N/A</v>
      </c>
      <c r="BL234" s="22" t="e">
        <f>VLOOKUP($C234,'S49'!$C:$BQ,55,0)</f>
        <v>#N/A</v>
      </c>
      <c r="BM234" s="22" t="e">
        <f>VLOOKUP($C234,'S49'!$C:$BQ,62,0)</f>
        <v>#N/A</v>
      </c>
      <c r="BN234" s="22" t="e">
        <f>VLOOKUP($C234,'S49'!$C:$BQ,63,0)</f>
        <v>#N/A</v>
      </c>
      <c r="BO234" s="22" t="e">
        <f>VLOOKUP($C234,'S49'!$C:$BQ,45,0)</f>
        <v>#N/A</v>
      </c>
      <c r="BP234" s="29" t="e">
        <f>VLOOKUP($C234,'S49'!$C:$BQ,52,0)</f>
        <v>#N/A</v>
      </c>
      <c r="BQ234" s="29" t="e">
        <f>VLOOKUP($C234,'S49'!$C:$BQ,53,0)</f>
        <v>#N/A</v>
      </c>
      <c r="BR234" s="29" t="e">
        <f>VLOOKUP($C234,'S49'!$C:$BQ,15,0)</f>
        <v>#N/A</v>
      </c>
      <c r="BS234" s="29" t="e">
        <f>VLOOKUP($C234,'S49'!$C:$BQ,22,0)</f>
        <v>#N/A</v>
      </c>
      <c r="BT234" s="29" t="e">
        <f>VLOOKUP($C234,'S49'!$C:$BQ,23,0)</f>
        <v>#N/A</v>
      </c>
      <c r="BU234" s="29" t="e">
        <f>VLOOKUP($C234,'S49'!$C:$BQ,35,0)</f>
        <v>#N/A</v>
      </c>
      <c r="BV234" s="29" t="e">
        <f>VLOOKUP($C234,'S49'!$C:$BQ,42,0)</f>
        <v>#N/A</v>
      </c>
      <c r="BW234" s="29" t="e">
        <f>VLOOKUP($C234,'S49'!$C:$BQ,43,0)</f>
        <v>#N/A</v>
      </c>
      <c r="BX234" s="22" t="e">
        <f>VLOOKUP($C234,'S50'!$C:$BQ,55,0)</f>
        <v>#N/A</v>
      </c>
      <c r="BY234" s="22" t="e">
        <f>VLOOKUP($C234,'S50'!$C:$BQ,62,0)</f>
        <v>#N/A</v>
      </c>
      <c r="BZ234" s="22" t="e">
        <f>VLOOKUP($C234,'S50'!$C:$BQ,63,0)</f>
        <v>#N/A</v>
      </c>
      <c r="CA234" s="22" t="e">
        <f>VLOOKUP($C234,'S50'!$C:$BQ,45,0)</f>
        <v>#N/A</v>
      </c>
      <c r="CB234" s="29" t="e">
        <f>VLOOKUP($C234,'S50'!$C:$BQ,52,0)</f>
        <v>#N/A</v>
      </c>
      <c r="CC234" s="29" t="e">
        <f>VLOOKUP($C234,'S50'!$C:$BQ,53,0)</f>
        <v>#N/A</v>
      </c>
      <c r="CD234" s="29" t="e">
        <f>VLOOKUP($C234,'S50'!$C:$BQ,15,0)</f>
        <v>#N/A</v>
      </c>
      <c r="CE234" s="29" t="e">
        <f>VLOOKUP($C234,'S50'!$C:$BQ,22,0)</f>
        <v>#N/A</v>
      </c>
      <c r="CF234" s="29" t="e">
        <f>VLOOKUP($C234,'S50'!$C:$BQ,23,0)</f>
        <v>#N/A</v>
      </c>
      <c r="CG234" s="29" t="e">
        <f>VLOOKUP($C234,'S50'!$C:$BQ,35,0)</f>
        <v>#N/A</v>
      </c>
      <c r="CH234" s="29" t="e">
        <f>VLOOKUP($C234,'S50'!$C:$BQ,42,0)</f>
        <v>#N/A</v>
      </c>
      <c r="CI234" s="29" t="e">
        <f>VLOOKUP($C234,'S50'!$C:$BQ,43,0)</f>
        <v>#N/A</v>
      </c>
    </row>
    <row r="235" spans="1:87" x14ac:dyDescent="0.2">
      <c r="A235" s="31" t="s">
        <v>246</v>
      </c>
      <c r="B235" s="31" t="s">
        <v>375</v>
      </c>
      <c r="C235" s="21" t="s">
        <v>276</v>
      </c>
      <c r="D235" s="22">
        <f>VLOOKUP($C235,'S0 remplacer avec S44'!$C:$BQ,55,0)</f>
        <v>734.7</v>
      </c>
      <c r="E235" s="22">
        <f>VLOOKUP($C235,'S0 remplacer avec S44'!$C:$BQ,62,0)</f>
        <v>0</v>
      </c>
      <c r="F235" s="22">
        <f>VLOOKUP($C235,'S0 remplacer avec S44'!$C:$BQ,63,0)</f>
        <v>129</v>
      </c>
      <c r="G235" s="22">
        <f>VLOOKUP($C235,'S0 remplacer avec S44'!$C:$BQ,45,0)</f>
        <v>7064.7262499999997</v>
      </c>
      <c r="H235" s="29">
        <f>VLOOKUP($C235,'S0 remplacer avec S44'!$C:$BQ,52,0)</f>
        <v>0</v>
      </c>
      <c r="I235" s="29">
        <f>VLOOKUP($C235,'S0 remplacer avec S44'!$C:$BQ,53,0)</f>
        <v>548</v>
      </c>
      <c r="J235" s="29">
        <f>VLOOKUP($C235,'S0 remplacer avec S44'!$C:$BQ,15,0)</f>
        <v>452</v>
      </c>
      <c r="K235" s="29">
        <f>VLOOKUP($C235,'S0 remplacer avec S44'!$C:$BQ,22,0)</f>
        <v>0</v>
      </c>
      <c r="L235" s="29">
        <f>VLOOKUP($C235,'S0 remplacer avec S44'!$C:$BQ,23,0)</f>
        <v>27</v>
      </c>
      <c r="M235" s="29">
        <f>VLOOKUP($C235,'S0 remplacer avec S44'!$C:$BQ,35,0)</f>
        <v>9227.6344300000001</v>
      </c>
      <c r="N235" s="29">
        <f>VLOOKUP($C235,'S0 remplacer avec S44'!$C:$BQ,42,0)</f>
        <v>0</v>
      </c>
      <c r="O235" s="29">
        <f>VLOOKUP($C235,'S0 remplacer avec S44'!$C:$BQ,43,0)</f>
        <v>0</v>
      </c>
      <c r="P235" s="22">
        <f>VLOOKUP($C235,'S45'!$C:$BQ,55,0)</f>
        <v>742.1</v>
      </c>
      <c r="Q235" s="22">
        <f>VLOOKUP($C235,'S45'!$C:$BQ,62,0)</f>
        <v>0</v>
      </c>
      <c r="R235" s="22">
        <f>VLOOKUP($C235,'S45'!$C:$BQ,63,0)</f>
        <v>122</v>
      </c>
      <c r="S235" s="22">
        <f>VLOOKUP($C235,'S45'!$C:$BQ,45,0)</f>
        <v>7333.6416900000004</v>
      </c>
      <c r="T235" s="29">
        <f>VLOOKUP($C235,'S45'!$C:$BQ,52,0)</f>
        <v>0</v>
      </c>
      <c r="U235" s="29">
        <f>VLOOKUP($C235,'S45'!$C:$BQ,53,0)</f>
        <v>279</v>
      </c>
      <c r="V235" s="29">
        <f>VLOOKUP($C235,'S45'!$C:$BQ,15,0)</f>
        <v>460</v>
      </c>
      <c r="W235" s="29">
        <f>VLOOKUP($C235,'S45'!$C:$BQ,22,0)</f>
        <v>0</v>
      </c>
      <c r="X235" s="29">
        <f>VLOOKUP($C235,'S45'!$C:$BQ,23,0)</f>
        <v>19</v>
      </c>
      <c r="Y235" s="29">
        <f>VLOOKUP($C235,'S45'!$C:$BQ,35,0)</f>
        <v>9282.9852900000005</v>
      </c>
      <c r="Z235" s="29">
        <f>VLOOKUP($C235,'S45'!$C:$BQ,42,0)</f>
        <v>0</v>
      </c>
      <c r="AA235" s="29">
        <f>VLOOKUP($C235,'S45'!$C:$BQ,43,0)</f>
        <v>0</v>
      </c>
      <c r="AB235" s="22" t="e">
        <f>VLOOKUP($C235,'S46'!$C:$BQ,55,0)</f>
        <v>#N/A</v>
      </c>
      <c r="AC235" s="22" t="e">
        <f>VLOOKUP($C235,'S46'!$C:$BQ,62,0)</f>
        <v>#N/A</v>
      </c>
      <c r="AD235" s="22" t="e">
        <f>VLOOKUP($C235,'S46'!$C:$BQ,63,0)</f>
        <v>#N/A</v>
      </c>
      <c r="AE235" s="22" t="e">
        <f>VLOOKUP($C235,'S46'!$C:$BQ,45,0)</f>
        <v>#N/A</v>
      </c>
      <c r="AF235" s="29" t="e">
        <f>VLOOKUP($C235,'S46'!$C:$BQ,52,0)</f>
        <v>#N/A</v>
      </c>
      <c r="AG235" s="29" t="e">
        <f>VLOOKUP($C235,'S46'!$C:$BQ,53,0)</f>
        <v>#N/A</v>
      </c>
      <c r="AH235" s="29" t="e">
        <f>VLOOKUP($C235,'S46'!$C:$BQ,15,0)</f>
        <v>#N/A</v>
      </c>
      <c r="AI235" s="29" t="e">
        <f>VLOOKUP($C235,'S46'!$C:$BQ,22,0)</f>
        <v>#N/A</v>
      </c>
      <c r="AJ235" s="29" t="e">
        <f>VLOOKUP($C235,'S46'!$C:$BQ,23,0)</f>
        <v>#N/A</v>
      </c>
      <c r="AK235" s="29" t="e">
        <f>VLOOKUP($C235,'S46'!$C:$BQ,35,0)</f>
        <v>#N/A</v>
      </c>
      <c r="AL235" s="29" t="e">
        <f>VLOOKUP($C235,'S46'!$C:$BQ,42,0)</f>
        <v>#N/A</v>
      </c>
      <c r="AM235" s="29" t="e">
        <f>VLOOKUP($C235,'S46'!$C:$BQ,43,0)</f>
        <v>#N/A</v>
      </c>
      <c r="AN235" s="22" t="e">
        <f>VLOOKUP($C235,'S47'!$C:$BQ,55,0)</f>
        <v>#N/A</v>
      </c>
      <c r="AO235" s="22" t="e">
        <f>VLOOKUP($C235,'S47'!$C:$BQ,62,0)</f>
        <v>#N/A</v>
      </c>
      <c r="AP235" s="22" t="e">
        <f>VLOOKUP($C235,'S47'!$C:$BQ,63,0)</f>
        <v>#N/A</v>
      </c>
      <c r="AQ235" s="22" t="e">
        <f>VLOOKUP($C235,'S47'!$C:$BQ,45,0)</f>
        <v>#N/A</v>
      </c>
      <c r="AR235" s="29" t="e">
        <f>VLOOKUP($C235,'S47'!$C:$BQ,52,0)</f>
        <v>#N/A</v>
      </c>
      <c r="AS235" s="29" t="e">
        <f>VLOOKUP($C235,'S47'!$C:$BQ,53,0)</f>
        <v>#N/A</v>
      </c>
      <c r="AT235" s="29" t="e">
        <f>VLOOKUP($C235,'S47'!$C:$BQ,15,0)</f>
        <v>#N/A</v>
      </c>
      <c r="AU235" s="29" t="e">
        <f>VLOOKUP($C235,'S47'!$C:$BQ,22,0)</f>
        <v>#N/A</v>
      </c>
      <c r="AV235" s="29" t="e">
        <f>VLOOKUP($C235,'S47'!$C:$BQ,23,0)</f>
        <v>#N/A</v>
      </c>
      <c r="AW235" s="29" t="e">
        <f>VLOOKUP($C235,'S47'!$C:$BQ,35,0)</f>
        <v>#N/A</v>
      </c>
      <c r="AX235" s="29" t="e">
        <f>VLOOKUP($C235,'S47'!$C:$BQ,42,0)</f>
        <v>#N/A</v>
      </c>
      <c r="AY235" s="29" t="e">
        <f>VLOOKUP($C235,'S47'!$C:$BQ,43,0)</f>
        <v>#N/A</v>
      </c>
      <c r="AZ235" s="22" t="e">
        <f>VLOOKUP($C235,'S48'!$C:$BQ,55,0)</f>
        <v>#N/A</v>
      </c>
      <c r="BA235" s="22" t="e">
        <f>VLOOKUP($C235,'S48'!$C:$BQ,62,0)</f>
        <v>#N/A</v>
      </c>
      <c r="BB235" s="22" t="e">
        <f>VLOOKUP($C235,'S48'!$C:$BQ,63,0)</f>
        <v>#N/A</v>
      </c>
      <c r="BC235" s="22" t="e">
        <f>VLOOKUP($C235,'S48'!$C:$BQ,45,0)</f>
        <v>#N/A</v>
      </c>
      <c r="BD235" s="29" t="e">
        <f>VLOOKUP($C235,'S48'!$C:$BQ,52,0)</f>
        <v>#N/A</v>
      </c>
      <c r="BE235" s="29" t="e">
        <f>VLOOKUP($C235,'S48'!$C:$BQ,53,0)</f>
        <v>#N/A</v>
      </c>
      <c r="BF235" s="29" t="e">
        <f>VLOOKUP($C235,'S48'!$C:$BQ,15,0)</f>
        <v>#N/A</v>
      </c>
      <c r="BG235" s="29" t="e">
        <f>VLOOKUP($C235,'S48'!$C:$BQ,22,0)</f>
        <v>#N/A</v>
      </c>
      <c r="BH235" s="29" t="e">
        <f>VLOOKUP($C235,'S48'!$C:$BQ,23,0)</f>
        <v>#N/A</v>
      </c>
      <c r="BI235" s="29" t="e">
        <f>VLOOKUP($C235,'S48'!$C:$BQ,35,0)</f>
        <v>#N/A</v>
      </c>
      <c r="BJ235" s="29" t="e">
        <f>VLOOKUP($C235,'S48'!$C:$BQ,42,0)</f>
        <v>#N/A</v>
      </c>
      <c r="BK235" s="29" t="e">
        <f>VLOOKUP($C235,'S48'!$C:$BQ,43,0)</f>
        <v>#N/A</v>
      </c>
      <c r="BL235" s="22" t="e">
        <f>VLOOKUP($C235,'S49'!$C:$BQ,55,0)</f>
        <v>#N/A</v>
      </c>
      <c r="BM235" s="22" t="e">
        <f>VLOOKUP($C235,'S49'!$C:$BQ,62,0)</f>
        <v>#N/A</v>
      </c>
      <c r="BN235" s="22" t="e">
        <f>VLOOKUP($C235,'S49'!$C:$BQ,63,0)</f>
        <v>#N/A</v>
      </c>
      <c r="BO235" s="22" t="e">
        <f>VLOOKUP($C235,'S49'!$C:$BQ,45,0)</f>
        <v>#N/A</v>
      </c>
      <c r="BP235" s="29" t="e">
        <f>VLOOKUP($C235,'S49'!$C:$BQ,52,0)</f>
        <v>#N/A</v>
      </c>
      <c r="BQ235" s="29" t="e">
        <f>VLOOKUP($C235,'S49'!$C:$BQ,53,0)</f>
        <v>#N/A</v>
      </c>
      <c r="BR235" s="29" t="e">
        <f>VLOOKUP($C235,'S49'!$C:$BQ,15,0)</f>
        <v>#N/A</v>
      </c>
      <c r="BS235" s="29" t="e">
        <f>VLOOKUP($C235,'S49'!$C:$BQ,22,0)</f>
        <v>#N/A</v>
      </c>
      <c r="BT235" s="29" t="e">
        <f>VLOOKUP($C235,'S49'!$C:$BQ,23,0)</f>
        <v>#N/A</v>
      </c>
      <c r="BU235" s="29" t="e">
        <f>VLOOKUP($C235,'S49'!$C:$BQ,35,0)</f>
        <v>#N/A</v>
      </c>
      <c r="BV235" s="29" t="e">
        <f>VLOOKUP($C235,'S49'!$C:$BQ,42,0)</f>
        <v>#N/A</v>
      </c>
      <c r="BW235" s="29" t="e">
        <f>VLOOKUP($C235,'S49'!$C:$BQ,43,0)</f>
        <v>#N/A</v>
      </c>
      <c r="BX235" s="22" t="e">
        <f>VLOOKUP($C235,'S50'!$C:$BQ,55,0)</f>
        <v>#N/A</v>
      </c>
      <c r="BY235" s="22" t="e">
        <f>VLOOKUP($C235,'S50'!$C:$BQ,62,0)</f>
        <v>#N/A</v>
      </c>
      <c r="BZ235" s="22" t="e">
        <f>VLOOKUP($C235,'S50'!$C:$BQ,63,0)</f>
        <v>#N/A</v>
      </c>
      <c r="CA235" s="22" t="e">
        <f>VLOOKUP($C235,'S50'!$C:$BQ,45,0)</f>
        <v>#N/A</v>
      </c>
      <c r="CB235" s="29" t="e">
        <f>VLOOKUP($C235,'S50'!$C:$BQ,52,0)</f>
        <v>#N/A</v>
      </c>
      <c r="CC235" s="29" t="e">
        <f>VLOOKUP($C235,'S50'!$C:$BQ,53,0)</f>
        <v>#N/A</v>
      </c>
      <c r="CD235" s="29" t="e">
        <f>VLOOKUP($C235,'S50'!$C:$BQ,15,0)</f>
        <v>#N/A</v>
      </c>
      <c r="CE235" s="29" t="e">
        <f>VLOOKUP($C235,'S50'!$C:$BQ,22,0)</f>
        <v>#N/A</v>
      </c>
      <c r="CF235" s="29" t="e">
        <f>VLOOKUP($C235,'S50'!$C:$BQ,23,0)</f>
        <v>#N/A</v>
      </c>
      <c r="CG235" s="29" t="e">
        <f>VLOOKUP($C235,'S50'!$C:$BQ,35,0)</f>
        <v>#N/A</v>
      </c>
      <c r="CH235" s="29" t="e">
        <f>VLOOKUP($C235,'S50'!$C:$BQ,42,0)</f>
        <v>#N/A</v>
      </c>
      <c r="CI235" s="29" t="e">
        <f>VLOOKUP($C235,'S50'!$C:$BQ,43,0)</f>
        <v>#N/A</v>
      </c>
    </row>
    <row r="236" spans="1:87" x14ac:dyDescent="0.2">
      <c r="A236" s="31" t="e">
        <v>#N/A</v>
      </c>
      <c r="B236" s="31" t="e">
        <v>#N/A</v>
      </c>
      <c r="C236" s="21" t="s">
        <v>277</v>
      </c>
      <c r="D236" s="22" t="e">
        <f>VLOOKUP($C236,'S0 remplacer avec S44'!$C:$BQ,55,0)</f>
        <v>#N/A</v>
      </c>
      <c r="E236" s="22" t="e">
        <f>VLOOKUP($C236,'S0 remplacer avec S44'!$C:$BQ,62,0)</f>
        <v>#N/A</v>
      </c>
      <c r="F236" s="22" t="e">
        <f>VLOOKUP($C236,'S0 remplacer avec S44'!$C:$BQ,63,0)</f>
        <v>#N/A</v>
      </c>
      <c r="G236" s="22" t="e">
        <f>VLOOKUP($C236,'S0 remplacer avec S44'!$C:$BQ,45,0)</f>
        <v>#N/A</v>
      </c>
      <c r="H236" s="29" t="e">
        <f>VLOOKUP($C236,'S0 remplacer avec S44'!$C:$BQ,52,0)</f>
        <v>#N/A</v>
      </c>
      <c r="I236" s="29" t="e">
        <f>VLOOKUP($C236,'S0 remplacer avec S44'!$C:$BQ,53,0)</f>
        <v>#N/A</v>
      </c>
      <c r="J236" s="29" t="e">
        <f>VLOOKUP($C236,'S0 remplacer avec S44'!$C:$BQ,15,0)</f>
        <v>#N/A</v>
      </c>
      <c r="K236" s="29" t="e">
        <f>VLOOKUP($C236,'S0 remplacer avec S44'!$C:$BQ,22,0)</f>
        <v>#N/A</v>
      </c>
      <c r="L236" s="29" t="e">
        <f>VLOOKUP($C236,'S0 remplacer avec S44'!$C:$BQ,23,0)</f>
        <v>#N/A</v>
      </c>
      <c r="M236" s="29" t="e">
        <f>VLOOKUP($C236,'S0 remplacer avec S44'!$C:$BQ,35,0)</f>
        <v>#N/A</v>
      </c>
      <c r="N236" s="29" t="e">
        <f>VLOOKUP($C236,'S0 remplacer avec S44'!$C:$BQ,42,0)</f>
        <v>#N/A</v>
      </c>
      <c r="O236" s="29" t="e">
        <f>VLOOKUP($C236,'S0 remplacer avec S44'!$C:$BQ,43,0)</f>
        <v>#N/A</v>
      </c>
      <c r="P236" s="22" t="e">
        <f>VLOOKUP($C236,'S45'!$C:$BQ,55,0)</f>
        <v>#N/A</v>
      </c>
      <c r="Q236" s="22" t="e">
        <f>VLOOKUP($C236,'S45'!$C:$BQ,62,0)</f>
        <v>#N/A</v>
      </c>
      <c r="R236" s="22" t="e">
        <f>VLOOKUP($C236,'S45'!$C:$BQ,63,0)</f>
        <v>#N/A</v>
      </c>
      <c r="S236" s="22" t="e">
        <f>VLOOKUP($C236,'S45'!$C:$BQ,45,0)</f>
        <v>#N/A</v>
      </c>
      <c r="T236" s="29" t="e">
        <f>VLOOKUP($C236,'S45'!$C:$BQ,52,0)</f>
        <v>#N/A</v>
      </c>
      <c r="U236" s="29" t="e">
        <f>VLOOKUP($C236,'S45'!$C:$BQ,53,0)</f>
        <v>#N/A</v>
      </c>
      <c r="V236" s="29" t="e">
        <f>VLOOKUP($C236,'S45'!$C:$BQ,15,0)</f>
        <v>#N/A</v>
      </c>
      <c r="W236" s="29" t="e">
        <f>VLOOKUP($C236,'S45'!$C:$BQ,22,0)</f>
        <v>#N/A</v>
      </c>
      <c r="X236" s="29" t="e">
        <f>VLOOKUP($C236,'S45'!$C:$BQ,23,0)</f>
        <v>#N/A</v>
      </c>
      <c r="Y236" s="29" t="e">
        <f>VLOOKUP($C236,'S45'!$C:$BQ,35,0)</f>
        <v>#N/A</v>
      </c>
      <c r="Z236" s="29" t="e">
        <f>VLOOKUP($C236,'S45'!$C:$BQ,42,0)</f>
        <v>#N/A</v>
      </c>
      <c r="AA236" s="29" t="e">
        <f>VLOOKUP($C236,'S45'!$C:$BQ,43,0)</f>
        <v>#N/A</v>
      </c>
      <c r="AB236" s="22" t="e">
        <f>VLOOKUP($C236,'S46'!$C:$BQ,55,0)</f>
        <v>#N/A</v>
      </c>
      <c r="AC236" s="22" t="e">
        <f>VLOOKUP($C236,'S46'!$C:$BQ,62,0)</f>
        <v>#N/A</v>
      </c>
      <c r="AD236" s="22" t="e">
        <f>VLOOKUP($C236,'S46'!$C:$BQ,63,0)</f>
        <v>#N/A</v>
      </c>
      <c r="AE236" s="22" t="e">
        <f>VLOOKUP($C236,'S46'!$C:$BQ,45,0)</f>
        <v>#N/A</v>
      </c>
      <c r="AF236" s="29" t="e">
        <f>VLOOKUP($C236,'S46'!$C:$BQ,52,0)</f>
        <v>#N/A</v>
      </c>
      <c r="AG236" s="29" t="e">
        <f>VLOOKUP($C236,'S46'!$C:$BQ,53,0)</f>
        <v>#N/A</v>
      </c>
      <c r="AH236" s="29" t="e">
        <f>VLOOKUP($C236,'S46'!$C:$BQ,15,0)</f>
        <v>#N/A</v>
      </c>
      <c r="AI236" s="29" t="e">
        <f>VLOOKUP($C236,'S46'!$C:$BQ,22,0)</f>
        <v>#N/A</v>
      </c>
      <c r="AJ236" s="29" t="e">
        <f>VLOOKUP($C236,'S46'!$C:$BQ,23,0)</f>
        <v>#N/A</v>
      </c>
      <c r="AK236" s="29" t="e">
        <f>VLOOKUP($C236,'S46'!$C:$BQ,35,0)</f>
        <v>#N/A</v>
      </c>
      <c r="AL236" s="29" t="e">
        <f>VLOOKUP($C236,'S46'!$C:$BQ,42,0)</f>
        <v>#N/A</v>
      </c>
      <c r="AM236" s="29" t="e">
        <f>VLOOKUP($C236,'S46'!$C:$BQ,43,0)</f>
        <v>#N/A</v>
      </c>
      <c r="AN236" s="22" t="e">
        <f>VLOOKUP($C236,'S47'!$C:$BQ,55,0)</f>
        <v>#N/A</v>
      </c>
      <c r="AO236" s="22" t="e">
        <f>VLOOKUP($C236,'S47'!$C:$BQ,62,0)</f>
        <v>#N/A</v>
      </c>
      <c r="AP236" s="22" t="e">
        <f>VLOOKUP($C236,'S47'!$C:$BQ,63,0)</f>
        <v>#N/A</v>
      </c>
      <c r="AQ236" s="22" t="e">
        <f>VLOOKUP($C236,'S47'!$C:$BQ,45,0)</f>
        <v>#N/A</v>
      </c>
      <c r="AR236" s="29" t="e">
        <f>VLOOKUP($C236,'S47'!$C:$BQ,52,0)</f>
        <v>#N/A</v>
      </c>
      <c r="AS236" s="29" t="e">
        <f>VLOOKUP($C236,'S47'!$C:$BQ,53,0)</f>
        <v>#N/A</v>
      </c>
      <c r="AT236" s="29" t="e">
        <f>VLOOKUP($C236,'S47'!$C:$BQ,15,0)</f>
        <v>#N/A</v>
      </c>
      <c r="AU236" s="29" t="e">
        <f>VLOOKUP($C236,'S47'!$C:$BQ,22,0)</f>
        <v>#N/A</v>
      </c>
      <c r="AV236" s="29" t="e">
        <f>VLOOKUP($C236,'S47'!$C:$BQ,23,0)</f>
        <v>#N/A</v>
      </c>
      <c r="AW236" s="29" t="e">
        <f>VLOOKUP($C236,'S47'!$C:$BQ,35,0)</f>
        <v>#N/A</v>
      </c>
      <c r="AX236" s="29" t="e">
        <f>VLOOKUP($C236,'S47'!$C:$BQ,42,0)</f>
        <v>#N/A</v>
      </c>
      <c r="AY236" s="29" t="e">
        <f>VLOOKUP($C236,'S47'!$C:$BQ,43,0)</f>
        <v>#N/A</v>
      </c>
      <c r="AZ236" s="22" t="e">
        <f>VLOOKUP($C236,'S48'!$C:$BQ,55,0)</f>
        <v>#N/A</v>
      </c>
      <c r="BA236" s="22" t="e">
        <f>VLOOKUP($C236,'S48'!$C:$BQ,62,0)</f>
        <v>#N/A</v>
      </c>
      <c r="BB236" s="22" t="e">
        <f>VLOOKUP($C236,'S48'!$C:$BQ,63,0)</f>
        <v>#N/A</v>
      </c>
      <c r="BC236" s="22" t="e">
        <f>VLOOKUP($C236,'S48'!$C:$BQ,45,0)</f>
        <v>#N/A</v>
      </c>
      <c r="BD236" s="29" t="e">
        <f>VLOOKUP($C236,'S48'!$C:$BQ,52,0)</f>
        <v>#N/A</v>
      </c>
      <c r="BE236" s="29" t="e">
        <f>VLOOKUP($C236,'S48'!$C:$BQ,53,0)</f>
        <v>#N/A</v>
      </c>
      <c r="BF236" s="29" t="e">
        <f>VLOOKUP($C236,'S48'!$C:$BQ,15,0)</f>
        <v>#N/A</v>
      </c>
      <c r="BG236" s="29" t="e">
        <f>VLOOKUP($C236,'S48'!$C:$BQ,22,0)</f>
        <v>#N/A</v>
      </c>
      <c r="BH236" s="29" t="e">
        <f>VLOOKUP($C236,'S48'!$C:$BQ,23,0)</f>
        <v>#N/A</v>
      </c>
      <c r="BI236" s="29" t="e">
        <f>VLOOKUP($C236,'S48'!$C:$BQ,35,0)</f>
        <v>#N/A</v>
      </c>
      <c r="BJ236" s="29" t="e">
        <f>VLOOKUP($C236,'S48'!$C:$BQ,42,0)</f>
        <v>#N/A</v>
      </c>
      <c r="BK236" s="29" t="e">
        <f>VLOOKUP($C236,'S48'!$C:$BQ,43,0)</f>
        <v>#N/A</v>
      </c>
      <c r="BL236" s="22" t="e">
        <f>VLOOKUP($C236,'S49'!$C:$BQ,55,0)</f>
        <v>#N/A</v>
      </c>
      <c r="BM236" s="22" t="e">
        <f>VLOOKUP($C236,'S49'!$C:$BQ,62,0)</f>
        <v>#N/A</v>
      </c>
      <c r="BN236" s="22" t="e">
        <f>VLOOKUP($C236,'S49'!$C:$BQ,63,0)</f>
        <v>#N/A</v>
      </c>
      <c r="BO236" s="22" t="e">
        <f>VLOOKUP($C236,'S49'!$C:$BQ,45,0)</f>
        <v>#N/A</v>
      </c>
      <c r="BP236" s="29" t="e">
        <f>VLOOKUP($C236,'S49'!$C:$BQ,52,0)</f>
        <v>#N/A</v>
      </c>
      <c r="BQ236" s="29" t="e">
        <f>VLOOKUP($C236,'S49'!$C:$BQ,53,0)</f>
        <v>#N/A</v>
      </c>
      <c r="BR236" s="29" t="e">
        <f>VLOOKUP($C236,'S49'!$C:$BQ,15,0)</f>
        <v>#N/A</v>
      </c>
      <c r="BS236" s="29" t="e">
        <f>VLOOKUP($C236,'S49'!$C:$BQ,22,0)</f>
        <v>#N/A</v>
      </c>
      <c r="BT236" s="29" t="e">
        <f>VLOOKUP($C236,'S49'!$C:$BQ,23,0)</f>
        <v>#N/A</v>
      </c>
      <c r="BU236" s="29" t="e">
        <f>VLOOKUP($C236,'S49'!$C:$BQ,35,0)</f>
        <v>#N/A</v>
      </c>
      <c r="BV236" s="29" t="e">
        <f>VLOOKUP($C236,'S49'!$C:$BQ,42,0)</f>
        <v>#N/A</v>
      </c>
      <c r="BW236" s="29" t="e">
        <f>VLOOKUP($C236,'S49'!$C:$BQ,43,0)</f>
        <v>#N/A</v>
      </c>
      <c r="BX236" s="22" t="e">
        <f>VLOOKUP($C236,'S50'!$C:$BQ,55,0)</f>
        <v>#N/A</v>
      </c>
      <c r="BY236" s="22" t="e">
        <f>VLOOKUP($C236,'S50'!$C:$BQ,62,0)</f>
        <v>#N/A</v>
      </c>
      <c r="BZ236" s="22" t="e">
        <f>VLOOKUP($C236,'S50'!$C:$BQ,63,0)</f>
        <v>#N/A</v>
      </c>
      <c r="CA236" s="22" t="e">
        <f>VLOOKUP($C236,'S50'!$C:$BQ,45,0)</f>
        <v>#N/A</v>
      </c>
      <c r="CB236" s="29" t="e">
        <f>VLOOKUP($C236,'S50'!$C:$BQ,52,0)</f>
        <v>#N/A</v>
      </c>
      <c r="CC236" s="29" t="e">
        <f>VLOOKUP($C236,'S50'!$C:$BQ,53,0)</f>
        <v>#N/A</v>
      </c>
      <c r="CD236" s="29" t="e">
        <f>VLOOKUP($C236,'S50'!$C:$BQ,15,0)</f>
        <v>#N/A</v>
      </c>
      <c r="CE236" s="29" t="e">
        <f>VLOOKUP($C236,'S50'!$C:$BQ,22,0)</f>
        <v>#N/A</v>
      </c>
      <c r="CF236" s="29" t="e">
        <f>VLOOKUP($C236,'S50'!$C:$BQ,23,0)</f>
        <v>#N/A</v>
      </c>
      <c r="CG236" s="29" t="e">
        <f>VLOOKUP($C236,'S50'!$C:$BQ,35,0)</f>
        <v>#N/A</v>
      </c>
      <c r="CH236" s="29" t="e">
        <f>VLOOKUP($C236,'S50'!$C:$BQ,42,0)</f>
        <v>#N/A</v>
      </c>
      <c r="CI236" s="29" t="e">
        <f>VLOOKUP($C236,'S50'!$C:$BQ,43,0)</f>
        <v>#N/A</v>
      </c>
    </row>
    <row r="237" spans="1:87" x14ac:dyDescent="0.2">
      <c r="A237" s="31" t="e">
        <v>#N/A</v>
      </c>
      <c r="B237" s="31" t="e">
        <v>#N/A</v>
      </c>
      <c r="C237" s="21" t="s">
        <v>278</v>
      </c>
      <c r="D237" s="22" t="e">
        <f>VLOOKUP($C237,'S0 remplacer avec S44'!$C:$BQ,55,0)</f>
        <v>#N/A</v>
      </c>
      <c r="E237" s="22" t="e">
        <f>VLOOKUP($C237,'S0 remplacer avec S44'!$C:$BQ,62,0)</f>
        <v>#N/A</v>
      </c>
      <c r="F237" s="22" t="e">
        <f>VLOOKUP($C237,'S0 remplacer avec S44'!$C:$BQ,63,0)</f>
        <v>#N/A</v>
      </c>
      <c r="G237" s="22" t="e">
        <f>VLOOKUP($C237,'S0 remplacer avec S44'!$C:$BQ,45,0)</f>
        <v>#N/A</v>
      </c>
      <c r="H237" s="29" t="e">
        <f>VLOOKUP($C237,'S0 remplacer avec S44'!$C:$BQ,52,0)</f>
        <v>#N/A</v>
      </c>
      <c r="I237" s="29" t="e">
        <f>VLOOKUP($C237,'S0 remplacer avec S44'!$C:$BQ,53,0)</f>
        <v>#N/A</v>
      </c>
      <c r="J237" s="29" t="e">
        <f>VLOOKUP($C237,'S0 remplacer avec S44'!$C:$BQ,15,0)</f>
        <v>#N/A</v>
      </c>
      <c r="K237" s="29" t="e">
        <f>VLOOKUP($C237,'S0 remplacer avec S44'!$C:$BQ,22,0)</f>
        <v>#N/A</v>
      </c>
      <c r="L237" s="29" t="e">
        <f>VLOOKUP($C237,'S0 remplacer avec S44'!$C:$BQ,23,0)</f>
        <v>#N/A</v>
      </c>
      <c r="M237" s="29" t="e">
        <f>VLOOKUP($C237,'S0 remplacer avec S44'!$C:$BQ,35,0)</f>
        <v>#N/A</v>
      </c>
      <c r="N237" s="29" t="e">
        <f>VLOOKUP($C237,'S0 remplacer avec S44'!$C:$BQ,42,0)</f>
        <v>#N/A</v>
      </c>
      <c r="O237" s="29" t="e">
        <f>VLOOKUP($C237,'S0 remplacer avec S44'!$C:$BQ,43,0)</f>
        <v>#N/A</v>
      </c>
      <c r="P237" s="22" t="e">
        <f>VLOOKUP($C237,'S45'!$C:$BQ,55,0)</f>
        <v>#N/A</v>
      </c>
      <c r="Q237" s="22" t="e">
        <f>VLOOKUP($C237,'S45'!$C:$BQ,62,0)</f>
        <v>#N/A</v>
      </c>
      <c r="R237" s="22" t="e">
        <f>VLOOKUP($C237,'S45'!$C:$BQ,63,0)</f>
        <v>#N/A</v>
      </c>
      <c r="S237" s="22" t="e">
        <f>VLOOKUP($C237,'S45'!$C:$BQ,45,0)</f>
        <v>#N/A</v>
      </c>
      <c r="T237" s="29" t="e">
        <f>VLOOKUP($C237,'S45'!$C:$BQ,52,0)</f>
        <v>#N/A</v>
      </c>
      <c r="U237" s="29" t="e">
        <f>VLOOKUP($C237,'S45'!$C:$BQ,53,0)</f>
        <v>#N/A</v>
      </c>
      <c r="V237" s="29" t="e">
        <f>VLOOKUP($C237,'S45'!$C:$BQ,15,0)</f>
        <v>#N/A</v>
      </c>
      <c r="W237" s="29" t="e">
        <f>VLOOKUP($C237,'S45'!$C:$BQ,22,0)</f>
        <v>#N/A</v>
      </c>
      <c r="X237" s="29" t="e">
        <f>VLOOKUP($C237,'S45'!$C:$BQ,23,0)</f>
        <v>#N/A</v>
      </c>
      <c r="Y237" s="29" t="e">
        <f>VLOOKUP($C237,'S45'!$C:$BQ,35,0)</f>
        <v>#N/A</v>
      </c>
      <c r="Z237" s="29" t="e">
        <f>VLOOKUP($C237,'S45'!$C:$BQ,42,0)</f>
        <v>#N/A</v>
      </c>
      <c r="AA237" s="29" t="e">
        <f>VLOOKUP($C237,'S45'!$C:$BQ,43,0)</f>
        <v>#N/A</v>
      </c>
      <c r="AB237" s="22" t="e">
        <f>VLOOKUP($C237,'S46'!$C:$BQ,55,0)</f>
        <v>#N/A</v>
      </c>
      <c r="AC237" s="22" t="e">
        <f>VLOOKUP($C237,'S46'!$C:$BQ,62,0)</f>
        <v>#N/A</v>
      </c>
      <c r="AD237" s="22" t="e">
        <f>VLOOKUP($C237,'S46'!$C:$BQ,63,0)</f>
        <v>#N/A</v>
      </c>
      <c r="AE237" s="22" t="e">
        <f>VLOOKUP($C237,'S46'!$C:$BQ,45,0)</f>
        <v>#N/A</v>
      </c>
      <c r="AF237" s="29" t="e">
        <f>VLOOKUP($C237,'S46'!$C:$BQ,52,0)</f>
        <v>#N/A</v>
      </c>
      <c r="AG237" s="29" t="e">
        <f>VLOOKUP($C237,'S46'!$C:$BQ,53,0)</f>
        <v>#N/A</v>
      </c>
      <c r="AH237" s="29" t="e">
        <f>VLOOKUP($C237,'S46'!$C:$BQ,15,0)</f>
        <v>#N/A</v>
      </c>
      <c r="AI237" s="29" t="e">
        <f>VLOOKUP($C237,'S46'!$C:$BQ,22,0)</f>
        <v>#N/A</v>
      </c>
      <c r="AJ237" s="29" t="e">
        <f>VLOOKUP($C237,'S46'!$C:$BQ,23,0)</f>
        <v>#N/A</v>
      </c>
      <c r="AK237" s="29" t="e">
        <f>VLOOKUP($C237,'S46'!$C:$BQ,35,0)</f>
        <v>#N/A</v>
      </c>
      <c r="AL237" s="29" t="e">
        <f>VLOOKUP($C237,'S46'!$C:$BQ,42,0)</f>
        <v>#N/A</v>
      </c>
      <c r="AM237" s="29" t="e">
        <f>VLOOKUP($C237,'S46'!$C:$BQ,43,0)</f>
        <v>#N/A</v>
      </c>
      <c r="AN237" s="22" t="e">
        <f>VLOOKUP($C237,'S47'!$C:$BQ,55,0)</f>
        <v>#N/A</v>
      </c>
      <c r="AO237" s="22" t="e">
        <f>VLOOKUP($C237,'S47'!$C:$BQ,62,0)</f>
        <v>#N/A</v>
      </c>
      <c r="AP237" s="22" t="e">
        <f>VLOOKUP($C237,'S47'!$C:$BQ,63,0)</f>
        <v>#N/A</v>
      </c>
      <c r="AQ237" s="22" t="e">
        <f>VLOOKUP($C237,'S47'!$C:$BQ,45,0)</f>
        <v>#N/A</v>
      </c>
      <c r="AR237" s="29" t="e">
        <f>VLOOKUP($C237,'S47'!$C:$BQ,52,0)</f>
        <v>#N/A</v>
      </c>
      <c r="AS237" s="29" t="e">
        <f>VLOOKUP($C237,'S47'!$C:$BQ,53,0)</f>
        <v>#N/A</v>
      </c>
      <c r="AT237" s="29" t="e">
        <f>VLOOKUP($C237,'S47'!$C:$BQ,15,0)</f>
        <v>#N/A</v>
      </c>
      <c r="AU237" s="29" t="e">
        <f>VLOOKUP($C237,'S47'!$C:$BQ,22,0)</f>
        <v>#N/A</v>
      </c>
      <c r="AV237" s="29" t="e">
        <f>VLOOKUP($C237,'S47'!$C:$BQ,23,0)</f>
        <v>#N/A</v>
      </c>
      <c r="AW237" s="29" t="e">
        <f>VLOOKUP($C237,'S47'!$C:$BQ,35,0)</f>
        <v>#N/A</v>
      </c>
      <c r="AX237" s="29" t="e">
        <f>VLOOKUP($C237,'S47'!$C:$BQ,42,0)</f>
        <v>#N/A</v>
      </c>
      <c r="AY237" s="29" t="e">
        <f>VLOOKUP($C237,'S47'!$C:$BQ,43,0)</f>
        <v>#N/A</v>
      </c>
      <c r="AZ237" s="22" t="e">
        <f>VLOOKUP($C237,'S48'!$C:$BQ,55,0)</f>
        <v>#N/A</v>
      </c>
      <c r="BA237" s="22" t="e">
        <f>VLOOKUP($C237,'S48'!$C:$BQ,62,0)</f>
        <v>#N/A</v>
      </c>
      <c r="BB237" s="22" t="e">
        <f>VLOOKUP($C237,'S48'!$C:$BQ,63,0)</f>
        <v>#N/A</v>
      </c>
      <c r="BC237" s="22" t="e">
        <f>VLOOKUP($C237,'S48'!$C:$BQ,45,0)</f>
        <v>#N/A</v>
      </c>
      <c r="BD237" s="29" t="e">
        <f>VLOOKUP($C237,'S48'!$C:$BQ,52,0)</f>
        <v>#N/A</v>
      </c>
      <c r="BE237" s="29" t="e">
        <f>VLOOKUP($C237,'S48'!$C:$BQ,53,0)</f>
        <v>#N/A</v>
      </c>
      <c r="BF237" s="29" t="e">
        <f>VLOOKUP($C237,'S48'!$C:$BQ,15,0)</f>
        <v>#N/A</v>
      </c>
      <c r="BG237" s="29" t="e">
        <f>VLOOKUP($C237,'S48'!$C:$BQ,22,0)</f>
        <v>#N/A</v>
      </c>
      <c r="BH237" s="29" t="e">
        <f>VLOOKUP($C237,'S48'!$C:$BQ,23,0)</f>
        <v>#N/A</v>
      </c>
      <c r="BI237" s="29" t="e">
        <f>VLOOKUP($C237,'S48'!$C:$BQ,35,0)</f>
        <v>#N/A</v>
      </c>
      <c r="BJ237" s="29" t="e">
        <f>VLOOKUP($C237,'S48'!$C:$BQ,42,0)</f>
        <v>#N/A</v>
      </c>
      <c r="BK237" s="29" t="e">
        <f>VLOOKUP($C237,'S48'!$C:$BQ,43,0)</f>
        <v>#N/A</v>
      </c>
      <c r="BL237" s="22" t="e">
        <f>VLOOKUP($C237,'S49'!$C:$BQ,55,0)</f>
        <v>#N/A</v>
      </c>
      <c r="BM237" s="22" t="e">
        <f>VLOOKUP($C237,'S49'!$C:$BQ,62,0)</f>
        <v>#N/A</v>
      </c>
      <c r="BN237" s="22" t="e">
        <f>VLOOKUP($C237,'S49'!$C:$BQ,63,0)</f>
        <v>#N/A</v>
      </c>
      <c r="BO237" s="22" t="e">
        <f>VLOOKUP($C237,'S49'!$C:$BQ,45,0)</f>
        <v>#N/A</v>
      </c>
      <c r="BP237" s="29" t="e">
        <f>VLOOKUP($C237,'S49'!$C:$BQ,52,0)</f>
        <v>#N/A</v>
      </c>
      <c r="BQ237" s="29" t="e">
        <f>VLOOKUP($C237,'S49'!$C:$BQ,53,0)</f>
        <v>#N/A</v>
      </c>
      <c r="BR237" s="29" t="e">
        <f>VLOOKUP($C237,'S49'!$C:$BQ,15,0)</f>
        <v>#N/A</v>
      </c>
      <c r="BS237" s="29" t="e">
        <f>VLOOKUP($C237,'S49'!$C:$BQ,22,0)</f>
        <v>#N/A</v>
      </c>
      <c r="BT237" s="29" t="e">
        <f>VLOOKUP($C237,'S49'!$C:$BQ,23,0)</f>
        <v>#N/A</v>
      </c>
      <c r="BU237" s="29" t="e">
        <f>VLOOKUP($C237,'S49'!$C:$BQ,35,0)</f>
        <v>#N/A</v>
      </c>
      <c r="BV237" s="29" t="e">
        <f>VLOOKUP($C237,'S49'!$C:$BQ,42,0)</f>
        <v>#N/A</v>
      </c>
      <c r="BW237" s="29" t="e">
        <f>VLOOKUP($C237,'S49'!$C:$BQ,43,0)</f>
        <v>#N/A</v>
      </c>
      <c r="BX237" s="22" t="e">
        <f>VLOOKUP($C237,'S50'!$C:$BQ,55,0)</f>
        <v>#N/A</v>
      </c>
      <c r="BY237" s="22" t="e">
        <f>VLOOKUP($C237,'S50'!$C:$BQ,62,0)</f>
        <v>#N/A</v>
      </c>
      <c r="BZ237" s="22" t="e">
        <f>VLOOKUP($C237,'S50'!$C:$BQ,63,0)</f>
        <v>#N/A</v>
      </c>
      <c r="CA237" s="22" t="e">
        <f>VLOOKUP($C237,'S50'!$C:$BQ,45,0)</f>
        <v>#N/A</v>
      </c>
      <c r="CB237" s="29" t="e">
        <f>VLOOKUP($C237,'S50'!$C:$BQ,52,0)</f>
        <v>#N/A</v>
      </c>
      <c r="CC237" s="29" t="e">
        <f>VLOOKUP($C237,'S50'!$C:$BQ,53,0)</f>
        <v>#N/A</v>
      </c>
      <c r="CD237" s="29" t="e">
        <f>VLOOKUP($C237,'S50'!$C:$BQ,15,0)</f>
        <v>#N/A</v>
      </c>
      <c r="CE237" s="29" t="e">
        <f>VLOOKUP($C237,'S50'!$C:$BQ,22,0)</f>
        <v>#N/A</v>
      </c>
      <c r="CF237" s="29" t="e">
        <f>VLOOKUP($C237,'S50'!$C:$BQ,23,0)</f>
        <v>#N/A</v>
      </c>
      <c r="CG237" s="29" t="e">
        <f>VLOOKUP($C237,'S50'!$C:$BQ,35,0)</f>
        <v>#N/A</v>
      </c>
      <c r="CH237" s="29" t="e">
        <f>VLOOKUP($C237,'S50'!$C:$BQ,42,0)</f>
        <v>#N/A</v>
      </c>
      <c r="CI237" s="29" t="e">
        <f>VLOOKUP($C237,'S50'!$C:$BQ,43,0)</f>
        <v>#N/A</v>
      </c>
    </row>
    <row r="238" spans="1:87" x14ac:dyDescent="0.2">
      <c r="A238" s="31" t="s">
        <v>246</v>
      </c>
      <c r="B238" s="31" t="s">
        <v>375</v>
      </c>
      <c r="C238" s="21" t="s">
        <v>279</v>
      </c>
      <c r="D238" s="22">
        <f>VLOOKUP($C238,'S0 remplacer avec S44'!$C:$BQ,55,0)</f>
        <v>263.8</v>
      </c>
      <c r="E238" s="22">
        <f>VLOOKUP($C238,'S0 remplacer avec S44'!$C:$BQ,62,0)</f>
        <v>0</v>
      </c>
      <c r="F238" s="22">
        <f>VLOOKUP($C238,'S0 remplacer avec S44'!$C:$BQ,63,0)</f>
        <v>42</v>
      </c>
      <c r="G238" s="22">
        <f>VLOOKUP($C238,'S0 remplacer avec S44'!$C:$BQ,45,0)</f>
        <v>2327.0306099999998</v>
      </c>
      <c r="H238" s="29">
        <f>VLOOKUP($C238,'S0 remplacer avec S44'!$C:$BQ,52,0)</f>
        <v>0</v>
      </c>
      <c r="I238" s="29">
        <f>VLOOKUP($C238,'S0 remplacer avec S44'!$C:$BQ,53,0)</f>
        <v>369</v>
      </c>
      <c r="J238" s="29">
        <f>VLOOKUP($C238,'S0 remplacer avec S44'!$C:$BQ,15,0)</f>
        <v>148</v>
      </c>
      <c r="K238" s="29">
        <f>VLOOKUP($C238,'S0 remplacer avec S44'!$C:$BQ,22,0)</f>
        <v>0</v>
      </c>
      <c r="L238" s="29">
        <f>VLOOKUP($C238,'S0 remplacer avec S44'!$C:$BQ,23,0)</f>
        <v>22</v>
      </c>
      <c r="M238" s="29">
        <f>VLOOKUP($C238,'S0 remplacer avec S44'!$C:$BQ,35,0)</f>
        <v>2416.2873199999999</v>
      </c>
      <c r="N238" s="29">
        <f>VLOOKUP($C238,'S0 remplacer avec S44'!$C:$BQ,42,0)</f>
        <v>41</v>
      </c>
      <c r="O238" s="29">
        <f>VLOOKUP($C238,'S0 remplacer avec S44'!$C:$BQ,43,0)</f>
        <v>532</v>
      </c>
      <c r="P238" s="22">
        <f>VLOOKUP($C238,'S45'!$C:$BQ,55,0)</f>
        <v>268.8</v>
      </c>
      <c r="Q238" s="22">
        <f>VLOOKUP($C238,'S45'!$C:$BQ,62,0)</f>
        <v>0</v>
      </c>
      <c r="R238" s="22">
        <f>VLOOKUP($C238,'S45'!$C:$BQ,63,0)</f>
        <v>37</v>
      </c>
      <c r="S238" s="22">
        <f>VLOOKUP($C238,'S45'!$C:$BQ,45,0)</f>
        <v>2346.91408</v>
      </c>
      <c r="T238" s="29">
        <f>VLOOKUP($C238,'S45'!$C:$BQ,52,0)</f>
        <v>0</v>
      </c>
      <c r="U238" s="29">
        <f>VLOOKUP($C238,'S45'!$C:$BQ,53,0)</f>
        <v>349</v>
      </c>
      <c r="V238" s="29">
        <f>VLOOKUP($C238,'S45'!$C:$BQ,15,0)</f>
        <v>154</v>
      </c>
      <c r="W238" s="29">
        <f>VLOOKUP($C238,'S45'!$C:$BQ,22,0)</f>
        <v>0</v>
      </c>
      <c r="X238" s="29">
        <f>VLOOKUP($C238,'S45'!$C:$BQ,23,0)</f>
        <v>16</v>
      </c>
      <c r="Y238" s="29">
        <f>VLOOKUP($C238,'S45'!$C:$BQ,35,0)</f>
        <v>2488.5081300000002</v>
      </c>
      <c r="Z238" s="29">
        <f>VLOOKUP($C238,'S45'!$C:$BQ,42,0)</f>
        <v>0</v>
      </c>
      <c r="AA238" s="29">
        <f>VLOOKUP($C238,'S45'!$C:$BQ,43,0)</f>
        <v>460</v>
      </c>
      <c r="AB238" s="22" t="e">
        <f>VLOOKUP($C238,'S46'!$C:$BQ,55,0)</f>
        <v>#N/A</v>
      </c>
      <c r="AC238" s="22" t="e">
        <f>VLOOKUP($C238,'S46'!$C:$BQ,62,0)</f>
        <v>#N/A</v>
      </c>
      <c r="AD238" s="22" t="e">
        <f>VLOOKUP($C238,'S46'!$C:$BQ,63,0)</f>
        <v>#N/A</v>
      </c>
      <c r="AE238" s="22" t="e">
        <f>VLOOKUP($C238,'S46'!$C:$BQ,45,0)</f>
        <v>#N/A</v>
      </c>
      <c r="AF238" s="29" t="e">
        <f>VLOOKUP($C238,'S46'!$C:$BQ,52,0)</f>
        <v>#N/A</v>
      </c>
      <c r="AG238" s="29" t="e">
        <f>VLOOKUP($C238,'S46'!$C:$BQ,53,0)</f>
        <v>#N/A</v>
      </c>
      <c r="AH238" s="29" t="e">
        <f>VLOOKUP($C238,'S46'!$C:$BQ,15,0)</f>
        <v>#N/A</v>
      </c>
      <c r="AI238" s="29" t="e">
        <f>VLOOKUP($C238,'S46'!$C:$BQ,22,0)</f>
        <v>#N/A</v>
      </c>
      <c r="AJ238" s="29" t="e">
        <f>VLOOKUP($C238,'S46'!$C:$BQ,23,0)</f>
        <v>#N/A</v>
      </c>
      <c r="AK238" s="29" t="e">
        <f>VLOOKUP($C238,'S46'!$C:$BQ,35,0)</f>
        <v>#N/A</v>
      </c>
      <c r="AL238" s="29" t="e">
        <f>VLOOKUP($C238,'S46'!$C:$BQ,42,0)</f>
        <v>#N/A</v>
      </c>
      <c r="AM238" s="29" t="e">
        <f>VLOOKUP($C238,'S46'!$C:$BQ,43,0)</f>
        <v>#N/A</v>
      </c>
      <c r="AN238" s="22" t="e">
        <f>VLOOKUP($C238,'S47'!$C:$BQ,55,0)</f>
        <v>#N/A</v>
      </c>
      <c r="AO238" s="22" t="e">
        <f>VLOOKUP($C238,'S47'!$C:$BQ,62,0)</f>
        <v>#N/A</v>
      </c>
      <c r="AP238" s="22" t="e">
        <f>VLOOKUP($C238,'S47'!$C:$BQ,63,0)</f>
        <v>#N/A</v>
      </c>
      <c r="AQ238" s="22" t="e">
        <f>VLOOKUP($C238,'S47'!$C:$BQ,45,0)</f>
        <v>#N/A</v>
      </c>
      <c r="AR238" s="29" t="e">
        <f>VLOOKUP($C238,'S47'!$C:$BQ,52,0)</f>
        <v>#N/A</v>
      </c>
      <c r="AS238" s="29" t="e">
        <f>VLOOKUP($C238,'S47'!$C:$BQ,53,0)</f>
        <v>#N/A</v>
      </c>
      <c r="AT238" s="29" t="e">
        <f>VLOOKUP($C238,'S47'!$C:$BQ,15,0)</f>
        <v>#N/A</v>
      </c>
      <c r="AU238" s="29" t="e">
        <f>VLOOKUP($C238,'S47'!$C:$BQ,22,0)</f>
        <v>#N/A</v>
      </c>
      <c r="AV238" s="29" t="e">
        <f>VLOOKUP($C238,'S47'!$C:$BQ,23,0)</f>
        <v>#N/A</v>
      </c>
      <c r="AW238" s="29" t="e">
        <f>VLOOKUP($C238,'S47'!$C:$BQ,35,0)</f>
        <v>#N/A</v>
      </c>
      <c r="AX238" s="29" t="e">
        <f>VLOOKUP($C238,'S47'!$C:$BQ,42,0)</f>
        <v>#N/A</v>
      </c>
      <c r="AY238" s="29" t="e">
        <f>VLOOKUP($C238,'S47'!$C:$BQ,43,0)</f>
        <v>#N/A</v>
      </c>
      <c r="AZ238" s="22" t="e">
        <f>VLOOKUP($C238,'S48'!$C:$BQ,55,0)</f>
        <v>#N/A</v>
      </c>
      <c r="BA238" s="22" t="e">
        <f>VLOOKUP($C238,'S48'!$C:$BQ,62,0)</f>
        <v>#N/A</v>
      </c>
      <c r="BB238" s="22" t="e">
        <f>VLOOKUP($C238,'S48'!$C:$BQ,63,0)</f>
        <v>#N/A</v>
      </c>
      <c r="BC238" s="22" t="e">
        <f>VLOOKUP($C238,'S48'!$C:$BQ,45,0)</f>
        <v>#N/A</v>
      </c>
      <c r="BD238" s="29" t="e">
        <f>VLOOKUP($C238,'S48'!$C:$BQ,52,0)</f>
        <v>#N/A</v>
      </c>
      <c r="BE238" s="29" t="e">
        <f>VLOOKUP($C238,'S48'!$C:$BQ,53,0)</f>
        <v>#N/A</v>
      </c>
      <c r="BF238" s="29" t="e">
        <f>VLOOKUP($C238,'S48'!$C:$BQ,15,0)</f>
        <v>#N/A</v>
      </c>
      <c r="BG238" s="29" t="e">
        <f>VLOOKUP($C238,'S48'!$C:$BQ,22,0)</f>
        <v>#N/A</v>
      </c>
      <c r="BH238" s="29" t="e">
        <f>VLOOKUP($C238,'S48'!$C:$BQ,23,0)</f>
        <v>#N/A</v>
      </c>
      <c r="BI238" s="29" t="e">
        <f>VLOOKUP($C238,'S48'!$C:$BQ,35,0)</f>
        <v>#N/A</v>
      </c>
      <c r="BJ238" s="29" t="e">
        <f>VLOOKUP($C238,'S48'!$C:$BQ,42,0)</f>
        <v>#N/A</v>
      </c>
      <c r="BK238" s="29" t="e">
        <f>VLOOKUP($C238,'S48'!$C:$BQ,43,0)</f>
        <v>#N/A</v>
      </c>
      <c r="BL238" s="22" t="e">
        <f>VLOOKUP($C238,'S49'!$C:$BQ,55,0)</f>
        <v>#N/A</v>
      </c>
      <c r="BM238" s="22" t="e">
        <f>VLOOKUP($C238,'S49'!$C:$BQ,62,0)</f>
        <v>#N/A</v>
      </c>
      <c r="BN238" s="22" t="e">
        <f>VLOOKUP($C238,'S49'!$C:$BQ,63,0)</f>
        <v>#N/A</v>
      </c>
      <c r="BO238" s="22" t="e">
        <f>VLOOKUP($C238,'S49'!$C:$BQ,45,0)</f>
        <v>#N/A</v>
      </c>
      <c r="BP238" s="29" t="e">
        <f>VLOOKUP($C238,'S49'!$C:$BQ,52,0)</f>
        <v>#N/A</v>
      </c>
      <c r="BQ238" s="29" t="e">
        <f>VLOOKUP($C238,'S49'!$C:$BQ,53,0)</f>
        <v>#N/A</v>
      </c>
      <c r="BR238" s="29" t="e">
        <f>VLOOKUP($C238,'S49'!$C:$BQ,15,0)</f>
        <v>#N/A</v>
      </c>
      <c r="BS238" s="29" t="e">
        <f>VLOOKUP($C238,'S49'!$C:$BQ,22,0)</f>
        <v>#N/A</v>
      </c>
      <c r="BT238" s="29" t="e">
        <f>VLOOKUP($C238,'S49'!$C:$BQ,23,0)</f>
        <v>#N/A</v>
      </c>
      <c r="BU238" s="29" t="e">
        <f>VLOOKUP($C238,'S49'!$C:$BQ,35,0)</f>
        <v>#N/A</v>
      </c>
      <c r="BV238" s="29" t="e">
        <f>VLOOKUP($C238,'S49'!$C:$BQ,42,0)</f>
        <v>#N/A</v>
      </c>
      <c r="BW238" s="29" t="e">
        <f>VLOOKUP($C238,'S49'!$C:$BQ,43,0)</f>
        <v>#N/A</v>
      </c>
      <c r="BX238" s="22" t="e">
        <f>VLOOKUP($C238,'S50'!$C:$BQ,55,0)</f>
        <v>#N/A</v>
      </c>
      <c r="BY238" s="22" t="e">
        <f>VLOOKUP($C238,'S50'!$C:$BQ,62,0)</f>
        <v>#N/A</v>
      </c>
      <c r="BZ238" s="22" t="e">
        <f>VLOOKUP($C238,'S50'!$C:$BQ,63,0)</f>
        <v>#N/A</v>
      </c>
      <c r="CA238" s="22" t="e">
        <f>VLOOKUP($C238,'S50'!$C:$BQ,45,0)</f>
        <v>#N/A</v>
      </c>
      <c r="CB238" s="29" t="e">
        <f>VLOOKUP($C238,'S50'!$C:$BQ,52,0)</f>
        <v>#N/A</v>
      </c>
      <c r="CC238" s="29" t="e">
        <f>VLOOKUP($C238,'S50'!$C:$BQ,53,0)</f>
        <v>#N/A</v>
      </c>
      <c r="CD238" s="29" t="e">
        <f>VLOOKUP($C238,'S50'!$C:$BQ,15,0)</f>
        <v>#N/A</v>
      </c>
      <c r="CE238" s="29" t="e">
        <f>VLOOKUP($C238,'S50'!$C:$BQ,22,0)</f>
        <v>#N/A</v>
      </c>
      <c r="CF238" s="29" t="e">
        <f>VLOOKUP($C238,'S50'!$C:$BQ,23,0)</f>
        <v>#N/A</v>
      </c>
      <c r="CG238" s="29" t="e">
        <f>VLOOKUP($C238,'S50'!$C:$BQ,35,0)</f>
        <v>#N/A</v>
      </c>
      <c r="CH238" s="29" t="e">
        <f>VLOOKUP($C238,'S50'!$C:$BQ,42,0)</f>
        <v>#N/A</v>
      </c>
      <c r="CI238" s="29" t="e">
        <f>VLOOKUP($C238,'S50'!$C:$BQ,43,0)</f>
        <v>#N/A</v>
      </c>
    </row>
    <row r="239" spans="1:87" x14ac:dyDescent="0.2">
      <c r="A239" s="31" t="e">
        <v>#N/A</v>
      </c>
      <c r="B239" s="31" t="e">
        <v>#N/A</v>
      </c>
      <c r="C239" s="21" t="s">
        <v>280</v>
      </c>
      <c r="D239" s="22" t="e">
        <f>VLOOKUP($C239,'S0 remplacer avec S44'!$C:$BQ,55,0)</f>
        <v>#N/A</v>
      </c>
      <c r="E239" s="22" t="e">
        <f>VLOOKUP($C239,'S0 remplacer avec S44'!$C:$BQ,62,0)</f>
        <v>#N/A</v>
      </c>
      <c r="F239" s="22" t="e">
        <f>VLOOKUP($C239,'S0 remplacer avec S44'!$C:$BQ,63,0)</f>
        <v>#N/A</v>
      </c>
      <c r="G239" s="22" t="e">
        <f>VLOOKUP($C239,'S0 remplacer avec S44'!$C:$BQ,45,0)</f>
        <v>#N/A</v>
      </c>
      <c r="H239" s="29" t="e">
        <f>VLOOKUP($C239,'S0 remplacer avec S44'!$C:$BQ,52,0)</f>
        <v>#N/A</v>
      </c>
      <c r="I239" s="29" t="e">
        <f>VLOOKUP($C239,'S0 remplacer avec S44'!$C:$BQ,53,0)</f>
        <v>#N/A</v>
      </c>
      <c r="J239" s="29" t="e">
        <f>VLOOKUP($C239,'S0 remplacer avec S44'!$C:$BQ,15,0)</f>
        <v>#N/A</v>
      </c>
      <c r="K239" s="29" t="e">
        <f>VLOOKUP($C239,'S0 remplacer avec S44'!$C:$BQ,22,0)</f>
        <v>#N/A</v>
      </c>
      <c r="L239" s="29" t="e">
        <f>VLOOKUP($C239,'S0 remplacer avec S44'!$C:$BQ,23,0)</f>
        <v>#N/A</v>
      </c>
      <c r="M239" s="29" t="e">
        <f>VLOOKUP($C239,'S0 remplacer avec S44'!$C:$BQ,35,0)</f>
        <v>#N/A</v>
      </c>
      <c r="N239" s="29" t="e">
        <f>VLOOKUP($C239,'S0 remplacer avec S44'!$C:$BQ,42,0)</f>
        <v>#N/A</v>
      </c>
      <c r="O239" s="29" t="e">
        <f>VLOOKUP($C239,'S0 remplacer avec S44'!$C:$BQ,43,0)</f>
        <v>#N/A</v>
      </c>
      <c r="P239" s="22" t="e">
        <f>VLOOKUP($C239,'S45'!$C:$BQ,55,0)</f>
        <v>#N/A</v>
      </c>
      <c r="Q239" s="22" t="e">
        <f>VLOOKUP($C239,'S45'!$C:$BQ,62,0)</f>
        <v>#N/A</v>
      </c>
      <c r="R239" s="22" t="e">
        <f>VLOOKUP($C239,'S45'!$C:$BQ,63,0)</f>
        <v>#N/A</v>
      </c>
      <c r="S239" s="22" t="e">
        <f>VLOOKUP($C239,'S45'!$C:$BQ,45,0)</f>
        <v>#N/A</v>
      </c>
      <c r="T239" s="29" t="e">
        <f>VLOOKUP($C239,'S45'!$C:$BQ,52,0)</f>
        <v>#N/A</v>
      </c>
      <c r="U239" s="29" t="e">
        <f>VLOOKUP($C239,'S45'!$C:$BQ,53,0)</f>
        <v>#N/A</v>
      </c>
      <c r="V239" s="29" t="e">
        <f>VLOOKUP($C239,'S45'!$C:$BQ,15,0)</f>
        <v>#N/A</v>
      </c>
      <c r="W239" s="29" t="e">
        <f>VLOOKUP($C239,'S45'!$C:$BQ,22,0)</f>
        <v>#N/A</v>
      </c>
      <c r="X239" s="29" t="e">
        <f>VLOOKUP($C239,'S45'!$C:$BQ,23,0)</f>
        <v>#N/A</v>
      </c>
      <c r="Y239" s="29" t="e">
        <f>VLOOKUP($C239,'S45'!$C:$BQ,35,0)</f>
        <v>#N/A</v>
      </c>
      <c r="Z239" s="29" t="e">
        <f>VLOOKUP($C239,'S45'!$C:$BQ,42,0)</f>
        <v>#N/A</v>
      </c>
      <c r="AA239" s="29" t="e">
        <f>VLOOKUP($C239,'S45'!$C:$BQ,43,0)</f>
        <v>#N/A</v>
      </c>
      <c r="AB239" s="22" t="e">
        <f>VLOOKUP($C239,'S46'!$C:$BQ,55,0)</f>
        <v>#N/A</v>
      </c>
      <c r="AC239" s="22" t="e">
        <f>VLOOKUP($C239,'S46'!$C:$BQ,62,0)</f>
        <v>#N/A</v>
      </c>
      <c r="AD239" s="22" t="e">
        <f>VLOOKUP($C239,'S46'!$C:$BQ,63,0)</f>
        <v>#N/A</v>
      </c>
      <c r="AE239" s="22" t="e">
        <f>VLOOKUP($C239,'S46'!$C:$BQ,45,0)</f>
        <v>#N/A</v>
      </c>
      <c r="AF239" s="29" t="e">
        <f>VLOOKUP($C239,'S46'!$C:$BQ,52,0)</f>
        <v>#N/A</v>
      </c>
      <c r="AG239" s="29" t="e">
        <f>VLOOKUP($C239,'S46'!$C:$BQ,53,0)</f>
        <v>#N/A</v>
      </c>
      <c r="AH239" s="29" t="e">
        <f>VLOOKUP($C239,'S46'!$C:$BQ,15,0)</f>
        <v>#N/A</v>
      </c>
      <c r="AI239" s="29" t="e">
        <f>VLOOKUP($C239,'S46'!$C:$BQ,22,0)</f>
        <v>#N/A</v>
      </c>
      <c r="AJ239" s="29" t="e">
        <f>VLOOKUP($C239,'S46'!$C:$BQ,23,0)</f>
        <v>#N/A</v>
      </c>
      <c r="AK239" s="29" t="e">
        <f>VLOOKUP($C239,'S46'!$C:$BQ,35,0)</f>
        <v>#N/A</v>
      </c>
      <c r="AL239" s="29" t="e">
        <f>VLOOKUP($C239,'S46'!$C:$BQ,42,0)</f>
        <v>#N/A</v>
      </c>
      <c r="AM239" s="29" t="e">
        <f>VLOOKUP($C239,'S46'!$C:$BQ,43,0)</f>
        <v>#N/A</v>
      </c>
      <c r="AN239" s="22" t="e">
        <f>VLOOKUP($C239,'S47'!$C:$BQ,55,0)</f>
        <v>#N/A</v>
      </c>
      <c r="AO239" s="22" t="e">
        <f>VLOOKUP($C239,'S47'!$C:$BQ,62,0)</f>
        <v>#N/A</v>
      </c>
      <c r="AP239" s="22" t="e">
        <f>VLOOKUP($C239,'S47'!$C:$BQ,63,0)</f>
        <v>#N/A</v>
      </c>
      <c r="AQ239" s="22" t="e">
        <f>VLOOKUP($C239,'S47'!$C:$BQ,45,0)</f>
        <v>#N/A</v>
      </c>
      <c r="AR239" s="29" t="e">
        <f>VLOOKUP($C239,'S47'!$C:$BQ,52,0)</f>
        <v>#N/A</v>
      </c>
      <c r="AS239" s="29" t="e">
        <f>VLOOKUP($C239,'S47'!$C:$BQ,53,0)</f>
        <v>#N/A</v>
      </c>
      <c r="AT239" s="29" t="e">
        <f>VLOOKUP($C239,'S47'!$C:$BQ,15,0)</f>
        <v>#N/A</v>
      </c>
      <c r="AU239" s="29" t="e">
        <f>VLOOKUP($C239,'S47'!$C:$BQ,22,0)</f>
        <v>#N/A</v>
      </c>
      <c r="AV239" s="29" t="e">
        <f>VLOOKUP($C239,'S47'!$C:$BQ,23,0)</f>
        <v>#N/A</v>
      </c>
      <c r="AW239" s="29" t="e">
        <f>VLOOKUP($C239,'S47'!$C:$BQ,35,0)</f>
        <v>#N/A</v>
      </c>
      <c r="AX239" s="29" t="e">
        <f>VLOOKUP($C239,'S47'!$C:$BQ,42,0)</f>
        <v>#N/A</v>
      </c>
      <c r="AY239" s="29" t="e">
        <f>VLOOKUP($C239,'S47'!$C:$BQ,43,0)</f>
        <v>#N/A</v>
      </c>
      <c r="AZ239" s="22" t="e">
        <f>VLOOKUP($C239,'S48'!$C:$BQ,55,0)</f>
        <v>#N/A</v>
      </c>
      <c r="BA239" s="22" t="e">
        <f>VLOOKUP($C239,'S48'!$C:$BQ,62,0)</f>
        <v>#N/A</v>
      </c>
      <c r="BB239" s="22" t="e">
        <f>VLOOKUP($C239,'S48'!$C:$BQ,63,0)</f>
        <v>#N/A</v>
      </c>
      <c r="BC239" s="22" t="e">
        <f>VLOOKUP($C239,'S48'!$C:$BQ,45,0)</f>
        <v>#N/A</v>
      </c>
      <c r="BD239" s="29" t="e">
        <f>VLOOKUP($C239,'S48'!$C:$BQ,52,0)</f>
        <v>#N/A</v>
      </c>
      <c r="BE239" s="29" t="e">
        <f>VLOOKUP($C239,'S48'!$C:$BQ,53,0)</f>
        <v>#N/A</v>
      </c>
      <c r="BF239" s="29" t="e">
        <f>VLOOKUP($C239,'S48'!$C:$BQ,15,0)</f>
        <v>#N/A</v>
      </c>
      <c r="BG239" s="29" t="e">
        <f>VLOOKUP($C239,'S48'!$C:$BQ,22,0)</f>
        <v>#N/A</v>
      </c>
      <c r="BH239" s="29" t="e">
        <f>VLOOKUP($C239,'S48'!$C:$BQ,23,0)</f>
        <v>#N/A</v>
      </c>
      <c r="BI239" s="29" t="e">
        <f>VLOOKUP($C239,'S48'!$C:$BQ,35,0)</f>
        <v>#N/A</v>
      </c>
      <c r="BJ239" s="29" t="e">
        <f>VLOOKUP($C239,'S48'!$C:$BQ,42,0)</f>
        <v>#N/A</v>
      </c>
      <c r="BK239" s="29" t="e">
        <f>VLOOKUP($C239,'S48'!$C:$BQ,43,0)</f>
        <v>#N/A</v>
      </c>
      <c r="BL239" s="22" t="e">
        <f>VLOOKUP($C239,'S49'!$C:$BQ,55,0)</f>
        <v>#N/A</v>
      </c>
      <c r="BM239" s="22" t="e">
        <f>VLOOKUP($C239,'S49'!$C:$BQ,62,0)</f>
        <v>#N/A</v>
      </c>
      <c r="BN239" s="22" t="e">
        <f>VLOOKUP($C239,'S49'!$C:$BQ,63,0)</f>
        <v>#N/A</v>
      </c>
      <c r="BO239" s="22" t="e">
        <f>VLOOKUP($C239,'S49'!$C:$BQ,45,0)</f>
        <v>#N/A</v>
      </c>
      <c r="BP239" s="29" t="e">
        <f>VLOOKUP($C239,'S49'!$C:$BQ,52,0)</f>
        <v>#N/A</v>
      </c>
      <c r="BQ239" s="29" t="e">
        <f>VLOOKUP($C239,'S49'!$C:$BQ,53,0)</f>
        <v>#N/A</v>
      </c>
      <c r="BR239" s="29" t="e">
        <f>VLOOKUP($C239,'S49'!$C:$BQ,15,0)</f>
        <v>#N/A</v>
      </c>
      <c r="BS239" s="29" t="e">
        <f>VLOOKUP($C239,'S49'!$C:$BQ,22,0)</f>
        <v>#N/A</v>
      </c>
      <c r="BT239" s="29" t="e">
        <f>VLOOKUP($C239,'S49'!$C:$BQ,23,0)</f>
        <v>#N/A</v>
      </c>
      <c r="BU239" s="29" t="e">
        <f>VLOOKUP($C239,'S49'!$C:$BQ,35,0)</f>
        <v>#N/A</v>
      </c>
      <c r="BV239" s="29" t="e">
        <f>VLOOKUP($C239,'S49'!$C:$BQ,42,0)</f>
        <v>#N/A</v>
      </c>
      <c r="BW239" s="29" t="e">
        <f>VLOOKUP($C239,'S49'!$C:$BQ,43,0)</f>
        <v>#N/A</v>
      </c>
      <c r="BX239" s="22" t="e">
        <f>VLOOKUP($C239,'S50'!$C:$BQ,55,0)</f>
        <v>#N/A</v>
      </c>
      <c r="BY239" s="22" t="e">
        <f>VLOOKUP($C239,'S50'!$C:$BQ,62,0)</f>
        <v>#N/A</v>
      </c>
      <c r="BZ239" s="22" t="e">
        <f>VLOOKUP($C239,'S50'!$C:$BQ,63,0)</f>
        <v>#N/A</v>
      </c>
      <c r="CA239" s="22" t="e">
        <f>VLOOKUP($C239,'S50'!$C:$BQ,45,0)</f>
        <v>#N/A</v>
      </c>
      <c r="CB239" s="29" t="e">
        <f>VLOOKUP($C239,'S50'!$C:$BQ,52,0)</f>
        <v>#N/A</v>
      </c>
      <c r="CC239" s="29" t="e">
        <f>VLOOKUP($C239,'S50'!$C:$BQ,53,0)</f>
        <v>#N/A</v>
      </c>
      <c r="CD239" s="29" t="e">
        <f>VLOOKUP($C239,'S50'!$C:$BQ,15,0)</f>
        <v>#N/A</v>
      </c>
      <c r="CE239" s="29" t="e">
        <f>VLOOKUP($C239,'S50'!$C:$BQ,22,0)</f>
        <v>#N/A</v>
      </c>
      <c r="CF239" s="29" t="e">
        <f>VLOOKUP($C239,'S50'!$C:$BQ,23,0)</f>
        <v>#N/A</v>
      </c>
      <c r="CG239" s="29" t="e">
        <f>VLOOKUP($C239,'S50'!$C:$BQ,35,0)</f>
        <v>#N/A</v>
      </c>
      <c r="CH239" s="29" t="e">
        <f>VLOOKUP($C239,'S50'!$C:$BQ,42,0)</f>
        <v>#N/A</v>
      </c>
      <c r="CI239" s="29" t="e">
        <f>VLOOKUP($C239,'S50'!$C:$BQ,43,0)</f>
        <v>#N/A</v>
      </c>
    </row>
    <row r="240" spans="1:87" x14ac:dyDescent="0.2">
      <c r="A240" s="31" t="s">
        <v>246</v>
      </c>
      <c r="B240" s="31" t="s">
        <v>375</v>
      </c>
      <c r="C240" s="21" t="s">
        <v>281</v>
      </c>
      <c r="D240" s="22">
        <f>VLOOKUP($C240,'S0 remplacer avec S44'!$C:$BQ,55,0)</f>
        <v>138</v>
      </c>
      <c r="E240" s="22">
        <f>VLOOKUP($C240,'S0 remplacer avec S44'!$C:$BQ,62,0)</f>
        <v>112</v>
      </c>
      <c r="F240" s="22">
        <f>VLOOKUP($C240,'S0 remplacer avec S44'!$C:$BQ,63,0)</f>
        <v>162</v>
      </c>
      <c r="G240" s="22">
        <f>VLOOKUP($C240,'S0 remplacer avec S44'!$C:$BQ,45,0)</f>
        <v>2226.5069199999998</v>
      </c>
      <c r="H240" s="29">
        <f>VLOOKUP($C240,'S0 remplacer avec S44'!$C:$BQ,52,0)</f>
        <v>0</v>
      </c>
      <c r="I240" s="29">
        <f>VLOOKUP($C240,'S0 remplacer avec S44'!$C:$BQ,53,0)</f>
        <v>415</v>
      </c>
      <c r="J240" s="29">
        <f>VLOOKUP($C240,'S0 remplacer avec S44'!$C:$BQ,15,0)</f>
        <v>116</v>
      </c>
      <c r="K240" s="29">
        <f>VLOOKUP($C240,'S0 remplacer avec S44'!$C:$BQ,22,0)</f>
        <v>23</v>
      </c>
      <c r="L240" s="29">
        <f>VLOOKUP($C240,'S0 remplacer avec S44'!$C:$BQ,23,0)</f>
        <v>50</v>
      </c>
      <c r="M240" s="29">
        <f>VLOOKUP($C240,'S0 remplacer avec S44'!$C:$BQ,35,0)</f>
        <v>3462.6248300000002</v>
      </c>
      <c r="N240" s="29">
        <f>VLOOKUP($C240,'S0 remplacer avec S44'!$C:$BQ,42,0)</f>
        <v>0</v>
      </c>
      <c r="O240" s="29">
        <f>VLOOKUP($C240,'S0 remplacer avec S44'!$C:$BQ,43,0)</f>
        <v>0</v>
      </c>
      <c r="P240" s="22">
        <f>VLOOKUP($C240,'S45'!$C:$BQ,55,0)</f>
        <v>138</v>
      </c>
      <c r="Q240" s="22">
        <f>VLOOKUP($C240,'S45'!$C:$BQ,62,0)</f>
        <v>112</v>
      </c>
      <c r="R240" s="22">
        <f>VLOOKUP($C240,'S45'!$C:$BQ,63,0)</f>
        <v>162</v>
      </c>
      <c r="S240" s="22">
        <f>VLOOKUP($C240,'S45'!$C:$BQ,45,0)</f>
        <v>2254.1550000000002</v>
      </c>
      <c r="T240" s="29">
        <f>VLOOKUP($C240,'S45'!$C:$BQ,52,0)</f>
        <v>0</v>
      </c>
      <c r="U240" s="29">
        <f>VLOOKUP($C240,'S45'!$C:$BQ,53,0)</f>
        <v>387</v>
      </c>
      <c r="V240" s="29">
        <f>VLOOKUP($C240,'S45'!$C:$BQ,15,0)</f>
        <v>116</v>
      </c>
      <c r="W240" s="29">
        <f>VLOOKUP($C240,'S45'!$C:$BQ,22,0)</f>
        <v>23</v>
      </c>
      <c r="X240" s="29">
        <f>VLOOKUP($C240,'S45'!$C:$BQ,23,0)</f>
        <v>50</v>
      </c>
      <c r="Y240" s="29">
        <f>VLOOKUP($C240,'S45'!$C:$BQ,35,0)</f>
        <v>3527.07267</v>
      </c>
      <c r="Z240" s="29">
        <f>VLOOKUP($C240,'S45'!$C:$BQ,42,0)</f>
        <v>0</v>
      </c>
      <c r="AA240" s="29">
        <f>VLOOKUP($C240,'S45'!$C:$BQ,43,0)</f>
        <v>0</v>
      </c>
      <c r="AB240" s="22" t="e">
        <f>VLOOKUP($C240,'S46'!$C:$BQ,55,0)</f>
        <v>#N/A</v>
      </c>
      <c r="AC240" s="22" t="e">
        <f>VLOOKUP($C240,'S46'!$C:$BQ,62,0)</f>
        <v>#N/A</v>
      </c>
      <c r="AD240" s="22" t="e">
        <f>VLOOKUP($C240,'S46'!$C:$BQ,63,0)</f>
        <v>#N/A</v>
      </c>
      <c r="AE240" s="22" t="e">
        <f>VLOOKUP($C240,'S46'!$C:$BQ,45,0)</f>
        <v>#N/A</v>
      </c>
      <c r="AF240" s="29" t="e">
        <f>VLOOKUP($C240,'S46'!$C:$BQ,52,0)</f>
        <v>#N/A</v>
      </c>
      <c r="AG240" s="29" t="e">
        <f>VLOOKUP($C240,'S46'!$C:$BQ,53,0)</f>
        <v>#N/A</v>
      </c>
      <c r="AH240" s="29" t="e">
        <f>VLOOKUP($C240,'S46'!$C:$BQ,15,0)</f>
        <v>#N/A</v>
      </c>
      <c r="AI240" s="29" t="e">
        <f>VLOOKUP($C240,'S46'!$C:$BQ,22,0)</f>
        <v>#N/A</v>
      </c>
      <c r="AJ240" s="29" t="e">
        <f>VLOOKUP($C240,'S46'!$C:$BQ,23,0)</f>
        <v>#N/A</v>
      </c>
      <c r="AK240" s="29" t="e">
        <f>VLOOKUP($C240,'S46'!$C:$BQ,35,0)</f>
        <v>#N/A</v>
      </c>
      <c r="AL240" s="29" t="e">
        <f>VLOOKUP($C240,'S46'!$C:$BQ,42,0)</f>
        <v>#N/A</v>
      </c>
      <c r="AM240" s="29" t="e">
        <f>VLOOKUP($C240,'S46'!$C:$BQ,43,0)</f>
        <v>#N/A</v>
      </c>
      <c r="AN240" s="22" t="e">
        <f>VLOOKUP($C240,'S47'!$C:$BQ,55,0)</f>
        <v>#N/A</v>
      </c>
      <c r="AO240" s="22" t="e">
        <f>VLOOKUP($C240,'S47'!$C:$BQ,62,0)</f>
        <v>#N/A</v>
      </c>
      <c r="AP240" s="22" t="e">
        <f>VLOOKUP($C240,'S47'!$C:$BQ,63,0)</f>
        <v>#N/A</v>
      </c>
      <c r="AQ240" s="22" t="e">
        <f>VLOOKUP($C240,'S47'!$C:$BQ,45,0)</f>
        <v>#N/A</v>
      </c>
      <c r="AR240" s="29" t="e">
        <f>VLOOKUP($C240,'S47'!$C:$BQ,52,0)</f>
        <v>#N/A</v>
      </c>
      <c r="AS240" s="29" t="e">
        <f>VLOOKUP($C240,'S47'!$C:$BQ,53,0)</f>
        <v>#N/A</v>
      </c>
      <c r="AT240" s="29" t="e">
        <f>VLOOKUP($C240,'S47'!$C:$BQ,15,0)</f>
        <v>#N/A</v>
      </c>
      <c r="AU240" s="29" t="e">
        <f>VLOOKUP($C240,'S47'!$C:$BQ,22,0)</f>
        <v>#N/A</v>
      </c>
      <c r="AV240" s="29" t="e">
        <f>VLOOKUP($C240,'S47'!$C:$BQ,23,0)</f>
        <v>#N/A</v>
      </c>
      <c r="AW240" s="29" t="e">
        <f>VLOOKUP($C240,'S47'!$C:$BQ,35,0)</f>
        <v>#N/A</v>
      </c>
      <c r="AX240" s="29" t="e">
        <f>VLOOKUP($C240,'S47'!$C:$BQ,42,0)</f>
        <v>#N/A</v>
      </c>
      <c r="AY240" s="29" t="e">
        <f>VLOOKUP($C240,'S47'!$C:$BQ,43,0)</f>
        <v>#N/A</v>
      </c>
      <c r="AZ240" s="22" t="e">
        <f>VLOOKUP($C240,'S48'!$C:$BQ,55,0)</f>
        <v>#N/A</v>
      </c>
      <c r="BA240" s="22" t="e">
        <f>VLOOKUP($C240,'S48'!$C:$BQ,62,0)</f>
        <v>#N/A</v>
      </c>
      <c r="BB240" s="22" t="e">
        <f>VLOOKUP($C240,'S48'!$C:$BQ,63,0)</f>
        <v>#N/A</v>
      </c>
      <c r="BC240" s="22" t="e">
        <f>VLOOKUP($C240,'S48'!$C:$BQ,45,0)</f>
        <v>#N/A</v>
      </c>
      <c r="BD240" s="29" t="e">
        <f>VLOOKUP($C240,'S48'!$C:$BQ,52,0)</f>
        <v>#N/A</v>
      </c>
      <c r="BE240" s="29" t="e">
        <f>VLOOKUP($C240,'S48'!$C:$BQ,53,0)</f>
        <v>#N/A</v>
      </c>
      <c r="BF240" s="29" t="e">
        <f>VLOOKUP($C240,'S48'!$C:$BQ,15,0)</f>
        <v>#N/A</v>
      </c>
      <c r="BG240" s="29" t="e">
        <f>VLOOKUP($C240,'S48'!$C:$BQ,22,0)</f>
        <v>#N/A</v>
      </c>
      <c r="BH240" s="29" t="e">
        <f>VLOOKUP($C240,'S48'!$C:$BQ,23,0)</f>
        <v>#N/A</v>
      </c>
      <c r="BI240" s="29" t="e">
        <f>VLOOKUP($C240,'S48'!$C:$BQ,35,0)</f>
        <v>#N/A</v>
      </c>
      <c r="BJ240" s="29" t="e">
        <f>VLOOKUP($C240,'S48'!$C:$BQ,42,0)</f>
        <v>#N/A</v>
      </c>
      <c r="BK240" s="29" t="e">
        <f>VLOOKUP($C240,'S48'!$C:$BQ,43,0)</f>
        <v>#N/A</v>
      </c>
      <c r="BL240" s="22" t="e">
        <f>VLOOKUP($C240,'S49'!$C:$BQ,55,0)</f>
        <v>#N/A</v>
      </c>
      <c r="BM240" s="22" t="e">
        <f>VLOOKUP($C240,'S49'!$C:$BQ,62,0)</f>
        <v>#N/A</v>
      </c>
      <c r="BN240" s="22" t="e">
        <f>VLOOKUP($C240,'S49'!$C:$BQ,63,0)</f>
        <v>#N/A</v>
      </c>
      <c r="BO240" s="22" t="e">
        <f>VLOOKUP($C240,'S49'!$C:$BQ,45,0)</f>
        <v>#N/A</v>
      </c>
      <c r="BP240" s="29" t="e">
        <f>VLOOKUP($C240,'S49'!$C:$BQ,52,0)</f>
        <v>#N/A</v>
      </c>
      <c r="BQ240" s="29" t="e">
        <f>VLOOKUP($C240,'S49'!$C:$BQ,53,0)</f>
        <v>#N/A</v>
      </c>
      <c r="BR240" s="29" t="e">
        <f>VLOOKUP($C240,'S49'!$C:$BQ,15,0)</f>
        <v>#N/A</v>
      </c>
      <c r="BS240" s="29" t="e">
        <f>VLOOKUP($C240,'S49'!$C:$BQ,22,0)</f>
        <v>#N/A</v>
      </c>
      <c r="BT240" s="29" t="e">
        <f>VLOOKUP($C240,'S49'!$C:$BQ,23,0)</f>
        <v>#N/A</v>
      </c>
      <c r="BU240" s="29" t="e">
        <f>VLOOKUP($C240,'S49'!$C:$BQ,35,0)</f>
        <v>#N/A</v>
      </c>
      <c r="BV240" s="29" t="e">
        <f>VLOOKUP($C240,'S49'!$C:$BQ,42,0)</f>
        <v>#N/A</v>
      </c>
      <c r="BW240" s="29" t="e">
        <f>VLOOKUP($C240,'S49'!$C:$BQ,43,0)</f>
        <v>#N/A</v>
      </c>
      <c r="BX240" s="22" t="e">
        <f>VLOOKUP($C240,'S50'!$C:$BQ,55,0)</f>
        <v>#N/A</v>
      </c>
      <c r="BY240" s="22" t="e">
        <f>VLOOKUP($C240,'S50'!$C:$BQ,62,0)</f>
        <v>#N/A</v>
      </c>
      <c r="BZ240" s="22" t="e">
        <f>VLOOKUP($C240,'S50'!$C:$BQ,63,0)</f>
        <v>#N/A</v>
      </c>
      <c r="CA240" s="22" t="e">
        <f>VLOOKUP($C240,'S50'!$C:$BQ,45,0)</f>
        <v>#N/A</v>
      </c>
      <c r="CB240" s="29" t="e">
        <f>VLOOKUP($C240,'S50'!$C:$BQ,52,0)</f>
        <v>#N/A</v>
      </c>
      <c r="CC240" s="29" t="e">
        <f>VLOOKUP($C240,'S50'!$C:$BQ,53,0)</f>
        <v>#N/A</v>
      </c>
      <c r="CD240" s="29" t="e">
        <f>VLOOKUP($C240,'S50'!$C:$BQ,15,0)</f>
        <v>#N/A</v>
      </c>
      <c r="CE240" s="29" t="e">
        <f>VLOOKUP($C240,'S50'!$C:$BQ,22,0)</f>
        <v>#N/A</v>
      </c>
      <c r="CF240" s="29" t="e">
        <f>VLOOKUP($C240,'S50'!$C:$BQ,23,0)</f>
        <v>#N/A</v>
      </c>
      <c r="CG240" s="29" t="e">
        <f>VLOOKUP($C240,'S50'!$C:$BQ,35,0)</f>
        <v>#N/A</v>
      </c>
      <c r="CH240" s="29" t="e">
        <f>VLOOKUP($C240,'S50'!$C:$BQ,42,0)</f>
        <v>#N/A</v>
      </c>
      <c r="CI240" s="29" t="e">
        <f>VLOOKUP($C240,'S50'!$C:$BQ,43,0)</f>
        <v>#N/A</v>
      </c>
    </row>
    <row r="241" spans="1:87" x14ac:dyDescent="0.2">
      <c r="A241" s="31" t="s">
        <v>246</v>
      </c>
      <c r="B241" s="31" t="s">
        <v>375</v>
      </c>
      <c r="C241" s="21" t="s">
        <v>282</v>
      </c>
      <c r="D241" s="22">
        <f>VLOOKUP($C241,'S0 remplacer avec S44'!$C:$BQ,55,0)</f>
        <v>147.80000000000001</v>
      </c>
      <c r="E241" s="22">
        <f>VLOOKUP($C241,'S0 remplacer avec S44'!$C:$BQ,62,0)</f>
        <v>0</v>
      </c>
      <c r="F241" s="22">
        <f>VLOOKUP($C241,'S0 remplacer avec S44'!$C:$BQ,63,0)</f>
        <v>28</v>
      </c>
      <c r="G241" s="22">
        <f>VLOOKUP($C241,'S0 remplacer avec S44'!$C:$BQ,45,0)</f>
        <v>2180.57618</v>
      </c>
      <c r="H241" s="29">
        <f>VLOOKUP($C241,'S0 remplacer avec S44'!$C:$BQ,52,0)</f>
        <v>0</v>
      </c>
      <c r="I241" s="29">
        <f>VLOOKUP($C241,'S0 remplacer avec S44'!$C:$BQ,53,0)</f>
        <v>0</v>
      </c>
      <c r="J241" s="29">
        <f>VLOOKUP($C241,'S0 remplacer avec S44'!$C:$BQ,15,0)</f>
        <v>89</v>
      </c>
      <c r="K241" s="29">
        <f>VLOOKUP($C241,'S0 remplacer avec S44'!$C:$BQ,22,0)</f>
        <v>0</v>
      </c>
      <c r="L241" s="29">
        <f>VLOOKUP($C241,'S0 remplacer avec S44'!$C:$BQ,23,0)</f>
        <v>8</v>
      </c>
      <c r="M241" s="29">
        <f>VLOOKUP($C241,'S0 remplacer avec S44'!$C:$BQ,35,0)</f>
        <v>1620.39492</v>
      </c>
      <c r="N241" s="29">
        <f>VLOOKUP($C241,'S0 remplacer avec S44'!$C:$BQ,42,0)</f>
        <v>0</v>
      </c>
      <c r="O241" s="29">
        <f>VLOOKUP($C241,'S0 remplacer avec S44'!$C:$BQ,43,0)</f>
        <v>87</v>
      </c>
      <c r="P241" s="22">
        <f>VLOOKUP($C241,'S45'!$C:$BQ,55,0)</f>
        <v>147.30000000000001</v>
      </c>
      <c r="Q241" s="22">
        <f>VLOOKUP($C241,'S45'!$C:$BQ,62,0)</f>
        <v>0</v>
      </c>
      <c r="R241" s="22">
        <f>VLOOKUP($C241,'S45'!$C:$BQ,63,0)</f>
        <v>28</v>
      </c>
      <c r="S241" s="22">
        <f>VLOOKUP($C241,'S45'!$C:$BQ,45,0)</f>
        <v>2216.25036</v>
      </c>
      <c r="T241" s="29">
        <f>VLOOKUP($C241,'S45'!$C:$BQ,52,0)</f>
        <v>0</v>
      </c>
      <c r="U241" s="29">
        <f>VLOOKUP($C241,'S45'!$C:$BQ,53,0)</f>
        <v>0</v>
      </c>
      <c r="V241" s="29">
        <f>VLOOKUP($C241,'S45'!$C:$BQ,15,0)</f>
        <v>89</v>
      </c>
      <c r="W241" s="29">
        <f>VLOOKUP($C241,'S45'!$C:$BQ,22,0)</f>
        <v>0</v>
      </c>
      <c r="X241" s="29">
        <f>VLOOKUP($C241,'S45'!$C:$BQ,23,0)</f>
        <v>8</v>
      </c>
      <c r="Y241" s="29">
        <f>VLOOKUP($C241,'S45'!$C:$BQ,35,0)</f>
        <v>1622.16858</v>
      </c>
      <c r="Z241" s="29">
        <f>VLOOKUP($C241,'S45'!$C:$BQ,42,0)</f>
        <v>0</v>
      </c>
      <c r="AA241" s="29">
        <f>VLOOKUP($C241,'S45'!$C:$BQ,43,0)</f>
        <v>85</v>
      </c>
      <c r="AB241" s="22" t="e">
        <f>VLOOKUP($C241,'S46'!$C:$BQ,55,0)</f>
        <v>#N/A</v>
      </c>
      <c r="AC241" s="22" t="e">
        <f>VLOOKUP($C241,'S46'!$C:$BQ,62,0)</f>
        <v>#N/A</v>
      </c>
      <c r="AD241" s="22" t="e">
        <f>VLOOKUP($C241,'S46'!$C:$BQ,63,0)</f>
        <v>#N/A</v>
      </c>
      <c r="AE241" s="22" t="e">
        <f>VLOOKUP($C241,'S46'!$C:$BQ,45,0)</f>
        <v>#N/A</v>
      </c>
      <c r="AF241" s="29" t="e">
        <f>VLOOKUP($C241,'S46'!$C:$BQ,52,0)</f>
        <v>#N/A</v>
      </c>
      <c r="AG241" s="29" t="e">
        <f>VLOOKUP($C241,'S46'!$C:$BQ,53,0)</f>
        <v>#N/A</v>
      </c>
      <c r="AH241" s="29" t="e">
        <f>VLOOKUP($C241,'S46'!$C:$BQ,15,0)</f>
        <v>#N/A</v>
      </c>
      <c r="AI241" s="29" t="e">
        <f>VLOOKUP($C241,'S46'!$C:$BQ,22,0)</f>
        <v>#N/A</v>
      </c>
      <c r="AJ241" s="29" t="e">
        <f>VLOOKUP($C241,'S46'!$C:$BQ,23,0)</f>
        <v>#N/A</v>
      </c>
      <c r="AK241" s="29" t="e">
        <f>VLOOKUP($C241,'S46'!$C:$BQ,35,0)</f>
        <v>#N/A</v>
      </c>
      <c r="AL241" s="29" t="e">
        <f>VLOOKUP($C241,'S46'!$C:$BQ,42,0)</f>
        <v>#N/A</v>
      </c>
      <c r="AM241" s="29" t="e">
        <f>VLOOKUP($C241,'S46'!$C:$BQ,43,0)</f>
        <v>#N/A</v>
      </c>
      <c r="AN241" s="22" t="e">
        <f>VLOOKUP($C241,'S47'!$C:$BQ,55,0)</f>
        <v>#N/A</v>
      </c>
      <c r="AO241" s="22" t="e">
        <f>VLOOKUP($C241,'S47'!$C:$BQ,62,0)</f>
        <v>#N/A</v>
      </c>
      <c r="AP241" s="22" t="e">
        <f>VLOOKUP($C241,'S47'!$C:$BQ,63,0)</f>
        <v>#N/A</v>
      </c>
      <c r="AQ241" s="22" t="e">
        <f>VLOOKUP($C241,'S47'!$C:$BQ,45,0)</f>
        <v>#N/A</v>
      </c>
      <c r="AR241" s="29" t="e">
        <f>VLOOKUP($C241,'S47'!$C:$BQ,52,0)</f>
        <v>#N/A</v>
      </c>
      <c r="AS241" s="29" t="e">
        <f>VLOOKUP($C241,'S47'!$C:$BQ,53,0)</f>
        <v>#N/A</v>
      </c>
      <c r="AT241" s="29" t="e">
        <f>VLOOKUP($C241,'S47'!$C:$BQ,15,0)</f>
        <v>#N/A</v>
      </c>
      <c r="AU241" s="29" t="e">
        <f>VLOOKUP($C241,'S47'!$C:$BQ,22,0)</f>
        <v>#N/A</v>
      </c>
      <c r="AV241" s="29" t="e">
        <f>VLOOKUP($C241,'S47'!$C:$BQ,23,0)</f>
        <v>#N/A</v>
      </c>
      <c r="AW241" s="29" t="e">
        <f>VLOOKUP($C241,'S47'!$C:$BQ,35,0)</f>
        <v>#N/A</v>
      </c>
      <c r="AX241" s="29" t="e">
        <f>VLOOKUP($C241,'S47'!$C:$BQ,42,0)</f>
        <v>#N/A</v>
      </c>
      <c r="AY241" s="29" t="e">
        <f>VLOOKUP($C241,'S47'!$C:$BQ,43,0)</f>
        <v>#N/A</v>
      </c>
      <c r="AZ241" s="22" t="e">
        <f>VLOOKUP($C241,'S48'!$C:$BQ,55,0)</f>
        <v>#N/A</v>
      </c>
      <c r="BA241" s="22" t="e">
        <f>VLOOKUP($C241,'S48'!$C:$BQ,62,0)</f>
        <v>#N/A</v>
      </c>
      <c r="BB241" s="22" t="e">
        <f>VLOOKUP($C241,'S48'!$C:$BQ,63,0)</f>
        <v>#N/A</v>
      </c>
      <c r="BC241" s="22" t="e">
        <f>VLOOKUP($C241,'S48'!$C:$BQ,45,0)</f>
        <v>#N/A</v>
      </c>
      <c r="BD241" s="29" t="e">
        <f>VLOOKUP($C241,'S48'!$C:$BQ,52,0)</f>
        <v>#N/A</v>
      </c>
      <c r="BE241" s="29" t="e">
        <f>VLOOKUP($C241,'S48'!$C:$BQ,53,0)</f>
        <v>#N/A</v>
      </c>
      <c r="BF241" s="29" t="e">
        <f>VLOOKUP($C241,'S48'!$C:$BQ,15,0)</f>
        <v>#N/A</v>
      </c>
      <c r="BG241" s="29" t="e">
        <f>VLOOKUP($C241,'S48'!$C:$BQ,22,0)</f>
        <v>#N/A</v>
      </c>
      <c r="BH241" s="29" t="e">
        <f>VLOOKUP($C241,'S48'!$C:$BQ,23,0)</f>
        <v>#N/A</v>
      </c>
      <c r="BI241" s="29" t="e">
        <f>VLOOKUP($C241,'S48'!$C:$BQ,35,0)</f>
        <v>#N/A</v>
      </c>
      <c r="BJ241" s="29" t="e">
        <f>VLOOKUP($C241,'S48'!$C:$BQ,42,0)</f>
        <v>#N/A</v>
      </c>
      <c r="BK241" s="29" t="e">
        <f>VLOOKUP($C241,'S48'!$C:$BQ,43,0)</f>
        <v>#N/A</v>
      </c>
      <c r="BL241" s="22" t="e">
        <f>VLOOKUP($C241,'S49'!$C:$BQ,55,0)</f>
        <v>#N/A</v>
      </c>
      <c r="BM241" s="22" t="e">
        <f>VLOOKUP($C241,'S49'!$C:$BQ,62,0)</f>
        <v>#N/A</v>
      </c>
      <c r="BN241" s="22" t="e">
        <f>VLOOKUP($C241,'S49'!$C:$BQ,63,0)</f>
        <v>#N/A</v>
      </c>
      <c r="BO241" s="22" t="e">
        <f>VLOOKUP($C241,'S49'!$C:$BQ,45,0)</f>
        <v>#N/A</v>
      </c>
      <c r="BP241" s="29" t="e">
        <f>VLOOKUP($C241,'S49'!$C:$BQ,52,0)</f>
        <v>#N/A</v>
      </c>
      <c r="BQ241" s="29" t="e">
        <f>VLOOKUP($C241,'S49'!$C:$BQ,53,0)</f>
        <v>#N/A</v>
      </c>
      <c r="BR241" s="29" t="e">
        <f>VLOOKUP($C241,'S49'!$C:$BQ,15,0)</f>
        <v>#N/A</v>
      </c>
      <c r="BS241" s="29" t="e">
        <f>VLOOKUP($C241,'S49'!$C:$BQ,22,0)</f>
        <v>#N/A</v>
      </c>
      <c r="BT241" s="29" t="e">
        <f>VLOOKUP($C241,'S49'!$C:$BQ,23,0)</f>
        <v>#N/A</v>
      </c>
      <c r="BU241" s="29" t="e">
        <f>VLOOKUP($C241,'S49'!$C:$BQ,35,0)</f>
        <v>#N/A</v>
      </c>
      <c r="BV241" s="29" t="e">
        <f>VLOOKUP($C241,'S49'!$C:$BQ,42,0)</f>
        <v>#N/A</v>
      </c>
      <c r="BW241" s="29" t="e">
        <f>VLOOKUP($C241,'S49'!$C:$BQ,43,0)</f>
        <v>#N/A</v>
      </c>
      <c r="BX241" s="22" t="e">
        <f>VLOOKUP($C241,'S50'!$C:$BQ,55,0)</f>
        <v>#N/A</v>
      </c>
      <c r="BY241" s="22" t="e">
        <f>VLOOKUP($C241,'S50'!$C:$BQ,62,0)</f>
        <v>#N/A</v>
      </c>
      <c r="BZ241" s="22" t="e">
        <f>VLOOKUP($C241,'S50'!$C:$BQ,63,0)</f>
        <v>#N/A</v>
      </c>
      <c r="CA241" s="22" t="e">
        <f>VLOOKUP($C241,'S50'!$C:$BQ,45,0)</f>
        <v>#N/A</v>
      </c>
      <c r="CB241" s="29" t="e">
        <f>VLOOKUP($C241,'S50'!$C:$BQ,52,0)</f>
        <v>#N/A</v>
      </c>
      <c r="CC241" s="29" t="e">
        <f>VLOOKUP($C241,'S50'!$C:$BQ,53,0)</f>
        <v>#N/A</v>
      </c>
      <c r="CD241" s="29" t="e">
        <f>VLOOKUP($C241,'S50'!$C:$BQ,15,0)</f>
        <v>#N/A</v>
      </c>
      <c r="CE241" s="29" t="e">
        <f>VLOOKUP($C241,'S50'!$C:$BQ,22,0)</f>
        <v>#N/A</v>
      </c>
      <c r="CF241" s="29" t="e">
        <f>VLOOKUP($C241,'S50'!$C:$BQ,23,0)</f>
        <v>#N/A</v>
      </c>
      <c r="CG241" s="29" t="e">
        <f>VLOOKUP($C241,'S50'!$C:$BQ,35,0)</f>
        <v>#N/A</v>
      </c>
      <c r="CH241" s="29" t="e">
        <f>VLOOKUP($C241,'S50'!$C:$BQ,42,0)</f>
        <v>#N/A</v>
      </c>
      <c r="CI241" s="29" t="e">
        <f>VLOOKUP($C241,'S50'!$C:$BQ,43,0)</f>
        <v>#N/A</v>
      </c>
    </row>
    <row r="242" spans="1:87" x14ac:dyDescent="0.2">
      <c r="A242" s="31" t="s">
        <v>246</v>
      </c>
      <c r="B242" s="31" t="s">
        <v>375</v>
      </c>
      <c r="C242" s="21" t="s">
        <v>283</v>
      </c>
      <c r="D242" s="22">
        <f>VLOOKUP($C242,'S0 remplacer avec S44'!$C:$BQ,55,0)</f>
        <v>103.2</v>
      </c>
      <c r="E242" s="22">
        <f>VLOOKUP($C242,'S0 remplacer avec S44'!$C:$BQ,62,0)</f>
        <v>69</v>
      </c>
      <c r="F242" s="22">
        <f>VLOOKUP($C242,'S0 remplacer avec S44'!$C:$BQ,63,0)</f>
        <v>103</v>
      </c>
      <c r="G242" s="22">
        <f>VLOOKUP($C242,'S0 remplacer avec S44'!$C:$BQ,45,0)</f>
        <v>1169.4258199999999</v>
      </c>
      <c r="H242" s="29">
        <f>VLOOKUP($C242,'S0 remplacer avec S44'!$C:$BQ,52,0)</f>
        <v>344</v>
      </c>
      <c r="I242" s="29">
        <f>VLOOKUP($C242,'S0 remplacer avec S44'!$C:$BQ,53,0)</f>
        <v>647</v>
      </c>
      <c r="J242" s="29">
        <f>VLOOKUP($C242,'S0 remplacer avec S44'!$C:$BQ,15,0)</f>
        <v>70</v>
      </c>
      <c r="K242" s="29">
        <f>VLOOKUP($C242,'S0 remplacer avec S44'!$C:$BQ,22,0)</f>
        <v>26</v>
      </c>
      <c r="L242" s="29">
        <f>VLOOKUP($C242,'S0 remplacer avec S44'!$C:$BQ,23,0)</f>
        <v>45</v>
      </c>
      <c r="M242" s="29">
        <f>VLOOKUP($C242,'S0 remplacer avec S44'!$C:$BQ,35,0)</f>
        <v>1619.7638999999999</v>
      </c>
      <c r="N242" s="29">
        <f>VLOOKUP($C242,'S0 remplacer avec S44'!$C:$BQ,42,0)</f>
        <v>365</v>
      </c>
      <c r="O242" s="29">
        <f>VLOOKUP($C242,'S0 remplacer avec S44'!$C:$BQ,43,0)</f>
        <v>762</v>
      </c>
      <c r="P242" s="22">
        <f>VLOOKUP($C242,'S45'!$C:$BQ,55,0)</f>
        <v>103.4</v>
      </c>
      <c r="Q242" s="22">
        <f>VLOOKUP($C242,'S45'!$C:$BQ,62,0)</f>
        <v>69</v>
      </c>
      <c r="R242" s="22">
        <f>VLOOKUP($C242,'S45'!$C:$BQ,63,0)</f>
        <v>103</v>
      </c>
      <c r="S242" s="22">
        <f>VLOOKUP($C242,'S45'!$C:$BQ,45,0)</f>
        <v>1187.5481600000001</v>
      </c>
      <c r="T242" s="29">
        <f>VLOOKUP($C242,'S45'!$C:$BQ,52,0)</f>
        <v>326</v>
      </c>
      <c r="U242" s="29">
        <f>VLOOKUP($C242,'S45'!$C:$BQ,53,0)</f>
        <v>629</v>
      </c>
      <c r="V242" s="29">
        <f>VLOOKUP($C242,'S45'!$C:$BQ,15,0)</f>
        <v>71</v>
      </c>
      <c r="W242" s="29">
        <f>VLOOKUP($C242,'S45'!$C:$BQ,22,0)</f>
        <v>25</v>
      </c>
      <c r="X242" s="29">
        <f>VLOOKUP($C242,'S45'!$C:$BQ,23,0)</f>
        <v>44</v>
      </c>
      <c r="Y242" s="29">
        <f>VLOOKUP($C242,'S45'!$C:$BQ,35,0)</f>
        <v>1622.7522799999999</v>
      </c>
      <c r="Z242" s="29">
        <f>VLOOKUP($C242,'S45'!$C:$BQ,42,0)</f>
        <v>362</v>
      </c>
      <c r="AA242" s="29">
        <f>VLOOKUP($C242,'S45'!$C:$BQ,43,0)</f>
        <v>759</v>
      </c>
      <c r="AB242" s="22" t="e">
        <f>VLOOKUP($C242,'S46'!$C:$BQ,55,0)</f>
        <v>#N/A</v>
      </c>
      <c r="AC242" s="22" t="e">
        <f>VLOOKUP($C242,'S46'!$C:$BQ,62,0)</f>
        <v>#N/A</v>
      </c>
      <c r="AD242" s="22" t="e">
        <f>VLOOKUP($C242,'S46'!$C:$BQ,63,0)</f>
        <v>#N/A</v>
      </c>
      <c r="AE242" s="22" t="e">
        <f>VLOOKUP($C242,'S46'!$C:$BQ,45,0)</f>
        <v>#N/A</v>
      </c>
      <c r="AF242" s="29" t="e">
        <f>VLOOKUP($C242,'S46'!$C:$BQ,52,0)</f>
        <v>#N/A</v>
      </c>
      <c r="AG242" s="29" t="e">
        <f>VLOOKUP($C242,'S46'!$C:$BQ,53,0)</f>
        <v>#N/A</v>
      </c>
      <c r="AH242" s="29" t="e">
        <f>VLOOKUP($C242,'S46'!$C:$BQ,15,0)</f>
        <v>#N/A</v>
      </c>
      <c r="AI242" s="29" t="e">
        <f>VLOOKUP($C242,'S46'!$C:$BQ,22,0)</f>
        <v>#N/A</v>
      </c>
      <c r="AJ242" s="29" t="e">
        <f>VLOOKUP($C242,'S46'!$C:$BQ,23,0)</f>
        <v>#N/A</v>
      </c>
      <c r="AK242" s="29" t="e">
        <f>VLOOKUP($C242,'S46'!$C:$BQ,35,0)</f>
        <v>#N/A</v>
      </c>
      <c r="AL242" s="29" t="e">
        <f>VLOOKUP($C242,'S46'!$C:$BQ,42,0)</f>
        <v>#N/A</v>
      </c>
      <c r="AM242" s="29" t="e">
        <f>VLOOKUP($C242,'S46'!$C:$BQ,43,0)</f>
        <v>#N/A</v>
      </c>
      <c r="AN242" s="22" t="e">
        <f>VLOOKUP($C242,'S47'!$C:$BQ,55,0)</f>
        <v>#N/A</v>
      </c>
      <c r="AO242" s="22" t="e">
        <f>VLOOKUP($C242,'S47'!$C:$BQ,62,0)</f>
        <v>#N/A</v>
      </c>
      <c r="AP242" s="22" t="e">
        <f>VLOOKUP($C242,'S47'!$C:$BQ,63,0)</f>
        <v>#N/A</v>
      </c>
      <c r="AQ242" s="22" t="e">
        <f>VLOOKUP($C242,'S47'!$C:$BQ,45,0)</f>
        <v>#N/A</v>
      </c>
      <c r="AR242" s="29" t="e">
        <f>VLOOKUP($C242,'S47'!$C:$BQ,52,0)</f>
        <v>#N/A</v>
      </c>
      <c r="AS242" s="29" t="e">
        <f>VLOOKUP($C242,'S47'!$C:$BQ,53,0)</f>
        <v>#N/A</v>
      </c>
      <c r="AT242" s="29" t="e">
        <f>VLOOKUP($C242,'S47'!$C:$BQ,15,0)</f>
        <v>#N/A</v>
      </c>
      <c r="AU242" s="29" t="e">
        <f>VLOOKUP($C242,'S47'!$C:$BQ,22,0)</f>
        <v>#N/A</v>
      </c>
      <c r="AV242" s="29" t="e">
        <f>VLOOKUP($C242,'S47'!$C:$BQ,23,0)</f>
        <v>#N/A</v>
      </c>
      <c r="AW242" s="29" t="e">
        <f>VLOOKUP($C242,'S47'!$C:$BQ,35,0)</f>
        <v>#N/A</v>
      </c>
      <c r="AX242" s="29" t="e">
        <f>VLOOKUP($C242,'S47'!$C:$BQ,42,0)</f>
        <v>#N/A</v>
      </c>
      <c r="AY242" s="29" t="e">
        <f>VLOOKUP($C242,'S47'!$C:$BQ,43,0)</f>
        <v>#N/A</v>
      </c>
      <c r="AZ242" s="22" t="e">
        <f>VLOOKUP($C242,'S48'!$C:$BQ,55,0)</f>
        <v>#N/A</v>
      </c>
      <c r="BA242" s="22" t="e">
        <f>VLOOKUP($C242,'S48'!$C:$BQ,62,0)</f>
        <v>#N/A</v>
      </c>
      <c r="BB242" s="22" t="e">
        <f>VLOOKUP($C242,'S48'!$C:$BQ,63,0)</f>
        <v>#N/A</v>
      </c>
      <c r="BC242" s="22" t="e">
        <f>VLOOKUP($C242,'S48'!$C:$BQ,45,0)</f>
        <v>#N/A</v>
      </c>
      <c r="BD242" s="29" t="e">
        <f>VLOOKUP($C242,'S48'!$C:$BQ,52,0)</f>
        <v>#N/A</v>
      </c>
      <c r="BE242" s="29" t="e">
        <f>VLOOKUP($C242,'S48'!$C:$BQ,53,0)</f>
        <v>#N/A</v>
      </c>
      <c r="BF242" s="29" t="e">
        <f>VLOOKUP($C242,'S48'!$C:$BQ,15,0)</f>
        <v>#N/A</v>
      </c>
      <c r="BG242" s="29" t="e">
        <f>VLOOKUP($C242,'S48'!$C:$BQ,22,0)</f>
        <v>#N/A</v>
      </c>
      <c r="BH242" s="29" t="e">
        <f>VLOOKUP($C242,'S48'!$C:$BQ,23,0)</f>
        <v>#N/A</v>
      </c>
      <c r="BI242" s="29" t="e">
        <f>VLOOKUP($C242,'S48'!$C:$BQ,35,0)</f>
        <v>#N/A</v>
      </c>
      <c r="BJ242" s="29" t="e">
        <f>VLOOKUP($C242,'S48'!$C:$BQ,42,0)</f>
        <v>#N/A</v>
      </c>
      <c r="BK242" s="29" t="e">
        <f>VLOOKUP($C242,'S48'!$C:$BQ,43,0)</f>
        <v>#N/A</v>
      </c>
      <c r="BL242" s="22" t="e">
        <f>VLOOKUP($C242,'S49'!$C:$BQ,55,0)</f>
        <v>#N/A</v>
      </c>
      <c r="BM242" s="22" t="e">
        <f>VLOOKUP($C242,'S49'!$C:$BQ,62,0)</f>
        <v>#N/A</v>
      </c>
      <c r="BN242" s="22" t="e">
        <f>VLOOKUP($C242,'S49'!$C:$BQ,63,0)</f>
        <v>#N/A</v>
      </c>
      <c r="BO242" s="22" t="e">
        <f>VLOOKUP($C242,'S49'!$C:$BQ,45,0)</f>
        <v>#N/A</v>
      </c>
      <c r="BP242" s="29" t="e">
        <f>VLOOKUP($C242,'S49'!$C:$BQ,52,0)</f>
        <v>#N/A</v>
      </c>
      <c r="BQ242" s="29" t="e">
        <f>VLOOKUP($C242,'S49'!$C:$BQ,53,0)</f>
        <v>#N/A</v>
      </c>
      <c r="BR242" s="29" t="e">
        <f>VLOOKUP($C242,'S49'!$C:$BQ,15,0)</f>
        <v>#N/A</v>
      </c>
      <c r="BS242" s="29" t="e">
        <f>VLOOKUP($C242,'S49'!$C:$BQ,22,0)</f>
        <v>#N/A</v>
      </c>
      <c r="BT242" s="29" t="e">
        <f>VLOOKUP($C242,'S49'!$C:$BQ,23,0)</f>
        <v>#N/A</v>
      </c>
      <c r="BU242" s="29" t="e">
        <f>VLOOKUP($C242,'S49'!$C:$BQ,35,0)</f>
        <v>#N/A</v>
      </c>
      <c r="BV242" s="29" t="e">
        <f>VLOOKUP($C242,'S49'!$C:$BQ,42,0)</f>
        <v>#N/A</v>
      </c>
      <c r="BW242" s="29" t="e">
        <f>VLOOKUP($C242,'S49'!$C:$BQ,43,0)</f>
        <v>#N/A</v>
      </c>
      <c r="BX242" s="22" t="e">
        <f>VLOOKUP($C242,'S50'!$C:$BQ,55,0)</f>
        <v>#N/A</v>
      </c>
      <c r="BY242" s="22" t="e">
        <f>VLOOKUP($C242,'S50'!$C:$BQ,62,0)</f>
        <v>#N/A</v>
      </c>
      <c r="BZ242" s="22" t="e">
        <f>VLOOKUP($C242,'S50'!$C:$BQ,63,0)</f>
        <v>#N/A</v>
      </c>
      <c r="CA242" s="22" t="e">
        <f>VLOOKUP($C242,'S50'!$C:$BQ,45,0)</f>
        <v>#N/A</v>
      </c>
      <c r="CB242" s="29" t="e">
        <f>VLOOKUP($C242,'S50'!$C:$BQ,52,0)</f>
        <v>#N/A</v>
      </c>
      <c r="CC242" s="29" t="e">
        <f>VLOOKUP($C242,'S50'!$C:$BQ,53,0)</f>
        <v>#N/A</v>
      </c>
      <c r="CD242" s="29" t="e">
        <f>VLOOKUP($C242,'S50'!$C:$BQ,15,0)</f>
        <v>#N/A</v>
      </c>
      <c r="CE242" s="29" t="e">
        <f>VLOOKUP($C242,'S50'!$C:$BQ,22,0)</f>
        <v>#N/A</v>
      </c>
      <c r="CF242" s="29" t="e">
        <f>VLOOKUP($C242,'S50'!$C:$BQ,23,0)</f>
        <v>#N/A</v>
      </c>
      <c r="CG242" s="29" t="e">
        <f>VLOOKUP($C242,'S50'!$C:$BQ,35,0)</f>
        <v>#N/A</v>
      </c>
      <c r="CH242" s="29" t="e">
        <f>VLOOKUP($C242,'S50'!$C:$BQ,42,0)</f>
        <v>#N/A</v>
      </c>
      <c r="CI242" s="29" t="e">
        <f>VLOOKUP($C242,'S50'!$C:$BQ,43,0)</f>
        <v>#N/A</v>
      </c>
    </row>
    <row r="243" spans="1:87" x14ac:dyDescent="0.2">
      <c r="A243" s="31" t="s">
        <v>246</v>
      </c>
      <c r="B243" s="31" t="s">
        <v>375</v>
      </c>
      <c r="C243" s="21" t="s">
        <v>284</v>
      </c>
      <c r="D243" s="22">
        <f>VLOOKUP($C243,'S0 remplacer avec S44'!$C:$BQ,55,0)</f>
        <v>436.1</v>
      </c>
      <c r="E243" s="22">
        <f>VLOOKUP($C243,'S0 remplacer avec S44'!$C:$BQ,62,0)</f>
        <v>57</v>
      </c>
      <c r="F243" s="22">
        <f>VLOOKUP($C243,'S0 remplacer avec S44'!$C:$BQ,63,0)</f>
        <v>156</v>
      </c>
      <c r="G243" s="22">
        <f>VLOOKUP($C243,'S0 remplacer avec S44'!$C:$BQ,45,0)</f>
        <v>4169.2095600000002</v>
      </c>
      <c r="H243" s="29">
        <f>VLOOKUP($C243,'S0 remplacer avec S44'!$C:$BQ,52,0)</f>
        <v>178</v>
      </c>
      <c r="I243" s="29">
        <f>VLOOKUP($C243,'S0 remplacer avec S44'!$C:$BQ,53,0)</f>
        <v>1047</v>
      </c>
      <c r="J243" s="29">
        <f>VLOOKUP($C243,'S0 remplacer avec S44'!$C:$BQ,15,0)</f>
        <v>325</v>
      </c>
      <c r="K243" s="29">
        <f>VLOOKUP($C243,'S0 remplacer avec S44'!$C:$BQ,22,0)</f>
        <v>0</v>
      </c>
      <c r="L243" s="29">
        <f>VLOOKUP($C243,'S0 remplacer avec S44'!$C:$BQ,23,0)</f>
        <v>3</v>
      </c>
      <c r="M243" s="29">
        <f>VLOOKUP($C243,'S0 remplacer avec S44'!$C:$BQ,35,0)</f>
        <v>3477.16039</v>
      </c>
      <c r="N243" s="29">
        <f>VLOOKUP($C243,'S0 remplacer avec S44'!$C:$BQ,42,0)</f>
        <v>1453</v>
      </c>
      <c r="O243" s="29">
        <f>VLOOKUP($C243,'S0 remplacer avec S44'!$C:$BQ,43,0)</f>
        <v>2439</v>
      </c>
      <c r="P243" s="22">
        <f>VLOOKUP($C243,'S45'!$C:$BQ,55,0)</f>
        <v>444.7</v>
      </c>
      <c r="Q243" s="22">
        <f>VLOOKUP($C243,'S45'!$C:$BQ,62,0)</f>
        <v>49</v>
      </c>
      <c r="R243" s="22">
        <f>VLOOKUP($C243,'S45'!$C:$BQ,63,0)</f>
        <v>148</v>
      </c>
      <c r="S243" s="22">
        <f>VLOOKUP($C243,'S45'!$C:$BQ,45,0)</f>
        <v>4201.72091</v>
      </c>
      <c r="T243" s="29">
        <f>VLOOKUP($C243,'S45'!$C:$BQ,52,0)</f>
        <v>146</v>
      </c>
      <c r="U243" s="29">
        <f>VLOOKUP($C243,'S45'!$C:$BQ,53,0)</f>
        <v>1015</v>
      </c>
      <c r="V243" s="29">
        <f>VLOOKUP($C243,'S45'!$C:$BQ,15,0)</f>
        <v>327</v>
      </c>
      <c r="W243" s="29">
        <f>VLOOKUP($C243,'S45'!$C:$BQ,22,0)</f>
        <v>0</v>
      </c>
      <c r="X243" s="29">
        <f>VLOOKUP($C243,'S45'!$C:$BQ,23,0)</f>
        <v>1</v>
      </c>
      <c r="Y243" s="29">
        <f>VLOOKUP($C243,'S45'!$C:$BQ,35,0)</f>
        <v>3661.4827799999998</v>
      </c>
      <c r="Z243" s="29">
        <f>VLOOKUP($C243,'S45'!$C:$BQ,42,0)</f>
        <v>1268</v>
      </c>
      <c r="AA243" s="29">
        <f>VLOOKUP($C243,'S45'!$C:$BQ,43,0)</f>
        <v>2254</v>
      </c>
      <c r="AB243" s="22" t="e">
        <f>VLOOKUP($C243,'S46'!$C:$BQ,55,0)</f>
        <v>#N/A</v>
      </c>
      <c r="AC243" s="22" t="e">
        <f>VLOOKUP($C243,'S46'!$C:$BQ,62,0)</f>
        <v>#N/A</v>
      </c>
      <c r="AD243" s="22" t="e">
        <f>VLOOKUP($C243,'S46'!$C:$BQ,63,0)</f>
        <v>#N/A</v>
      </c>
      <c r="AE243" s="22" t="e">
        <f>VLOOKUP($C243,'S46'!$C:$BQ,45,0)</f>
        <v>#N/A</v>
      </c>
      <c r="AF243" s="29" t="e">
        <f>VLOOKUP($C243,'S46'!$C:$BQ,52,0)</f>
        <v>#N/A</v>
      </c>
      <c r="AG243" s="29" t="e">
        <f>VLOOKUP($C243,'S46'!$C:$BQ,53,0)</f>
        <v>#N/A</v>
      </c>
      <c r="AH243" s="29" t="e">
        <f>VLOOKUP($C243,'S46'!$C:$BQ,15,0)</f>
        <v>#N/A</v>
      </c>
      <c r="AI243" s="29" t="e">
        <f>VLOOKUP($C243,'S46'!$C:$BQ,22,0)</f>
        <v>#N/A</v>
      </c>
      <c r="AJ243" s="29" t="e">
        <f>VLOOKUP($C243,'S46'!$C:$BQ,23,0)</f>
        <v>#N/A</v>
      </c>
      <c r="AK243" s="29" t="e">
        <f>VLOOKUP($C243,'S46'!$C:$BQ,35,0)</f>
        <v>#N/A</v>
      </c>
      <c r="AL243" s="29" t="e">
        <f>VLOOKUP($C243,'S46'!$C:$BQ,42,0)</f>
        <v>#N/A</v>
      </c>
      <c r="AM243" s="29" t="e">
        <f>VLOOKUP($C243,'S46'!$C:$BQ,43,0)</f>
        <v>#N/A</v>
      </c>
      <c r="AN243" s="22" t="e">
        <f>VLOOKUP($C243,'S47'!$C:$BQ,55,0)</f>
        <v>#N/A</v>
      </c>
      <c r="AO243" s="22" t="e">
        <f>VLOOKUP($C243,'S47'!$C:$BQ,62,0)</f>
        <v>#N/A</v>
      </c>
      <c r="AP243" s="22" t="e">
        <f>VLOOKUP($C243,'S47'!$C:$BQ,63,0)</f>
        <v>#N/A</v>
      </c>
      <c r="AQ243" s="22" t="e">
        <f>VLOOKUP($C243,'S47'!$C:$BQ,45,0)</f>
        <v>#N/A</v>
      </c>
      <c r="AR243" s="29" t="e">
        <f>VLOOKUP($C243,'S47'!$C:$BQ,52,0)</f>
        <v>#N/A</v>
      </c>
      <c r="AS243" s="29" t="e">
        <f>VLOOKUP($C243,'S47'!$C:$BQ,53,0)</f>
        <v>#N/A</v>
      </c>
      <c r="AT243" s="29" t="e">
        <f>VLOOKUP($C243,'S47'!$C:$BQ,15,0)</f>
        <v>#N/A</v>
      </c>
      <c r="AU243" s="29" t="e">
        <f>VLOOKUP($C243,'S47'!$C:$BQ,22,0)</f>
        <v>#N/A</v>
      </c>
      <c r="AV243" s="29" t="e">
        <f>VLOOKUP($C243,'S47'!$C:$BQ,23,0)</f>
        <v>#N/A</v>
      </c>
      <c r="AW243" s="29" t="e">
        <f>VLOOKUP($C243,'S47'!$C:$BQ,35,0)</f>
        <v>#N/A</v>
      </c>
      <c r="AX243" s="29" t="e">
        <f>VLOOKUP($C243,'S47'!$C:$BQ,42,0)</f>
        <v>#N/A</v>
      </c>
      <c r="AY243" s="29" t="e">
        <f>VLOOKUP($C243,'S47'!$C:$BQ,43,0)</f>
        <v>#N/A</v>
      </c>
      <c r="AZ243" s="22" t="e">
        <f>VLOOKUP($C243,'S48'!$C:$BQ,55,0)</f>
        <v>#N/A</v>
      </c>
      <c r="BA243" s="22" t="e">
        <f>VLOOKUP($C243,'S48'!$C:$BQ,62,0)</f>
        <v>#N/A</v>
      </c>
      <c r="BB243" s="22" t="e">
        <f>VLOOKUP($C243,'S48'!$C:$BQ,63,0)</f>
        <v>#N/A</v>
      </c>
      <c r="BC243" s="22" t="e">
        <f>VLOOKUP($C243,'S48'!$C:$BQ,45,0)</f>
        <v>#N/A</v>
      </c>
      <c r="BD243" s="29" t="e">
        <f>VLOOKUP($C243,'S48'!$C:$BQ,52,0)</f>
        <v>#N/A</v>
      </c>
      <c r="BE243" s="29" t="e">
        <f>VLOOKUP($C243,'S48'!$C:$BQ,53,0)</f>
        <v>#N/A</v>
      </c>
      <c r="BF243" s="29" t="e">
        <f>VLOOKUP($C243,'S48'!$C:$BQ,15,0)</f>
        <v>#N/A</v>
      </c>
      <c r="BG243" s="29" t="e">
        <f>VLOOKUP($C243,'S48'!$C:$BQ,22,0)</f>
        <v>#N/A</v>
      </c>
      <c r="BH243" s="29" t="e">
        <f>VLOOKUP($C243,'S48'!$C:$BQ,23,0)</f>
        <v>#N/A</v>
      </c>
      <c r="BI243" s="29" t="e">
        <f>VLOOKUP($C243,'S48'!$C:$BQ,35,0)</f>
        <v>#N/A</v>
      </c>
      <c r="BJ243" s="29" t="e">
        <f>VLOOKUP($C243,'S48'!$C:$BQ,42,0)</f>
        <v>#N/A</v>
      </c>
      <c r="BK243" s="29" t="e">
        <f>VLOOKUP($C243,'S48'!$C:$BQ,43,0)</f>
        <v>#N/A</v>
      </c>
      <c r="BL243" s="22" t="e">
        <f>VLOOKUP($C243,'S49'!$C:$BQ,55,0)</f>
        <v>#N/A</v>
      </c>
      <c r="BM243" s="22" t="e">
        <f>VLOOKUP($C243,'S49'!$C:$BQ,62,0)</f>
        <v>#N/A</v>
      </c>
      <c r="BN243" s="22" t="e">
        <f>VLOOKUP($C243,'S49'!$C:$BQ,63,0)</f>
        <v>#N/A</v>
      </c>
      <c r="BO243" s="22" t="e">
        <f>VLOOKUP($C243,'S49'!$C:$BQ,45,0)</f>
        <v>#N/A</v>
      </c>
      <c r="BP243" s="29" t="e">
        <f>VLOOKUP($C243,'S49'!$C:$BQ,52,0)</f>
        <v>#N/A</v>
      </c>
      <c r="BQ243" s="29" t="e">
        <f>VLOOKUP($C243,'S49'!$C:$BQ,53,0)</f>
        <v>#N/A</v>
      </c>
      <c r="BR243" s="29" t="e">
        <f>VLOOKUP($C243,'S49'!$C:$BQ,15,0)</f>
        <v>#N/A</v>
      </c>
      <c r="BS243" s="29" t="e">
        <f>VLOOKUP($C243,'S49'!$C:$BQ,22,0)</f>
        <v>#N/A</v>
      </c>
      <c r="BT243" s="29" t="e">
        <f>VLOOKUP($C243,'S49'!$C:$BQ,23,0)</f>
        <v>#N/A</v>
      </c>
      <c r="BU243" s="29" t="e">
        <f>VLOOKUP($C243,'S49'!$C:$BQ,35,0)</f>
        <v>#N/A</v>
      </c>
      <c r="BV243" s="29" t="e">
        <f>VLOOKUP($C243,'S49'!$C:$BQ,42,0)</f>
        <v>#N/A</v>
      </c>
      <c r="BW243" s="29" t="e">
        <f>VLOOKUP($C243,'S49'!$C:$BQ,43,0)</f>
        <v>#N/A</v>
      </c>
      <c r="BX243" s="22" t="e">
        <f>VLOOKUP($C243,'S50'!$C:$BQ,55,0)</f>
        <v>#N/A</v>
      </c>
      <c r="BY243" s="22" t="e">
        <f>VLOOKUP($C243,'S50'!$C:$BQ,62,0)</f>
        <v>#N/A</v>
      </c>
      <c r="BZ243" s="22" t="e">
        <f>VLOOKUP($C243,'S50'!$C:$BQ,63,0)</f>
        <v>#N/A</v>
      </c>
      <c r="CA243" s="22" t="e">
        <f>VLOOKUP($C243,'S50'!$C:$BQ,45,0)</f>
        <v>#N/A</v>
      </c>
      <c r="CB243" s="29" t="e">
        <f>VLOOKUP($C243,'S50'!$C:$BQ,52,0)</f>
        <v>#N/A</v>
      </c>
      <c r="CC243" s="29" t="e">
        <f>VLOOKUP($C243,'S50'!$C:$BQ,53,0)</f>
        <v>#N/A</v>
      </c>
      <c r="CD243" s="29" t="e">
        <f>VLOOKUP($C243,'S50'!$C:$BQ,15,0)</f>
        <v>#N/A</v>
      </c>
      <c r="CE243" s="29" t="e">
        <f>VLOOKUP($C243,'S50'!$C:$BQ,22,0)</f>
        <v>#N/A</v>
      </c>
      <c r="CF243" s="29" t="e">
        <f>VLOOKUP($C243,'S50'!$C:$BQ,23,0)</f>
        <v>#N/A</v>
      </c>
      <c r="CG243" s="29" t="e">
        <f>VLOOKUP($C243,'S50'!$C:$BQ,35,0)</f>
        <v>#N/A</v>
      </c>
      <c r="CH243" s="29" t="e">
        <f>VLOOKUP($C243,'S50'!$C:$BQ,42,0)</f>
        <v>#N/A</v>
      </c>
      <c r="CI243" s="29" t="e">
        <f>VLOOKUP($C243,'S50'!$C:$BQ,43,0)</f>
        <v>#N/A</v>
      </c>
    </row>
    <row r="244" spans="1:87" x14ac:dyDescent="0.2">
      <c r="A244" s="31" t="s">
        <v>246</v>
      </c>
      <c r="B244" s="31" t="s">
        <v>375</v>
      </c>
      <c r="C244" s="21" t="s">
        <v>285</v>
      </c>
      <c r="D244" s="22">
        <f>VLOOKUP($C244,'S0 remplacer avec S44'!$C:$BQ,55,0)</f>
        <v>501.1</v>
      </c>
      <c r="E244" s="22">
        <f>VLOOKUP($C244,'S0 remplacer avec S44'!$C:$BQ,62,0)</f>
        <v>82</v>
      </c>
      <c r="F244" s="22">
        <f>VLOOKUP($C244,'S0 remplacer avec S44'!$C:$BQ,63,0)</f>
        <v>198</v>
      </c>
      <c r="G244" s="22">
        <f>VLOOKUP($C244,'S0 remplacer avec S44'!$C:$BQ,45,0)</f>
        <v>5844.4930999999997</v>
      </c>
      <c r="H244" s="29">
        <f>VLOOKUP($C244,'S0 remplacer avec S44'!$C:$BQ,52,0)</f>
        <v>0</v>
      </c>
      <c r="I244" s="29">
        <f>VLOOKUP($C244,'S0 remplacer avec S44'!$C:$BQ,53,0)</f>
        <v>317</v>
      </c>
      <c r="J244" s="29">
        <f>VLOOKUP($C244,'S0 remplacer avec S44'!$C:$BQ,15,0)</f>
        <v>317</v>
      </c>
      <c r="K244" s="29">
        <f>VLOOKUP($C244,'S0 remplacer avec S44'!$C:$BQ,22,0)</f>
        <v>6</v>
      </c>
      <c r="L244" s="29">
        <f>VLOOKUP($C244,'S0 remplacer avec S44'!$C:$BQ,23,0)</f>
        <v>71</v>
      </c>
      <c r="M244" s="29">
        <f>VLOOKUP($C244,'S0 remplacer avec S44'!$C:$BQ,35,0)</f>
        <v>7284.0704699999997</v>
      </c>
      <c r="N244" s="29">
        <f>VLOOKUP($C244,'S0 remplacer avec S44'!$C:$BQ,42,0)</f>
        <v>0</v>
      </c>
      <c r="O244" s="29">
        <f>VLOOKUP($C244,'S0 remplacer avec S44'!$C:$BQ,43,0)</f>
        <v>0</v>
      </c>
      <c r="P244" s="22">
        <f>VLOOKUP($C244,'S45'!$C:$BQ,55,0)</f>
        <v>510.6</v>
      </c>
      <c r="Q244" s="22">
        <f>VLOOKUP($C244,'S45'!$C:$BQ,62,0)</f>
        <v>72</v>
      </c>
      <c r="R244" s="22">
        <f>VLOOKUP($C244,'S45'!$C:$BQ,63,0)</f>
        <v>189</v>
      </c>
      <c r="S244" s="22">
        <f>VLOOKUP($C244,'S45'!$C:$BQ,45,0)</f>
        <v>5942.4509799999996</v>
      </c>
      <c r="T244" s="29">
        <f>VLOOKUP($C244,'S45'!$C:$BQ,52,0)</f>
        <v>0</v>
      </c>
      <c r="U244" s="29">
        <f>VLOOKUP($C244,'S45'!$C:$BQ,53,0)</f>
        <v>219</v>
      </c>
      <c r="V244" s="29">
        <f>VLOOKUP($C244,'S45'!$C:$BQ,15,0)</f>
        <v>319</v>
      </c>
      <c r="W244" s="29">
        <f>VLOOKUP($C244,'S45'!$C:$BQ,22,0)</f>
        <v>4</v>
      </c>
      <c r="X244" s="29">
        <f>VLOOKUP($C244,'S45'!$C:$BQ,23,0)</f>
        <v>69</v>
      </c>
      <c r="Y244" s="29">
        <f>VLOOKUP($C244,'S45'!$C:$BQ,35,0)</f>
        <v>7291.6850599999998</v>
      </c>
      <c r="Z244" s="29">
        <f>VLOOKUP($C244,'S45'!$C:$BQ,42,0)</f>
        <v>0</v>
      </c>
      <c r="AA244" s="29">
        <f>VLOOKUP($C244,'S45'!$C:$BQ,43,0)</f>
        <v>0</v>
      </c>
      <c r="AB244" s="22" t="e">
        <f>VLOOKUP($C244,'S46'!$C:$BQ,55,0)</f>
        <v>#N/A</v>
      </c>
      <c r="AC244" s="22" t="e">
        <f>VLOOKUP($C244,'S46'!$C:$BQ,62,0)</f>
        <v>#N/A</v>
      </c>
      <c r="AD244" s="22" t="e">
        <f>VLOOKUP($C244,'S46'!$C:$BQ,63,0)</f>
        <v>#N/A</v>
      </c>
      <c r="AE244" s="22" t="e">
        <f>VLOOKUP($C244,'S46'!$C:$BQ,45,0)</f>
        <v>#N/A</v>
      </c>
      <c r="AF244" s="29" t="e">
        <f>VLOOKUP($C244,'S46'!$C:$BQ,52,0)</f>
        <v>#N/A</v>
      </c>
      <c r="AG244" s="29" t="e">
        <f>VLOOKUP($C244,'S46'!$C:$BQ,53,0)</f>
        <v>#N/A</v>
      </c>
      <c r="AH244" s="29" t="e">
        <f>VLOOKUP($C244,'S46'!$C:$BQ,15,0)</f>
        <v>#N/A</v>
      </c>
      <c r="AI244" s="29" t="e">
        <f>VLOOKUP($C244,'S46'!$C:$BQ,22,0)</f>
        <v>#N/A</v>
      </c>
      <c r="AJ244" s="29" t="e">
        <f>VLOOKUP($C244,'S46'!$C:$BQ,23,0)</f>
        <v>#N/A</v>
      </c>
      <c r="AK244" s="29" t="e">
        <f>VLOOKUP($C244,'S46'!$C:$BQ,35,0)</f>
        <v>#N/A</v>
      </c>
      <c r="AL244" s="29" t="e">
        <f>VLOOKUP($C244,'S46'!$C:$BQ,42,0)</f>
        <v>#N/A</v>
      </c>
      <c r="AM244" s="29" t="e">
        <f>VLOOKUP($C244,'S46'!$C:$BQ,43,0)</f>
        <v>#N/A</v>
      </c>
      <c r="AN244" s="22" t="e">
        <f>VLOOKUP($C244,'S47'!$C:$BQ,55,0)</f>
        <v>#N/A</v>
      </c>
      <c r="AO244" s="22" t="e">
        <f>VLOOKUP($C244,'S47'!$C:$BQ,62,0)</f>
        <v>#N/A</v>
      </c>
      <c r="AP244" s="22" t="e">
        <f>VLOOKUP($C244,'S47'!$C:$BQ,63,0)</f>
        <v>#N/A</v>
      </c>
      <c r="AQ244" s="22" t="e">
        <f>VLOOKUP($C244,'S47'!$C:$BQ,45,0)</f>
        <v>#N/A</v>
      </c>
      <c r="AR244" s="29" t="e">
        <f>VLOOKUP($C244,'S47'!$C:$BQ,52,0)</f>
        <v>#N/A</v>
      </c>
      <c r="AS244" s="29" t="e">
        <f>VLOOKUP($C244,'S47'!$C:$BQ,53,0)</f>
        <v>#N/A</v>
      </c>
      <c r="AT244" s="29" t="e">
        <f>VLOOKUP($C244,'S47'!$C:$BQ,15,0)</f>
        <v>#N/A</v>
      </c>
      <c r="AU244" s="29" t="e">
        <f>VLOOKUP($C244,'S47'!$C:$BQ,22,0)</f>
        <v>#N/A</v>
      </c>
      <c r="AV244" s="29" t="e">
        <f>VLOOKUP($C244,'S47'!$C:$BQ,23,0)</f>
        <v>#N/A</v>
      </c>
      <c r="AW244" s="29" t="e">
        <f>VLOOKUP($C244,'S47'!$C:$BQ,35,0)</f>
        <v>#N/A</v>
      </c>
      <c r="AX244" s="29" t="e">
        <f>VLOOKUP($C244,'S47'!$C:$BQ,42,0)</f>
        <v>#N/A</v>
      </c>
      <c r="AY244" s="29" t="e">
        <f>VLOOKUP($C244,'S47'!$C:$BQ,43,0)</f>
        <v>#N/A</v>
      </c>
      <c r="AZ244" s="22" t="e">
        <f>VLOOKUP($C244,'S48'!$C:$BQ,55,0)</f>
        <v>#N/A</v>
      </c>
      <c r="BA244" s="22" t="e">
        <f>VLOOKUP($C244,'S48'!$C:$BQ,62,0)</f>
        <v>#N/A</v>
      </c>
      <c r="BB244" s="22" t="e">
        <f>VLOOKUP($C244,'S48'!$C:$BQ,63,0)</f>
        <v>#N/A</v>
      </c>
      <c r="BC244" s="22" t="e">
        <f>VLOOKUP($C244,'S48'!$C:$BQ,45,0)</f>
        <v>#N/A</v>
      </c>
      <c r="BD244" s="29" t="e">
        <f>VLOOKUP($C244,'S48'!$C:$BQ,52,0)</f>
        <v>#N/A</v>
      </c>
      <c r="BE244" s="29" t="e">
        <f>VLOOKUP($C244,'S48'!$C:$BQ,53,0)</f>
        <v>#N/A</v>
      </c>
      <c r="BF244" s="29" t="e">
        <f>VLOOKUP($C244,'S48'!$C:$BQ,15,0)</f>
        <v>#N/A</v>
      </c>
      <c r="BG244" s="29" t="e">
        <f>VLOOKUP($C244,'S48'!$C:$BQ,22,0)</f>
        <v>#N/A</v>
      </c>
      <c r="BH244" s="29" t="e">
        <f>VLOOKUP($C244,'S48'!$C:$BQ,23,0)</f>
        <v>#N/A</v>
      </c>
      <c r="BI244" s="29" t="e">
        <f>VLOOKUP($C244,'S48'!$C:$BQ,35,0)</f>
        <v>#N/A</v>
      </c>
      <c r="BJ244" s="29" t="e">
        <f>VLOOKUP($C244,'S48'!$C:$BQ,42,0)</f>
        <v>#N/A</v>
      </c>
      <c r="BK244" s="29" t="e">
        <f>VLOOKUP($C244,'S48'!$C:$BQ,43,0)</f>
        <v>#N/A</v>
      </c>
      <c r="BL244" s="22" t="e">
        <f>VLOOKUP($C244,'S49'!$C:$BQ,55,0)</f>
        <v>#N/A</v>
      </c>
      <c r="BM244" s="22" t="e">
        <f>VLOOKUP($C244,'S49'!$C:$BQ,62,0)</f>
        <v>#N/A</v>
      </c>
      <c r="BN244" s="22" t="e">
        <f>VLOOKUP($C244,'S49'!$C:$BQ,63,0)</f>
        <v>#N/A</v>
      </c>
      <c r="BO244" s="22" t="e">
        <f>VLOOKUP($C244,'S49'!$C:$BQ,45,0)</f>
        <v>#N/A</v>
      </c>
      <c r="BP244" s="29" t="e">
        <f>VLOOKUP($C244,'S49'!$C:$BQ,52,0)</f>
        <v>#N/A</v>
      </c>
      <c r="BQ244" s="29" t="e">
        <f>VLOOKUP($C244,'S49'!$C:$BQ,53,0)</f>
        <v>#N/A</v>
      </c>
      <c r="BR244" s="29" t="e">
        <f>VLOOKUP($C244,'S49'!$C:$BQ,15,0)</f>
        <v>#N/A</v>
      </c>
      <c r="BS244" s="29" t="e">
        <f>VLOOKUP($C244,'S49'!$C:$BQ,22,0)</f>
        <v>#N/A</v>
      </c>
      <c r="BT244" s="29" t="e">
        <f>VLOOKUP($C244,'S49'!$C:$BQ,23,0)</f>
        <v>#N/A</v>
      </c>
      <c r="BU244" s="29" t="e">
        <f>VLOOKUP($C244,'S49'!$C:$BQ,35,0)</f>
        <v>#N/A</v>
      </c>
      <c r="BV244" s="29" t="e">
        <f>VLOOKUP($C244,'S49'!$C:$BQ,42,0)</f>
        <v>#N/A</v>
      </c>
      <c r="BW244" s="29" t="e">
        <f>VLOOKUP($C244,'S49'!$C:$BQ,43,0)</f>
        <v>#N/A</v>
      </c>
      <c r="BX244" s="22" t="e">
        <f>VLOOKUP($C244,'S50'!$C:$BQ,55,0)</f>
        <v>#N/A</v>
      </c>
      <c r="BY244" s="22" t="e">
        <f>VLOOKUP($C244,'S50'!$C:$BQ,62,0)</f>
        <v>#N/A</v>
      </c>
      <c r="BZ244" s="22" t="e">
        <f>VLOOKUP($C244,'S50'!$C:$BQ,63,0)</f>
        <v>#N/A</v>
      </c>
      <c r="CA244" s="22" t="e">
        <f>VLOOKUP($C244,'S50'!$C:$BQ,45,0)</f>
        <v>#N/A</v>
      </c>
      <c r="CB244" s="29" t="e">
        <f>VLOOKUP($C244,'S50'!$C:$BQ,52,0)</f>
        <v>#N/A</v>
      </c>
      <c r="CC244" s="29" t="e">
        <f>VLOOKUP($C244,'S50'!$C:$BQ,53,0)</f>
        <v>#N/A</v>
      </c>
      <c r="CD244" s="29" t="e">
        <f>VLOOKUP($C244,'S50'!$C:$BQ,15,0)</f>
        <v>#N/A</v>
      </c>
      <c r="CE244" s="29" t="e">
        <f>VLOOKUP($C244,'S50'!$C:$BQ,22,0)</f>
        <v>#N/A</v>
      </c>
      <c r="CF244" s="29" t="e">
        <f>VLOOKUP($C244,'S50'!$C:$BQ,23,0)</f>
        <v>#N/A</v>
      </c>
      <c r="CG244" s="29" t="e">
        <f>VLOOKUP($C244,'S50'!$C:$BQ,35,0)</f>
        <v>#N/A</v>
      </c>
      <c r="CH244" s="29" t="e">
        <f>VLOOKUP($C244,'S50'!$C:$BQ,42,0)</f>
        <v>#N/A</v>
      </c>
      <c r="CI244" s="29" t="e">
        <f>VLOOKUP($C244,'S50'!$C:$BQ,43,0)</f>
        <v>#N/A</v>
      </c>
    </row>
    <row r="245" spans="1:87" x14ac:dyDescent="0.2">
      <c r="A245" s="31" t="s">
        <v>246</v>
      </c>
      <c r="B245" s="31" t="s">
        <v>375</v>
      </c>
      <c r="C245" s="21" t="s">
        <v>286</v>
      </c>
      <c r="D245" s="22">
        <f>VLOOKUP($C245,'S0 remplacer avec S44'!$C:$BQ,55,0)</f>
        <v>384.7</v>
      </c>
      <c r="E245" s="22">
        <f>VLOOKUP($C245,'S0 remplacer avec S44'!$C:$BQ,62,0)</f>
        <v>141</v>
      </c>
      <c r="F245" s="22">
        <f>VLOOKUP($C245,'S0 remplacer avec S44'!$C:$BQ,63,0)</f>
        <v>246</v>
      </c>
      <c r="G245" s="22">
        <f>VLOOKUP($C245,'S0 remplacer avec S44'!$C:$BQ,45,0)</f>
        <v>4042.9070299999998</v>
      </c>
      <c r="H245" s="29">
        <f>VLOOKUP($C245,'S0 remplacer avec S44'!$C:$BQ,52,0)</f>
        <v>586</v>
      </c>
      <c r="I245" s="29">
        <f>VLOOKUP($C245,'S0 remplacer avec S44'!$C:$BQ,53,0)</f>
        <v>1512</v>
      </c>
      <c r="J245" s="29">
        <f>VLOOKUP($C245,'S0 remplacer avec S44'!$C:$BQ,15,0)</f>
        <v>272</v>
      </c>
      <c r="K245" s="29">
        <f>VLOOKUP($C245,'S0 remplacer avec S44'!$C:$BQ,22,0)</f>
        <v>19</v>
      </c>
      <c r="L245" s="29">
        <f>VLOOKUP($C245,'S0 remplacer avec S44'!$C:$BQ,23,0)</f>
        <v>77</v>
      </c>
      <c r="M245" s="29">
        <f>VLOOKUP($C245,'S0 remplacer avec S44'!$C:$BQ,35,0)</f>
        <v>4484.7569800000001</v>
      </c>
      <c r="N245" s="29">
        <f>VLOOKUP($C245,'S0 remplacer avec S44'!$C:$BQ,42,0)</f>
        <v>1458</v>
      </c>
      <c r="O245" s="29">
        <f>VLOOKUP($C245,'S0 remplacer avec S44'!$C:$BQ,43,0)</f>
        <v>2647</v>
      </c>
      <c r="P245" s="22">
        <f>VLOOKUP($C245,'S45'!$C:$BQ,55,0)</f>
        <v>381.1</v>
      </c>
      <c r="Q245" s="22">
        <f>VLOOKUP($C245,'S45'!$C:$BQ,62,0)</f>
        <v>144</v>
      </c>
      <c r="R245" s="22">
        <f>VLOOKUP($C245,'S45'!$C:$BQ,63,0)</f>
        <v>249</v>
      </c>
      <c r="S245" s="22">
        <f>VLOOKUP($C245,'S45'!$C:$BQ,45,0)</f>
        <v>4155.2823799999996</v>
      </c>
      <c r="T245" s="29">
        <f>VLOOKUP($C245,'S45'!$C:$BQ,52,0)</f>
        <v>474</v>
      </c>
      <c r="U245" s="29">
        <f>VLOOKUP($C245,'S45'!$C:$BQ,53,0)</f>
        <v>1399</v>
      </c>
      <c r="V245" s="29">
        <f>VLOOKUP($C245,'S45'!$C:$BQ,15,0)</f>
        <v>277</v>
      </c>
      <c r="W245" s="29">
        <f>VLOOKUP($C245,'S45'!$C:$BQ,22,0)</f>
        <v>14</v>
      </c>
      <c r="X245" s="29">
        <f>VLOOKUP($C245,'S45'!$C:$BQ,23,0)</f>
        <v>72</v>
      </c>
      <c r="Y245" s="29">
        <f>VLOOKUP($C245,'S45'!$C:$BQ,35,0)</f>
        <v>4503.3222699999997</v>
      </c>
      <c r="Z245" s="29">
        <f>VLOOKUP($C245,'S45'!$C:$BQ,42,0)</f>
        <v>1440</v>
      </c>
      <c r="AA245" s="29">
        <f>VLOOKUP($C245,'S45'!$C:$BQ,43,0)</f>
        <v>2628</v>
      </c>
      <c r="AB245" s="22" t="e">
        <f>VLOOKUP($C245,'S46'!$C:$BQ,55,0)</f>
        <v>#N/A</v>
      </c>
      <c r="AC245" s="22" t="e">
        <f>VLOOKUP($C245,'S46'!$C:$BQ,62,0)</f>
        <v>#N/A</v>
      </c>
      <c r="AD245" s="22" t="e">
        <f>VLOOKUP($C245,'S46'!$C:$BQ,63,0)</f>
        <v>#N/A</v>
      </c>
      <c r="AE245" s="22" t="e">
        <f>VLOOKUP($C245,'S46'!$C:$BQ,45,0)</f>
        <v>#N/A</v>
      </c>
      <c r="AF245" s="29" t="e">
        <f>VLOOKUP($C245,'S46'!$C:$BQ,52,0)</f>
        <v>#N/A</v>
      </c>
      <c r="AG245" s="29" t="e">
        <f>VLOOKUP($C245,'S46'!$C:$BQ,53,0)</f>
        <v>#N/A</v>
      </c>
      <c r="AH245" s="29" t="e">
        <f>VLOOKUP($C245,'S46'!$C:$BQ,15,0)</f>
        <v>#N/A</v>
      </c>
      <c r="AI245" s="29" t="e">
        <f>VLOOKUP($C245,'S46'!$C:$BQ,22,0)</f>
        <v>#N/A</v>
      </c>
      <c r="AJ245" s="29" t="e">
        <f>VLOOKUP($C245,'S46'!$C:$BQ,23,0)</f>
        <v>#N/A</v>
      </c>
      <c r="AK245" s="29" t="e">
        <f>VLOOKUP($C245,'S46'!$C:$BQ,35,0)</f>
        <v>#N/A</v>
      </c>
      <c r="AL245" s="29" t="e">
        <f>VLOOKUP($C245,'S46'!$C:$BQ,42,0)</f>
        <v>#N/A</v>
      </c>
      <c r="AM245" s="29" t="e">
        <f>VLOOKUP($C245,'S46'!$C:$BQ,43,0)</f>
        <v>#N/A</v>
      </c>
      <c r="AN245" s="22" t="e">
        <f>VLOOKUP($C245,'S47'!$C:$BQ,55,0)</f>
        <v>#N/A</v>
      </c>
      <c r="AO245" s="22" t="e">
        <f>VLOOKUP($C245,'S47'!$C:$BQ,62,0)</f>
        <v>#N/A</v>
      </c>
      <c r="AP245" s="22" t="e">
        <f>VLOOKUP($C245,'S47'!$C:$BQ,63,0)</f>
        <v>#N/A</v>
      </c>
      <c r="AQ245" s="22" t="e">
        <f>VLOOKUP($C245,'S47'!$C:$BQ,45,0)</f>
        <v>#N/A</v>
      </c>
      <c r="AR245" s="29" t="e">
        <f>VLOOKUP($C245,'S47'!$C:$BQ,52,0)</f>
        <v>#N/A</v>
      </c>
      <c r="AS245" s="29" t="e">
        <f>VLOOKUP($C245,'S47'!$C:$BQ,53,0)</f>
        <v>#N/A</v>
      </c>
      <c r="AT245" s="29" t="e">
        <f>VLOOKUP($C245,'S47'!$C:$BQ,15,0)</f>
        <v>#N/A</v>
      </c>
      <c r="AU245" s="29" t="e">
        <f>VLOOKUP($C245,'S47'!$C:$BQ,22,0)</f>
        <v>#N/A</v>
      </c>
      <c r="AV245" s="29" t="e">
        <f>VLOOKUP($C245,'S47'!$C:$BQ,23,0)</f>
        <v>#N/A</v>
      </c>
      <c r="AW245" s="29" t="e">
        <f>VLOOKUP($C245,'S47'!$C:$BQ,35,0)</f>
        <v>#N/A</v>
      </c>
      <c r="AX245" s="29" t="e">
        <f>VLOOKUP($C245,'S47'!$C:$BQ,42,0)</f>
        <v>#N/A</v>
      </c>
      <c r="AY245" s="29" t="e">
        <f>VLOOKUP($C245,'S47'!$C:$BQ,43,0)</f>
        <v>#N/A</v>
      </c>
      <c r="AZ245" s="22" t="e">
        <f>VLOOKUP($C245,'S48'!$C:$BQ,55,0)</f>
        <v>#N/A</v>
      </c>
      <c r="BA245" s="22" t="e">
        <f>VLOOKUP($C245,'S48'!$C:$BQ,62,0)</f>
        <v>#N/A</v>
      </c>
      <c r="BB245" s="22" t="e">
        <f>VLOOKUP($C245,'S48'!$C:$BQ,63,0)</f>
        <v>#N/A</v>
      </c>
      <c r="BC245" s="22" t="e">
        <f>VLOOKUP($C245,'S48'!$C:$BQ,45,0)</f>
        <v>#N/A</v>
      </c>
      <c r="BD245" s="29" t="e">
        <f>VLOOKUP($C245,'S48'!$C:$BQ,52,0)</f>
        <v>#N/A</v>
      </c>
      <c r="BE245" s="29" t="e">
        <f>VLOOKUP($C245,'S48'!$C:$BQ,53,0)</f>
        <v>#N/A</v>
      </c>
      <c r="BF245" s="29" t="e">
        <f>VLOOKUP($C245,'S48'!$C:$BQ,15,0)</f>
        <v>#N/A</v>
      </c>
      <c r="BG245" s="29" t="e">
        <f>VLOOKUP($C245,'S48'!$C:$BQ,22,0)</f>
        <v>#N/A</v>
      </c>
      <c r="BH245" s="29" t="e">
        <f>VLOOKUP($C245,'S48'!$C:$BQ,23,0)</f>
        <v>#N/A</v>
      </c>
      <c r="BI245" s="29" t="e">
        <f>VLOOKUP($C245,'S48'!$C:$BQ,35,0)</f>
        <v>#N/A</v>
      </c>
      <c r="BJ245" s="29" t="e">
        <f>VLOOKUP($C245,'S48'!$C:$BQ,42,0)</f>
        <v>#N/A</v>
      </c>
      <c r="BK245" s="29" t="e">
        <f>VLOOKUP($C245,'S48'!$C:$BQ,43,0)</f>
        <v>#N/A</v>
      </c>
      <c r="BL245" s="22" t="e">
        <f>VLOOKUP($C245,'S49'!$C:$BQ,55,0)</f>
        <v>#N/A</v>
      </c>
      <c r="BM245" s="22" t="e">
        <f>VLOOKUP($C245,'S49'!$C:$BQ,62,0)</f>
        <v>#N/A</v>
      </c>
      <c r="BN245" s="22" t="e">
        <f>VLOOKUP($C245,'S49'!$C:$BQ,63,0)</f>
        <v>#N/A</v>
      </c>
      <c r="BO245" s="22" t="e">
        <f>VLOOKUP($C245,'S49'!$C:$BQ,45,0)</f>
        <v>#N/A</v>
      </c>
      <c r="BP245" s="29" t="e">
        <f>VLOOKUP($C245,'S49'!$C:$BQ,52,0)</f>
        <v>#N/A</v>
      </c>
      <c r="BQ245" s="29" t="e">
        <f>VLOOKUP($C245,'S49'!$C:$BQ,53,0)</f>
        <v>#N/A</v>
      </c>
      <c r="BR245" s="29" t="e">
        <f>VLOOKUP($C245,'S49'!$C:$BQ,15,0)</f>
        <v>#N/A</v>
      </c>
      <c r="BS245" s="29" t="e">
        <f>VLOOKUP($C245,'S49'!$C:$BQ,22,0)</f>
        <v>#N/A</v>
      </c>
      <c r="BT245" s="29" t="e">
        <f>VLOOKUP($C245,'S49'!$C:$BQ,23,0)</f>
        <v>#N/A</v>
      </c>
      <c r="BU245" s="29" t="e">
        <f>VLOOKUP($C245,'S49'!$C:$BQ,35,0)</f>
        <v>#N/A</v>
      </c>
      <c r="BV245" s="29" t="e">
        <f>VLOOKUP($C245,'S49'!$C:$BQ,42,0)</f>
        <v>#N/A</v>
      </c>
      <c r="BW245" s="29" t="e">
        <f>VLOOKUP($C245,'S49'!$C:$BQ,43,0)</f>
        <v>#N/A</v>
      </c>
      <c r="BX245" s="22" t="e">
        <f>VLOOKUP($C245,'S50'!$C:$BQ,55,0)</f>
        <v>#N/A</v>
      </c>
      <c r="BY245" s="22" t="e">
        <f>VLOOKUP($C245,'S50'!$C:$BQ,62,0)</f>
        <v>#N/A</v>
      </c>
      <c r="BZ245" s="22" t="e">
        <f>VLOOKUP($C245,'S50'!$C:$BQ,63,0)</f>
        <v>#N/A</v>
      </c>
      <c r="CA245" s="22" t="e">
        <f>VLOOKUP($C245,'S50'!$C:$BQ,45,0)</f>
        <v>#N/A</v>
      </c>
      <c r="CB245" s="29" t="e">
        <f>VLOOKUP($C245,'S50'!$C:$BQ,52,0)</f>
        <v>#N/A</v>
      </c>
      <c r="CC245" s="29" t="e">
        <f>VLOOKUP($C245,'S50'!$C:$BQ,53,0)</f>
        <v>#N/A</v>
      </c>
      <c r="CD245" s="29" t="e">
        <f>VLOOKUP($C245,'S50'!$C:$BQ,15,0)</f>
        <v>#N/A</v>
      </c>
      <c r="CE245" s="29" t="e">
        <f>VLOOKUP($C245,'S50'!$C:$BQ,22,0)</f>
        <v>#N/A</v>
      </c>
      <c r="CF245" s="29" t="e">
        <f>VLOOKUP($C245,'S50'!$C:$BQ,23,0)</f>
        <v>#N/A</v>
      </c>
      <c r="CG245" s="29" t="e">
        <f>VLOOKUP($C245,'S50'!$C:$BQ,35,0)</f>
        <v>#N/A</v>
      </c>
      <c r="CH245" s="29" t="e">
        <f>VLOOKUP($C245,'S50'!$C:$BQ,42,0)</f>
        <v>#N/A</v>
      </c>
      <c r="CI245" s="29" t="e">
        <f>VLOOKUP($C245,'S50'!$C:$BQ,43,0)</f>
        <v>#N/A</v>
      </c>
    </row>
    <row r="246" spans="1:87" x14ac:dyDescent="0.2">
      <c r="A246" s="31" t="s">
        <v>246</v>
      </c>
      <c r="B246" s="31" t="s">
        <v>375</v>
      </c>
      <c r="C246" s="21" t="s">
        <v>287</v>
      </c>
      <c r="D246" s="22">
        <f>VLOOKUP($C246,'S0 remplacer avec S44'!$C:$BQ,55,0)</f>
        <v>211.8</v>
      </c>
      <c r="E246" s="22">
        <f>VLOOKUP($C246,'S0 remplacer avec S44'!$C:$BQ,62,0)</f>
        <v>80</v>
      </c>
      <c r="F246" s="22">
        <f>VLOOKUP($C246,'S0 remplacer avec S44'!$C:$BQ,63,0)</f>
        <v>138</v>
      </c>
      <c r="G246" s="22">
        <f>VLOOKUP($C246,'S0 remplacer avec S44'!$C:$BQ,45,0)</f>
        <v>2057.19173</v>
      </c>
      <c r="H246" s="29">
        <f>VLOOKUP($C246,'S0 remplacer avec S44'!$C:$BQ,52,0)</f>
        <v>512</v>
      </c>
      <c r="I246" s="29">
        <f>VLOOKUP($C246,'S0 remplacer avec S44'!$C:$BQ,53,0)</f>
        <v>1026</v>
      </c>
      <c r="J246" s="29">
        <f>VLOOKUP($C246,'S0 remplacer avec S44'!$C:$BQ,15,0)</f>
        <v>103</v>
      </c>
      <c r="K246" s="29">
        <f>VLOOKUP($C246,'S0 remplacer avec S44'!$C:$BQ,22,0)</f>
        <v>59</v>
      </c>
      <c r="L246" s="29">
        <f>VLOOKUP($C246,'S0 remplacer avec S44'!$C:$BQ,23,0)</f>
        <v>91</v>
      </c>
      <c r="M246" s="29">
        <f>VLOOKUP($C246,'S0 remplacer avec S44'!$C:$BQ,35,0)</f>
        <v>2092.57465</v>
      </c>
      <c r="N246" s="29">
        <f>VLOOKUP($C246,'S0 remplacer avec S44'!$C:$BQ,42,0)</f>
        <v>976</v>
      </c>
      <c r="O246" s="29">
        <f>VLOOKUP($C246,'S0 remplacer avec S44'!$C:$BQ,43,0)</f>
        <v>1589</v>
      </c>
      <c r="P246" s="22">
        <f>VLOOKUP($C246,'S45'!$C:$BQ,55,0)</f>
        <v>210.2</v>
      </c>
      <c r="Q246" s="22">
        <f>VLOOKUP($C246,'S45'!$C:$BQ,62,0)</f>
        <v>82</v>
      </c>
      <c r="R246" s="22">
        <f>VLOOKUP($C246,'S45'!$C:$BQ,63,0)</f>
        <v>140</v>
      </c>
      <c r="S246" s="22">
        <f>VLOOKUP($C246,'S45'!$C:$BQ,45,0)</f>
        <v>2103.9182799999999</v>
      </c>
      <c r="T246" s="29">
        <f>VLOOKUP($C246,'S45'!$C:$BQ,52,0)</f>
        <v>465</v>
      </c>
      <c r="U246" s="29">
        <f>VLOOKUP($C246,'S45'!$C:$BQ,53,0)</f>
        <v>979</v>
      </c>
      <c r="V246" s="29">
        <f>VLOOKUP($C246,'S45'!$C:$BQ,15,0)</f>
        <v>103</v>
      </c>
      <c r="W246" s="29">
        <f>VLOOKUP($C246,'S45'!$C:$BQ,22,0)</f>
        <v>59</v>
      </c>
      <c r="X246" s="29">
        <f>VLOOKUP($C246,'S45'!$C:$BQ,23,0)</f>
        <v>91</v>
      </c>
      <c r="Y246" s="29">
        <f>VLOOKUP($C246,'S45'!$C:$BQ,35,0)</f>
        <v>2095.1107200000001</v>
      </c>
      <c r="Z246" s="29">
        <f>VLOOKUP($C246,'S45'!$C:$BQ,42,0)</f>
        <v>973</v>
      </c>
      <c r="AA246" s="29">
        <f>VLOOKUP($C246,'S45'!$C:$BQ,43,0)</f>
        <v>1587</v>
      </c>
      <c r="AB246" s="22" t="e">
        <f>VLOOKUP($C246,'S46'!$C:$BQ,55,0)</f>
        <v>#N/A</v>
      </c>
      <c r="AC246" s="22" t="e">
        <f>VLOOKUP($C246,'S46'!$C:$BQ,62,0)</f>
        <v>#N/A</v>
      </c>
      <c r="AD246" s="22" t="e">
        <f>VLOOKUP($C246,'S46'!$C:$BQ,63,0)</f>
        <v>#N/A</v>
      </c>
      <c r="AE246" s="22" t="e">
        <f>VLOOKUP($C246,'S46'!$C:$BQ,45,0)</f>
        <v>#N/A</v>
      </c>
      <c r="AF246" s="29" t="e">
        <f>VLOOKUP($C246,'S46'!$C:$BQ,52,0)</f>
        <v>#N/A</v>
      </c>
      <c r="AG246" s="29" t="e">
        <f>VLOOKUP($C246,'S46'!$C:$BQ,53,0)</f>
        <v>#N/A</v>
      </c>
      <c r="AH246" s="29" t="e">
        <f>VLOOKUP($C246,'S46'!$C:$BQ,15,0)</f>
        <v>#N/A</v>
      </c>
      <c r="AI246" s="29" t="e">
        <f>VLOOKUP($C246,'S46'!$C:$BQ,22,0)</f>
        <v>#N/A</v>
      </c>
      <c r="AJ246" s="29" t="e">
        <f>VLOOKUP($C246,'S46'!$C:$BQ,23,0)</f>
        <v>#N/A</v>
      </c>
      <c r="AK246" s="29" t="e">
        <f>VLOOKUP($C246,'S46'!$C:$BQ,35,0)</f>
        <v>#N/A</v>
      </c>
      <c r="AL246" s="29" t="e">
        <f>VLOOKUP($C246,'S46'!$C:$BQ,42,0)</f>
        <v>#N/A</v>
      </c>
      <c r="AM246" s="29" t="e">
        <f>VLOOKUP($C246,'S46'!$C:$BQ,43,0)</f>
        <v>#N/A</v>
      </c>
      <c r="AN246" s="22" t="e">
        <f>VLOOKUP($C246,'S47'!$C:$BQ,55,0)</f>
        <v>#N/A</v>
      </c>
      <c r="AO246" s="22" t="e">
        <f>VLOOKUP($C246,'S47'!$C:$BQ,62,0)</f>
        <v>#N/A</v>
      </c>
      <c r="AP246" s="22" t="e">
        <f>VLOOKUP($C246,'S47'!$C:$BQ,63,0)</f>
        <v>#N/A</v>
      </c>
      <c r="AQ246" s="22" t="e">
        <f>VLOOKUP($C246,'S47'!$C:$BQ,45,0)</f>
        <v>#N/A</v>
      </c>
      <c r="AR246" s="29" t="e">
        <f>VLOOKUP($C246,'S47'!$C:$BQ,52,0)</f>
        <v>#N/A</v>
      </c>
      <c r="AS246" s="29" t="e">
        <f>VLOOKUP($C246,'S47'!$C:$BQ,53,0)</f>
        <v>#N/A</v>
      </c>
      <c r="AT246" s="29" t="e">
        <f>VLOOKUP($C246,'S47'!$C:$BQ,15,0)</f>
        <v>#N/A</v>
      </c>
      <c r="AU246" s="29" t="e">
        <f>VLOOKUP($C246,'S47'!$C:$BQ,22,0)</f>
        <v>#N/A</v>
      </c>
      <c r="AV246" s="29" t="e">
        <f>VLOOKUP($C246,'S47'!$C:$BQ,23,0)</f>
        <v>#N/A</v>
      </c>
      <c r="AW246" s="29" t="e">
        <f>VLOOKUP($C246,'S47'!$C:$BQ,35,0)</f>
        <v>#N/A</v>
      </c>
      <c r="AX246" s="29" t="e">
        <f>VLOOKUP($C246,'S47'!$C:$BQ,42,0)</f>
        <v>#N/A</v>
      </c>
      <c r="AY246" s="29" t="e">
        <f>VLOOKUP($C246,'S47'!$C:$BQ,43,0)</f>
        <v>#N/A</v>
      </c>
      <c r="AZ246" s="22" t="e">
        <f>VLOOKUP($C246,'S48'!$C:$BQ,55,0)</f>
        <v>#N/A</v>
      </c>
      <c r="BA246" s="22" t="e">
        <f>VLOOKUP($C246,'S48'!$C:$BQ,62,0)</f>
        <v>#N/A</v>
      </c>
      <c r="BB246" s="22" t="e">
        <f>VLOOKUP($C246,'S48'!$C:$BQ,63,0)</f>
        <v>#N/A</v>
      </c>
      <c r="BC246" s="22" t="e">
        <f>VLOOKUP($C246,'S48'!$C:$BQ,45,0)</f>
        <v>#N/A</v>
      </c>
      <c r="BD246" s="29" t="e">
        <f>VLOOKUP($C246,'S48'!$C:$BQ,52,0)</f>
        <v>#N/A</v>
      </c>
      <c r="BE246" s="29" t="e">
        <f>VLOOKUP($C246,'S48'!$C:$BQ,53,0)</f>
        <v>#N/A</v>
      </c>
      <c r="BF246" s="29" t="e">
        <f>VLOOKUP($C246,'S48'!$C:$BQ,15,0)</f>
        <v>#N/A</v>
      </c>
      <c r="BG246" s="29" t="e">
        <f>VLOOKUP($C246,'S48'!$C:$BQ,22,0)</f>
        <v>#N/A</v>
      </c>
      <c r="BH246" s="29" t="e">
        <f>VLOOKUP($C246,'S48'!$C:$BQ,23,0)</f>
        <v>#N/A</v>
      </c>
      <c r="BI246" s="29" t="e">
        <f>VLOOKUP($C246,'S48'!$C:$BQ,35,0)</f>
        <v>#N/A</v>
      </c>
      <c r="BJ246" s="29" t="e">
        <f>VLOOKUP($C246,'S48'!$C:$BQ,42,0)</f>
        <v>#N/A</v>
      </c>
      <c r="BK246" s="29" t="e">
        <f>VLOOKUP($C246,'S48'!$C:$BQ,43,0)</f>
        <v>#N/A</v>
      </c>
      <c r="BL246" s="22" t="e">
        <f>VLOOKUP($C246,'S49'!$C:$BQ,55,0)</f>
        <v>#N/A</v>
      </c>
      <c r="BM246" s="22" t="e">
        <f>VLOOKUP($C246,'S49'!$C:$BQ,62,0)</f>
        <v>#N/A</v>
      </c>
      <c r="BN246" s="22" t="e">
        <f>VLOOKUP($C246,'S49'!$C:$BQ,63,0)</f>
        <v>#N/A</v>
      </c>
      <c r="BO246" s="22" t="e">
        <f>VLOOKUP($C246,'S49'!$C:$BQ,45,0)</f>
        <v>#N/A</v>
      </c>
      <c r="BP246" s="29" t="e">
        <f>VLOOKUP($C246,'S49'!$C:$BQ,52,0)</f>
        <v>#N/A</v>
      </c>
      <c r="BQ246" s="29" t="e">
        <f>VLOOKUP($C246,'S49'!$C:$BQ,53,0)</f>
        <v>#N/A</v>
      </c>
      <c r="BR246" s="29" t="e">
        <f>VLOOKUP($C246,'S49'!$C:$BQ,15,0)</f>
        <v>#N/A</v>
      </c>
      <c r="BS246" s="29" t="e">
        <f>VLOOKUP($C246,'S49'!$C:$BQ,22,0)</f>
        <v>#N/A</v>
      </c>
      <c r="BT246" s="29" t="e">
        <f>VLOOKUP($C246,'S49'!$C:$BQ,23,0)</f>
        <v>#N/A</v>
      </c>
      <c r="BU246" s="29" t="e">
        <f>VLOOKUP($C246,'S49'!$C:$BQ,35,0)</f>
        <v>#N/A</v>
      </c>
      <c r="BV246" s="29" t="e">
        <f>VLOOKUP($C246,'S49'!$C:$BQ,42,0)</f>
        <v>#N/A</v>
      </c>
      <c r="BW246" s="29" t="e">
        <f>VLOOKUP($C246,'S49'!$C:$BQ,43,0)</f>
        <v>#N/A</v>
      </c>
      <c r="BX246" s="22" t="e">
        <f>VLOOKUP($C246,'S50'!$C:$BQ,55,0)</f>
        <v>#N/A</v>
      </c>
      <c r="BY246" s="22" t="e">
        <f>VLOOKUP($C246,'S50'!$C:$BQ,62,0)</f>
        <v>#N/A</v>
      </c>
      <c r="BZ246" s="22" t="e">
        <f>VLOOKUP($C246,'S50'!$C:$BQ,63,0)</f>
        <v>#N/A</v>
      </c>
      <c r="CA246" s="22" t="e">
        <f>VLOOKUP($C246,'S50'!$C:$BQ,45,0)</f>
        <v>#N/A</v>
      </c>
      <c r="CB246" s="29" t="e">
        <f>VLOOKUP($C246,'S50'!$C:$BQ,52,0)</f>
        <v>#N/A</v>
      </c>
      <c r="CC246" s="29" t="e">
        <f>VLOOKUP($C246,'S50'!$C:$BQ,53,0)</f>
        <v>#N/A</v>
      </c>
      <c r="CD246" s="29" t="e">
        <f>VLOOKUP($C246,'S50'!$C:$BQ,15,0)</f>
        <v>#N/A</v>
      </c>
      <c r="CE246" s="29" t="e">
        <f>VLOOKUP($C246,'S50'!$C:$BQ,22,0)</f>
        <v>#N/A</v>
      </c>
      <c r="CF246" s="29" t="e">
        <f>VLOOKUP($C246,'S50'!$C:$BQ,23,0)</f>
        <v>#N/A</v>
      </c>
      <c r="CG246" s="29" t="e">
        <f>VLOOKUP($C246,'S50'!$C:$BQ,35,0)</f>
        <v>#N/A</v>
      </c>
      <c r="CH246" s="29" t="e">
        <f>VLOOKUP($C246,'S50'!$C:$BQ,42,0)</f>
        <v>#N/A</v>
      </c>
      <c r="CI246" s="29" t="e">
        <f>VLOOKUP($C246,'S50'!$C:$BQ,43,0)</f>
        <v>#N/A</v>
      </c>
    </row>
    <row r="247" spans="1:87" x14ac:dyDescent="0.2">
      <c r="A247" s="31" t="s">
        <v>246</v>
      </c>
      <c r="B247" s="31" t="s">
        <v>376</v>
      </c>
      <c r="C247" s="21" t="s">
        <v>288</v>
      </c>
      <c r="D247" s="22">
        <f>VLOOKUP($C247,'S0 remplacer avec S44'!$C:$BQ,55,0)</f>
        <v>172.4</v>
      </c>
      <c r="E247" s="22">
        <f>VLOOKUP($C247,'S0 remplacer avec S44'!$C:$BQ,62,0)</f>
        <v>0</v>
      </c>
      <c r="F247" s="22">
        <f>VLOOKUP($C247,'S0 remplacer avec S44'!$C:$BQ,63,0)</f>
        <v>0</v>
      </c>
      <c r="G247" s="22">
        <f>VLOOKUP($C247,'S0 remplacer avec S44'!$C:$BQ,45,0)</f>
        <v>1566.2846300000001</v>
      </c>
      <c r="H247" s="29">
        <f>VLOOKUP($C247,'S0 remplacer avec S44'!$C:$BQ,52,0)</f>
        <v>0</v>
      </c>
      <c r="I247" s="29">
        <f>VLOOKUP($C247,'S0 remplacer avec S44'!$C:$BQ,53,0)</f>
        <v>0</v>
      </c>
      <c r="J247" s="29">
        <f>VLOOKUP($C247,'S0 remplacer avec S44'!$C:$BQ,15,0)</f>
        <v>141</v>
      </c>
      <c r="K247" s="29">
        <f>VLOOKUP($C247,'S0 remplacer avec S44'!$C:$BQ,22,0)</f>
        <v>0</v>
      </c>
      <c r="L247" s="29">
        <f>VLOOKUP($C247,'S0 remplacer avec S44'!$C:$BQ,23,0)</f>
        <v>0</v>
      </c>
      <c r="M247" s="29">
        <f>VLOOKUP($C247,'S0 remplacer avec S44'!$C:$BQ,35,0)</f>
        <v>849.5752</v>
      </c>
      <c r="N247" s="29">
        <f>VLOOKUP($C247,'S0 remplacer avec S44'!$C:$BQ,42,0)</f>
        <v>509</v>
      </c>
      <c r="O247" s="29">
        <f>VLOOKUP($C247,'S0 remplacer avec S44'!$C:$BQ,43,0)</f>
        <v>781</v>
      </c>
      <c r="P247" s="22">
        <f>VLOOKUP($C247,'S45'!$C:$BQ,55,0)</f>
        <v>176.4</v>
      </c>
      <c r="Q247" s="22">
        <f>VLOOKUP($C247,'S45'!$C:$BQ,62,0)</f>
        <v>0</v>
      </c>
      <c r="R247" s="22">
        <f>VLOOKUP($C247,'S45'!$C:$BQ,63,0)</f>
        <v>0</v>
      </c>
      <c r="S247" s="22">
        <f>VLOOKUP($C247,'S45'!$C:$BQ,45,0)</f>
        <v>1593.3193000000001</v>
      </c>
      <c r="T247" s="29">
        <f>VLOOKUP($C247,'S45'!$C:$BQ,52,0)</f>
        <v>0</v>
      </c>
      <c r="U247" s="29">
        <f>VLOOKUP($C247,'S45'!$C:$BQ,53,0)</f>
        <v>0</v>
      </c>
      <c r="V247" s="29">
        <f>VLOOKUP($C247,'S45'!$C:$BQ,15,0)</f>
        <v>142</v>
      </c>
      <c r="W247" s="29">
        <f>VLOOKUP($C247,'S45'!$C:$BQ,22,0)</f>
        <v>0</v>
      </c>
      <c r="X247" s="29">
        <f>VLOOKUP($C247,'S45'!$C:$BQ,23,0)</f>
        <v>0</v>
      </c>
      <c r="Y247" s="29">
        <f>VLOOKUP($C247,'S45'!$C:$BQ,35,0)</f>
        <v>850.64383999999995</v>
      </c>
      <c r="Z247" s="29">
        <f>VLOOKUP($C247,'S45'!$C:$BQ,42,0)</f>
        <v>508</v>
      </c>
      <c r="AA247" s="29">
        <f>VLOOKUP($C247,'S45'!$C:$BQ,43,0)</f>
        <v>779</v>
      </c>
      <c r="AB247" s="22" t="e">
        <f>VLOOKUP($C247,'S46'!$C:$BQ,55,0)</f>
        <v>#N/A</v>
      </c>
      <c r="AC247" s="22" t="e">
        <f>VLOOKUP($C247,'S46'!$C:$BQ,62,0)</f>
        <v>#N/A</v>
      </c>
      <c r="AD247" s="22" t="e">
        <f>VLOOKUP($C247,'S46'!$C:$BQ,63,0)</f>
        <v>#N/A</v>
      </c>
      <c r="AE247" s="22" t="e">
        <f>VLOOKUP($C247,'S46'!$C:$BQ,45,0)</f>
        <v>#N/A</v>
      </c>
      <c r="AF247" s="29" t="e">
        <f>VLOOKUP($C247,'S46'!$C:$BQ,52,0)</f>
        <v>#N/A</v>
      </c>
      <c r="AG247" s="29" t="e">
        <f>VLOOKUP($C247,'S46'!$C:$BQ,53,0)</f>
        <v>#N/A</v>
      </c>
      <c r="AH247" s="29" t="e">
        <f>VLOOKUP($C247,'S46'!$C:$BQ,15,0)</f>
        <v>#N/A</v>
      </c>
      <c r="AI247" s="29" t="e">
        <f>VLOOKUP($C247,'S46'!$C:$BQ,22,0)</f>
        <v>#N/A</v>
      </c>
      <c r="AJ247" s="29" t="e">
        <f>VLOOKUP($C247,'S46'!$C:$BQ,23,0)</f>
        <v>#N/A</v>
      </c>
      <c r="AK247" s="29" t="e">
        <f>VLOOKUP($C247,'S46'!$C:$BQ,35,0)</f>
        <v>#N/A</v>
      </c>
      <c r="AL247" s="29" t="e">
        <f>VLOOKUP($C247,'S46'!$C:$BQ,42,0)</f>
        <v>#N/A</v>
      </c>
      <c r="AM247" s="29" t="e">
        <f>VLOOKUP($C247,'S46'!$C:$BQ,43,0)</f>
        <v>#N/A</v>
      </c>
      <c r="AN247" s="22" t="e">
        <f>VLOOKUP($C247,'S47'!$C:$BQ,55,0)</f>
        <v>#N/A</v>
      </c>
      <c r="AO247" s="22" t="e">
        <f>VLOOKUP($C247,'S47'!$C:$BQ,62,0)</f>
        <v>#N/A</v>
      </c>
      <c r="AP247" s="22" t="e">
        <f>VLOOKUP($C247,'S47'!$C:$BQ,63,0)</f>
        <v>#N/A</v>
      </c>
      <c r="AQ247" s="22" t="e">
        <f>VLOOKUP($C247,'S47'!$C:$BQ,45,0)</f>
        <v>#N/A</v>
      </c>
      <c r="AR247" s="29" t="e">
        <f>VLOOKUP($C247,'S47'!$C:$BQ,52,0)</f>
        <v>#N/A</v>
      </c>
      <c r="AS247" s="29" t="e">
        <f>VLOOKUP($C247,'S47'!$C:$BQ,53,0)</f>
        <v>#N/A</v>
      </c>
      <c r="AT247" s="29" t="e">
        <f>VLOOKUP($C247,'S47'!$C:$BQ,15,0)</f>
        <v>#N/A</v>
      </c>
      <c r="AU247" s="29" t="e">
        <f>VLOOKUP($C247,'S47'!$C:$BQ,22,0)</f>
        <v>#N/A</v>
      </c>
      <c r="AV247" s="29" t="e">
        <f>VLOOKUP($C247,'S47'!$C:$BQ,23,0)</f>
        <v>#N/A</v>
      </c>
      <c r="AW247" s="29" t="e">
        <f>VLOOKUP($C247,'S47'!$C:$BQ,35,0)</f>
        <v>#N/A</v>
      </c>
      <c r="AX247" s="29" t="e">
        <f>VLOOKUP($C247,'S47'!$C:$BQ,42,0)</f>
        <v>#N/A</v>
      </c>
      <c r="AY247" s="29" t="e">
        <f>VLOOKUP($C247,'S47'!$C:$BQ,43,0)</f>
        <v>#N/A</v>
      </c>
      <c r="AZ247" s="22" t="e">
        <f>VLOOKUP($C247,'S48'!$C:$BQ,55,0)</f>
        <v>#N/A</v>
      </c>
      <c r="BA247" s="22" t="e">
        <f>VLOOKUP($C247,'S48'!$C:$BQ,62,0)</f>
        <v>#N/A</v>
      </c>
      <c r="BB247" s="22" t="e">
        <f>VLOOKUP($C247,'S48'!$C:$BQ,63,0)</f>
        <v>#N/A</v>
      </c>
      <c r="BC247" s="22" t="e">
        <f>VLOOKUP($C247,'S48'!$C:$BQ,45,0)</f>
        <v>#N/A</v>
      </c>
      <c r="BD247" s="29" t="e">
        <f>VLOOKUP($C247,'S48'!$C:$BQ,52,0)</f>
        <v>#N/A</v>
      </c>
      <c r="BE247" s="29" t="e">
        <f>VLOOKUP($C247,'S48'!$C:$BQ,53,0)</f>
        <v>#N/A</v>
      </c>
      <c r="BF247" s="29" t="e">
        <f>VLOOKUP($C247,'S48'!$C:$BQ,15,0)</f>
        <v>#N/A</v>
      </c>
      <c r="BG247" s="29" t="e">
        <f>VLOOKUP($C247,'S48'!$C:$BQ,22,0)</f>
        <v>#N/A</v>
      </c>
      <c r="BH247" s="29" t="e">
        <f>VLOOKUP($C247,'S48'!$C:$BQ,23,0)</f>
        <v>#N/A</v>
      </c>
      <c r="BI247" s="29" t="e">
        <f>VLOOKUP($C247,'S48'!$C:$BQ,35,0)</f>
        <v>#N/A</v>
      </c>
      <c r="BJ247" s="29" t="e">
        <f>VLOOKUP($C247,'S48'!$C:$BQ,42,0)</f>
        <v>#N/A</v>
      </c>
      <c r="BK247" s="29" t="e">
        <f>VLOOKUP($C247,'S48'!$C:$BQ,43,0)</f>
        <v>#N/A</v>
      </c>
      <c r="BL247" s="22" t="e">
        <f>VLOOKUP($C247,'S49'!$C:$BQ,55,0)</f>
        <v>#N/A</v>
      </c>
      <c r="BM247" s="22" t="e">
        <f>VLOOKUP($C247,'S49'!$C:$BQ,62,0)</f>
        <v>#N/A</v>
      </c>
      <c r="BN247" s="22" t="e">
        <f>VLOOKUP($C247,'S49'!$C:$BQ,63,0)</f>
        <v>#N/A</v>
      </c>
      <c r="BO247" s="22" t="e">
        <f>VLOOKUP($C247,'S49'!$C:$BQ,45,0)</f>
        <v>#N/A</v>
      </c>
      <c r="BP247" s="29" t="e">
        <f>VLOOKUP($C247,'S49'!$C:$BQ,52,0)</f>
        <v>#N/A</v>
      </c>
      <c r="BQ247" s="29" t="e">
        <f>VLOOKUP($C247,'S49'!$C:$BQ,53,0)</f>
        <v>#N/A</v>
      </c>
      <c r="BR247" s="29" t="e">
        <f>VLOOKUP($C247,'S49'!$C:$BQ,15,0)</f>
        <v>#N/A</v>
      </c>
      <c r="BS247" s="29" t="e">
        <f>VLOOKUP($C247,'S49'!$C:$BQ,22,0)</f>
        <v>#N/A</v>
      </c>
      <c r="BT247" s="29" t="e">
        <f>VLOOKUP($C247,'S49'!$C:$BQ,23,0)</f>
        <v>#N/A</v>
      </c>
      <c r="BU247" s="29" t="e">
        <f>VLOOKUP($C247,'S49'!$C:$BQ,35,0)</f>
        <v>#N/A</v>
      </c>
      <c r="BV247" s="29" t="e">
        <f>VLOOKUP($C247,'S49'!$C:$BQ,42,0)</f>
        <v>#N/A</v>
      </c>
      <c r="BW247" s="29" t="e">
        <f>VLOOKUP($C247,'S49'!$C:$BQ,43,0)</f>
        <v>#N/A</v>
      </c>
      <c r="BX247" s="22" t="e">
        <f>VLOOKUP($C247,'S50'!$C:$BQ,55,0)</f>
        <v>#N/A</v>
      </c>
      <c r="BY247" s="22" t="e">
        <f>VLOOKUP($C247,'S50'!$C:$BQ,62,0)</f>
        <v>#N/A</v>
      </c>
      <c r="BZ247" s="22" t="e">
        <f>VLOOKUP($C247,'S50'!$C:$BQ,63,0)</f>
        <v>#N/A</v>
      </c>
      <c r="CA247" s="22" t="e">
        <f>VLOOKUP($C247,'S50'!$C:$BQ,45,0)</f>
        <v>#N/A</v>
      </c>
      <c r="CB247" s="29" t="e">
        <f>VLOOKUP($C247,'S50'!$C:$BQ,52,0)</f>
        <v>#N/A</v>
      </c>
      <c r="CC247" s="29" t="e">
        <f>VLOOKUP($C247,'S50'!$C:$BQ,53,0)</f>
        <v>#N/A</v>
      </c>
      <c r="CD247" s="29" t="e">
        <f>VLOOKUP($C247,'S50'!$C:$BQ,15,0)</f>
        <v>#N/A</v>
      </c>
      <c r="CE247" s="29" t="e">
        <f>VLOOKUP($C247,'S50'!$C:$BQ,22,0)</f>
        <v>#N/A</v>
      </c>
      <c r="CF247" s="29" t="e">
        <f>VLOOKUP($C247,'S50'!$C:$BQ,23,0)</f>
        <v>#N/A</v>
      </c>
      <c r="CG247" s="29" t="e">
        <f>VLOOKUP($C247,'S50'!$C:$BQ,35,0)</f>
        <v>#N/A</v>
      </c>
      <c r="CH247" s="29" t="e">
        <f>VLOOKUP($C247,'S50'!$C:$BQ,42,0)</f>
        <v>#N/A</v>
      </c>
      <c r="CI247" s="29" t="e">
        <f>VLOOKUP($C247,'S50'!$C:$BQ,43,0)</f>
        <v>#N/A</v>
      </c>
    </row>
    <row r="248" spans="1:87" x14ac:dyDescent="0.2">
      <c r="A248" s="31" t="s">
        <v>246</v>
      </c>
      <c r="B248" s="31" t="s">
        <v>376</v>
      </c>
      <c r="C248" s="21" t="s">
        <v>289</v>
      </c>
      <c r="D248" s="22">
        <f>VLOOKUP($C248,'S0 remplacer avec S44'!$C:$BQ,55,0)</f>
        <v>62.8</v>
      </c>
      <c r="E248" s="22">
        <f>VLOOKUP($C248,'S0 remplacer avec S44'!$C:$BQ,62,0)</f>
        <v>101</v>
      </c>
      <c r="F248" s="22">
        <f>VLOOKUP($C248,'S0 remplacer avec S44'!$C:$BQ,63,0)</f>
        <v>134</v>
      </c>
      <c r="G248" s="22">
        <f>VLOOKUP($C248,'S0 remplacer avec S44'!$C:$BQ,45,0)</f>
        <v>1092.4547500000001</v>
      </c>
      <c r="H248" s="29">
        <f>VLOOKUP($C248,'S0 remplacer avec S44'!$C:$BQ,52,0)</f>
        <v>350</v>
      </c>
      <c r="I248" s="29">
        <f>VLOOKUP($C248,'S0 remplacer avec S44'!$C:$BQ,53,0)</f>
        <v>638</v>
      </c>
      <c r="J248" s="29">
        <f>VLOOKUP($C248,'S0 remplacer avec S44'!$C:$BQ,15,0)</f>
        <v>51</v>
      </c>
      <c r="K248" s="29">
        <f>VLOOKUP($C248,'S0 remplacer avec S44'!$C:$BQ,22,0)</f>
        <v>40</v>
      </c>
      <c r="L248" s="29">
        <f>VLOOKUP($C248,'S0 remplacer avec S44'!$C:$BQ,23,0)</f>
        <v>58</v>
      </c>
      <c r="M248" s="29">
        <f>VLOOKUP($C248,'S0 remplacer avec S44'!$C:$BQ,35,0)</f>
        <v>654.09047999999996</v>
      </c>
      <c r="N248" s="29">
        <f>VLOOKUP($C248,'S0 remplacer avec S44'!$C:$BQ,42,0)</f>
        <v>1289</v>
      </c>
      <c r="O248" s="29">
        <f>VLOOKUP($C248,'S0 remplacer avec S44'!$C:$BQ,43,0)</f>
        <v>1677</v>
      </c>
      <c r="P248" s="22">
        <f>VLOOKUP($C248,'S45'!$C:$BQ,55,0)</f>
        <v>65.8</v>
      </c>
      <c r="Q248" s="22">
        <f>VLOOKUP($C248,'S45'!$C:$BQ,62,0)</f>
        <v>98</v>
      </c>
      <c r="R248" s="22">
        <f>VLOOKUP($C248,'S45'!$C:$BQ,63,0)</f>
        <v>131</v>
      </c>
      <c r="S248" s="22">
        <f>VLOOKUP($C248,'S45'!$C:$BQ,45,0)</f>
        <v>1094.02225</v>
      </c>
      <c r="T248" s="29">
        <f>VLOOKUP($C248,'S45'!$C:$BQ,52,0)</f>
        <v>348</v>
      </c>
      <c r="U248" s="29">
        <f>VLOOKUP($C248,'S45'!$C:$BQ,53,0)</f>
        <v>636</v>
      </c>
      <c r="V248" s="29">
        <f>VLOOKUP($C248,'S45'!$C:$BQ,15,0)</f>
        <v>51</v>
      </c>
      <c r="W248" s="29">
        <f>VLOOKUP($C248,'S45'!$C:$BQ,22,0)</f>
        <v>40</v>
      </c>
      <c r="X248" s="29">
        <f>VLOOKUP($C248,'S45'!$C:$BQ,23,0)</f>
        <v>58</v>
      </c>
      <c r="Y248" s="29">
        <f>VLOOKUP($C248,'S45'!$C:$BQ,35,0)</f>
        <v>655.03250000000003</v>
      </c>
      <c r="Z248" s="29">
        <f>VLOOKUP($C248,'S45'!$C:$BQ,42,0)</f>
        <v>1288</v>
      </c>
      <c r="AA248" s="29">
        <f>VLOOKUP($C248,'S45'!$C:$BQ,43,0)</f>
        <v>1676</v>
      </c>
      <c r="AB248" s="22" t="e">
        <f>VLOOKUP($C248,'S46'!$C:$BQ,55,0)</f>
        <v>#N/A</v>
      </c>
      <c r="AC248" s="22" t="e">
        <f>VLOOKUP($C248,'S46'!$C:$BQ,62,0)</f>
        <v>#N/A</v>
      </c>
      <c r="AD248" s="22" t="e">
        <f>VLOOKUP($C248,'S46'!$C:$BQ,63,0)</f>
        <v>#N/A</v>
      </c>
      <c r="AE248" s="22" t="e">
        <f>VLOOKUP($C248,'S46'!$C:$BQ,45,0)</f>
        <v>#N/A</v>
      </c>
      <c r="AF248" s="29" t="e">
        <f>VLOOKUP($C248,'S46'!$C:$BQ,52,0)</f>
        <v>#N/A</v>
      </c>
      <c r="AG248" s="29" t="e">
        <f>VLOOKUP($C248,'S46'!$C:$BQ,53,0)</f>
        <v>#N/A</v>
      </c>
      <c r="AH248" s="29" t="e">
        <f>VLOOKUP($C248,'S46'!$C:$BQ,15,0)</f>
        <v>#N/A</v>
      </c>
      <c r="AI248" s="29" t="e">
        <f>VLOOKUP($C248,'S46'!$C:$BQ,22,0)</f>
        <v>#N/A</v>
      </c>
      <c r="AJ248" s="29" t="e">
        <f>VLOOKUP($C248,'S46'!$C:$BQ,23,0)</f>
        <v>#N/A</v>
      </c>
      <c r="AK248" s="29" t="e">
        <f>VLOOKUP($C248,'S46'!$C:$BQ,35,0)</f>
        <v>#N/A</v>
      </c>
      <c r="AL248" s="29" t="e">
        <f>VLOOKUP($C248,'S46'!$C:$BQ,42,0)</f>
        <v>#N/A</v>
      </c>
      <c r="AM248" s="29" t="e">
        <f>VLOOKUP($C248,'S46'!$C:$BQ,43,0)</f>
        <v>#N/A</v>
      </c>
      <c r="AN248" s="22" t="e">
        <f>VLOOKUP($C248,'S47'!$C:$BQ,55,0)</f>
        <v>#N/A</v>
      </c>
      <c r="AO248" s="22" t="e">
        <f>VLOOKUP($C248,'S47'!$C:$BQ,62,0)</f>
        <v>#N/A</v>
      </c>
      <c r="AP248" s="22" t="e">
        <f>VLOOKUP($C248,'S47'!$C:$BQ,63,0)</f>
        <v>#N/A</v>
      </c>
      <c r="AQ248" s="22" t="e">
        <f>VLOOKUP($C248,'S47'!$C:$BQ,45,0)</f>
        <v>#N/A</v>
      </c>
      <c r="AR248" s="29" t="e">
        <f>VLOOKUP($C248,'S47'!$C:$BQ,52,0)</f>
        <v>#N/A</v>
      </c>
      <c r="AS248" s="29" t="e">
        <f>VLOOKUP($C248,'S47'!$C:$BQ,53,0)</f>
        <v>#N/A</v>
      </c>
      <c r="AT248" s="29" t="e">
        <f>VLOOKUP($C248,'S47'!$C:$BQ,15,0)</f>
        <v>#N/A</v>
      </c>
      <c r="AU248" s="29" t="e">
        <f>VLOOKUP($C248,'S47'!$C:$BQ,22,0)</f>
        <v>#N/A</v>
      </c>
      <c r="AV248" s="29" t="e">
        <f>VLOOKUP($C248,'S47'!$C:$BQ,23,0)</f>
        <v>#N/A</v>
      </c>
      <c r="AW248" s="29" t="e">
        <f>VLOOKUP($C248,'S47'!$C:$BQ,35,0)</f>
        <v>#N/A</v>
      </c>
      <c r="AX248" s="29" t="e">
        <f>VLOOKUP($C248,'S47'!$C:$BQ,42,0)</f>
        <v>#N/A</v>
      </c>
      <c r="AY248" s="29" t="e">
        <f>VLOOKUP($C248,'S47'!$C:$BQ,43,0)</f>
        <v>#N/A</v>
      </c>
      <c r="AZ248" s="22" t="e">
        <f>VLOOKUP($C248,'S48'!$C:$BQ,55,0)</f>
        <v>#N/A</v>
      </c>
      <c r="BA248" s="22" t="e">
        <f>VLOOKUP($C248,'S48'!$C:$BQ,62,0)</f>
        <v>#N/A</v>
      </c>
      <c r="BB248" s="22" t="e">
        <f>VLOOKUP($C248,'S48'!$C:$BQ,63,0)</f>
        <v>#N/A</v>
      </c>
      <c r="BC248" s="22" t="e">
        <f>VLOOKUP($C248,'S48'!$C:$BQ,45,0)</f>
        <v>#N/A</v>
      </c>
      <c r="BD248" s="29" t="e">
        <f>VLOOKUP($C248,'S48'!$C:$BQ,52,0)</f>
        <v>#N/A</v>
      </c>
      <c r="BE248" s="29" t="e">
        <f>VLOOKUP($C248,'S48'!$C:$BQ,53,0)</f>
        <v>#N/A</v>
      </c>
      <c r="BF248" s="29" t="e">
        <f>VLOOKUP($C248,'S48'!$C:$BQ,15,0)</f>
        <v>#N/A</v>
      </c>
      <c r="BG248" s="29" t="e">
        <f>VLOOKUP($C248,'S48'!$C:$BQ,22,0)</f>
        <v>#N/A</v>
      </c>
      <c r="BH248" s="29" t="e">
        <f>VLOOKUP($C248,'S48'!$C:$BQ,23,0)</f>
        <v>#N/A</v>
      </c>
      <c r="BI248" s="29" t="e">
        <f>VLOOKUP($C248,'S48'!$C:$BQ,35,0)</f>
        <v>#N/A</v>
      </c>
      <c r="BJ248" s="29" t="e">
        <f>VLOOKUP($C248,'S48'!$C:$BQ,42,0)</f>
        <v>#N/A</v>
      </c>
      <c r="BK248" s="29" t="e">
        <f>VLOOKUP($C248,'S48'!$C:$BQ,43,0)</f>
        <v>#N/A</v>
      </c>
      <c r="BL248" s="22" t="e">
        <f>VLOOKUP($C248,'S49'!$C:$BQ,55,0)</f>
        <v>#N/A</v>
      </c>
      <c r="BM248" s="22" t="e">
        <f>VLOOKUP($C248,'S49'!$C:$BQ,62,0)</f>
        <v>#N/A</v>
      </c>
      <c r="BN248" s="22" t="e">
        <f>VLOOKUP($C248,'S49'!$C:$BQ,63,0)</f>
        <v>#N/A</v>
      </c>
      <c r="BO248" s="22" t="e">
        <f>VLOOKUP($C248,'S49'!$C:$BQ,45,0)</f>
        <v>#N/A</v>
      </c>
      <c r="BP248" s="29" t="e">
        <f>VLOOKUP($C248,'S49'!$C:$BQ,52,0)</f>
        <v>#N/A</v>
      </c>
      <c r="BQ248" s="29" t="e">
        <f>VLOOKUP($C248,'S49'!$C:$BQ,53,0)</f>
        <v>#N/A</v>
      </c>
      <c r="BR248" s="29" t="e">
        <f>VLOOKUP($C248,'S49'!$C:$BQ,15,0)</f>
        <v>#N/A</v>
      </c>
      <c r="BS248" s="29" t="e">
        <f>VLOOKUP($C248,'S49'!$C:$BQ,22,0)</f>
        <v>#N/A</v>
      </c>
      <c r="BT248" s="29" t="e">
        <f>VLOOKUP($C248,'S49'!$C:$BQ,23,0)</f>
        <v>#N/A</v>
      </c>
      <c r="BU248" s="29" t="e">
        <f>VLOOKUP($C248,'S49'!$C:$BQ,35,0)</f>
        <v>#N/A</v>
      </c>
      <c r="BV248" s="29" t="e">
        <f>VLOOKUP($C248,'S49'!$C:$BQ,42,0)</f>
        <v>#N/A</v>
      </c>
      <c r="BW248" s="29" t="e">
        <f>VLOOKUP($C248,'S49'!$C:$BQ,43,0)</f>
        <v>#N/A</v>
      </c>
      <c r="BX248" s="22" t="e">
        <f>VLOOKUP($C248,'S50'!$C:$BQ,55,0)</f>
        <v>#N/A</v>
      </c>
      <c r="BY248" s="22" t="e">
        <f>VLOOKUP($C248,'S50'!$C:$BQ,62,0)</f>
        <v>#N/A</v>
      </c>
      <c r="BZ248" s="22" t="e">
        <f>VLOOKUP($C248,'S50'!$C:$BQ,63,0)</f>
        <v>#N/A</v>
      </c>
      <c r="CA248" s="22" t="e">
        <f>VLOOKUP($C248,'S50'!$C:$BQ,45,0)</f>
        <v>#N/A</v>
      </c>
      <c r="CB248" s="29" t="e">
        <f>VLOOKUP($C248,'S50'!$C:$BQ,52,0)</f>
        <v>#N/A</v>
      </c>
      <c r="CC248" s="29" t="e">
        <f>VLOOKUP($C248,'S50'!$C:$BQ,53,0)</f>
        <v>#N/A</v>
      </c>
      <c r="CD248" s="29" t="e">
        <f>VLOOKUP($C248,'S50'!$C:$BQ,15,0)</f>
        <v>#N/A</v>
      </c>
      <c r="CE248" s="29" t="e">
        <f>VLOOKUP($C248,'S50'!$C:$BQ,22,0)</f>
        <v>#N/A</v>
      </c>
      <c r="CF248" s="29" t="e">
        <f>VLOOKUP($C248,'S50'!$C:$BQ,23,0)</f>
        <v>#N/A</v>
      </c>
      <c r="CG248" s="29" t="e">
        <f>VLOOKUP($C248,'S50'!$C:$BQ,35,0)</f>
        <v>#N/A</v>
      </c>
      <c r="CH248" s="29" t="e">
        <f>VLOOKUP($C248,'S50'!$C:$BQ,42,0)</f>
        <v>#N/A</v>
      </c>
      <c r="CI248" s="29" t="e">
        <f>VLOOKUP($C248,'S50'!$C:$BQ,43,0)</f>
        <v>#N/A</v>
      </c>
    </row>
    <row r="249" spans="1:87" x14ac:dyDescent="0.2">
      <c r="A249" s="31" t="e">
        <v>#N/A</v>
      </c>
      <c r="B249" s="31" t="e">
        <v>#N/A</v>
      </c>
      <c r="C249" s="21" t="s">
        <v>290</v>
      </c>
      <c r="D249" s="22" t="e">
        <f>VLOOKUP($C249,'S0 remplacer avec S44'!$C:$BQ,55,0)</f>
        <v>#N/A</v>
      </c>
      <c r="E249" s="22" t="e">
        <f>VLOOKUP($C249,'S0 remplacer avec S44'!$C:$BQ,62,0)</f>
        <v>#N/A</v>
      </c>
      <c r="F249" s="22" t="e">
        <f>VLOOKUP($C249,'S0 remplacer avec S44'!$C:$BQ,63,0)</f>
        <v>#N/A</v>
      </c>
      <c r="G249" s="22" t="e">
        <f>VLOOKUP($C249,'S0 remplacer avec S44'!$C:$BQ,45,0)</f>
        <v>#N/A</v>
      </c>
      <c r="H249" s="29" t="e">
        <f>VLOOKUP($C249,'S0 remplacer avec S44'!$C:$BQ,52,0)</f>
        <v>#N/A</v>
      </c>
      <c r="I249" s="29" t="e">
        <f>VLOOKUP($C249,'S0 remplacer avec S44'!$C:$BQ,53,0)</f>
        <v>#N/A</v>
      </c>
      <c r="J249" s="29" t="e">
        <f>VLOOKUP($C249,'S0 remplacer avec S44'!$C:$BQ,15,0)</f>
        <v>#N/A</v>
      </c>
      <c r="K249" s="29" t="e">
        <f>VLOOKUP($C249,'S0 remplacer avec S44'!$C:$BQ,22,0)</f>
        <v>#N/A</v>
      </c>
      <c r="L249" s="29" t="e">
        <f>VLOOKUP($C249,'S0 remplacer avec S44'!$C:$BQ,23,0)</f>
        <v>#N/A</v>
      </c>
      <c r="M249" s="29" t="e">
        <f>VLOOKUP($C249,'S0 remplacer avec S44'!$C:$BQ,35,0)</f>
        <v>#N/A</v>
      </c>
      <c r="N249" s="29" t="e">
        <f>VLOOKUP($C249,'S0 remplacer avec S44'!$C:$BQ,42,0)</f>
        <v>#N/A</v>
      </c>
      <c r="O249" s="29" t="e">
        <f>VLOOKUP($C249,'S0 remplacer avec S44'!$C:$BQ,43,0)</f>
        <v>#N/A</v>
      </c>
      <c r="P249" s="22" t="e">
        <f>VLOOKUP($C249,'S45'!$C:$BQ,55,0)</f>
        <v>#N/A</v>
      </c>
      <c r="Q249" s="22" t="e">
        <f>VLOOKUP($C249,'S45'!$C:$BQ,62,0)</f>
        <v>#N/A</v>
      </c>
      <c r="R249" s="22" t="e">
        <f>VLOOKUP($C249,'S45'!$C:$BQ,63,0)</f>
        <v>#N/A</v>
      </c>
      <c r="S249" s="22" t="e">
        <f>VLOOKUP($C249,'S45'!$C:$BQ,45,0)</f>
        <v>#N/A</v>
      </c>
      <c r="T249" s="29" t="e">
        <f>VLOOKUP($C249,'S45'!$C:$BQ,52,0)</f>
        <v>#N/A</v>
      </c>
      <c r="U249" s="29" t="e">
        <f>VLOOKUP($C249,'S45'!$C:$BQ,53,0)</f>
        <v>#N/A</v>
      </c>
      <c r="V249" s="29" t="e">
        <f>VLOOKUP($C249,'S45'!$C:$BQ,15,0)</f>
        <v>#N/A</v>
      </c>
      <c r="W249" s="29" t="e">
        <f>VLOOKUP($C249,'S45'!$C:$BQ,22,0)</f>
        <v>#N/A</v>
      </c>
      <c r="X249" s="29" t="e">
        <f>VLOOKUP($C249,'S45'!$C:$BQ,23,0)</f>
        <v>#N/A</v>
      </c>
      <c r="Y249" s="29" t="e">
        <f>VLOOKUP($C249,'S45'!$C:$BQ,35,0)</f>
        <v>#N/A</v>
      </c>
      <c r="Z249" s="29" t="e">
        <f>VLOOKUP($C249,'S45'!$C:$BQ,42,0)</f>
        <v>#N/A</v>
      </c>
      <c r="AA249" s="29" t="e">
        <f>VLOOKUP($C249,'S45'!$C:$BQ,43,0)</f>
        <v>#N/A</v>
      </c>
      <c r="AB249" s="22" t="e">
        <f>VLOOKUP($C249,'S46'!$C:$BQ,55,0)</f>
        <v>#N/A</v>
      </c>
      <c r="AC249" s="22" t="e">
        <f>VLOOKUP($C249,'S46'!$C:$BQ,62,0)</f>
        <v>#N/A</v>
      </c>
      <c r="AD249" s="22" t="e">
        <f>VLOOKUP($C249,'S46'!$C:$BQ,63,0)</f>
        <v>#N/A</v>
      </c>
      <c r="AE249" s="22" t="e">
        <f>VLOOKUP($C249,'S46'!$C:$BQ,45,0)</f>
        <v>#N/A</v>
      </c>
      <c r="AF249" s="29" t="e">
        <f>VLOOKUP($C249,'S46'!$C:$BQ,52,0)</f>
        <v>#N/A</v>
      </c>
      <c r="AG249" s="29" t="e">
        <f>VLOOKUP($C249,'S46'!$C:$BQ,53,0)</f>
        <v>#N/A</v>
      </c>
      <c r="AH249" s="29" t="e">
        <f>VLOOKUP($C249,'S46'!$C:$BQ,15,0)</f>
        <v>#N/A</v>
      </c>
      <c r="AI249" s="29" t="e">
        <f>VLOOKUP($C249,'S46'!$C:$BQ,22,0)</f>
        <v>#N/A</v>
      </c>
      <c r="AJ249" s="29" t="e">
        <f>VLOOKUP($C249,'S46'!$C:$BQ,23,0)</f>
        <v>#N/A</v>
      </c>
      <c r="AK249" s="29" t="e">
        <f>VLOOKUP($C249,'S46'!$C:$BQ,35,0)</f>
        <v>#N/A</v>
      </c>
      <c r="AL249" s="29" t="e">
        <f>VLOOKUP($C249,'S46'!$C:$BQ,42,0)</f>
        <v>#N/A</v>
      </c>
      <c r="AM249" s="29" t="e">
        <f>VLOOKUP($C249,'S46'!$C:$BQ,43,0)</f>
        <v>#N/A</v>
      </c>
      <c r="AN249" s="22" t="e">
        <f>VLOOKUP($C249,'S47'!$C:$BQ,55,0)</f>
        <v>#N/A</v>
      </c>
      <c r="AO249" s="22" t="e">
        <f>VLOOKUP($C249,'S47'!$C:$BQ,62,0)</f>
        <v>#N/A</v>
      </c>
      <c r="AP249" s="22" t="e">
        <f>VLOOKUP($C249,'S47'!$C:$BQ,63,0)</f>
        <v>#N/A</v>
      </c>
      <c r="AQ249" s="22" t="e">
        <f>VLOOKUP($C249,'S47'!$C:$BQ,45,0)</f>
        <v>#N/A</v>
      </c>
      <c r="AR249" s="29" t="e">
        <f>VLOOKUP($C249,'S47'!$C:$BQ,52,0)</f>
        <v>#N/A</v>
      </c>
      <c r="AS249" s="29" t="e">
        <f>VLOOKUP($C249,'S47'!$C:$BQ,53,0)</f>
        <v>#N/A</v>
      </c>
      <c r="AT249" s="29" t="e">
        <f>VLOOKUP($C249,'S47'!$C:$BQ,15,0)</f>
        <v>#N/A</v>
      </c>
      <c r="AU249" s="29" t="e">
        <f>VLOOKUP($C249,'S47'!$C:$BQ,22,0)</f>
        <v>#N/A</v>
      </c>
      <c r="AV249" s="29" t="e">
        <f>VLOOKUP($C249,'S47'!$C:$BQ,23,0)</f>
        <v>#N/A</v>
      </c>
      <c r="AW249" s="29" t="e">
        <f>VLOOKUP($C249,'S47'!$C:$BQ,35,0)</f>
        <v>#N/A</v>
      </c>
      <c r="AX249" s="29" t="e">
        <f>VLOOKUP($C249,'S47'!$C:$BQ,42,0)</f>
        <v>#N/A</v>
      </c>
      <c r="AY249" s="29" t="e">
        <f>VLOOKUP($C249,'S47'!$C:$BQ,43,0)</f>
        <v>#N/A</v>
      </c>
      <c r="AZ249" s="22" t="e">
        <f>VLOOKUP($C249,'S48'!$C:$BQ,55,0)</f>
        <v>#N/A</v>
      </c>
      <c r="BA249" s="22" t="e">
        <f>VLOOKUP($C249,'S48'!$C:$BQ,62,0)</f>
        <v>#N/A</v>
      </c>
      <c r="BB249" s="22" t="e">
        <f>VLOOKUP($C249,'S48'!$C:$BQ,63,0)</f>
        <v>#N/A</v>
      </c>
      <c r="BC249" s="22" t="e">
        <f>VLOOKUP($C249,'S48'!$C:$BQ,45,0)</f>
        <v>#N/A</v>
      </c>
      <c r="BD249" s="29" t="e">
        <f>VLOOKUP($C249,'S48'!$C:$BQ,52,0)</f>
        <v>#N/A</v>
      </c>
      <c r="BE249" s="29" t="e">
        <f>VLOOKUP($C249,'S48'!$C:$BQ,53,0)</f>
        <v>#N/A</v>
      </c>
      <c r="BF249" s="29" t="e">
        <f>VLOOKUP($C249,'S48'!$C:$BQ,15,0)</f>
        <v>#N/A</v>
      </c>
      <c r="BG249" s="29" t="e">
        <f>VLOOKUP($C249,'S48'!$C:$BQ,22,0)</f>
        <v>#N/A</v>
      </c>
      <c r="BH249" s="29" t="e">
        <f>VLOOKUP($C249,'S48'!$C:$BQ,23,0)</f>
        <v>#N/A</v>
      </c>
      <c r="BI249" s="29" t="e">
        <f>VLOOKUP($C249,'S48'!$C:$BQ,35,0)</f>
        <v>#N/A</v>
      </c>
      <c r="BJ249" s="29" t="e">
        <f>VLOOKUP($C249,'S48'!$C:$BQ,42,0)</f>
        <v>#N/A</v>
      </c>
      <c r="BK249" s="29" t="e">
        <f>VLOOKUP($C249,'S48'!$C:$BQ,43,0)</f>
        <v>#N/A</v>
      </c>
      <c r="BL249" s="22" t="e">
        <f>VLOOKUP($C249,'S49'!$C:$BQ,55,0)</f>
        <v>#N/A</v>
      </c>
      <c r="BM249" s="22" t="e">
        <f>VLOOKUP($C249,'S49'!$C:$BQ,62,0)</f>
        <v>#N/A</v>
      </c>
      <c r="BN249" s="22" t="e">
        <f>VLOOKUP($C249,'S49'!$C:$BQ,63,0)</f>
        <v>#N/A</v>
      </c>
      <c r="BO249" s="22" t="e">
        <f>VLOOKUP($C249,'S49'!$C:$BQ,45,0)</f>
        <v>#N/A</v>
      </c>
      <c r="BP249" s="29" t="e">
        <f>VLOOKUP($C249,'S49'!$C:$BQ,52,0)</f>
        <v>#N/A</v>
      </c>
      <c r="BQ249" s="29" t="e">
        <f>VLOOKUP($C249,'S49'!$C:$BQ,53,0)</f>
        <v>#N/A</v>
      </c>
      <c r="BR249" s="29" t="e">
        <f>VLOOKUP($C249,'S49'!$C:$BQ,15,0)</f>
        <v>#N/A</v>
      </c>
      <c r="BS249" s="29" t="e">
        <f>VLOOKUP($C249,'S49'!$C:$BQ,22,0)</f>
        <v>#N/A</v>
      </c>
      <c r="BT249" s="29" t="e">
        <f>VLOOKUP($C249,'S49'!$C:$BQ,23,0)</f>
        <v>#N/A</v>
      </c>
      <c r="BU249" s="29" t="e">
        <f>VLOOKUP($C249,'S49'!$C:$BQ,35,0)</f>
        <v>#N/A</v>
      </c>
      <c r="BV249" s="29" t="e">
        <f>VLOOKUP($C249,'S49'!$C:$BQ,42,0)</f>
        <v>#N/A</v>
      </c>
      <c r="BW249" s="29" t="e">
        <f>VLOOKUP($C249,'S49'!$C:$BQ,43,0)</f>
        <v>#N/A</v>
      </c>
      <c r="BX249" s="22" t="e">
        <f>VLOOKUP($C249,'S50'!$C:$BQ,55,0)</f>
        <v>#N/A</v>
      </c>
      <c r="BY249" s="22" t="e">
        <f>VLOOKUP($C249,'S50'!$C:$BQ,62,0)</f>
        <v>#N/A</v>
      </c>
      <c r="BZ249" s="22" t="e">
        <f>VLOOKUP($C249,'S50'!$C:$BQ,63,0)</f>
        <v>#N/A</v>
      </c>
      <c r="CA249" s="22" t="e">
        <f>VLOOKUP($C249,'S50'!$C:$BQ,45,0)</f>
        <v>#N/A</v>
      </c>
      <c r="CB249" s="29" t="e">
        <f>VLOOKUP($C249,'S50'!$C:$BQ,52,0)</f>
        <v>#N/A</v>
      </c>
      <c r="CC249" s="29" t="e">
        <f>VLOOKUP($C249,'S50'!$C:$BQ,53,0)</f>
        <v>#N/A</v>
      </c>
      <c r="CD249" s="29" t="e">
        <f>VLOOKUP($C249,'S50'!$C:$BQ,15,0)</f>
        <v>#N/A</v>
      </c>
      <c r="CE249" s="29" t="e">
        <f>VLOOKUP($C249,'S50'!$C:$BQ,22,0)</f>
        <v>#N/A</v>
      </c>
      <c r="CF249" s="29" t="e">
        <f>VLOOKUP($C249,'S50'!$C:$BQ,23,0)</f>
        <v>#N/A</v>
      </c>
      <c r="CG249" s="29" t="e">
        <f>VLOOKUP($C249,'S50'!$C:$BQ,35,0)</f>
        <v>#N/A</v>
      </c>
      <c r="CH249" s="29" t="e">
        <f>VLOOKUP($C249,'S50'!$C:$BQ,42,0)</f>
        <v>#N/A</v>
      </c>
      <c r="CI249" s="29" t="e">
        <f>VLOOKUP($C249,'S50'!$C:$BQ,43,0)</f>
        <v>#N/A</v>
      </c>
    </row>
    <row r="250" spans="1:87" x14ac:dyDescent="0.2">
      <c r="A250" s="31" t="s">
        <v>246</v>
      </c>
      <c r="B250" s="31" t="s">
        <v>376</v>
      </c>
      <c r="C250" s="21" t="s">
        <v>291</v>
      </c>
      <c r="D250" s="22">
        <f>VLOOKUP($C250,'S0 remplacer avec S44'!$C:$BQ,55,0)</f>
        <v>147.1</v>
      </c>
      <c r="E250" s="22">
        <f>VLOOKUP($C250,'S0 remplacer avec S44'!$C:$BQ,62,0)</f>
        <v>39</v>
      </c>
      <c r="F250" s="22">
        <f>VLOOKUP($C250,'S0 remplacer avec S44'!$C:$BQ,63,0)</f>
        <v>76</v>
      </c>
      <c r="G250" s="22">
        <f>VLOOKUP($C250,'S0 remplacer avec S44'!$C:$BQ,45,0)</f>
        <v>1802.76927</v>
      </c>
      <c r="H250" s="29">
        <f>VLOOKUP($C250,'S0 remplacer avec S44'!$C:$BQ,52,0)</f>
        <v>0</v>
      </c>
      <c r="I250" s="29">
        <f>VLOOKUP($C250,'S0 remplacer avec S44'!$C:$BQ,53,0)</f>
        <v>156</v>
      </c>
      <c r="J250" s="29">
        <f>VLOOKUP($C250,'S0 remplacer avec S44'!$C:$BQ,15,0)</f>
        <v>62</v>
      </c>
      <c r="K250" s="29">
        <f>VLOOKUP($C250,'S0 remplacer avec S44'!$C:$BQ,22,0)</f>
        <v>41</v>
      </c>
      <c r="L250" s="29">
        <f>VLOOKUP($C250,'S0 remplacer avec S44'!$C:$BQ,23,0)</f>
        <v>62</v>
      </c>
      <c r="M250" s="29">
        <f>VLOOKUP($C250,'S0 remplacer avec S44'!$C:$BQ,35,0)</f>
        <v>2473.3134</v>
      </c>
      <c r="N250" s="29">
        <f>VLOOKUP($C250,'S0 remplacer avec S44'!$C:$BQ,42,0)</f>
        <v>0</v>
      </c>
      <c r="O250" s="29">
        <f>VLOOKUP($C250,'S0 remplacer avec S44'!$C:$BQ,43,0)</f>
        <v>357</v>
      </c>
      <c r="P250" s="22">
        <f>VLOOKUP($C250,'S45'!$C:$BQ,55,0)</f>
        <v>150.9</v>
      </c>
      <c r="Q250" s="22">
        <f>VLOOKUP($C250,'S45'!$C:$BQ,62,0)</f>
        <v>35</v>
      </c>
      <c r="R250" s="22">
        <f>VLOOKUP($C250,'S45'!$C:$BQ,63,0)</f>
        <v>72</v>
      </c>
      <c r="S250" s="22">
        <f>VLOOKUP($C250,'S45'!$C:$BQ,45,0)</f>
        <v>1807.6434300000001</v>
      </c>
      <c r="T250" s="29">
        <f>VLOOKUP($C250,'S45'!$C:$BQ,52,0)</f>
        <v>0</v>
      </c>
      <c r="U250" s="29">
        <f>VLOOKUP($C250,'S45'!$C:$BQ,53,0)</f>
        <v>151</v>
      </c>
      <c r="V250" s="29">
        <f>VLOOKUP($C250,'S45'!$C:$BQ,15,0)</f>
        <v>65</v>
      </c>
      <c r="W250" s="29">
        <f>VLOOKUP($C250,'S45'!$C:$BQ,22,0)</f>
        <v>38</v>
      </c>
      <c r="X250" s="29">
        <f>VLOOKUP($C250,'S45'!$C:$BQ,23,0)</f>
        <v>59</v>
      </c>
      <c r="Y250" s="29">
        <f>VLOOKUP($C250,'S45'!$C:$BQ,35,0)</f>
        <v>2490.9009500000002</v>
      </c>
      <c r="Z250" s="29">
        <f>VLOOKUP($C250,'S45'!$C:$BQ,42,0)</f>
        <v>0</v>
      </c>
      <c r="AA250" s="29">
        <f>VLOOKUP($C250,'S45'!$C:$BQ,43,0)</f>
        <v>339</v>
      </c>
      <c r="AB250" s="22" t="e">
        <f>VLOOKUP($C250,'S46'!$C:$BQ,55,0)</f>
        <v>#N/A</v>
      </c>
      <c r="AC250" s="22" t="e">
        <f>VLOOKUP($C250,'S46'!$C:$BQ,62,0)</f>
        <v>#N/A</v>
      </c>
      <c r="AD250" s="22" t="e">
        <f>VLOOKUP($C250,'S46'!$C:$BQ,63,0)</f>
        <v>#N/A</v>
      </c>
      <c r="AE250" s="22" t="e">
        <f>VLOOKUP($C250,'S46'!$C:$BQ,45,0)</f>
        <v>#N/A</v>
      </c>
      <c r="AF250" s="29" t="e">
        <f>VLOOKUP($C250,'S46'!$C:$BQ,52,0)</f>
        <v>#N/A</v>
      </c>
      <c r="AG250" s="29" t="e">
        <f>VLOOKUP($C250,'S46'!$C:$BQ,53,0)</f>
        <v>#N/A</v>
      </c>
      <c r="AH250" s="29" t="e">
        <f>VLOOKUP($C250,'S46'!$C:$BQ,15,0)</f>
        <v>#N/A</v>
      </c>
      <c r="AI250" s="29" t="e">
        <f>VLOOKUP($C250,'S46'!$C:$BQ,22,0)</f>
        <v>#N/A</v>
      </c>
      <c r="AJ250" s="29" t="e">
        <f>VLOOKUP($C250,'S46'!$C:$BQ,23,0)</f>
        <v>#N/A</v>
      </c>
      <c r="AK250" s="29" t="e">
        <f>VLOOKUP($C250,'S46'!$C:$BQ,35,0)</f>
        <v>#N/A</v>
      </c>
      <c r="AL250" s="29" t="e">
        <f>VLOOKUP($C250,'S46'!$C:$BQ,42,0)</f>
        <v>#N/A</v>
      </c>
      <c r="AM250" s="29" t="e">
        <f>VLOOKUP($C250,'S46'!$C:$BQ,43,0)</f>
        <v>#N/A</v>
      </c>
      <c r="AN250" s="22" t="e">
        <f>VLOOKUP($C250,'S47'!$C:$BQ,55,0)</f>
        <v>#N/A</v>
      </c>
      <c r="AO250" s="22" t="e">
        <f>VLOOKUP($C250,'S47'!$C:$BQ,62,0)</f>
        <v>#N/A</v>
      </c>
      <c r="AP250" s="22" t="e">
        <f>VLOOKUP($C250,'S47'!$C:$BQ,63,0)</f>
        <v>#N/A</v>
      </c>
      <c r="AQ250" s="22" t="e">
        <f>VLOOKUP($C250,'S47'!$C:$BQ,45,0)</f>
        <v>#N/A</v>
      </c>
      <c r="AR250" s="29" t="e">
        <f>VLOOKUP($C250,'S47'!$C:$BQ,52,0)</f>
        <v>#N/A</v>
      </c>
      <c r="AS250" s="29" t="e">
        <f>VLOOKUP($C250,'S47'!$C:$BQ,53,0)</f>
        <v>#N/A</v>
      </c>
      <c r="AT250" s="29" t="e">
        <f>VLOOKUP($C250,'S47'!$C:$BQ,15,0)</f>
        <v>#N/A</v>
      </c>
      <c r="AU250" s="29" t="e">
        <f>VLOOKUP($C250,'S47'!$C:$BQ,22,0)</f>
        <v>#N/A</v>
      </c>
      <c r="AV250" s="29" t="e">
        <f>VLOOKUP($C250,'S47'!$C:$BQ,23,0)</f>
        <v>#N/A</v>
      </c>
      <c r="AW250" s="29" t="e">
        <f>VLOOKUP($C250,'S47'!$C:$BQ,35,0)</f>
        <v>#N/A</v>
      </c>
      <c r="AX250" s="29" t="e">
        <f>VLOOKUP($C250,'S47'!$C:$BQ,42,0)</f>
        <v>#N/A</v>
      </c>
      <c r="AY250" s="29" t="e">
        <f>VLOOKUP($C250,'S47'!$C:$BQ,43,0)</f>
        <v>#N/A</v>
      </c>
      <c r="AZ250" s="22" t="e">
        <f>VLOOKUP($C250,'S48'!$C:$BQ,55,0)</f>
        <v>#N/A</v>
      </c>
      <c r="BA250" s="22" t="e">
        <f>VLOOKUP($C250,'S48'!$C:$BQ,62,0)</f>
        <v>#N/A</v>
      </c>
      <c r="BB250" s="22" t="e">
        <f>VLOOKUP($C250,'S48'!$C:$BQ,63,0)</f>
        <v>#N/A</v>
      </c>
      <c r="BC250" s="22" t="e">
        <f>VLOOKUP($C250,'S48'!$C:$BQ,45,0)</f>
        <v>#N/A</v>
      </c>
      <c r="BD250" s="29" t="e">
        <f>VLOOKUP($C250,'S48'!$C:$BQ,52,0)</f>
        <v>#N/A</v>
      </c>
      <c r="BE250" s="29" t="e">
        <f>VLOOKUP($C250,'S48'!$C:$BQ,53,0)</f>
        <v>#N/A</v>
      </c>
      <c r="BF250" s="29" t="e">
        <f>VLOOKUP($C250,'S48'!$C:$BQ,15,0)</f>
        <v>#N/A</v>
      </c>
      <c r="BG250" s="29" t="e">
        <f>VLOOKUP($C250,'S48'!$C:$BQ,22,0)</f>
        <v>#N/A</v>
      </c>
      <c r="BH250" s="29" t="e">
        <f>VLOOKUP($C250,'S48'!$C:$BQ,23,0)</f>
        <v>#N/A</v>
      </c>
      <c r="BI250" s="29" t="e">
        <f>VLOOKUP($C250,'S48'!$C:$BQ,35,0)</f>
        <v>#N/A</v>
      </c>
      <c r="BJ250" s="29" t="e">
        <f>VLOOKUP($C250,'S48'!$C:$BQ,42,0)</f>
        <v>#N/A</v>
      </c>
      <c r="BK250" s="29" t="e">
        <f>VLOOKUP($C250,'S48'!$C:$BQ,43,0)</f>
        <v>#N/A</v>
      </c>
      <c r="BL250" s="22" t="e">
        <f>VLOOKUP($C250,'S49'!$C:$BQ,55,0)</f>
        <v>#N/A</v>
      </c>
      <c r="BM250" s="22" t="e">
        <f>VLOOKUP($C250,'S49'!$C:$BQ,62,0)</f>
        <v>#N/A</v>
      </c>
      <c r="BN250" s="22" t="e">
        <f>VLOOKUP($C250,'S49'!$C:$BQ,63,0)</f>
        <v>#N/A</v>
      </c>
      <c r="BO250" s="22" t="e">
        <f>VLOOKUP($C250,'S49'!$C:$BQ,45,0)</f>
        <v>#N/A</v>
      </c>
      <c r="BP250" s="29" t="e">
        <f>VLOOKUP($C250,'S49'!$C:$BQ,52,0)</f>
        <v>#N/A</v>
      </c>
      <c r="BQ250" s="29" t="e">
        <f>VLOOKUP($C250,'S49'!$C:$BQ,53,0)</f>
        <v>#N/A</v>
      </c>
      <c r="BR250" s="29" t="e">
        <f>VLOOKUP($C250,'S49'!$C:$BQ,15,0)</f>
        <v>#N/A</v>
      </c>
      <c r="BS250" s="29" t="e">
        <f>VLOOKUP($C250,'S49'!$C:$BQ,22,0)</f>
        <v>#N/A</v>
      </c>
      <c r="BT250" s="29" t="e">
        <f>VLOOKUP($C250,'S49'!$C:$BQ,23,0)</f>
        <v>#N/A</v>
      </c>
      <c r="BU250" s="29" t="e">
        <f>VLOOKUP($C250,'S49'!$C:$BQ,35,0)</f>
        <v>#N/A</v>
      </c>
      <c r="BV250" s="29" t="e">
        <f>VLOOKUP($C250,'S49'!$C:$BQ,42,0)</f>
        <v>#N/A</v>
      </c>
      <c r="BW250" s="29" t="e">
        <f>VLOOKUP($C250,'S49'!$C:$BQ,43,0)</f>
        <v>#N/A</v>
      </c>
      <c r="BX250" s="22" t="e">
        <f>VLOOKUP($C250,'S50'!$C:$BQ,55,0)</f>
        <v>#N/A</v>
      </c>
      <c r="BY250" s="22" t="e">
        <f>VLOOKUP($C250,'S50'!$C:$BQ,62,0)</f>
        <v>#N/A</v>
      </c>
      <c r="BZ250" s="22" t="e">
        <f>VLOOKUP($C250,'S50'!$C:$BQ,63,0)</f>
        <v>#N/A</v>
      </c>
      <c r="CA250" s="22" t="e">
        <f>VLOOKUP($C250,'S50'!$C:$BQ,45,0)</f>
        <v>#N/A</v>
      </c>
      <c r="CB250" s="29" t="e">
        <f>VLOOKUP($C250,'S50'!$C:$BQ,52,0)</f>
        <v>#N/A</v>
      </c>
      <c r="CC250" s="29" t="e">
        <f>VLOOKUP($C250,'S50'!$C:$BQ,53,0)</f>
        <v>#N/A</v>
      </c>
      <c r="CD250" s="29" t="e">
        <f>VLOOKUP($C250,'S50'!$C:$BQ,15,0)</f>
        <v>#N/A</v>
      </c>
      <c r="CE250" s="29" t="e">
        <f>VLOOKUP($C250,'S50'!$C:$BQ,22,0)</f>
        <v>#N/A</v>
      </c>
      <c r="CF250" s="29" t="e">
        <f>VLOOKUP($C250,'S50'!$C:$BQ,23,0)</f>
        <v>#N/A</v>
      </c>
      <c r="CG250" s="29" t="e">
        <f>VLOOKUP($C250,'S50'!$C:$BQ,35,0)</f>
        <v>#N/A</v>
      </c>
      <c r="CH250" s="29" t="e">
        <f>VLOOKUP($C250,'S50'!$C:$BQ,42,0)</f>
        <v>#N/A</v>
      </c>
      <c r="CI250" s="29" t="e">
        <f>VLOOKUP($C250,'S50'!$C:$BQ,43,0)</f>
        <v>#N/A</v>
      </c>
    </row>
    <row r="251" spans="1:87" x14ac:dyDescent="0.2">
      <c r="A251" s="31" t="s">
        <v>246</v>
      </c>
      <c r="B251" s="31" t="s">
        <v>376</v>
      </c>
      <c r="C251" s="21" t="s">
        <v>292</v>
      </c>
      <c r="D251" s="22">
        <f>VLOOKUP($C251,'S0 remplacer avec S44'!$C:$BQ,55,0)</f>
        <v>103.9</v>
      </c>
      <c r="E251" s="22">
        <f>VLOOKUP($C251,'S0 remplacer avec S44'!$C:$BQ,62,0)</f>
        <v>85</v>
      </c>
      <c r="F251" s="22">
        <f>VLOOKUP($C251,'S0 remplacer avec S44'!$C:$BQ,63,0)</f>
        <v>122</v>
      </c>
      <c r="G251" s="22">
        <f>VLOOKUP($C251,'S0 remplacer avec S44'!$C:$BQ,45,0)</f>
        <v>2249.58662</v>
      </c>
      <c r="H251" s="29">
        <f>VLOOKUP($C251,'S0 remplacer avec S44'!$C:$BQ,52,0)</f>
        <v>0</v>
      </c>
      <c r="I251" s="29">
        <f>VLOOKUP($C251,'S0 remplacer avec S44'!$C:$BQ,53,0)</f>
        <v>0</v>
      </c>
      <c r="J251" s="29">
        <f>VLOOKUP($C251,'S0 remplacer avec S44'!$C:$BQ,15,0)</f>
        <v>152</v>
      </c>
      <c r="K251" s="29">
        <f>VLOOKUP($C251,'S0 remplacer avec S44'!$C:$BQ,22,0)</f>
        <v>0</v>
      </c>
      <c r="L251" s="29">
        <f>VLOOKUP($C251,'S0 remplacer avec S44'!$C:$BQ,23,0)</f>
        <v>0</v>
      </c>
      <c r="M251" s="29">
        <f>VLOOKUP($C251,'S0 remplacer avec S44'!$C:$BQ,35,0)</f>
        <v>1076.5198600000001</v>
      </c>
      <c r="N251" s="29">
        <f>VLOOKUP($C251,'S0 remplacer avec S44'!$C:$BQ,42,0)</f>
        <v>927</v>
      </c>
      <c r="O251" s="29">
        <f>VLOOKUP($C251,'S0 remplacer avec S44'!$C:$BQ,43,0)</f>
        <v>1327</v>
      </c>
      <c r="P251" s="22">
        <f>VLOOKUP($C251,'S45'!$C:$BQ,55,0)</f>
        <v>105.7</v>
      </c>
      <c r="Q251" s="22">
        <f>VLOOKUP($C251,'S45'!$C:$BQ,62,0)</f>
        <v>83</v>
      </c>
      <c r="R251" s="22">
        <f>VLOOKUP($C251,'S45'!$C:$BQ,63,0)</f>
        <v>121</v>
      </c>
      <c r="S251" s="22">
        <f>VLOOKUP($C251,'S45'!$C:$BQ,45,0)</f>
        <v>2255.5049199999999</v>
      </c>
      <c r="T251" s="29">
        <f>VLOOKUP($C251,'S45'!$C:$BQ,52,0)</f>
        <v>0</v>
      </c>
      <c r="U251" s="29">
        <f>VLOOKUP($C251,'S45'!$C:$BQ,53,0)</f>
        <v>0</v>
      </c>
      <c r="V251" s="29">
        <f>VLOOKUP($C251,'S45'!$C:$BQ,15,0)</f>
        <v>153</v>
      </c>
      <c r="W251" s="29">
        <f>VLOOKUP($C251,'S45'!$C:$BQ,22,0)</f>
        <v>0</v>
      </c>
      <c r="X251" s="29">
        <f>VLOOKUP($C251,'S45'!$C:$BQ,23,0)</f>
        <v>0</v>
      </c>
      <c r="Y251" s="29">
        <f>VLOOKUP($C251,'S45'!$C:$BQ,35,0)</f>
        <v>1149.57024</v>
      </c>
      <c r="Z251" s="29">
        <f>VLOOKUP($C251,'S45'!$C:$BQ,42,0)</f>
        <v>854</v>
      </c>
      <c r="AA251" s="29">
        <f>VLOOKUP($C251,'S45'!$C:$BQ,43,0)</f>
        <v>1254</v>
      </c>
      <c r="AB251" s="22" t="e">
        <f>VLOOKUP($C251,'S46'!$C:$BQ,55,0)</f>
        <v>#N/A</v>
      </c>
      <c r="AC251" s="22" t="e">
        <f>VLOOKUP($C251,'S46'!$C:$BQ,62,0)</f>
        <v>#N/A</v>
      </c>
      <c r="AD251" s="22" t="e">
        <f>VLOOKUP($C251,'S46'!$C:$BQ,63,0)</f>
        <v>#N/A</v>
      </c>
      <c r="AE251" s="22" t="e">
        <f>VLOOKUP($C251,'S46'!$C:$BQ,45,0)</f>
        <v>#N/A</v>
      </c>
      <c r="AF251" s="29" t="e">
        <f>VLOOKUP($C251,'S46'!$C:$BQ,52,0)</f>
        <v>#N/A</v>
      </c>
      <c r="AG251" s="29" t="e">
        <f>VLOOKUP($C251,'S46'!$C:$BQ,53,0)</f>
        <v>#N/A</v>
      </c>
      <c r="AH251" s="29" t="e">
        <f>VLOOKUP($C251,'S46'!$C:$BQ,15,0)</f>
        <v>#N/A</v>
      </c>
      <c r="AI251" s="29" t="e">
        <f>VLOOKUP($C251,'S46'!$C:$BQ,22,0)</f>
        <v>#N/A</v>
      </c>
      <c r="AJ251" s="29" t="e">
        <f>VLOOKUP($C251,'S46'!$C:$BQ,23,0)</f>
        <v>#N/A</v>
      </c>
      <c r="AK251" s="29" t="e">
        <f>VLOOKUP($C251,'S46'!$C:$BQ,35,0)</f>
        <v>#N/A</v>
      </c>
      <c r="AL251" s="29" t="e">
        <f>VLOOKUP($C251,'S46'!$C:$BQ,42,0)</f>
        <v>#N/A</v>
      </c>
      <c r="AM251" s="29" t="e">
        <f>VLOOKUP($C251,'S46'!$C:$BQ,43,0)</f>
        <v>#N/A</v>
      </c>
      <c r="AN251" s="22" t="e">
        <f>VLOOKUP($C251,'S47'!$C:$BQ,55,0)</f>
        <v>#N/A</v>
      </c>
      <c r="AO251" s="22" t="e">
        <f>VLOOKUP($C251,'S47'!$C:$BQ,62,0)</f>
        <v>#N/A</v>
      </c>
      <c r="AP251" s="22" t="e">
        <f>VLOOKUP($C251,'S47'!$C:$BQ,63,0)</f>
        <v>#N/A</v>
      </c>
      <c r="AQ251" s="22" t="e">
        <f>VLOOKUP($C251,'S47'!$C:$BQ,45,0)</f>
        <v>#N/A</v>
      </c>
      <c r="AR251" s="29" t="e">
        <f>VLOOKUP($C251,'S47'!$C:$BQ,52,0)</f>
        <v>#N/A</v>
      </c>
      <c r="AS251" s="29" t="e">
        <f>VLOOKUP($C251,'S47'!$C:$BQ,53,0)</f>
        <v>#N/A</v>
      </c>
      <c r="AT251" s="29" t="e">
        <f>VLOOKUP($C251,'S47'!$C:$BQ,15,0)</f>
        <v>#N/A</v>
      </c>
      <c r="AU251" s="29" t="e">
        <f>VLOOKUP($C251,'S47'!$C:$BQ,22,0)</f>
        <v>#N/A</v>
      </c>
      <c r="AV251" s="29" t="e">
        <f>VLOOKUP($C251,'S47'!$C:$BQ,23,0)</f>
        <v>#N/A</v>
      </c>
      <c r="AW251" s="29" t="e">
        <f>VLOOKUP($C251,'S47'!$C:$BQ,35,0)</f>
        <v>#N/A</v>
      </c>
      <c r="AX251" s="29" t="e">
        <f>VLOOKUP($C251,'S47'!$C:$BQ,42,0)</f>
        <v>#N/A</v>
      </c>
      <c r="AY251" s="29" t="e">
        <f>VLOOKUP($C251,'S47'!$C:$BQ,43,0)</f>
        <v>#N/A</v>
      </c>
      <c r="AZ251" s="22" t="e">
        <f>VLOOKUP($C251,'S48'!$C:$BQ,55,0)</f>
        <v>#N/A</v>
      </c>
      <c r="BA251" s="22" t="e">
        <f>VLOOKUP($C251,'S48'!$C:$BQ,62,0)</f>
        <v>#N/A</v>
      </c>
      <c r="BB251" s="22" t="e">
        <f>VLOOKUP($C251,'S48'!$C:$BQ,63,0)</f>
        <v>#N/A</v>
      </c>
      <c r="BC251" s="22" t="e">
        <f>VLOOKUP($C251,'S48'!$C:$BQ,45,0)</f>
        <v>#N/A</v>
      </c>
      <c r="BD251" s="29" t="e">
        <f>VLOOKUP($C251,'S48'!$C:$BQ,52,0)</f>
        <v>#N/A</v>
      </c>
      <c r="BE251" s="29" t="e">
        <f>VLOOKUP($C251,'S48'!$C:$BQ,53,0)</f>
        <v>#N/A</v>
      </c>
      <c r="BF251" s="29" t="e">
        <f>VLOOKUP($C251,'S48'!$C:$BQ,15,0)</f>
        <v>#N/A</v>
      </c>
      <c r="BG251" s="29" t="e">
        <f>VLOOKUP($C251,'S48'!$C:$BQ,22,0)</f>
        <v>#N/A</v>
      </c>
      <c r="BH251" s="29" t="e">
        <f>VLOOKUP($C251,'S48'!$C:$BQ,23,0)</f>
        <v>#N/A</v>
      </c>
      <c r="BI251" s="29" t="e">
        <f>VLOOKUP($C251,'S48'!$C:$BQ,35,0)</f>
        <v>#N/A</v>
      </c>
      <c r="BJ251" s="29" t="e">
        <f>VLOOKUP($C251,'S48'!$C:$BQ,42,0)</f>
        <v>#N/A</v>
      </c>
      <c r="BK251" s="29" t="e">
        <f>VLOOKUP($C251,'S48'!$C:$BQ,43,0)</f>
        <v>#N/A</v>
      </c>
      <c r="BL251" s="22" t="e">
        <f>VLOOKUP($C251,'S49'!$C:$BQ,55,0)</f>
        <v>#N/A</v>
      </c>
      <c r="BM251" s="22" t="e">
        <f>VLOOKUP($C251,'S49'!$C:$BQ,62,0)</f>
        <v>#N/A</v>
      </c>
      <c r="BN251" s="22" t="e">
        <f>VLOOKUP($C251,'S49'!$C:$BQ,63,0)</f>
        <v>#N/A</v>
      </c>
      <c r="BO251" s="22" t="e">
        <f>VLOOKUP($C251,'S49'!$C:$BQ,45,0)</f>
        <v>#N/A</v>
      </c>
      <c r="BP251" s="29" t="e">
        <f>VLOOKUP($C251,'S49'!$C:$BQ,52,0)</f>
        <v>#N/A</v>
      </c>
      <c r="BQ251" s="29" t="e">
        <f>VLOOKUP($C251,'S49'!$C:$BQ,53,0)</f>
        <v>#N/A</v>
      </c>
      <c r="BR251" s="29" t="e">
        <f>VLOOKUP($C251,'S49'!$C:$BQ,15,0)</f>
        <v>#N/A</v>
      </c>
      <c r="BS251" s="29" t="e">
        <f>VLOOKUP($C251,'S49'!$C:$BQ,22,0)</f>
        <v>#N/A</v>
      </c>
      <c r="BT251" s="29" t="e">
        <f>VLOOKUP($C251,'S49'!$C:$BQ,23,0)</f>
        <v>#N/A</v>
      </c>
      <c r="BU251" s="29" t="e">
        <f>VLOOKUP($C251,'S49'!$C:$BQ,35,0)</f>
        <v>#N/A</v>
      </c>
      <c r="BV251" s="29" t="e">
        <f>VLOOKUP($C251,'S49'!$C:$BQ,42,0)</f>
        <v>#N/A</v>
      </c>
      <c r="BW251" s="29" t="e">
        <f>VLOOKUP($C251,'S49'!$C:$BQ,43,0)</f>
        <v>#N/A</v>
      </c>
      <c r="BX251" s="22" t="e">
        <f>VLOOKUP($C251,'S50'!$C:$BQ,55,0)</f>
        <v>#N/A</v>
      </c>
      <c r="BY251" s="22" t="e">
        <f>VLOOKUP($C251,'S50'!$C:$BQ,62,0)</f>
        <v>#N/A</v>
      </c>
      <c r="BZ251" s="22" t="e">
        <f>VLOOKUP($C251,'S50'!$C:$BQ,63,0)</f>
        <v>#N/A</v>
      </c>
      <c r="CA251" s="22" t="e">
        <f>VLOOKUP($C251,'S50'!$C:$BQ,45,0)</f>
        <v>#N/A</v>
      </c>
      <c r="CB251" s="29" t="e">
        <f>VLOOKUP($C251,'S50'!$C:$BQ,52,0)</f>
        <v>#N/A</v>
      </c>
      <c r="CC251" s="29" t="e">
        <f>VLOOKUP($C251,'S50'!$C:$BQ,53,0)</f>
        <v>#N/A</v>
      </c>
      <c r="CD251" s="29" t="e">
        <f>VLOOKUP($C251,'S50'!$C:$BQ,15,0)</f>
        <v>#N/A</v>
      </c>
      <c r="CE251" s="29" t="e">
        <f>VLOOKUP($C251,'S50'!$C:$BQ,22,0)</f>
        <v>#N/A</v>
      </c>
      <c r="CF251" s="29" t="e">
        <f>VLOOKUP($C251,'S50'!$C:$BQ,23,0)</f>
        <v>#N/A</v>
      </c>
      <c r="CG251" s="29" t="e">
        <f>VLOOKUP($C251,'S50'!$C:$BQ,35,0)</f>
        <v>#N/A</v>
      </c>
      <c r="CH251" s="29" t="e">
        <f>VLOOKUP($C251,'S50'!$C:$BQ,42,0)</f>
        <v>#N/A</v>
      </c>
      <c r="CI251" s="29" t="e">
        <f>VLOOKUP($C251,'S50'!$C:$BQ,43,0)</f>
        <v>#N/A</v>
      </c>
    </row>
    <row r="252" spans="1:87" x14ac:dyDescent="0.2">
      <c r="A252" s="31" t="s">
        <v>246</v>
      </c>
      <c r="B252" s="31" t="s">
        <v>376</v>
      </c>
      <c r="C252" s="21" t="s">
        <v>293</v>
      </c>
      <c r="D252" s="22">
        <f>VLOOKUP($C252,'S0 remplacer avec S44'!$C:$BQ,55,0)</f>
        <v>293.89999999999998</v>
      </c>
      <c r="E252" s="22">
        <f>VLOOKUP($C252,'S0 remplacer avec S44'!$C:$BQ,62,0)</f>
        <v>65</v>
      </c>
      <c r="F252" s="22">
        <f>VLOOKUP($C252,'S0 remplacer avec S44'!$C:$BQ,63,0)</f>
        <v>136</v>
      </c>
      <c r="G252" s="22">
        <f>VLOOKUP($C252,'S0 remplacer avec S44'!$C:$BQ,45,0)</f>
        <v>3188.2161799999999</v>
      </c>
      <c r="H252" s="29">
        <f>VLOOKUP($C252,'S0 remplacer avec S44'!$C:$BQ,52,0)</f>
        <v>0</v>
      </c>
      <c r="I252" s="29">
        <f>VLOOKUP($C252,'S0 remplacer avec S44'!$C:$BQ,53,0)</f>
        <v>600</v>
      </c>
      <c r="J252" s="29">
        <f>VLOOKUP($C252,'S0 remplacer avec S44'!$C:$BQ,15,0)</f>
        <v>245</v>
      </c>
      <c r="K252" s="29">
        <f>VLOOKUP($C252,'S0 remplacer avec S44'!$C:$BQ,22,0)</f>
        <v>0</v>
      </c>
      <c r="L252" s="29">
        <f>VLOOKUP($C252,'S0 remplacer avec S44'!$C:$BQ,23,0)</f>
        <v>0</v>
      </c>
      <c r="M252" s="29">
        <f>VLOOKUP($C252,'S0 remplacer avec S44'!$C:$BQ,35,0)</f>
        <v>3482.5732400000002</v>
      </c>
      <c r="N252" s="29">
        <f>VLOOKUP($C252,'S0 remplacer avec S44'!$C:$BQ,42,0)</f>
        <v>828</v>
      </c>
      <c r="O252" s="29">
        <f>VLOOKUP($C252,'S0 remplacer avec S44'!$C:$BQ,43,0)</f>
        <v>1691</v>
      </c>
      <c r="P252" s="22">
        <f>VLOOKUP($C252,'S45'!$C:$BQ,55,0)</f>
        <v>296.7</v>
      </c>
      <c r="Q252" s="22">
        <f>VLOOKUP($C252,'S45'!$C:$BQ,62,0)</f>
        <v>62</v>
      </c>
      <c r="R252" s="22">
        <f>VLOOKUP($C252,'S45'!$C:$BQ,63,0)</f>
        <v>133</v>
      </c>
      <c r="S252" s="22">
        <f>VLOOKUP($C252,'S45'!$C:$BQ,45,0)</f>
        <v>3249.3262399999999</v>
      </c>
      <c r="T252" s="29">
        <f>VLOOKUP($C252,'S45'!$C:$BQ,52,0)</f>
        <v>0</v>
      </c>
      <c r="U252" s="29">
        <f>VLOOKUP($C252,'S45'!$C:$BQ,53,0)</f>
        <v>538</v>
      </c>
      <c r="V252" s="29">
        <f>VLOOKUP($C252,'S45'!$C:$BQ,15,0)</f>
        <v>252</v>
      </c>
      <c r="W252" s="29">
        <f>VLOOKUP($C252,'S45'!$C:$BQ,22,0)</f>
        <v>0</v>
      </c>
      <c r="X252" s="29">
        <f>VLOOKUP($C252,'S45'!$C:$BQ,23,0)</f>
        <v>0</v>
      </c>
      <c r="Y252" s="29">
        <f>VLOOKUP($C252,'S45'!$C:$BQ,35,0)</f>
        <v>3486.2170700000001</v>
      </c>
      <c r="Z252" s="29">
        <f>VLOOKUP($C252,'S45'!$C:$BQ,42,0)</f>
        <v>825</v>
      </c>
      <c r="AA252" s="29">
        <f>VLOOKUP($C252,'S45'!$C:$BQ,43,0)</f>
        <v>1687</v>
      </c>
      <c r="AB252" s="22" t="e">
        <f>VLOOKUP($C252,'S46'!$C:$BQ,55,0)</f>
        <v>#N/A</v>
      </c>
      <c r="AC252" s="22" t="e">
        <f>VLOOKUP($C252,'S46'!$C:$BQ,62,0)</f>
        <v>#N/A</v>
      </c>
      <c r="AD252" s="22" t="e">
        <f>VLOOKUP($C252,'S46'!$C:$BQ,63,0)</f>
        <v>#N/A</v>
      </c>
      <c r="AE252" s="22" t="e">
        <f>VLOOKUP($C252,'S46'!$C:$BQ,45,0)</f>
        <v>#N/A</v>
      </c>
      <c r="AF252" s="29" t="e">
        <f>VLOOKUP($C252,'S46'!$C:$BQ,52,0)</f>
        <v>#N/A</v>
      </c>
      <c r="AG252" s="29" t="e">
        <f>VLOOKUP($C252,'S46'!$C:$BQ,53,0)</f>
        <v>#N/A</v>
      </c>
      <c r="AH252" s="29" t="e">
        <f>VLOOKUP($C252,'S46'!$C:$BQ,15,0)</f>
        <v>#N/A</v>
      </c>
      <c r="AI252" s="29" t="e">
        <f>VLOOKUP($C252,'S46'!$C:$BQ,22,0)</f>
        <v>#N/A</v>
      </c>
      <c r="AJ252" s="29" t="e">
        <f>VLOOKUP($C252,'S46'!$C:$BQ,23,0)</f>
        <v>#N/A</v>
      </c>
      <c r="AK252" s="29" t="e">
        <f>VLOOKUP($C252,'S46'!$C:$BQ,35,0)</f>
        <v>#N/A</v>
      </c>
      <c r="AL252" s="29" t="e">
        <f>VLOOKUP($C252,'S46'!$C:$BQ,42,0)</f>
        <v>#N/A</v>
      </c>
      <c r="AM252" s="29" t="e">
        <f>VLOOKUP($C252,'S46'!$C:$BQ,43,0)</f>
        <v>#N/A</v>
      </c>
      <c r="AN252" s="22" t="e">
        <f>VLOOKUP($C252,'S47'!$C:$BQ,55,0)</f>
        <v>#N/A</v>
      </c>
      <c r="AO252" s="22" t="e">
        <f>VLOOKUP($C252,'S47'!$C:$BQ,62,0)</f>
        <v>#N/A</v>
      </c>
      <c r="AP252" s="22" t="e">
        <f>VLOOKUP($C252,'S47'!$C:$BQ,63,0)</f>
        <v>#N/A</v>
      </c>
      <c r="AQ252" s="22" t="e">
        <f>VLOOKUP($C252,'S47'!$C:$BQ,45,0)</f>
        <v>#N/A</v>
      </c>
      <c r="AR252" s="29" t="e">
        <f>VLOOKUP($C252,'S47'!$C:$BQ,52,0)</f>
        <v>#N/A</v>
      </c>
      <c r="AS252" s="29" t="e">
        <f>VLOOKUP($C252,'S47'!$C:$BQ,53,0)</f>
        <v>#N/A</v>
      </c>
      <c r="AT252" s="29" t="e">
        <f>VLOOKUP($C252,'S47'!$C:$BQ,15,0)</f>
        <v>#N/A</v>
      </c>
      <c r="AU252" s="29" t="e">
        <f>VLOOKUP($C252,'S47'!$C:$BQ,22,0)</f>
        <v>#N/A</v>
      </c>
      <c r="AV252" s="29" t="e">
        <f>VLOOKUP($C252,'S47'!$C:$BQ,23,0)</f>
        <v>#N/A</v>
      </c>
      <c r="AW252" s="29" t="e">
        <f>VLOOKUP($C252,'S47'!$C:$BQ,35,0)</f>
        <v>#N/A</v>
      </c>
      <c r="AX252" s="29" t="e">
        <f>VLOOKUP($C252,'S47'!$C:$BQ,42,0)</f>
        <v>#N/A</v>
      </c>
      <c r="AY252" s="29" t="e">
        <f>VLOOKUP($C252,'S47'!$C:$BQ,43,0)</f>
        <v>#N/A</v>
      </c>
      <c r="AZ252" s="22" t="e">
        <f>VLOOKUP($C252,'S48'!$C:$BQ,55,0)</f>
        <v>#N/A</v>
      </c>
      <c r="BA252" s="22" t="e">
        <f>VLOOKUP($C252,'S48'!$C:$BQ,62,0)</f>
        <v>#N/A</v>
      </c>
      <c r="BB252" s="22" t="e">
        <f>VLOOKUP($C252,'S48'!$C:$BQ,63,0)</f>
        <v>#N/A</v>
      </c>
      <c r="BC252" s="22" t="e">
        <f>VLOOKUP($C252,'S48'!$C:$BQ,45,0)</f>
        <v>#N/A</v>
      </c>
      <c r="BD252" s="29" t="e">
        <f>VLOOKUP($C252,'S48'!$C:$BQ,52,0)</f>
        <v>#N/A</v>
      </c>
      <c r="BE252" s="29" t="e">
        <f>VLOOKUP($C252,'S48'!$C:$BQ,53,0)</f>
        <v>#N/A</v>
      </c>
      <c r="BF252" s="29" t="e">
        <f>VLOOKUP($C252,'S48'!$C:$BQ,15,0)</f>
        <v>#N/A</v>
      </c>
      <c r="BG252" s="29" t="e">
        <f>VLOOKUP($C252,'S48'!$C:$BQ,22,0)</f>
        <v>#N/A</v>
      </c>
      <c r="BH252" s="29" t="e">
        <f>VLOOKUP($C252,'S48'!$C:$BQ,23,0)</f>
        <v>#N/A</v>
      </c>
      <c r="BI252" s="29" t="e">
        <f>VLOOKUP($C252,'S48'!$C:$BQ,35,0)</f>
        <v>#N/A</v>
      </c>
      <c r="BJ252" s="29" t="e">
        <f>VLOOKUP($C252,'S48'!$C:$BQ,42,0)</f>
        <v>#N/A</v>
      </c>
      <c r="BK252" s="29" t="e">
        <f>VLOOKUP($C252,'S48'!$C:$BQ,43,0)</f>
        <v>#N/A</v>
      </c>
      <c r="BL252" s="22" t="e">
        <f>VLOOKUP($C252,'S49'!$C:$BQ,55,0)</f>
        <v>#N/A</v>
      </c>
      <c r="BM252" s="22" t="e">
        <f>VLOOKUP($C252,'S49'!$C:$BQ,62,0)</f>
        <v>#N/A</v>
      </c>
      <c r="BN252" s="22" t="e">
        <f>VLOOKUP($C252,'S49'!$C:$BQ,63,0)</f>
        <v>#N/A</v>
      </c>
      <c r="BO252" s="22" t="e">
        <f>VLOOKUP($C252,'S49'!$C:$BQ,45,0)</f>
        <v>#N/A</v>
      </c>
      <c r="BP252" s="29" t="e">
        <f>VLOOKUP($C252,'S49'!$C:$BQ,52,0)</f>
        <v>#N/A</v>
      </c>
      <c r="BQ252" s="29" t="e">
        <f>VLOOKUP($C252,'S49'!$C:$BQ,53,0)</f>
        <v>#N/A</v>
      </c>
      <c r="BR252" s="29" t="e">
        <f>VLOOKUP($C252,'S49'!$C:$BQ,15,0)</f>
        <v>#N/A</v>
      </c>
      <c r="BS252" s="29" t="e">
        <f>VLOOKUP($C252,'S49'!$C:$BQ,22,0)</f>
        <v>#N/A</v>
      </c>
      <c r="BT252" s="29" t="e">
        <f>VLOOKUP($C252,'S49'!$C:$BQ,23,0)</f>
        <v>#N/A</v>
      </c>
      <c r="BU252" s="29" t="e">
        <f>VLOOKUP($C252,'S49'!$C:$BQ,35,0)</f>
        <v>#N/A</v>
      </c>
      <c r="BV252" s="29" t="e">
        <f>VLOOKUP($C252,'S49'!$C:$BQ,42,0)</f>
        <v>#N/A</v>
      </c>
      <c r="BW252" s="29" t="e">
        <f>VLOOKUP($C252,'S49'!$C:$BQ,43,0)</f>
        <v>#N/A</v>
      </c>
      <c r="BX252" s="22" t="e">
        <f>VLOOKUP($C252,'S50'!$C:$BQ,55,0)</f>
        <v>#N/A</v>
      </c>
      <c r="BY252" s="22" t="e">
        <f>VLOOKUP($C252,'S50'!$C:$BQ,62,0)</f>
        <v>#N/A</v>
      </c>
      <c r="BZ252" s="22" t="e">
        <f>VLOOKUP($C252,'S50'!$C:$BQ,63,0)</f>
        <v>#N/A</v>
      </c>
      <c r="CA252" s="22" t="e">
        <f>VLOOKUP($C252,'S50'!$C:$BQ,45,0)</f>
        <v>#N/A</v>
      </c>
      <c r="CB252" s="29" t="e">
        <f>VLOOKUP($C252,'S50'!$C:$BQ,52,0)</f>
        <v>#N/A</v>
      </c>
      <c r="CC252" s="29" t="e">
        <f>VLOOKUP($C252,'S50'!$C:$BQ,53,0)</f>
        <v>#N/A</v>
      </c>
      <c r="CD252" s="29" t="e">
        <f>VLOOKUP($C252,'S50'!$C:$BQ,15,0)</f>
        <v>#N/A</v>
      </c>
      <c r="CE252" s="29" t="e">
        <f>VLOOKUP($C252,'S50'!$C:$BQ,22,0)</f>
        <v>#N/A</v>
      </c>
      <c r="CF252" s="29" t="e">
        <f>VLOOKUP($C252,'S50'!$C:$BQ,23,0)</f>
        <v>#N/A</v>
      </c>
      <c r="CG252" s="29" t="e">
        <f>VLOOKUP($C252,'S50'!$C:$BQ,35,0)</f>
        <v>#N/A</v>
      </c>
      <c r="CH252" s="29" t="e">
        <f>VLOOKUP($C252,'S50'!$C:$BQ,42,0)</f>
        <v>#N/A</v>
      </c>
      <c r="CI252" s="29" t="e">
        <f>VLOOKUP($C252,'S50'!$C:$BQ,43,0)</f>
        <v>#N/A</v>
      </c>
    </row>
    <row r="253" spans="1:87" x14ac:dyDescent="0.2">
      <c r="A253" s="31" t="s">
        <v>246</v>
      </c>
      <c r="B253" s="31" t="s">
        <v>376</v>
      </c>
      <c r="C253" s="21" t="s">
        <v>294</v>
      </c>
      <c r="D253" s="22">
        <f>VLOOKUP($C253,'S0 remplacer avec S44'!$C:$BQ,55,0)</f>
        <v>104</v>
      </c>
      <c r="E253" s="22">
        <f>VLOOKUP($C253,'S0 remplacer avec S44'!$C:$BQ,62,0)</f>
        <v>24</v>
      </c>
      <c r="F253" s="22">
        <f>VLOOKUP($C253,'S0 remplacer avec S44'!$C:$BQ,63,0)</f>
        <v>49</v>
      </c>
      <c r="G253" s="22">
        <f>VLOOKUP($C253,'S0 remplacer avec S44'!$C:$BQ,45,0)</f>
        <v>1232.3684900000001</v>
      </c>
      <c r="H253" s="29">
        <f>VLOOKUP($C253,'S0 remplacer avec S44'!$C:$BQ,52,0)</f>
        <v>0</v>
      </c>
      <c r="I253" s="29">
        <f>VLOOKUP($C253,'S0 remplacer avec S44'!$C:$BQ,53,0)</f>
        <v>115</v>
      </c>
      <c r="J253" s="29">
        <f>VLOOKUP($C253,'S0 remplacer avec S44'!$C:$BQ,15,0)</f>
        <v>56</v>
      </c>
      <c r="K253" s="29">
        <f>VLOOKUP($C253,'S0 remplacer avec S44'!$C:$BQ,22,0)</f>
        <v>15</v>
      </c>
      <c r="L253" s="29">
        <f>VLOOKUP($C253,'S0 remplacer avec S44'!$C:$BQ,23,0)</f>
        <v>29</v>
      </c>
      <c r="M253" s="29">
        <f>VLOOKUP($C253,'S0 remplacer avec S44'!$C:$BQ,35,0)</f>
        <v>2020.1389899999999</v>
      </c>
      <c r="N253" s="29">
        <f>VLOOKUP($C253,'S0 remplacer avec S44'!$C:$BQ,42,0)</f>
        <v>0</v>
      </c>
      <c r="O253" s="29">
        <f>VLOOKUP($C253,'S0 remplacer avec S44'!$C:$BQ,43,0)</f>
        <v>0</v>
      </c>
      <c r="P253" s="22">
        <f>VLOOKUP($C253,'S45'!$C:$BQ,55,0)</f>
        <v>104</v>
      </c>
      <c r="Q253" s="22">
        <f>VLOOKUP($C253,'S45'!$C:$BQ,62,0)</f>
        <v>24</v>
      </c>
      <c r="R253" s="22">
        <f>VLOOKUP($C253,'S45'!$C:$BQ,63,0)</f>
        <v>49</v>
      </c>
      <c r="S253" s="22">
        <f>VLOOKUP($C253,'S45'!$C:$BQ,45,0)</f>
        <v>1277.6472000000001</v>
      </c>
      <c r="T253" s="29">
        <f>VLOOKUP($C253,'S45'!$C:$BQ,52,0)</f>
        <v>0</v>
      </c>
      <c r="U253" s="29">
        <f>VLOOKUP($C253,'S45'!$C:$BQ,53,0)</f>
        <v>70</v>
      </c>
      <c r="V253" s="29">
        <f>VLOOKUP($C253,'S45'!$C:$BQ,15,0)</f>
        <v>57</v>
      </c>
      <c r="W253" s="29">
        <f>VLOOKUP($C253,'S45'!$C:$BQ,22,0)</f>
        <v>14</v>
      </c>
      <c r="X253" s="29">
        <f>VLOOKUP($C253,'S45'!$C:$BQ,23,0)</f>
        <v>28</v>
      </c>
      <c r="Y253" s="29">
        <f>VLOOKUP($C253,'S45'!$C:$BQ,35,0)</f>
        <v>2026.2058400000001</v>
      </c>
      <c r="Z253" s="29">
        <f>VLOOKUP($C253,'S45'!$C:$BQ,42,0)</f>
        <v>0</v>
      </c>
      <c r="AA253" s="29">
        <f>VLOOKUP($C253,'S45'!$C:$BQ,43,0)</f>
        <v>0</v>
      </c>
      <c r="AB253" s="22" t="e">
        <f>VLOOKUP($C253,'S46'!$C:$BQ,55,0)</f>
        <v>#N/A</v>
      </c>
      <c r="AC253" s="22" t="e">
        <f>VLOOKUP($C253,'S46'!$C:$BQ,62,0)</f>
        <v>#N/A</v>
      </c>
      <c r="AD253" s="22" t="e">
        <f>VLOOKUP($C253,'S46'!$C:$BQ,63,0)</f>
        <v>#N/A</v>
      </c>
      <c r="AE253" s="22" t="e">
        <f>VLOOKUP($C253,'S46'!$C:$BQ,45,0)</f>
        <v>#N/A</v>
      </c>
      <c r="AF253" s="29" t="e">
        <f>VLOOKUP($C253,'S46'!$C:$BQ,52,0)</f>
        <v>#N/A</v>
      </c>
      <c r="AG253" s="29" t="e">
        <f>VLOOKUP($C253,'S46'!$C:$BQ,53,0)</f>
        <v>#N/A</v>
      </c>
      <c r="AH253" s="29" t="e">
        <f>VLOOKUP($C253,'S46'!$C:$BQ,15,0)</f>
        <v>#N/A</v>
      </c>
      <c r="AI253" s="29" t="e">
        <f>VLOOKUP($C253,'S46'!$C:$BQ,22,0)</f>
        <v>#N/A</v>
      </c>
      <c r="AJ253" s="29" t="e">
        <f>VLOOKUP($C253,'S46'!$C:$BQ,23,0)</f>
        <v>#N/A</v>
      </c>
      <c r="AK253" s="29" t="e">
        <f>VLOOKUP($C253,'S46'!$C:$BQ,35,0)</f>
        <v>#N/A</v>
      </c>
      <c r="AL253" s="29" t="e">
        <f>VLOOKUP($C253,'S46'!$C:$BQ,42,0)</f>
        <v>#N/A</v>
      </c>
      <c r="AM253" s="29" t="e">
        <f>VLOOKUP($C253,'S46'!$C:$BQ,43,0)</f>
        <v>#N/A</v>
      </c>
      <c r="AN253" s="22" t="e">
        <f>VLOOKUP($C253,'S47'!$C:$BQ,55,0)</f>
        <v>#N/A</v>
      </c>
      <c r="AO253" s="22" t="e">
        <f>VLOOKUP($C253,'S47'!$C:$BQ,62,0)</f>
        <v>#N/A</v>
      </c>
      <c r="AP253" s="22" t="e">
        <f>VLOOKUP($C253,'S47'!$C:$BQ,63,0)</f>
        <v>#N/A</v>
      </c>
      <c r="AQ253" s="22" t="e">
        <f>VLOOKUP($C253,'S47'!$C:$BQ,45,0)</f>
        <v>#N/A</v>
      </c>
      <c r="AR253" s="29" t="e">
        <f>VLOOKUP($C253,'S47'!$C:$BQ,52,0)</f>
        <v>#N/A</v>
      </c>
      <c r="AS253" s="29" t="e">
        <f>VLOOKUP($C253,'S47'!$C:$BQ,53,0)</f>
        <v>#N/A</v>
      </c>
      <c r="AT253" s="29" t="e">
        <f>VLOOKUP($C253,'S47'!$C:$BQ,15,0)</f>
        <v>#N/A</v>
      </c>
      <c r="AU253" s="29" t="e">
        <f>VLOOKUP($C253,'S47'!$C:$BQ,22,0)</f>
        <v>#N/A</v>
      </c>
      <c r="AV253" s="29" t="e">
        <f>VLOOKUP($C253,'S47'!$C:$BQ,23,0)</f>
        <v>#N/A</v>
      </c>
      <c r="AW253" s="29" t="e">
        <f>VLOOKUP($C253,'S47'!$C:$BQ,35,0)</f>
        <v>#N/A</v>
      </c>
      <c r="AX253" s="29" t="e">
        <f>VLOOKUP($C253,'S47'!$C:$BQ,42,0)</f>
        <v>#N/A</v>
      </c>
      <c r="AY253" s="29" t="e">
        <f>VLOOKUP($C253,'S47'!$C:$BQ,43,0)</f>
        <v>#N/A</v>
      </c>
      <c r="AZ253" s="22" t="e">
        <f>VLOOKUP($C253,'S48'!$C:$BQ,55,0)</f>
        <v>#N/A</v>
      </c>
      <c r="BA253" s="22" t="e">
        <f>VLOOKUP($C253,'S48'!$C:$BQ,62,0)</f>
        <v>#N/A</v>
      </c>
      <c r="BB253" s="22" t="e">
        <f>VLOOKUP($C253,'S48'!$C:$BQ,63,0)</f>
        <v>#N/A</v>
      </c>
      <c r="BC253" s="22" t="e">
        <f>VLOOKUP($C253,'S48'!$C:$BQ,45,0)</f>
        <v>#N/A</v>
      </c>
      <c r="BD253" s="29" t="e">
        <f>VLOOKUP($C253,'S48'!$C:$BQ,52,0)</f>
        <v>#N/A</v>
      </c>
      <c r="BE253" s="29" t="e">
        <f>VLOOKUP($C253,'S48'!$C:$BQ,53,0)</f>
        <v>#N/A</v>
      </c>
      <c r="BF253" s="29" t="e">
        <f>VLOOKUP($C253,'S48'!$C:$BQ,15,0)</f>
        <v>#N/A</v>
      </c>
      <c r="BG253" s="29" t="e">
        <f>VLOOKUP($C253,'S48'!$C:$BQ,22,0)</f>
        <v>#N/A</v>
      </c>
      <c r="BH253" s="29" t="e">
        <f>VLOOKUP($C253,'S48'!$C:$BQ,23,0)</f>
        <v>#N/A</v>
      </c>
      <c r="BI253" s="29" t="e">
        <f>VLOOKUP($C253,'S48'!$C:$BQ,35,0)</f>
        <v>#N/A</v>
      </c>
      <c r="BJ253" s="29" t="e">
        <f>VLOOKUP($C253,'S48'!$C:$BQ,42,0)</f>
        <v>#N/A</v>
      </c>
      <c r="BK253" s="29" t="e">
        <f>VLOOKUP($C253,'S48'!$C:$BQ,43,0)</f>
        <v>#N/A</v>
      </c>
      <c r="BL253" s="22" t="e">
        <f>VLOOKUP($C253,'S49'!$C:$BQ,55,0)</f>
        <v>#N/A</v>
      </c>
      <c r="BM253" s="22" t="e">
        <f>VLOOKUP($C253,'S49'!$C:$BQ,62,0)</f>
        <v>#N/A</v>
      </c>
      <c r="BN253" s="22" t="e">
        <f>VLOOKUP($C253,'S49'!$C:$BQ,63,0)</f>
        <v>#N/A</v>
      </c>
      <c r="BO253" s="22" t="e">
        <f>VLOOKUP($C253,'S49'!$C:$BQ,45,0)</f>
        <v>#N/A</v>
      </c>
      <c r="BP253" s="29" t="e">
        <f>VLOOKUP($C253,'S49'!$C:$BQ,52,0)</f>
        <v>#N/A</v>
      </c>
      <c r="BQ253" s="29" t="e">
        <f>VLOOKUP($C253,'S49'!$C:$BQ,53,0)</f>
        <v>#N/A</v>
      </c>
      <c r="BR253" s="29" t="e">
        <f>VLOOKUP($C253,'S49'!$C:$BQ,15,0)</f>
        <v>#N/A</v>
      </c>
      <c r="BS253" s="29" t="e">
        <f>VLOOKUP($C253,'S49'!$C:$BQ,22,0)</f>
        <v>#N/A</v>
      </c>
      <c r="BT253" s="29" t="e">
        <f>VLOOKUP($C253,'S49'!$C:$BQ,23,0)</f>
        <v>#N/A</v>
      </c>
      <c r="BU253" s="29" t="e">
        <f>VLOOKUP($C253,'S49'!$C:$BQ,35,0)</f>
        <v>#N/A</v>
      </c>
      <c r="BV253" s="29" t="e">
        <f>VLOOKUP($C253,'S49'!$C:$BQ,42,0)</f>
        <v>#N/A</v>
      </c>
      <c r="BW253" s="29" t="e">
        <f>VLOOKUP($C253,'S49'!$C:$BQ,43,0)</f>
        <v>#N/A</v>
      </c>
      <c r="BX253" s="22" t="e">
        <f>VLOOKUP($C253,'S50'!$C:$BQ,55,0)</f>
        <v>#N/A</v>
      </c>
      <c r="BY253" s="22" t="e">
        <f>VLOOKUP($C253,'S50'!$C:$BQ,62,0)</f>
        <v>#N/A</v>
      </c>
      <c r="BZ253" s="22" t="e">
        <f>VLOOKUP($C253,'S50'!$C:$BQ,63,0)</f>
        <v>#N/A</v>
      </c>
      <c r="CA253" s="22" t="e">
        <f>VLOOKUP($C253,'S50'!$C:$BQ,45,0)</f>
        <v>#N/A</v>
      </c>
      <c r="CB253" s="29" t="e">
        <f>VLOOKUP($C253,'S50'!$C:$BQ,52,0)</f>
        <v>#N/A</v>
      </c>
      <c r="CC253" s="29" t="e">
        <f>VLOOKUP($C253,'S50'!$C:$BQ,53,0)</f>
        <v>#N/A</v>
      </c>
      <c r="CD253" s="29" t="e">
        <f>VLOOKUP($C253,'S50'!$C:$BQ,15,0)</f>
        <v>#N/A</v>
      </c>
      <c r="CE253" s="29" t="e">
        <f>VLOOKUP($C253,'S50'!$C:$BQ,22,0)</f>
        <v>#N/A</v>
      </c>
      <c r="CF253" s="29" t="e">
        <f>VLOOKUP($C253,'S50'!$C:$BQ,23,0)</f>
        <v>#N/A</v>
      </c>
      <c r="CG253" s="29" t="e">
        <f>VLOOKUP($C253,'S50'!$C:$BQ,35,0)</f>
        <v>#N/A</v>
      </c>
      <c r="CH253" s="29" t="e">
        <f>VLOOKUP($C253,'S50'!$C:$BQ,42,0)</f>
        <v>#N/A</v>
      </c>
      <c r="CI253" s="29" t="e">
        <f>VLOOKUP($C253,'S50'!$C:$BQ,43,0)</f>
        <v>#N/A</v>
      </c>
    </row>
    <row r="254" spans="1:87" x14ac:dyDescent="0.2">
      <c r="A254" s="31" t="s">
        <v>246</v>
      </c>
      <c r="B254" s="31" t="s">
        <v>376</v>
      </c>
      <c r="C254" s="21" t="s">
        <v>295</v>
      </c>
      <c r="D254" s="22">
        <f>VLOOKUP($C254,'S0 remplacer avec S44'!$C:$BQ,55,0)</f>
        <v>316.7</v>
      </c>
      <c r="E254" s="22">
        <f>VLOOKUP($C254,'S0 remplacer avec S44'!$C:$BQ,62,0)</f>
        <v>34</v>
      </c>
      <c r="F254" s="22">
        <f>VLOOKUP($C254,'S0 remplacer avec S44'!$C:$BQ,63,0)</f>
        <v>104</v>
      </c>
      <c r="G254" s="22">
        <f>VLOOKUP($C254,'S0 remplacer avec S44'!$C:$BQ,45,0)</f>
        <v>3355.4911299999999</v>
      </c>
      <c r="H254" s="29">
        <f>VLOOKUP($C254,'S0 remplacer avec S44'!$C:$BQ,52,0)</f>
        <v>0</v>
      </c>
      <c r="I254" s="29">
        <f>VLOOKUP($C254,'S0 remplacer avec S44'!$C:$BQ,53,0)</f>
        <v>346</v>
      </c>
      <c r="J254" s="29">
        <f>VLOOKUP($C254,'S0 remplacer avec S44'!$C:$BQ,15,0)</f>
        <v>216</v>
      </c>
      <c r="K254" s="29">
        <f>VLOOKUP($C254,'S0 remplacer avec S44'!$C:$BQ,22,0)</f>
        <v>0</v>
      </c>
      <c r="L254" s="29">
        <f>VLOOKUP($C254,'S0 remplacer avec S44'!$C:$BQ,23,0)</f>
        <v>17</v>
      </c>
      <c r="M254" s="29">
        <f>VLOOKUP($C254,'S0 remplacer avec S44'!$C:$BQ,35,0)</f>
        <v>3650.6098099999999</v>
      </c>
      <c r="N254" s="29">
        <f>VLOOKUP($C254,'S0 remplacer avec S44'!$C:$BQ,42,0)</f>
        <v>253</v>
      </c>
      <c r="O254" s="29">
        <f>VLOOKUP($C254,'S0 remplacer avec S44'!$C:$BQ,43,0)</f>
        <v>1033</v>
      </c>
      <c r="P254" s="22">
        <f>VLOOKUP($C254,'S45'!$C:$BQ,55,0)</f>
        <v>321.3</v>
      </c>
      <c r="Q254" s="22">
        <f>VLOOKUP($C254,'S45'!$C:$BQ,62,0)</f>
        <v>29</v>
      </c>
      <c r="R254" s="22">
        <f>VLOOKUP($C254,'S45'!$C:$BQ,63,0)</f>
        <v>99</v>
      </c>
      <c r="S254" s="22">
        <f>VLOOKUP($C254,'S45'!$C:$BQ,45,0)</f>
        <v>3442.8675499999999</v>
      </c>
      <c r="T254" s="29">
        <f>VLOOKUP($C254,'S45'!$C:$BQ,52,0)</f>
        <v>0</v>
      </c>
      <c r="U254" s="29">
        <f>VLOOKUP($C254,'S45'!$C:$BQ,53,0)</f>
        <v>258</v>
      </c>
      <c r="V254" s="29">
        <f>VLOOKUP($C254,'S45'!$C:$BQ,15,0)</f>
        <v>220</v>
      </c>
      <c r="W254" s="29">
        <f>VLOOKUP($C254,'S45'!$C:$BQ,22,0)</f>
        <v>0</v>
      </c>
      <c r="X254" s="29">
        <f>VLOOKUP($C254,'S45'!$C:$BQ,23,0)</f>
        <v>13</v>
      </c>
      <c r="Y254" s="29">
        <f>VLOOKUP($C254,'S45'!$C:$BQ,35,0)</f>
        <v>3671.2483400000001</v>
      </c>
      <c r="Z254" s="29">
        <f>VLOOKUP($C254,'S45'!$C:$BQ,42,0)</f>
        <v>232</v>
      </c>
      <c r="AA254" s="29">
        <f>VLOOKUP($C254,'S45'!$C:$BQ,43,0)</f>
        <v>1012</v>
      </c>
      <c r="AB254" s="22" t="e">
        <f>VLOOKUP($C254,'S46'!$C:$BQ,55,0)</f>
        <v>#N/A</v>
      </c>
      <c r="AC254" s="22" t="e">
        <f>VLOOKUP($C254,'S46'!$C:$BQ,62,0)</f>
        <v>#N/A</v>
      </c>
      <c r="AD254" s="22" t="e">
        <f>VLOOKUP($C254,'S46'!$C:$BQ,63,0)</f>
        <v>#N/A</v>
      </c>
      <c r="AE254" s="22" t="e">
        <f>VLOOKUP($C254,'S46'!$C:$BQ,45,0)</f>
        <v>#N/A</v>
      </c>
      <c r="AF254" s="29" t="e">
        <f>VLOOKUP($C254,'S46'!$C:$BQ,52,0)</f>
        <v>#N/A</v>
      </c>
      <c r="AG254" s="29" t="e">
        <f>VLOOKUP($C254,'S46'!$C:$BQ,53,0)</f>
        <v>#N/A</v>
      </c>
      <c r="AH254" s="29" t="e">
        <f>VLOOKUP($C254,'S46'!$C:$BQ,15,0)</f>
        <v>#N/A</v>
      </c>
      <c r="AI254" s="29" t="e">
        <f>VLOOKUP($C254,'S46'!$C:$BQ,22,0)</f>
        <v>#N/A</v>
      </c>
      <c r="AJ254" s="29" t="e">
        <f>VLOOKUP($C254,'S46'!$C:$BQ,23,0)</f>
        <v>#N/A</v>
      </c>
      <c r="AK254" s="29" t="e">
        <f>VLOOKUP($C254,'S46'!$C:$BQ,35,0)</f>
        <v>#N/A</v>
      </c>
      <c r="AL254" s="29" t="e">
        <f>VLOOKUP($C254,'S46'!$C:$BQ,42,0)</f>
        <v>#N/A</v>
      </c>
      <c r="AM254" s="29" t="e">
        <f>VLOOKUP($C254,'S46'!$C:$BQ,43,0)</f>
        <v>#N/A</v>
      </c>
      <c r="AN254" s="22" t="e">
        <f>VLOOKUP($C254,'S47'!$C:$BQ,55,0)</f>
        <v>#N/A</v>
      </c>
      <c r="AO254" s="22" t="e">
        <f>VLOOKUP($C254,'S47'!$C:$BQ,62,0)</f>
        <v>#N/A</v>
      </c>
      <c r="AP254" s="22" t="e">
        <f>VLOOKUP($C254,'S47'!$C:$BQ,63,0)</f>
        <v>#N/A</v>
      </c>
      <c r="AQ254" s="22" t="e">
        <f>VLOOKUP($C254,'S47'!$C:$BQ,45,0)</f>
        <v>#N/A</v>
      </c>
      <c r="AR254" s="29" t="e">
        <f>VLOOKUP($C254,'S47'!$C:$BQ,52,0)</f>
        <v>#N/A</v>
      </c>
      <c r="AS254" s="29" t="e">
        <f>VLOOKUP($C254,'S47'!$C:$BQ,53,0)</f>
        <v>#N/A</v>
      </c>
      <c r="AT254" s="29" t="e">
        <f>VLOOKUP($C254,'S47'!$C:$BQ,15,0)</f>
        <v>#N/A</v>
      </c>
      <c r="AU254" s="29" t="e">
        <f>VLOOKUP($C254,'S47'!$C:$BQ,22,0)</f>
        <v>#N/A</v>
      </c>
      <c r="AV254" s="29" t="e">
        <f>VLOOKUP($C254,'S47'!$C:$BQ,23,0)</f>
        <v>#N/A</v>
      </c>
      <c r="AW254" s="29" t="e">
        <f>VLOOKUP($C254,'S47'!$C:$BQ,35,0)</f>
        <v>#N/A</v>
      </c>
      <c r="AX254" s="29" t="e">
        <f>VLOOKUP($C254,'S47'!$C:$BQ,42,0)</f>
        <v>#N/A</v>
      </c>
      <c r="AY254" s="29" t="e">
        <f>VLOOKUP($C254,'S47'!$C:$BQ,43,0)</f>
        <v>#N/A</v>
      </c>
      <c r="AZ254" s="22" t="e">
        <f>VLOOKUP($C254,'S48'!$C:$BQ,55,0)</f>
        <v>#N/A</v>
      </c>
      <c r="BA254" s="22" t="e">
        <f>VLOOKUP($C254,'S48'!$C:$BQ,62,0)</f>
        <v>#N/A</v>
      </c>
      <c r="BB254" s="22" t="e">
        <f>VLOOKUP($C254,'S48'!$C:$BQ,63,0)</f>
        <v>#N/A</v>
      </c>
      <c r="BC254" s="22" t="e">
        <f>VLOOKUP($C254,'S48'!$C:$BQ,45,0)</f>
        <v>#N/A</v>
      </c>
      <c r="BD254" s="29" t="e">
        <f>VLOOKUP($C254,'S48'!$C:$BQ,52,0)</f>
        <v>#N/A</v>
      </c>
      <c r="BE254" s="29" t="e">
        <f>VLOOKUP($C254,'S48'!$C:$BQ,53,0)</f>
        <v>#N/A</v>
      </c>
      <c r="BF254" s="29" t="e">
        <f>VLOOKUP($C254,'S48'!$C:$BQ,15,0)</f>
        <v>#N/A</v>
      </c>
      <c r="BG254" s="29" t="e">
        <f>VLOOKUP($C254,'S48'!$C:$BQ,22,0)</f>
        <v>#N/A</v>
      </c>
      <c r="BH254" s="29" t="e">
        <f>VLOOKUP($C254,'S48'!$C:$BQ,23,0)</f>
        <v>#N/A</v>
      </c>
      <c r="BI254" s="29" t="e">
        <f>VLOOKUP($C254,'S48'!$C:$BQ,35,0)</f>
        <v>#N/A</v>
      </c>
      <c r="BJ254" s="29" t="e">
        <f>VLOOKUP($C254,'S48'!$C:$BQ,42,0)</f>
        <v>#N/A</v>
      </c>
      <c r="BK254" s="29" t="e">
        <f>VLOOKUP($C254,'S48'!$C:$BQ,43,0)</f>
        <v>#N/A</v>
      </c>
      <c r="BL254" s="22" t="e">
        <f>VLOOKUP($C254,'S49'!$C:$BQ,55,0)</f>
        <v>#N/A</v>
      </c>
      <c r="BM254" s="22" t="e">
        <f>VLOOKUP($C254,'S49'!$C:$BQ,62,0)</f>
        <v>#N/A</v>
      </c>
      <c r="BN254" s="22" t="e">
        <f>VLOOKUP($C254,'S49'!$C:$BQ,63,0)</f>
        <v>#N/A</v>
      </c>
      <c r="BO254" s="22" t="e">
        <f>VLOOKUP($C254,'S49'!$C:$BQ,45,0)</f>
        <v>#N/A</v>
      </c>
      <c r="BP254" s="29" t="e">
        <f>VLOOKUP($C254,'S49'!$C:$BQ,52,0)</f>
        <v>#N/A</v>
      </c>
      <c r="BQ254" s="29" t="e">
        <f>VLOOKUP($C254,'S49'!$C:$BQ,53,0)</f>
        <v>#N/A</v>
      </c>
      <c r="BR254" s="29" t="e">
        <f>VLOOKUP($C254,'S49'!$C:$BQ,15,0)</f>
        <v>#N/A</v>
      </c>
      <c r="BS254" s="29" t="e">
        <f>VLOOKUP($C254,'S49'!$C:$BQ,22,0)</f>
        <v>#N/A</v>
      </c>
      <c r="BT254" s="29" t="e">
        <f>VLOOKUP($C254,'S49'!$C:$BQ,23,0)</f>
        <v>#N/A</v>
      </c>
      <c r="BU254" s="29" t="e">
        <f>VLOOKUP($C254,'S49'!$C:$BQ,35,0)</f>
        <v>#N/A</v>
      </c>
      <c r="BV254" s="29" t="e">
        <f>VLOOKUP($C254,'S49'!$C:$BQ,42,0)</f>
        <v>#N/A</v>
      </c>
      <c r="BW254" s="29" t="e">
        <f>VLOOKUP($C254,'S49'!$C:$BQ,43,0)</f>
        <v>#N/A</v>
      </c>
      <c r="BX254" s="22" t="e">
        <f>VLOOKUP($C254,'S50'!$C:$BQ,55,0)</f>
        <v>#N/A</v>
      </c>
      <c r="BY254" s="22" t="e">
        <f>VLOOKUP($C254,'S50'!$C:$BQ,62,0)</f>
        <v>#N/A</v>
      </c>
      <c r="BZ254" s="22" t="e">
        <f>VLOOKUP($C254,'S50'!$C:$BQ,63,0)</f>
        <v>#N/A</v>
      </c>
      <c r="CA254" s="22" t="e">
        <f>VLOOKUP($C254,'S50'!$C:$BQ,45,0)</f>
        <v>#N/A</v>
      </c>
      <c r="CB254" s="29" t="e">
        <f>VLOOKUP($C254,'S50'!$C:$BQ,52,0)</f>
        <v>#N/A</v>
      </c>
      <c r="CC254" s="29" t="e">
        <f>VLOOKUP($C254,'S50'!$C:$BQ,53,0)</f>
        <v>#N/A</v>
      </c>
      <c r="CD254" s="29" t="e">
        <f>VLOOKUP($C254,'S50'!$C:$BQ,15,0)</f>
        <v>#N/A</v>
      </c>
      <c r="CE254" s="29" t="e">
        <f>VLOOKUP($C254,'S50'!$C:$BQ,22,0)</f>
        <v>#N/A</v>
      </c>
      <c r="CF254" s="29" t="e">
        <f>VLOOKUP($C254,'S50'!$C:$BQ,23,0)</f>
        <v>#N/A</v>
      </c>
      <c r="CG254" s="29" t="e">
        <f>VLOOKUP($C254,'S50'!$C:$BQ,35,0)</f>
        <v>#N/A</v>
      </c>
      <c r="CH254" s="29" t="e">
        <f>VLOOKUP($C254,'S50'!$C:$BQ,42,0)</f>
        <v>#N/A</v>
      </c>
      <c r="CI254" s="29" t="e">
        <f>VLOOKUP($C254,'S50'!$C:$BQ,43,0)</f>
        <v>#N/A</v>
      </c>
    </row>
    <row r="255" spans="1:87" x14ac:dyDescent="0.2">
      <c r="A255" s="31" t="s">
        <v>246</v>
      </c>
      <c r="B255" s="31" t="s">
        <v>376</v>
      </c>
      <c r="C255" s="21" t="s">
        <v>296</v>
      </c>
      <c r="D255" s="22">
        <f>VLOOKUP($C255,'S0 remplacer avec S44'!$C:$BQ,55,0)</f>
        <v>591.4</v>
      </c>
      <c r="E255" s="22">
        <f>VLOOKUP($C255,'S0 remplacer avec S44'!$C:$BQ,62,0)</f>
        <v>2</v>
      </c>
      <c r="F255" s="22">
        <f>VLOOKUP($C255,'S0 remplacer avec S44'!$C:$BQ,63,0)</f>
        <v>121</v>
      </c>
      <c r="G255" s="22">
        <f>VLOOKUP($C255,'S0 remplacer avec S44'!$C:$BQ,45,0)</f>
        <v>5849.1467499999999</v>
      </c>
      <c r="H255" s="29">
        <f>VLOOKUP($C255,'S0 remplacer avec S44'!$C:$BQ,52,0)</f>
        <v>0</v>
      </c>
      <c r="I255" s="29">
        <f>VLOOKUP($C255,'S0 remplacer avec S44'!$C:$BQ,53,0)</f>
        <v>423</v>
      </c>
      <c r="J255" s="29">
        <f>VLOOKUP($C255,'S0 remplacer avec S44'!$C:$BQ,15,0)</f>
        <v>311</v>
      </c>
      <c r="K255" s="29">
        <f>VLOOKUP($C255,'S0 remplacer avec S44'!$C:$BQ,22,0)</f>
        <v>18</v>
      </c>
      <c r="L255" s="29">
        <f>VLOOKUP($C255,'S0 remplacer avec S44'!$C:$BQ,23,0)</f>
        <v>84</v>
      </c>
      <c r="M255" s="29">
        <f>VLOOKUP($C255,'S0 remplacer avec S44'!$C:$BQ,35,0)</f>
        <v>8440.5769799999998</v>
      </c>
      <c r="N255" s="29">
        <f>VLOOKUP($C255,'S0 remplacer avec S44'!$C:$BQ,42,0)</f>
        <v>0</v>
      </c>
      <c r="O255" s="29">
        <f>VLOOKUP($C255,'S0 remplacer avec S44'!$C:$BQ,43,0)</f>
        <v>158</v>
      </c>
      <c r="P255" s="22">
        <f>VLOOKUP($C255,'S45'!$C:$BQ,55,0)</f>
        <v>596</v>
      </c>
      <c r="Q255" s="22">
        <f>VLOOKUP($C255,'S45'!$C:$BQ,62,0)</f>
        <v>0</v>
      </c>
      <c r="R255" s="22">
        <f>VLOOKUP($C255,'S45'!$C:$BQ,63,0)</f>
        <v>116</v>
      </c>
      <c r="S255" s="22">
        <f>VLOOKUP($C255,'S45'!$C:$BQ,45,0)</f>
        <v>5864.84076</v>
      </c>
      <c r="T255" s="29">
        <f>VLOOKUP($C255,'S45'!$C:$BQ,52,0)</f>
        <v>0</v>
      </c>
      <c r="U255" s="29">
        <f>VLOOKUP($C255,'S45'!$C:$BQ,53,0)</f>
        <v>407</v>
      </c>
      <c r="V255" s="29">
        <f>VLOOKUP($C255,'S45'!$C:$BQ,15,0)</f>
        <v>316</v>
      </c>
      <c r="W255" s="29">
        <f>VLOOKUP($C255,'S45'!$C:$BQ,22,0)</f>
        <v>13</v>
      </c>
      <c r="X255" s="29">
        <f>VLOOKUP($C255,'S45'!$C:$BQ,23,0)</f>
        <v>79</v>
      </c>
      <c r="Y255" s="29">
        <f>VLOOKUP($C255,'S45'!$C:$BQ,35,0)</f>
        <v>8544.6805000000004</v>
      </c>
      <c r="Z255" s="29">
        <f>VLOOKUP($C255,'S45'!$C:$BQ,42,0)</f>
        <v>0</v>
      </c>
      <c r="AA255" s="29">
        <f>VLOOKUP($C255,'S45'!$C:$BQ,43,0)</f>
        <v>54</v>
      </c>
      <c r="AB255" s="22" t="e">
        <f>VLOOKUP($C255,'S46'!$C:$BQ,55,0)</f>
        <v>#N/A</v>
      </c>
      <c r="AC255" s="22" t="e">
        <f>VLOOKUP($C255,'S46'!$C:$BQ,62,0)</f>
        <v>#N/A</v>
      </c>
      <c r="AD255" s="22" t="e">
        <f>VLOOKUP($C255,'S46'!$C:$BQ,63,0)</f>
        <v>#N/A</v>
      </c>
      <c r="AE255" s="22" t="e">
        <f>VLOOKUP($C255,'S46'!$C:$BQ,45,0)</f>
        <v>#N/A</v>
      </c>
      <c r="AF255" s="29" t="e">
        <f>VLOOKUP($C255,'S46'!$C:$BQ,52,0)</f>
        <v>#N/A</v>
      </c>
      <c r="AG255" s="29" t="e">
        <f>VLOOKUP($C255,'S46'!$C:$BQ,53,0)</f>
        <v>#N/A</v>
      </c>
      <c r="AH255" s="29" t="e">
        <f>VLOOKUP($C255,'S46'!$C:$BQ,15,0)</f>
        <v>#N/A</v>
      </c>
      <c r="AI255" s="29" t="e">
        <f>VLOOKUP($C255,'S46'!$C:$BQ,22,0)</f>
        <v>#N/A</v>
      </c>
      <c r="AJ255" s="29" t="e">
        <f>VLOOKUP($C255,'S46'!$C:$BQ,23,0)</f>
        <v>#N/A</v>
      </c>
      <c r="AK255" s="29" t="e">
        <f>VLOOKUP($C255,'S46'!$C:$BQ,35,0)</f>
        <v>#N/A</v>
      </c>
      <c r="AL255" s="29" t="e">
        <f>VLOOKUP($C255,'S46'!$C:$BQ,42,0)</f>
        <v>#N/A</v>
      </c>
      <c r="AM255" s="29" t="e">
        <f>VLOOKUP($C255,'S46'!$C:$BQ,43,0)</f>
        <v>#N/A</v>
      </c>
      <c r="AN255" s="22" t="e">
        <f>VLOOKUP($C255,'S47'!$C:$BQ,55,0)</f>
        <v>#N/A</v>
      </c>
      <c r="AO255" s="22" t="e">
        <f>VLOOKUP($C255,'S47'!$C:$BQ,62,0)</f>
        <v>#N/A</v>
      </c>
      <c r="AP255" s="22" t="e">
        <f>VLOOKUP($C255,'S47'!$C:$BQ,63,0)</f>
        <v>#N/A</v>
      </c>
      <c r="AQ255" s="22" t="e">
        <f>VLOOKUP($C255,'S47'!$C:$BQ,45,0)</f>
        <v>#N/A</v>
      </c>
      <c r="AR255" s="29" t="e">
        <f>VLOOKUP($C255,'S47'!$C:$BQ,52,0)</f>
        <v>#N/A</v>
      </c>
      <c r="AS255" s="29" t="e">
        <f>VLOOKUP($C255,'S47'!$C:$BQ,53,0)</f>
        <v>#N/A</v>
      </c>
      <c r="AT255" s="29" t="e">
        <f>VLOOKUP($C255,'S47'!$C:$BQ,15,0)</f>
        <v>#N/A</v>
      </c>
      <c r="AU255" s="29" t="e">
        <f>VLOOKUP($C255,'S47'!$C:$BQ,22,0)</f>
        <v>#N/A</v>
      </c>
      <c r="AV255" s="29" t="e">
        <f>VLOOKUP($C255,'S47'!$C:$BQ,23,0)</f>
        <v>#N/A</v>
      </c>
      <c r="AW255" s="29" t="e">
        <f>VLOOKUP($C255,'S47'!$C:$BQ,35,0)</f>
        <v>#N/A</v>
      </c>
      <c r="AX255" s="29" t="e">
        <f>VLOOKUP($C255,'S47'!$C:$BQ,42,0)</f>
        <v>#N/A</v>
      </c>
      <c r="AY255" s="29" t="e">
        <f>VLOOKUP($C255,'S47'!$C:$BQ,43,0)</f>
        <v>#N/A</v>
      </c>
      <c r="AZ255" s="22" t="e">
        <f>VLOOKUP($C255,'S48'!$C:$BQ,55,0)</f>
        <v>#N/A</v>
      </c>
      <c r="BA255" s="22" t="e">
        <f>VLOOKUP($C255,'S48'!$C:$BQ,62,0)</f>
        <v>#N/A</v>
      </c>
      <c r="BB255" s="22" t="e">
        <f>VLOOKUP($C255,'S48'!$C:$BQ,63,0)</f>
        <v>#N/A</v>
      </c>
      <c r="BC255" s="22" t="e">
        <f>VLOOKUP($C255,'S48'!$C:$BQ,45,0)</f>
        <v>#N/A</v>
      </c>
      <c r="BD255" s="29" t="e">
        <f>VLOOKUP($C255,'S48'!$C:$BQ,52,0)</f>
        <v>#N/A</v>
      </c>
      <c r="BE255" s="29" t="e">
        <f>VLOOKUP($C255,'S48'!$C:$BQ,53,0)</f>
        <v>#N/A</v>
      </c>
      <c r="BF255" s="29" t="e">
        <f>VLOOKUP($C255,'S48'!$C:$BQ,15,0)</f>
        <v>#N/A</v>
      </c>
      <c r="BG255" s="29" t="e">
        <f>VLOOKUP($C255,'S48'!$C:$BQ,22,0)</f>
        <v>#N/A</v>
      </c>
      <c r="BH255" s="29" t="e">
        <f>VLOOKUP($C255,'S48'!$C:$BQ,23,0)</f>
        <v>#N/A</v>
      </c>
      <c r="BI255" s="29" t="e">
        <f>VLOOKUP($C255,'S48'!$C:$BQ,35,0)</f>
        <v>#N/A</v>
      </c>
      <c r="BJ255" s="29" t="e">
        <f>VLOOKUP($C255,'S48'!$C:$BQ,42,0)</f>
        <v>#N/A</v>
      </c>
      <c r="BK255" s="29" t="e">
        <f>VLOOKUP($C255,'S48'!$C:$BQ,43,0)</f>
        <v>#N/A</v>
      </c>
      <c r="BL255" s="22" t="e">
        <f>VLOOKUP($C255,'S49'!$C:$BQ,55,0)</f>
        <v>#N/A</v>
      </c>
      <c r="BM255" s="22" t="e">
        <f>VLOOKUP($C255,'S49'!$C:$BQ,62,0)</f>
        <v>#N/A</v>
      </c>
      <c r="BN255" s="22" t="e">
        <f>VLOOKUP($C255,'S49'!$C:$BQ,63,0)</f>
        <v>#N/A</v>
      </c>
      <c r="BO255" s="22" t="e">
        <f>VLOOKUP($C255,'S49'!$C:$BQ,45,0)</f>
        <v>#N/A</v>
      </c>
      <c r="BP255" s="29" t="e">
        <f>VLOOKUP($C255,'S49'!$C:$BQ,52,0)</f>
        <v>#N/A</v>
      </c>
      <c r="BQ255" s="29" t="e">
        <f>VLOOKUP($C255,'S49'!$C:$BQ,53,0)</f>
        <v>#N/A</v>
      </c>
      <c r="BR255" s="29" t="e">
        <f>VLOOKUP($C255,'S49'!$C:$BQ,15,0)</f>
        <v>#N/A</v>
      </c>
      <c r="BS255" s="29" t="e">
        <f>VLOOKUP($C255,'S49'!$C:$BQ,22,0)</f>
        <v>#N/A</v>
      </c>
      <c r="BT255" s="29" t="e">
        <f>VLOOKUP($C255,'S49'!$C:$BQ,23,0)</f>
        <v>#N/A</v>
      </c>
      <c r="BU255" s="29" t="e">
        <f>VLOOKUP($C255,'S49'!$C:$BQ,35,0)</f>
        <v>#N/A</v>
      </c>
      <c r="BV255" s="29" t="e">
        <f>VLOOKUP($C255,'S49'!$C:$BQ,42,0)</f>
        <v>#N/A</v>
      </c>
      <c r="BW255" s="29" t="e">
        <f>VLOOKUP($C255,'S49'!$C:$BQ,43,0)</f>
        <v>#N/A</v>
      </c>
      <c r="BX255" s="22" t="e">
        <f>VLOOKUP($C255,'S50'!$C:$BQ,55,0)</f>
        <v>#N/A</v>
      </c>
      <c r="BY255" s="22" t="e">
        <f>VLOOKUP($C255,'S50'!$C:$BQ,62,0)</f>
        <v>#N/A</v>
      </c>
      <c r="BZ255" s="22" t="e">
        <f>VLOOKUP($C255,'S50'!$C:$BQ,63,0)</f>
        <v>#N/A</v>
      </c>
      <c r="CA255" s="22" t="e">
        <f>VLOOKUP($C255,'S50'!$C:$BQ,45,0)</f>
        <v>#N/A</v>
      </c>
      <c r="CB255" s="29" t="e">
        <f>VLOOKUP($C255,'S50'!$C:$BQ,52,0)</f>
        <v>#N/A</v>
      </c>
      <c r="CC255" s="29" t="e">
        <f>VLOOKUP($C255,'S50'!$C:$BQ,53,0)</f>
        <v>#N/A</v>
      </c>
      <c r="CD255" s="29" t="e">
        <f>VLOOKUP($C255,'S50'!$C:$BQ,15,0)</f>
        <v>#N/A</v>
      </c>
      <c r="CE255" s="29" t="e">
        <f>VLOOKUP($C255,'S50'!$C:$BQ,22,0)</f>
        <v>#N/A</v>
      </c>
      <c r="CF255" s="29" t="e">
        <f>VLOOKUP($C255,'S50'!$C:$BQ,23,0)</f>
        <v>#N/A</v>
      </c>
      <c r="CG255" s="29" t="e">
        <f>VLOOKUP($C255,'S50'!$C:$BQ,35,0)</f>
        <v>#N/A</v>
      </c>
      <c r="CH255" s="29" t="e">
        <f>VLOOKUP($C255,'S50'!$C:$BQ,42,0)</f>
        <v>#N/A</v>
      </c>
      <c r="CI255" s="29" t="e">
        <f>VLOOKUP($C255,'S50'!$C:$BQ,43,0)</f>
        <v>#N/A</v>
      </c>
    </row>
    <row r="256" spans="1:87" x14ac:dyDescent="0.2">
      <c r="A256" s="31" t="s">
        <v>246</v>
      </c>
      <c r="B256" s="31" t="s">
        <v>376</v>
      </c>
      <c r="C256" s="21" t="s">
        <v>297</v>
      </c>
      <c r="D256" s="22">
        <f>VLOOKUP($C256,'S0 remplacer avec S44'!$C:$BQ,55,0)</f>
        <v>395.6</v>
      </c>
      <c r="E256" s="22">
        <f>VLOOKUP($C256,'S0 remplacer avec S44'!$C:$BQ,62,0)</f>
        <v>89</v>
      </c>
      <c r="F256" s="22">
        <f>VLOOKUP($C256,'S0 remplacer avec S44'!$C:$BQ,63,0)</f>
        <v>186</v>
      </c>
      <c r="G256" s="22">
        <f>VLOOKUP($C256,'S0 remplacer avec S44'!$C:$BQ,45,0)</f>
        <v>4266.2101400000001</v>
      </c>
      <c r="H256" s="29">
        <f>VLOOKUP($C256,'S0 remplacer avec S44'!$C:$BQ,52,0)</f>
        <v>0</v>
      </c>
      <c r="I256" s="29">
        <f>VLOOKUP($C256,'S0 remplacer avec S44'!$C:$BQ,53,0)</f>
        <v>854</v>
      </c>
      <c r="J256" s="29">
        <f>VLOOKUP($C256,'S0 remplacer avec S44'!$C:$BQ,15,0)</f>
        <v>258</v>
      </c>
      <c r="K256" s="29">
        <f>VLOOKUP($C256,'S0 remplacer avec S44'!$C:$BQ,22,0)</f>
        <v>11</v>
      </c>
      <c r="L256" s="29">
        <f>VLOOKUP($C256,'S0 remplacer avec S44'!$C:$BQ,23,0)</f>
        <v>64</v>
      </c>
      <c r="M256" s="29">
        <f>VLOOKUP($C256,'S0 remplacer avec S44'!$C:$BQ,35,0)</f>
        <v>7755.0157099999997</v>
      </c>
      <c r="N256" s="29">
        <f>VLOOKUP($C256,'S0 remplacer avec S44'!$C:$BQ,42,0)</f>
        <v>0</v>
      </c>
      <c r="O256" s="29">
        <f>VLOOKUP($C256,'S0 remplacer avec S44'!$C:$BQ,43,0)</f>
        <v>0</v>
      </c>
      <c r="P256" s="22">
        <f>VLOOKUP($C256,'S45'!$C:$BQ,55,0)</f>
        <v>398.9</v>
      </c>
      <c r="Q256" s="22">
        <f>VLOOKUP($C256,'S45'!$C:$BQ,62,0)</f>
        <v>86</v>
      </c>
      <c r="R256" s="22">
        <f>VLOOKUP($C256,'S45'!$C:$BQ,63,0)</f>
        <v>182</v>
      </c>
      <c r="S256" s="22">
        <f>VLOOKUP($C256,'S45'!$C:$BQ,45,0)</f>
        <v>4300.6049300000004</v>
      </c>
      <c r="T256" s="29">
        <f>VLOOKUP($C256,'S45'!$C:$BQ,52,0)</f>
        <v>0</v>
      </c>
      <c r="U256" s="29">
        <f>VLOOKUP($C256,'S45'!$C:$BQ,53,0)</f>
        <v>819</v>
      </c>
      <c r="V256" s="29">
        <f>VLOOKUP($C256,'S45'!$C:$BQ,15,0)</f>
        <v>264</v>
      </c>
      <c r="W256" s="29">
        <f>VLOOKUP($C256,'S45'!$C:$BQ,22,0)</f>
        <v>5</v>
      </c>
      <c r="X256" s="29">
        <f>VLOOKUP($C256,'S45'!$C:$BQ,23,0)</f>
        <v>58</v>
      </c>
      <c r="Y256" s="29">
        <f>VLOOKUP($C256,'S45'!$C:$BQ,35,0)</f>
        <v>7772.2417999999998</v>
      </c>
      <c r="Z256" s="29">
        <f>VLOOKUP($C256,'S45'!$C:$BQ,42,0)</f>
        <v>0</v>
      </c>
      <c r="AA256" s="29">
        <f>VLOOKUP($C256,'S45'!$C:$BQ,43,0)</f>
        <v>0</v>
      </c>
      <c r="AB256" s="22" t="e">
        <f>VLOOKUP($C256,'S46'!$C:$BQ,55,0)</f>
        <v>#N/A</v>
      </c>
      <c r="AC256" s="22" t="e">
        <f>VLOOKUP($C256,'S46'!$C:$BQ,62,0)</f>
        <v>#N/A</v>
      </c>
      <c r="AD256" s="22" t="e">
        <f>VLOOKUP($C256,'S46'!$C:$BQ,63,0)</f>
        <v>#N/A</v>
      </c>
      <c r="AE256" s="22" t="e">
        <f>VLOOKUP($C256,'S46'!$C:$BQ,45,0)</f>
        <v>#N/A</v>
      </c>
      <c r="AF256" s="29" t="e">
        <f>VLOOKUP($C256,'S46'!$C:$BQ,52,0)</f>
        <v>#N/A</v>
      </c>
      <c r="AG256" s="29" t="e">
        <f>VLOOKUP($C256,'S46'!$C:$BQ,53,0)</f>
        <v>#N/A</v>
      </c>
      <c r="AH256" s="29" t="e">
        <f>VLOOKUP($C256,'S46'!$C:$BQ,15,0)</f>
        <v>#N/A</v>
      </c>
      <c r="AI256" s="29" t="e">
        <f>VLOOKUP($C256,'S46'!$C:$BQ,22,0)</f>
        <v>#N/A</v>
      </c>
      <c r="AJ256" s="29" t="e">
        <f>VLOOKUP($C256,'S46'!$C:$BQ,23,0)</f>
        <v>#N/A</v>
      </c>
      <c r="AK256" s="29" t="e">
        <f>VLOOKUP($C256,'S46'!$C:$BQ,35,0)</f>
        <v>#N/A</v>
      </c>
      <c r="AL256" s="29" t="e">
        <f>VLOOKUP($C256,'S46'!$C:$BQ,42,0)</f>
        <v>#N/A</v>
      </c>
      <c r="AM256" s="29" t="e">
        <f>VLOOKUP($C256,'S46'!$C:$BQ,43,0)</f>
        <v>#N/A</v>
      </c>
      <c r="AN256" s="22" t="e">
        <f>VLOOKUP($C256,'S47'!$C:$BQ,55,0)</f>
        <v>#N/A</v>
      </c>
      <c r="AO256" s="22" t="e">
        <f>VLOOKUP($C256,'S47'!$C:$BQ,62,0)</f>
        <v>#N/A</v>
      </c>
      <c r="AP256" s="22" t="e">
        <f>VLOOKUP($C256,'S47'!$C:$BQ,63,0)</f>
        <v>#N/A</v>
      </c>
      <c r="AQ256" s="22" t="e">
        <f>VLOOKUP($C256,'S47'!$C:$BQ,45,0)</f>
        <v>#N/A</v>
      </c>
      <c r="AR256" s="29" t="e">
        <f>VLOOKUP($C256,'S47'!$C:$BQ,52,0)</f>
        <v>#N/A</v>
      </c>
      <c r="AS256" s="29" t="e">
        <f>VLOOKUP($C256,'S47'!$C:$BQ,53,0)</f>
        <v>#N/A</v>
      </c>
      <c r="AT256" s="29" t="e">
        <f>VLOOKUP($C256,'S47'!$C:$BQ,15,0)</f>
        <v>#N/A</v>
      </c>
      <c r="AU256" s="29" t="e">
        <f>VLOOKUP($C256,'S47'!$C:$BQ,22,0)</f>
        <v>#N/A</v>
      </c>
      <c r="AV256" s="29" t="e">
        <f>VLOOKUP($C256,'S47'!$C:$BQ,23,0)</f>
        <v>#N/A</v>
      </c>
      <c r="AW256" s="29" t="e">
        <f>VLOOKUP($C256,'S47'!$C:$BQ,35,0)</f>
        <v>#N/A</v>
      </c>
      <c r="AX256" s="29" t="e">
        <f>VLOOKUP($C256,'S47'!$C:$BQ,42,0)</f>
        <v>#N/A</v>
      </c>
      <c r="AY256" s="29" t="e">
        <f>VLOOKUP($C256,'S47'!$C:$BQ,43,0)</f>
        <v>#N/A</v>
      </c>
      <c r="AZ256" s="22" t="e">
        <f>VLOOKUP($C256,'S48'!$C:$BQ,55,0)</f>
        <v>#N/A</v>
      </c>
      <c r="BA256" s="22" t="e">
        <f>VLOOKUP($C256,'S48'!$C:$BQ,62,0)</f>
        <v>#N/A</v>
      </c>
      <c r="BB256" s="22" t="e">
        <f>VLOOKUP($C256,'S48'!$C:$BQ,63,0)</f>
        <v>#N/A</v>
      </c>
      <c r="BC256" s="22" t="e">
        <f>VLOOKUP($C256,'S48'!$C:$BQ,45,0)</f>
        <v>#N/A</v>
      </c>
      <c r="BD256" s="29" t="e">
        <f>VLOOKUP($C256,'S48'!$C:$BQ,52,0)</f>
        <v>#N/A</v>
      </c>
      <c r="BE256" s="29" t="e">
        <f>VLOOKUP($C256,'S48'!$C:$BQ,53,0)</f>
        <v>#N/A</v>
      </c>
      <c r="BF256" s="29" t="e">
        <f>VLOOKUP($C256,'S48'!$C:$BQ,15,0)</f>
        <v>#N/A</v>
      </c>
      <c r="BG256" s="29" t="e">
        <f>VLOOKUP($C256,'S48'!$C:$BQ,22,0)</f>
        <v>#N/A</v>
      </c>
      <c r="BH256" s="29" t="e">
        <f>VLOOKUP($C256,'S48'!$C:$BQ,23,0)</f>
        <v>#N/A</v>
      </c>
      <c r="BI256" s="29" t="e">
        <f>VLOOKUP($C256,'S48'!$C:$BQ,35,0)</f>
        <v>#N/A</v>
      </c>
      <c r="BJ256" s="29" t="e">
        <f>VLOOKUP($C256,'S48'!$C:$BQ,42,0)</f>
        <v>#N/A</v>
      </c>
      <c r="BK256" s="29" t="e">
        <f>VLOOKUP($C256,'S48'!$C:$BQ,43,0)</f>
        <v>#N/A</v>
      </c>
      <c r="BL256" s="22" t="e">
        <f>VLOOKUP($C256,'S49'!$C:$BQ,55,0)</f>
        <v>#N/A</v>
      </c>
      <c r="BM256" s="22" t="e">
        <f>VLOOKUP($C256,'S49'!$C:$BQ,62,0)</f>
        <v>#N/A</v>
      </c>
      <c r="BN256" s="22" t="e">
        <f>VLOOKUP($C256,'S49'!$C:$BQ,63,0)</f>
        <v>#N/A</v>
      </c>
      <c r="BO256" s="22" t="e">
        <f>VLOOKUP($C256,'S49'!$C:$BQ,45,0)</f>
        <v>#N/A</v>
      </c>
      <c r="BP256" s="29" t="e">
        <f>VLOOKUP($C256,'S49'!$C:$BQ,52,0)</f>
        <v>#N/A</v>
      </c>
      <c r="BQ256" s="29" t="e">
        <f>VLOOKUP($C256,'S49'!$C:$BQ,53,0)</f>
        <v>#N/A</v>
      </c>
      <c r="BR256" s="29" t="e">
        <f>VLOOKUP($C256,'S49'!$C:$BQ,15,0)</f>
        <v>#N/A</v>
      </c>
      <c r="BS256" s="29" t="e">
        <f>VLOOKUP($C256,'S49'!$C:$BQ,22,0)</f>
        <v>#N/A</v>
      </c>
      <c r="BT256" s="29" t="e">
        <f>VLOOKUP($C256,'S49'!$C:$BQ,23,0)</f>
        <v>#N/A</v>
      </c>
      <c r="BU256" s="29" t="e">
        <f>VLOOKUP($C256,'S49'!$C:$BQ,35,0)</f>
        <v>#N/A</v>
      </c>
      <c r="BV256" s="29" t="e">
        <f>VLOOKUP($C256,'S49'!$C:$BQ,42,0)</f>
        <v>#N/A</v>
      </c>
      <c r="BW256" s="29" t="e">
        <f>VLOOKUP($C256,'S49'!$C:$BQ,43,0)</f>
        <v>#N/A</v>
      </c>
      <c r="BX256" s="22" t="e">
        <f>VLOOKUP($C256,'S50'!$C:$BQ,55,0)</f>
        <v>#N/A</v>
      </c>
      <c r="BY256" s="22" t="e">
        <f>VLOOKUP($C256,'S50'!$C:$BQ,62,0)</f>
        <v>#N/A</v>
      </c>
      <c r="BZ256" s="22" t="e">
        <f>VLOOKUP($C256,'S50'!$C:$BQ,63,0)</f>
        <v>#N/A</v>
      </c>
      <c r="CA256" s="22" t="e">
        <f>VLOOKUP($C256,'S50'!$C:$BQ,45,0)</f>
        <v>#N/A</v>
      </c>
      <c r="CB256" s="29" t="e">
        <f>VLOOKUP($C256,'S50'!$C:$BQ,52,0)</f>
        <v>#N/A</v>
      </c>
      <c r="CC256" s="29" t="e">
        <f>VLOOKUP($C256,'S50'!$C:$BQ,53,0)</f>
        <v>#N/A</v>
      </c>
      <c r="CD256" s="29" t="e">
        <f>VLOOKUP($C256,'S50'!$C:$BQ,15,0)</f>
        <v>#N/A</v>
      </c>
      <c r="CE256" s="29" t="e">
        <f>VLOOKUP($C256,'S50'!$C:$BQ,22,0)</f>
        <v>#N/A</v>
      </c>
      <c r="CF256" s="29" t="e">
        <f>VLOOKUP($C256,'S50'!$C:$BQ,23,0)</f>
        <v>#N/A</v>
      </c>
      <c r="CG256" s="29" t="e">
        <f>VLOOKUP($C256,'S50'!$C:$BQ,35,0)</f>
        <v>#N/A</v>
      </c>
      <c r="CH256" s="29" t="e">
        <f>VLOOKUP($C256,'S50'!$C:$BQ,42,0)</f>
        <v>#N/A</v>
      </c>
      <c r="CI256" s="29" t="e">
        <f>VLOOKUP($C256,'S50'!$C:$BQ,43,0)</f>
        <v>#N/A</v>
      </c>
    </row>
    <row r="257" spans="1:87" x14ac:dyDescent="0.2">
      <c r="A257" s="31" t="s">
        <v>246</v>
      </c>
      <c r="B257" s="31" t="s">
        <v>376</v>
      </c>
      <c r="C257" s="21" t="s">
        <v>298</v>
      </c>
      <c r="D257" s="22">
        <f>VLOOKUP($C257,'S0 remplacer avec S44'!$C:$BQ,55,0)</f>
        <v>288.39999999999998</v>
      </c>
      <c r="E257" s="22">
        <f>VLOOKUP($C257,'S0 remplacer avec S44'!$C:$BQ,62,0)</f>
        <v>0</v>
      </c>
      <c r="F257" s="22">
        <f>VLOOKUP($C257,'S0 remplacer avec S44'!$C:$BQ,63,0)</f>
        <v>29</v>
      </c>
      <c r="G257" s="22">
        <f>VLOOKUP($C257,'S0 remplacer avec S44'!$C:$BQ,45,0)</f>
        <v>3086.9367400000001</v>
      </c>
      <c r="H257" s="29">
        <f>VLOOKUP($C257,'S0 remplacer avec S44'!$C:$BQ,52,0)</f>
        <v>0</v>
      </c>
      <c r="I257" s="29">
        <f>VLOOKUP($C257,'S0 remplacer avec S44'!$C:$BQ,53,0)</f>
        <v>0</v>
      </c>
      <c r="J257" s="29">
        <f>VLOOKUP($C257,'S0 remplacer avec S44'!$C:$BQ,15,0)</f>
        <v>185</v>
      </c>
      <c r="K257" s="29">
        <f>VLOOKUP($C257,'S0 remplacer avec S44'!$C:$BQ,22,0)</f>
        <v>0</v>
      </c>
      <c r="L257" s="29">
        <f>VLOOKUP($C257,'S0 remplacer avec S44'!$C:$BQ,23,0)</f>
        <v>0</v>
      </c>
      <c r="M257" s="29">
        <f>VLOOKUP($C257,'S0 remplacer avec S44'!$C:$BQ,35,0)</f>
        <v>3677.9674300000001</v>
      </c>
      <c r="N257" s="29">
        <f>VLOOKUP($C257,'S0 remplacer avec S44'!$C:$BQ,42,0)</f>
        <v>0</v>
      </c>
      <c r="O257" s="29">
        <f>VLOOKUP($C257,'S0 remplacer avec S44'!$C:$BQ,43,0)</f>
        <v>364</v>
      </c>
      <c r="P257" s="22">
        <f>VLOOKUP($C257,'S45'!$C:$BQ,55,0)</f>
        <v>288.39999999999998</v>
      </c>
      <c r="Q257" s="22">
        <f>VLOOKUP($C257,'S45'!$C:$BQ,62,0)</f>
        <v>0</v>
      </c>
      <c r="R257" s="22">
        <f>VLOOKUP($C257,'S45'!$C:$BQ,63,0)</f>
        <v>29</v>
      </c>
      <c r="S257" s="22">
        <f>VLOOKUP($C257,'S45'!$C:$BQ,45,0)</f>
        <v>3117.9378200000001</v>
      </c>
      <c r="T257" s="29">
        <f>VLOOKUP($C257,'S45'!$C:$BQ,52,0)</f>
        <v>0</v>
      </c>
      <c r="U257" s="29">
        <f>VLOOKUP($C257,'S45'!$C:$BQ,53,0)</f>
        <v>0</v>
      </c>
      <c r="V257" s="29">
        <f>VLOOKUP($C257,'S45'!$C:$BQ,15,0)</f>
        <v>185</v>
      </c>
      <c r="W257" s="29">
        <f>VLOOKUP($C257,'S45'!$C:$BQ,22,0)</f>
        <v>0</v>
      </c>
      <c r="X257" s="29">
        <f>VLOOKUP($C257,'S45'!$C:$BQ,23,0)</f>
        <v>0</v>
      </c>
      <c r="Y257" s="29">
        <f>VLOOKUP($C257,'S45'!$C:$BQ,35,0)</f>
        <v>3680.8130900000001</v>
      </c>
      <c r="Z257" s="29">
        <f>VLOOKUP($C257,'S45'!$C:$BQ,42,0)</f>
        <v>0</v>
      </c>
      <c r="AA257" s="29">
        <f>VLOOKUP($C257,'S45'!$C:$BQ,43,0)</f>
        <v>362</v>
      </c>
      <c r="AB257" s="22" t="e">
        <f>VLOOKUP($C257,'S46'!$C:$BQ,55,0)</f>
        <v>#N/A</v>
      </c>
      <c r="AC257" s="22" t="e">
        <f>VLOOKUP($C257,'S46'!$C:$BQ,62,0)</f>
        <v>#N/A</v>
      </c>
      <c r="AD257" s="22" t="e">
        <f>VLOOKUP($C257,'S46'!$C:$BQ,63,0)</f>
        <v>#N/A</v>
      </c>
      <c r="AE257" s="22" t="e">
        <f>VLOOKUP($C257,'S46'!$C:$BQ,45,0)</f>
        <v>#N/A</v>
      </c>
      <c r="AF257" s="29" t="e">
        <f>VLOOKUP($C257,'S46'!$C:$BQ,52,0)</f>
        <v>#N/A</v>
      </c>
      <c r="AG257" s="29" t="e">
        <f>VLOOKUP($C257,'S46'!$C:$BQ,53,0)</f>
        <v>#N/A</v>
      </c>
      <c r="AH257" s="29" t="e">
        <f>VLOOKUP($C257,'S46'!$C:$BQ,15,0)</f>
        <v>#N/A</v>
      </c>
      <c r="AI257" s="29" t="e">
        <f>VLOOKUP($C257,'S46'!$C:$BQ,22,0)</f>
        <v>#N/A</v>
      </c>
      <c r="AJ257" s="29" t="e">
        <f>VLOOKUP($C257,'S46'!$C:$BQ,23,0)</f>
        <v>#N/A</v>
      </c>
      <c r="AK257" s="29" t="e">
        <f>VLOOKUP($C257,'S46'!$C:$BQ,35,0)</f>
        <v>#N/A</v>
      </c>
      <c r="AL257" s="29" t="e">
        <f>VLOOKUP($C257,'S46'!$C:$BQ,42,0)</f>
        <v>#N/A</v>
      </c>
      <c r="AM257" s="29" t="e">
        <f>VLOOKUP($C257,'S46'!$C:$BQ,43,0)</f>
        <v>#N/A</v>
      </c>
      <c r="AN257" s="22" t="e">
        <f>VLOOKUP($C257,'S47'!$C:$BQ,55,0)</f>
        <v>#N/A</v>
      </c>
      <c r="AO257" s="22" t="e">
        <f>VLOOKUP($C257,'S47'!$C:$BQ,62,0)</f>
        <v>#N/A</v>
      </c>
      <c r="AP257" s="22" t="e">
        <f>VLOOKUP($C257,'S47'!$C:$BQ,63,0)</f>
        <v>#N/A</v>
      </c>
      <c r="AQ257" s="22" t="e">
        <f>VLOOKUP($C257,'S47'!$C:$BQ,45,0)</f>
        <v>#N/A</v>
      </c>
      <c r="AR257" s="29" t="e">
        <f>VLOOKUP($C257,'S47'!$C:$BQ,52,0)</f>
        <v>#N/A</v>
      </c>
      <c r="AS257" s="29" t="e">
        <f>VLOOKUP($C257,'S47'!$C:$BQ,53,0)</f>
        <v>#N/A</v>
      </c>
      <c r="AT257" s="29" t="e">
        <f>VLOOKUP($C257,'S47'!$C:$BQ,15,0)</f>
        <v>#N/A</v>
      </c>
      <c r="AU257" s="29" t="e">
        <f>VLOOKUP($C257,'S47'!$C:$BQ,22,0)</f>
        <v>#N/A</v>
      </c>
      <c r="AV257" s="29" t="e">
        <f>VLOOKUP($C257,'S47'!$C:$BQ,23,0)</f>
        <v>#N/A</v>
      </c>
      <c r="AW257" s="29" t="e">
        <f>VLOOKUP($C257,'S47'!$C:$BQ,35,0)</f>
        <v>#N/A</v>
      </c>
      <c r="AX257" s="29" t="e">
        <f>VLOOKUP($C257,'S47'!$C:$BQ,42,0)</f>
        <v>#N/A</v>
      </c>
      <c r="AY257" s="29" t="e">
        <f>VLOOKUP($C257,'S47'!$C:$BQ,43,0)</f>
        <v>#N/A</v>
      </c>
      <c r="AZ257" s="22" t="e">
        <f>VLOOKUP($C257,'S48'!$C:$BQ,55,0)</f>
        <v>#N/A</v>
      </c>
      <c r="BA257" s="22" t="e">
        <f>VLOOKUP($C257,'S48'!$C:$BQ,62,0)</f>
        <v>#N/A</v>
      </c>
      <c r="BB257" s="22" t="e">
        <f>VLOOKUP($C257,'S48'!$C:$BQ,63,0)</f>
        <v>#N/A</v>
      </c>
      <c r="BC257" s="22" t="e">
        <f>VLOOKUP($C257,'S48'!$C:$BQ,45,0)</f>
        <v>#N/A</v>
      </c>
      <c r="BD257" s="29" t="e">
        <f>VLOOKUP($C257,'S48'!$C:$BQ,52,0)</f>
        <v>#N/A</v>
      </c>
      <c r="BE257" s="29" t="e">
        <f>VLOOKUP($C257,'S48'!$C:$BQ,53,0)</f>
        <v>#N/A</v>
      </c>
      <c r="BF257" s="29" t="e">
        <f>VLOOKUP($C257,'S48'!$C:$BQ,15,0)</f>
        <v>#N/A</v>
      </c>
      <c r="BG257" s="29" t="e">
        <f>VLOOKUP($C257,'S48'!$C:$BQ,22,0)</f>
        <v>#N/A</v>
      </c>
      <c r="BH257" s="29" t="e">
        <f>VLOOKUP($C257,'S48'!$C:$BQ,23,0)</f>
        <v>#N/A</v>
      </c>
      <c r="BI257" s="29" t="e">
        <f>VLOOKUP($C257,'S48'!$C:$BQ,35,0)</f>
        <v>#N/A</v>
      </c>
      <c r="BJ257" s="29" t="e">
        <f>VLOOKUP($C257,'S48'!$C:$BQ,42,0)</f>
        <v>#N/A</v>
      </c>
      <c r="BK257" s="29" t="e">
        <f>VLOOKUP($C257,'S48'!$C:$BQ,43,0)</f>
        <v>#N/A</v>
      </c>
      <c r="BL257" s="22" t="e">
        <f>VLOOKUP($C257,'S49'!$C:$BQ,55,0)</f>
        <v>#N/A</v>
      </c>
      <c r="BM257" s="22" t="e">
        <f>VLOOKUP($C257,'S49'!$C:$BQ,62,0)</f>
        <v>#N/A</v>
      </c>
      <c r="BN257" s="22" t="e">
        <f>VLOOKUP($C257,'S49'!$C:$BQ,63,0)</f>
        <v>#N/A</v>
      </c>
      <c r="BO257" s="22" t="e">
        <f>VLOOKUP($C257,'S49'!$C:$BQ,45,0)</f>
        <v>#N/A</v>
      </c>
      <c r="BP257" s="29" t="e">
        <f>VLOOKUP($C257,'S49'!$C:$BQ,52,0)</f>
        <v>#N/A</v>
      </c>
      <c r="BQ257" s="29" t="e">
        <f>VLOOKUP($C257,'S49'!$C:$BQ,53,0)</f>
        <v>#N/A</v>
      </c>
      <c r="BR257" s="29" t="e">
        <f>VLOOKUP($C257,'S49'!$C:$BQ,15,0)</f>
        <v>#N/A</v>
      </c>
      <c r="BS257" s="29" t="e">
        <f>VLOOKUP($C257,'S49'!$C:$BQ,22,0)</f>
        <v>#N/A</v>
      </c>
      <c r="BT257" s="29" t="e">
        <f>VLOOKUP($C257,'S49'!$C:$BQ,23,0)</f>
        <v>#N/A</v>
      </c>
      <c r="BU257" s="29" t="e">
        <f>VLOOKUP($C257,'S49'!$C:$BQ,35,0)</f>
        <v>#N/A</v>
      </c>
      <c r="BV257" s="29" t="e">
        <f>VLOOKUP($C257,'S49'!$C:$BQ,42,0)</f>
        <v>#N/A</v>
      </c>
      <c r="BW257" s="29" t="e">
        <f>VLOOKUP($C257,'S49'!$C:$BQ,43,0)</f>
        <v>#N/A</v>
      </c>
      <c r="BX257" s="22" t="e">
        <f>VLOOKUP($C257,'S50'!$C:$BQ,55,0)</f>
        <v>#N/A</v>
      </c>
      <c r="BY257" s="22" t="e">
        <f>VLOOKUP($C257,'S50'!$C:$BQ,62,0)</f>
        <v>#N/A</v>
      </c>
      <c r="BZ257" s="22" t="e">
        <f>VLOOKUP($C257,'S50'!$C:$BQ,63,0)</f>
        <v>#N/A</v>
      </c>
      <c r="CA257" s="22" t="e">
        <f>VLOOKUP($C257,'S50'!$C:$BQ,45,0)</f>
        <v>#N/A</v>
      </c>
      <c r="CB257" s="29" t="e">
        <f>VLOOKUP($C257,'S50'!$C:$BQ,52,0)</f>
        <v>#N/A</v>
      </c>
      <c r="CC257" s="29" t="e">
        <f>VLOOKUP($C257,'S50'!$C:$BQ,53,0)</f>
        <v>#N/A</v>
      </c>
      <c r="CD257" s="29" t="e">
        <f>VLOOKUP($C257,'S50'!$C:$BQ,15,0)</f>
        <v>#N/A</v>
      </c>
      <c r="CE257" s="29" t="e">
        <f>VLOOKUP($C257,'S50'!$C:$BQ,22,0)</f>
        <v>#N/A</v>
      </c>
      <c r="CF257" s="29" t="e">
        <f>VLOOKUP($C257,'S50'!$C:$BQ,23,0)</f>
        <v>#N/A</v>
      </c>
      <c r="CG257" s="29" t="e">
        <f>VLOOKUP($C257,'S50'!$C:$BQ,35,0)</f>
        <v>#N/A</v>
      </c>
      <c r="CH257" s="29" t="e">
        <f>VLOOKUP($C257,'S50'!$C:$BQ,42,0)</f>
        <v>#N/A</v>
      </c>
      <c r="CI257" s="29" t="e">
        <f>VLOOKUP($C257,'S50'!$C:$BQ,43,0)</f>
        <v>#N/A</v>
      </c>
    </row>
    <row r="258" spans="1:87" x14ac:dyDescent="0.2">
      <c r="A258" s="31" t="e">
        <v>#N/A</v>
      </c>
      <c r="B258" s="31" t="e">
        <v>#N/A</v>
      </c>
      <c r="C258" s="21" t="s">
        <v>299</v>
      </c>
      <c r="D258" s="22" t="e">
        <f>VLOOKUP($C258,'S0 remplacer avec S44'!$C:$BQ,55,0)</f>
        <v>#N/A</v>
      </c>
      <c r="E258" s="22" t="e">
        <f>VLOOKUP($C258,'S0 remplacer avec S44'!$C:$BQ,62,0)</f>
        <v>#N/A</v>
      </c>
      <c r="F258" s="22" t="e">
        <f>VLOOKUP($C258,'S0 remplacer avec S44'!$C:$BQ,63,0)</f>
        <v>#N/A</v>
      </c>
      <c r="G258" s="22" t="e">
        <f>VLOOKUP($C258,'S0 remplacer avec S44'!$C:$BQ,45,0)</f>
        <v>#N/A</v>
      </c>
      <c r="H258" s="29" t="e">
        <f>VLOOKUP($C258,'S0 remplacer avec S44'!$C:$BQ,52,0)</f>
        <v>#N/A</v>
      </c>
      <c r="I258" s="29" t="e">
        <f>VLOOKUP($C258,'S0 remplacer avec S44'!$C:$BQ,53,0)</f>
        <v>#N/A</v>
      </c>
      <c r="J258" s="29" t="e">
        <f>VLOOKUP($C258,'S0 remplacer avec S44'!$C:$BQ,15,0)</f>
        <v>#N/A</v>
      </c>
      <c r="K258" s="29" t="e">
        <f>VLOOKUP($C258,'S0 remplacer avec S44'!$C:$BQ,22,0)</f>
        <v>#N/A</v>
      </c>
      <c r="L258" s="29" t="e">
        <f>VLOOKUP($C258,'S0 remplacer avec S44'!$C:$BQ,23,0)</f>
        <v>#N/A</v>
      </c>
      <c r="M258" s="29" t="e">
        <f>VLOOKUP($C258,'S0 remplacer avec S44'!$C:$BQ,35,0)</f>
        <v>#N/A</v>
      </c>
      <c r="N258" s="29" t="e">
        <f>VLOOKUP($C258,'S0 remplacer avec S44'!$C:$BQ,42,0)</f>
        <v>#N/A</v>
      </c>
      <c r="O258" s="29" t="e">
        <f>VLOOKUP($C258,'S0 remplacer avec S44'!$C:$BQ,43,0)</f>
        <v>#N/A</v>
      </c>
      <c r="P258" s="22" t="e">
        <f>VLOOKUP($C258,'S45'!$C:$BQ,55,0)</f>
        <v>#N/A</v>
      </c>
      <c r="Q258" s="22" t="e">
        <f>VLOOKUP($C258,'S45'!$C:$BQ,62,0)</f>
        <v>#N/A</v>
      </c>
      <c r="R258" s="22" t="e">
        <f>VLOOKUP($C258,'S45'!$C:$BQ,63,0)</f>
        <v>#N/A</v>
      </c>
      <c r="S258" s="22" t="e">
        <f>VLOOKUP($C258,'S45'!$C:$BQ,45,0)</f>
        <v>#N/A</v>
      </c>
      <c r="T258" s="29" t="e">
        <f>VLOOKUP($C258,'S45'!$C:$BQ,52,0)</f>
        <v>#N/A</v>
      </c>
      <c r="U258" s="29" t="e">
        <f>VLOOKUP($C258,'S45'!$C:$BQ,53,0)</f>
        <v>#N/A</v>
      </c>
      <c r="V258" s="29" t="e">
        <f>VLOOKUP($C258,'S45'!$C:$BQ,15,0)</f>
        <v>#N/A</v>
      </c>
      <c r="W258" s="29" t="e">
        <f>VLOOKUP($C258,'S45'!$C:$BQ,22,0)</f>
        <v>#N/A</v>
      </c>
      <c r="X258" s="29" t="e">
        <f>VLOOKUP($C258,'S45'!$C:$BQ,23,0)</f>
        <v>#N/A</v>
      </c>
      <c r="Y258" s="29" t="e">
        <f>VLOOKUP($C258,'S45'!$C:$BQ,35,0)</f>
        <v>#N/A</v>
      </c>
      <c r="Z258" s="29" t="e">
        <f>VLOOKUP($C258,'S45'!$C:$BQ,42,0)</f>
        <v>#N/A</v>
      </c>
      <c r="AA258" s="29" t="e">
        <f>VLOOKUP($C258,'S45'!$C:$BQ,43,0)</f>
        <v>#N/A</v>
      </c>
      <c r="AB258" s="22" t="e">
        <f>VLOOKUP($C258,'S46'!$C:$BQ,55,0)</f>
        <v>#N/A</v>
      </c>
      <c r="AC258" s="22" t="e">
        <f>VLOOKUP($C258,'S46'!$C:$BQ,62,0)</f>
        <v>#N/A</v>
      </c>
      <c r="AD258" s="22" t="e">
        <f>VLOOKUP($C258,'S46'!$C:$BQ,63,0)</f>
        <v>#N/A</v>
      </c>
      <c r="AE258" s="22" t="e">
        <f>VLOOKUP($C258,'S46'!$C:$BQ,45,0)</f>
        <v>#N/A</v>
      </c>
      <c r="AF258" s="29" t="e">
        <f>VLOOKUP($C258,'S46'!$C:$BQ,52,0)</f>
        <v>#N/A</v>
      </c>
      <c r="AG258" s="29" t="e">
        <f>VLOOKUP($C258,'S46'!$C:$BQ,53,0)</f>
        <v>#N/A</v>
      </c>
      <c r="AH258" s="29" t="e">
        <f>VLOOKUP($C258,'S46'!$C:$BQ,15,0)</f>
        <v>#N/A</v>
      </c>
      <c r="AI258" s="29" t="e">
        <f>VLOOKUP($C258,'S46'!$C:$BQ,22,0)</f>
        <v>#N/A</v>
      </c>
      <c r="AJ258" s="29" t="e">
        <f>VLOOKUP($C258,'S46'!$C:$BQ,23,0)</f>
        <v>#N/A</v>
      </c>
      <c r="AK258" s="29" t="e">
        <f>VLOOKUP($C258,'S46'!$C:$BQ,35,0)</f>
        <v>#N/A</v>
      </c>
      <c r="AL258" s="29" t="e">
        <f>VLOOKUP($C258,'S46'!$C:$BQ,42,0)</f>
        <v>#N/A</v>
      </c>
      <c r="AM258" s="29" t="e">
        <f>VLOOKUP($C258,'S46'!$C:$BQ,43,0)</f>
        <v>#N/A</v>
      </c>
      <c r="AN258" s="22" t="e">
        <f>VLOOKUP($C258,'S47'!$C:$BQ,55,0)</f>
        <v>#N/A</v>
      </c>
      <c r="AO258" s="22" t="e">
        <f>VLOOKUP($C258,'S47'!$C:$BQ,62,0)</f>
        <v>#N/A</v>
      </c>
      <c r="AP258" s="22" t="e">
        <f>VLOOKUP($C258,'S47'!$C:$BQ,63,0)</f>
        <v>#N/A</v>
      </c>
      <c r="AQ258" s="22" t="e">
        <f>VLOOKUP($C258,'S47'!$C:$BQ,45,0)</f>
        <v>#N/A</v>
      </c>
      <c r="AR258" s="29" t="e">
        <f>VLOOKUP($C258,'S47'!$C:$BQ,52,0)</f>
        <v>#N/A</v>
      </c>
      <c r="AS258" s="29" t="e">
        <f>VLOOKUP($C258,'S47'!$C:$BQ,53,0)</f>
        <v>#N/A</v>
      </c>
      <c r="AT258" s="29" t="e">
        <f>VLOOKUP($C258,'S47'!$C:$BQ,15,0)</f>
        <v>#N/A</v>
      </c>
      <c r="AU258" s="29" t="e">
        <f>VLOOKUP($C258,'S47'!$C:$BQ,22,0)</f>
        <v>#N/A</v>
      </c>
      <c r="AV258" s="29" t="e">
        <f>VLOOKUP($C258,'S47'!$C:$BQ,23,0)</f>
        <v>#N/A</v>
      </c>
      <c r="AW258" s="29" t="e">
        <f>VLOOKUP($C258,'S47'!$C:$BQ,35,0)</f>
        <v>#N/A</v>
      </c>
      <c r="AX258" s="29" t="e">
        <f>VLOOKUP($C258,'S47'!$C:$BQ,42,0)</f>
        <v>#N/A</v>
      </c>
      <c r="AY258" s="29" t="e">
        <f>VLOOKUP($C258,'S47'!$C:$BQ,43,0)</f>
        <v>#N/A</v>
      </c>
      <c r="AZ258" s="22" t="e">
        <f>VLOOKUP($C258,'S48'!$C:$BQ,55,0)</f>
        <v>#N/A</v>
      </c>
      <c r="BA258" s="22" t="e">
        <f>VLOOKUP($C258,'S48'!$C:$BQ,62,0)</f>
        <v>#N/A</v>
      </c>
      <c r="BB258" s="22" t="e">
        <f>VLOOKUP($C258,'S48'!$C:$BQ,63,0)</f>
        <v>#N/A</v>
      </c>
      <c r="BC258" s="22" t="e">
        <f>VLOOKUP($C258,'S48'!$C:$BQ,45,0)</f>
        <v>#N/A</v>
      </c>
      <c r="BD258" s="29" t="e">
        <f>VLOOKUP($C258,'S48'!$C:$BQ,52,0)</f>
        <v>#N/A</v>
      </c>
      <c r="BE258" s="29" t="e">
        <f>VLOOKUP($C258,'S48'!$C:$BQ,53,0)</f>
        <v>#N/A</v>
      </c>
      <c r="BF258" s="29" t="e">
        <f>VLOOKUP($C258,'S48'!$C:$BQ,15,0)</f>
        <v>#N/A</v>
      </c>
      <c r="BG258" s="29" t="e">
        <f>VLOOKUP($C258,'S48'!$C:$BQ,22,0)</f>
        <v>#N/A</v>
      </c>
      <c r="BH258" s="29" t="e">
        <f>VLOOKUP($C258,'S48'!$C:$BQ,23,0)</f>
        <v>#N/A</v>
      </c>
      <c r="BI258" s="29" t="e">
        <f>VLOOKUP($C258,'S48'!$C:$BQ,35,0)</f>
        <v>#N/A</v>
      </c>
      <c r="BJ258" s="29" t="e">
        <f>VLOOKUP($C258,'S48'!$C:$BQ,42,0)</f>
        <v>#N/A</v>
      </c>
      <c r="BK258" s="29" t="e">
        <f>VLOOKUP($C258,'S48'!$C:$BQ,43,0)</f>
        <v>#N/A</v>
      </c>
      <c r="BL258" s="22" t="e">
        <f>VLOOKUP($C258,'S49'!$C:$BQ,55,0)</f>
        <v>#N/A</v>
      </c>
      <c r="BM258" s="22" t="e">
        <f>VLOOKUP($C258,'S49'!$C:$BQ,62,0)</f>
        <v>#N/A</v>
      </c>
      <c r="BN258" s="22" t="e">
        <f>VLOOKUP($C258,'S49'!$C:$BQ,63,0)</f>
        <v>#N/A</v>
      </c>
      <c r="BO258" s="22" t="e">
        <f>VLOOKUP($C258,'S49'!$C:$BQ,45,0)</f>
        <v>#N/A</v>
      </c>
      <c r="BP258" s="29" t="e">
        <f>VLOOKUP($C258,'S49'!$C:$BQ,52,0)</f>
        <v>#N/A</v>
      </c>
      <c r="BQ258" s="29" t="e">
        <f>VLOOKUP($C258,'S49'!$C:$BQ,53,0)</f>
        <v>#N/A</v>
      </c>
      <c r="BR258" s="29" t="e">
        <f>VLOOKUP($C258,'S49'!$C:$BQ,15,0)</f>
        <v>#N/A</v>
      </c>
      <c r="BS258" s="29" t="e">
        <f>VLOOKUP($C258,'S49'!$C:$BQ,22,0)</f>
        <v>#N/A</v>
      </c>
      <c r="BT258" s="29" t="e">
        <f>VLOOKUP($C258,'S49'!$C:$BQ,23,0)</f>
        <v>#N/A</v>
      </c>
      <c r="BU258" s="29" t="e">
        <f>VLOOKUP($C258,'S49'!$C:$BQ,35,0)</f>
        <v>#N/A</v>
      </c>
      <c r="BV258" s="29" t="e">
        <f>VLOOKUP($C258,'S49'!$C:$BQ,42,0)</f>
        <v>#N/A</v>
      </c>
      <c r="BW258" s="29" t="e">
        <f>VLOOKUP($C258,'S49'!$C:$BQ,43,0)</f>
        <v>#N/A</v>
      </c>
      <c r="BX258" s="22" t="e">
        <f>VLOOKUP($C258,'S50'!$C:$BQ,55,0)</f>
        <v>#N/A</v>
      </c>
      <c r="BY258" s="22" t="e">
        <f>VLOOKUP($C258,'S50'!$C:$BQ,62,0)</f>
        <v>#N/A</v>
      </c>
      <c r="BZ258" s="22" t="e">
        <f>VLOOKUP($C258,'S50'!$C:$BQ,63,0)</f>
        <v>#N/A</v>
      </c>
      <c r="CA258" s="22" t="e">
        <f>VLOOKUP($C258,'S50'!$C:$BQ,45,0)</f>
        <v>#N/A</v>
      </c>
      <c r="CB258" s="29" t="e">
        <f>VLOOKUP($C258,'S50'!$C:$BQ,52,0)</f>
        <v>#N/A</v>
      </c>
      <c r="CC258" s="29" t="e">
        <f>VLOOKUP($C258,'S50'!$C:$BQ,53,0)</f>
        <v>#N/A</v>
      </c>
      <c r="CD258" s="29" t="e">
        <f>VLOOKUP($C258,'S50'!$C:$BQ,15,0)</f>
        <v>#N/A</v>
      </c>
      <c r="CE258" s="29" t="e">
        <f>VLOOKUP($C258,'S50'!$C:$BQ,22,0)</f>
        <v>#N/A</v>
      </c>
      <c r="CF258" s="29" t="e">
        <f>VLOOKUP($C258,'S50'!$C:$BQ,23,0)</f>
        <v>#N/A</v>
      </c>
      <c r="CG258" s="29" t="e">
        <f>VLOOKUP($C258,'S50'!$C:$BQ,35,0)</f>
        <v>#N/A</v>
      </c>
      <c r="CH258" s="29" t="e">
        <f>VLOOKUP($C258,'S50'!$C:$BQ,42,0)</f>
        <v>#N/A</v>
      </c>
      <c r="CI258" s="29" t="e">
        <f>VLOOKUP($C258,'S50'!$C:$BQ,43,0)</f>
        <v>#N/A</v>
      </c>
    </row>
    <row r="259" spans="1:87" x14ac:dyDescent="0.2">
      <c r="A259" s="31" t="s">
        <v>246</v>
      </c>
      <c r="B259" s="31" t="s">
        <v>376</v>
      </c>
      <c r="C259" s="21" t="s">
        <v>300</v>
      </c>
      <c r="D259" s="22">
        <f>VLOOKUP($C259,'S0 remplacer avec S44'!$C:$BQ,55,0)</f>
        <v>262.89999999999998</v>
      </c>
      <c r="E259" s="22">
        <f>VLOOKUP($C259,'S0 remplacer avec S44'!$C:$BQ,62,0)</f>
        <v>0</v>
      </c>
      <c r="F259" s="22">
        <f>VLOOKUP($C259,'S0 remplacer avec S44'!$C:$BQ,63,0)</f>
        <v>0</v>
      </c>
      <c r="G259" s="22">
        <f>VLOOKUP($C259,'S0 remplacer avec S44'!$C:$BQ,45,0)</f>
        <v>1827.11304</v>
      </c>
      <c r="H259" s="29">
        <f>VLOOKUP($C259,'S0 remplacer avec S44'!$C:$BQ,52,0)</f>
        <v>0</v>
      </c>
      <c r="I259" s="29">
        <f>VLOOKUP($C259,'S0 remplacer avec S44'!$C:$BQ,53,0)</f>
        <v>0</v>
      </c>
      <c r="J259" s="29">
        <f>VLOOKUP($C259,'S0 remplacer avec S44'!$C:$BQ,15,0)</f>
        <v>134</v>
      </c>
      <c r="K259" s="29">
        <f>VLOOKUP($C259,'S0 remplacer avec S44'!$C:$BQ,22,0)</f>
        <v>0</v>
      </c>
      <c r="L259" s="29">
        <f>VLOOKUP($C259,'S0 remplacer avec S44'!$C:$BQ,23,0)</f>
        <v>0</v>
      </c>
      <c r="M259" s="29">
        <f>VLOOKUP($C259,'S0 remplacer avec S44'!$C:$BQ,35,0)</f>
        <v>1781.29989</v>
      </c>
      <c r="N259" s="29">
        <f>VLOOKUP($C259,'S0 remplacer avec S44'!$C:$BQ,42,0)</f>
        <v>0</v>
      </c>
      <c r="O259" s="29">
        <f>VLOOKUP($C259,'S0 remplacer avec S44'!$C:$BQ,43,0)</f>
        <v>246</v>
      </c>
      <c r="P259" s="22">
        <f>VLOOKUP($C259,'S45'!$C:$BQ,55,0)</f>
        <v>262.89999999999998</v>
      </c>
      <c r="Q259" s="22">
        <f>VLOOKUP($C259,'S45'!$C:$BQ,62,0)</f>
        <v>0</v>
      </c>
      <c r="R259" s="22">
        <f>VLOOKUP($C259,'S45'!$C:$BQ,63,0)</f>
        <v>0</v>
      </c>
      <c r="S259" s="22">
        <f>VLOOKUP($C259,'S45'!$C:$BQ,45,0)</f>
        <v>1827.9882700000001</v>
      </c>
      <c r="T259" s="29">
        <f>VLOOKUP($C259,'S45'!$C:$BQ,52,0)</f>
        <v>0</v>
      </c>
      <c r="U259" s="29">
        <f>VLOOKUP($C259,'S45'!$C:$BQ,53,0)</f>
        <v>0</v>
      </c>
      <c r="V259" s="29">
        <f>VLOOKUP($C259,'S45'!$C:$BQ,15,0)</f>
        <v>135</v>
      </c>
      <c r="W259" s="29">
        <f>VLOOKUP($C259,'S45'!$C:$BQ,22,0)</f>
        <v>0</v>
      </c>
      <c r="X259" s="29">
        <f>VLOOKUP($C259,'S45'!$C:$BQ,23,0)</f>
        <v>0</v>
      </c>
      <c r="Y259" s="29">
        <f>VLOOKUP($C259,'S45'!$C:$BQ,35,0)</f>
        <v>1788.3825400000001</v>
      </c>
      <c r="Z259" s="29">
        <f>VLOOKUP($C259,'S45'!$C:$BQ,42,0)</f>
        <v>0</v>
      </c>
      <c r="AA259" s="29">
        <f>VLOOKUP($C259,'S45'!$C:$BQ,43,0)</f>
        <v>239</v>
      </c>
      <c r="AB259" s="22" t="e">
        <f>VLOOKUP($C259,'S46'!$C:$BQ,55,0)</f>
        <v>#N/A</v>
      </c>
      <c r="AC259" s="22" t="e">
        <f>VLOOKUP($C259,'S46'!$C:$BQ,62,0)</f>
        <v>#N/A</v>
      </c>
      <c r="AD259" s="22" t="e">
        <f>VLOOKUP($C259,'S46'!$C:$BQ,63,0)</f>
        <v>#N/A</v>
      </c>
      <c r="AE259" s="22" t="e">
        <f>VLOOKUP($C259,'S46'!$C:$BQ,45,0)</f>
        <v>#N/A</v>
      </c>
      <c r="AF259" s="29" t="e">
        <f>VLOOKUP($C259,'S46'!$C:$BQ,52,0)</f>
        <v>#N/A</v>
      </c>
      <c r="AG259" s="29" t="e">
        <f>VLOOKUP($C259,'S46'!$C:$BQ,53,0)</f>
        <v>#N/A</v>
      </c>
      <c r="AH259" s="29" t="e">
        <f>VLOOKUP($C259,'S46'!$C:$BQ,15,0)</f>
        <v>#N/A</v>
      </c>
      <c r="AI259" s="29" t="e">
        <f>VLOOKUP($C259,'S46'!$C:$BQ,22,0)</f>
        <v>#N/A</v>
      </c>
      <c r="AJ259" s="29" t="e">
        <f>VLOOKUP($C259,'S46'!$C:$BQ,23,0)</f>
        <v>#N/A</v>
      </c>
      <c r="AK259" s="29" t="e">
        <f>VLOOKUP($C259,'S46'!$C:$BQ,35,0)</f>
        <v>#N/A</v>
      </c>
      <c r="AL259" s="29" t="e">
        <f>VLOOKUP($C259,'S46'!$C:$BQ,42,0)</f>
        <v>#N/A</v>
      </c>
      <c r="AM259" s="29" t="e">
        <f>VLOOKUP($C259,'S46'!$C:$BQ,43,0)</f>
        <v>#N/A</v>
      </c>
      <c r="AN259" s="22" t="e">
        <f>VLOOKUP($C259,'S47'!$C:$BQ,55,0)</f>
        <v>#N/A</v>
      </c>
      <c r="AO259" s="22" t="e">
        <f>VLOOKUP($C259,'S47'!$C:$BQ,62,0)</f>
        <v>#N/A</v>
      </c>
      <c r="AP259" s="22" t="e">
        <f>VLOOKUP($C259,'S47'!$C:$BQ,63,0)</f>
        <v>#N/A</v>
      </c>
      <c r="AQ259" s="22" t="e">
        <f>VLOOKUP($C259,'S47'!$C:$BQ,45,0)</f>
        <v>#N/A</v>
      </c>
      <c r="AR259" s="29" t="e">
        <f>VLOOKUP($C259,'S47'!$C:$BQ,52,0)</f>
        <v>#N/A</v>
      </c>
      <c r="AS259" s="29" t="e">
        <f>VLOOKUP($C259,'S47'!$C:$BQ,53,0)</f>
        <v>#N/A</v>
      </c>
      <c r="AT259" s="29" t="e">
        <f>VLOOKUP($C259,'S47'!$C:$BQ,15,0)</f>
        <v>#N/A</v>
      </c>
      <c r="AU259" s="29" t="e">
        <f>VLOOKUP($C259,'S47'!$C:$BQ,22,0)</f>
        <v>#N/A</v>
      </c>
      <c r="AV259" s="29" t="e">
        <f>VLOOKUP($C259,'S47'!$C:$BQ,23,0)</f>
        <v>#N/A</v>
      </c>
      <c r="AW259" s="29" t="e">
        <f>VLOOKUP($C259,'S47'!$C:$BQ,35,0)</f>
        <v>#N/A</v>
      </c>
      <c r="AX259" s="29" t="e">
        <f>VLOOKUP($C259,'S47'!$C:$BQ,42,0)</f>
        <v>#N/A</v>
      </c>
      <c r="AY259" s="29" t="e">
        <f>VLOOKUP($C259,'S47'!$C:$BQ,43,0)</f>
        <v>#N/A</v>
      </c>
      <c r="AZ259" s="22" t="e">
        <f>VLOOKUP($C259,'S48'!$C:$BQ,55,0)</f>
        <v>#N/A</v>
      </c>
      <c r="BA259" s="22" t="e">
        <f>VLOOKUP($C259,'S48'!$C:$BQ,62,0)</f>
        <v>#N/A</v>
      </c>
      <c r="BB259" s="22" t="e">
        <f>VLOOKUP($C259,'S48'!$C:$BQ,63,0)</f>
        <v>#N/A</v>
      </c>
      <c r="BC259" s="22" t="e">
        <f>VLOOKUP($C259,'S48'!$C:$BQ,45,0)</f>
        <v>#N/A</v>
      </c>
      <c r="BD259" s="29" t="e">
        <f>VLOOKUP($C259,'S48'!$C:$BQ,52,0)</f>
        <v>#N/A</v>
      </c>
      <c r="BE259" s="29" t="e">
        <f>VLOOKUP($C259,'S48'!$C:$BQ,53,0)</f>
        <v>#N/A</v>
      </c>
      <c r="BF259" s="29" t="e">
        <f>VLOOKUP($C259,'S48'!$C:$BQ,15,0)</f>
        <v>#N/A</v>
      </c>
      <c r="BG259" s="29" t="e">
        <f>VLOOKUP($C259,'S48'!$C:$BQ,22,0)</f>
        <v>#N/A</v>
      </c>
      <c r="BH259" s="29" t="e">
        <f>VLOOKUP($C259,'S48'!$C:$BQ,23,0)</f>
        <v>#N/A</v>
      </c>
      <c r="BI259" s="29" t="e">
        <f>VLOOKUP($C259,'S48'!$C:$BQ,35,0)</f>
        <v>#N/A</v>
      </c>
      <c r="BJ259" s="29" t="e">
        <f>VLOOKUP($C259,'S48'!$C:$BQ,42,0)</f>
        <v>#N/A</v>
      </c>
      <c r="BK259" s="29" t="e">
        <f>VLOOKUP($C259,'S48'!$C:$BQ,43,0)</f>
        <v>#N/A</v>
      </c>
      <c r="BL259" s="22" t="e">
        <f>VLOOKUP($C259,'S49'!$C:$BQ,55,0)</f>
        <v>#N/A</v>
      </c>
      <c r="BM259" s="22" t="e">
        <f>VLOOKUP($C259,'S49'!$C:$BQ,62,0)</f>
        <v>#N/A</v>
      </c>
      <c r="BN259" s="22" t="e">
        <f>VLOOKUP($C259,'S49'!$C:$BQ,63,0)</f>
        <v>#N/A</v>
      </c>
      <c r="BO259" s="22" t="e">
        <f>VLOOKUP($C259,'S49'!$C:$BQ,45,0)</f>
        <v>#N/A</v>
      </c>
      <c r="BP259" s="29" t="e">
        <f>VLOOKUP($C259,'S49'!$C:$BQ,52,0)</f>
        <v>#N/A</v>
      </c>
      <c r="BQ259" s="29" t="e">
        <f>VLOOKUP($C259,'S49'!$C:$BQ,53,0)</f>
        <v>#N/A</v>
      </c>
      <c r="BR259" s="29" t="e">
        <f>VLOOKUP($C259,'S49'!$C:$BQ,15,0)</f>
        <v>#N/A</v>
      </c>
      <c r="BS259" s="29" t="e">
        <f>VLOOKUP($C259,'S49'!$C:$BQ,22,0)</f>
        <v>#N/A</v>
      </c>
      <c r="BT259" s="29" t="e">
        <f>VLOOKUP($C259,'S49'!$C:$BQ,23,0)</f>
        <v>#N/A</v>
      </c>
      <c r="BU259" s="29" t="e">
        <f>VLOOKUP($C259,'S49'!$C:$BQ,35,0)</f>
        <v>#N/A</v>
      </c>
      <c r="BV259" s="29" t="e">
        <f>VLOOKUP($C259,'S49'!$C:$BQ,42,0)</f>
        <v>#N/A</v>
      </c>
      <c r="BW259" s="29" t="e">
        <f>VLOOKUP($C259,'S49'!$C:$BQ,43,0)</f>
        <v>#N/A</v>
      </c>
      <c r="BX259" s="22" t="e">
        <f>VLOOKUP($C259,'S50'!$C:$BQ,55,0)</f>
        <v>#N/A</v>
      </c>
      <c r="BY259" s="22" t="e">
        <f>VLOOKUP($C259,'S50'!$C:$BQ,62,0)</f>
        <v>#N/A</v>
      </c>
      <c r="BZ259" s="22" t="e">
        <f>VLOOKUP($C259,'S50'!$C:$BQ,63,0)</f>
        <v>#N/A</v>
      </c>
      <c r="CA259" s="22" t="e">
        <f>VLOOKUP($C259,'S50'!$C:$BQ,45,0)</f>
        <v>#N/A</v>
      </c>
      <c r="CB259" s="29" t="e">
        <f>VLOOKUP($C259,'S50'!$C:$BQ,52,0)</f>
        <v>#N/A</v>
      </c>
      <c r="CC259" s="29" t="e">
        <f>VLOOKUP($C259,'S50'!$C:$BQ,53,0)</f>
        <v>#N/A</v>
      </c>
      <c r="CD259" s="29" t="e">
        <f>VLOOKUP($C259,'S50'!$C:$BQ,15,0)</f>
        <v>#N/A</v>
      </c>
      <c r="CE259" s="29" t="e">
        <f>VLOOKUP($C259,'S50'!$C:$BQ,22,0)</f>
        <v>#N/A</v>
      </c>
      <c r="CF259" s="29" t="e">
        <f>VLOOKUP($C259,'S50'!$C:$BQ,23,0)</f>
        <v>#N/A</v>
      </c>
      <c r="CG259" s="29" t="e">
        <f>VLOOKUP($C259,'S50'!$C:$BQ,35,0)</f>
        <v>#N/A</v>
      </c>
      <c r="CH259" s="29" t="e">
        <f>VLOOKUP($C259,'S50'!$C:$BQ,42,0)</f>
        <v>#N/A</v>
      </c>
      <c r="CI259" s="29" t="e">
        <f>VLOOKUP($C259,'S50'!$C:$BQ,43,0)</f>
        <v>#N/A</v>
      </c>
    </row>
    <row r="260" spans="1:87" x14ac:dyDescent="0.2">
      <c r="A260" s="31" t="s">
        <v>246</v>
      </c>
      <c r="B260" s="31" t="s">
        <v>376</v>
      </c>
      <c r="C260" s="21" t="s">
        <v>301</v>
      </c>
      <c r="D260" s="22">
        <f>VLOOKUP($C260,'S0 remplacer avec S44'!$C:$BQ,55,0)</f>
        <v>77.099999999999994</v>
      </c>
      <c r="E260" s="22">
        <f>VLOOKUP($C260,'S0 remplacer avec S44'!$C:$BQ,62,0)</f>
        <v>0</v>
      </c>
      <c r="F260" s="22">
        <f>VLOOKUP($C260,'S0 remplacer avec S44'!$C:$BQ,63,0)</f>
        <v>15</v>
      </c>
      <c r="G260" s="22">
        <f>VLOOKUP($C260,'S0 remplacer avec S44'!$C:$BQ,45,0)</f>
        <v>642.97766999999999</v>
      </c>
      <c r="H260" s="29">
        <f>VLOOKUP($C260,'S0 remplacer avec S44'!$C:$BQ,52,0)</f>
        <v>32</v>
      </c>
      <c r="I260" s="29">
        <f>VLOOKUP($C260,'S0 remplacer avec S44'!$C:$BQ,53,0)</f>
        <v>166</v>
      </c>
      <c r="J260" s="29">
        <f>VLOOKUP($C260,'S0 remplacer avec S44'!$C:$BQ,15,0)</f>
        <v>51</v>
      </c>
      <c r="K260" s="29">
        <f>VLOOKUP($C260,'S0 remplacer avec S44'!$C:$BQ,22,0)</f>
        <v>0</v>
      </c>
      <c r="L260" s="29">
        <f>VLOOKUP($C260,'S0 remplacer avec S44'!$C:$BQ,23,0)</f>
        <v>0</v>
      </c>
      <c r="M260" s="29">
        <f>VLOOKUP($C260,'S0 remplacer avec S44'!$C:$BQ,35,0)</f>
        <v>960.90319</v>
      </c>
      <c r="N260" s="29">
        <f>VLOOKUP($C260,'S0 remplacer avec S44'!$C:$BQ,42,0)</f>
        <v>14</v>
      </c>
      <c r="O260" s="29">
        <f>VLOOKUP($C260,'S0 remplacer avec S44'!$C:$BQ,43,0)</f>
        <v>208</v>
      </c>
      <c r="P260" s="22">
        <f>VLOOKUP($C260,'S45'!$C:$BQ,55,0)</f>
        <v>77.099999999999994</v>
      </c>
      <c r="Q260" s="22">
        <f>VLOOKUP($C260,'S45'!$C:$BQ,62,0)</f>
        <v>0</v>
      </c>
      <c r="R260" s="22">
        <f>VLOOKUP($C260,'S45'!$C:$BQ,63,0)</f>
        <v>15</v>
      </c>
      <c r="S260" s="22">
        <f>VLOOKUP($C260,'S45'!$C:$BQ,45,0)</f>
        <v>644.25570000000005</v>
      </c>
      <c r="T260" s="29">
        <f>VLOOKUP($C260,'S45'!$C:$BQ,52,0)</f>
        <v>30</v>
      </c>
      <c r="U260" s="29">
        <f>VLOOKUP($C260,'S45'!$C:$BQ,53,0)</f>
        <v>165</v>
      </c>
      <c r="V260" s="29">
        <f>VLOOKUP($C260,'S45'!$C:$BQ,15,0)</f>
        <v>51</v>
      </c>
      <c r="W260" s="29">
        <f>VLOOKUP($C260,'S45'!$C:$BQ,22,0)</f>
        <v>0</v>
      </c>
      <c r="X260" s="29">
        <f>VLOOKUP($C260,'S45'!$C:$BQ,23,0)</f>
        <v>0</v>
      </c>
      <c r="Y260" s="29">
        <f>VLOOKUP($C260,'S45'!$C:$BQ,35,0)</f>
        <v>962.62130000000002</v>
      </c>
      <c r="Z260" s="29">
        <f>VLOOKUP($C260,'S45'!$C:$BQ,42,0)</f>
        <v>12</v>
      </c>
      <c r="AA260" s="29">
        <f>VLOOKUP($C260,'S45'!$C:$BQ,43,0)</f>
        <v>207</v>
      </c>
      <c r="AB260" s="22" t="e">
        <f>VLOOKUP($C260,'S46'!$C:$BQ,55,0)</f>
        <v>#N/A</v>
      </c>
      <c r="AC260" s="22" t="e">
        <f>VLOOKUP($C260,'S46'!$C:$BQ,62,0)</f>
        <v>#N/A</v>
      </c>
      <c r="AD260" s="22" t="e">
        <f>VLOOKUP($C260,'S46'!$C:$BQ,63,0)</f>
        <v>#N/A</v>
      </c>
      <c r="AE260" s="22" t="e">
        <f>VLOOKUP($C260,'S46'!$C:$BQ,45,0)</f>
        <v>#N/A</v>
      </c>
      <c r="AF260" s="29" t="e">
        <f>VLOOKUP($C260,'S46'!$C:$BQ,52,0)</f>
        <v>#N/A</v>
      </c>
      <c r="AG260" s="29" t="e">
        <f>VLOOKUP($C260,'S46'!$C:$BQ,53,0)</f>
        <v>#N/A</v>
      </c>
      <c r="AH260" s="29" t="e">
        <f>VLOOKUP($C260,'S46'!$C:$BQ,15,0)</f>
        <v>#N/A</v>
      </c>
      <c r="AI260" s="29" t="e">
        <f>VLOOKUP($C260,'S46'!$C:$BQ,22,0)</f>
        <v>#N/A</v>
      </c>
      <c r="AJ260" s="29" t="e">
        <f>VLOOKUP($C260,'S46'!$C:$BQ,23,0)</f>
        <v>#N/A</v>
      </c>
      <c r="AK260" s="29" t="e">
        <f>VLOOKUP($C260,'S46'!$C:$BQ,35,0)</f>
        <v>#N/A</v>
      </c>
      <c r="AL260" s="29" t="e">
        <f>VLOOKUP($C260,'S46'!$C:$BQ,42,0)</f>
        <v>#N/A</v>
      </c>
      <c r="AM260" s="29" t="e">
        <f>VLOOKUP($C260,'S46'!$C:$BQ,43,0)</f>
        <v>#N/A</v>
      </c>
      <c r="AN260" s="22" t="e">
        <f>VLOOKUP($C260,'S47'!$C:$BQ,55,0)</f>
        <v>#N/A</v>
      </c>
      <c r="AO260" s="22" t="e">
        <f>VLOOKUP($C260,'S47'!$C:$BQ,62,0)</f>
        <v>#N/A</v>
      </c>
      <c r="AP260" s="22" t="e">
        <f>VLOOKUP($C260,'S47'!$C:$BQ,63,0)</f>
        <v>#N/A</v>
      </c>
      <c r="AQ260" s="22" t="e">
        <f>VLOOKUP($C260,'S47'!$C:$BQ,45,0)</f>
        <v>#N/A</v>
      </c>
      <c r="AR260" s="29" t="e">
        <f>VLOOKUP($C260,'S47'!$C:$BQ,52,0)</f>
        <v>#N/A</v>
      </c>
      <c r="AS260" s="29" t="e">
        <f>VLOOKUP($C260,'S47'!$C:$BQ,53,0)</f>
        <v>#N/A</v>
      </c>
      <c r="AT260" s="29" t="e">
        <f>VLOOKUP($C260,'S47'!$C:$BQ,15,0)</f>
        <v>#N/A</v>
      </c>
      <c r="AU260" s="29" t="e">
        <f>VLOOKUP($C260,'S47'!$C:$BQ,22,0)</f>
        <v>#N/A</v>
      </c>
      <c r="AV260" s="29" t="e">
        <f>VLOOKUP($C260,'S47'!$C:$BQ,23,0)</f>
        <v>#N/A</v>
      </c>
      <c r="AW260" s="29" t="e">
        <f>VLOOKUP($C260,'S47'!$C:$BQ,35,0)</f>
        <v>#N/A</v>
      </c>
      <c r="AX260" s="29" t="e">
        <f>VLOOKUP($C260,'S47'!$C:$BQ,42,0)</f>
        <v>#N/A</v>
      </c>
      <c r="AY260" s="29" t="e">
        <f>VLOOKUP($C260,'S47'!$C:$BQ,43,0)</f>
        <v>#N/A</v>
      </c>
      <c r="AZ260" s="22" t="e">
        <f>VLOOKUP($C260,'S48'!$C:$BQ,55,0)</f>
        <v>#N/A</v>
      </c>
      <c r="BA260" s="22" t="e">
        <f>VLOOKUP($C260,'S48'!$C:$BQ,62,0)</f>
        <v>#N/A</v>
      </c>
      <c r="BB260" s="22" t="e">
        <f>VLOOKUP($C260,'S48'!$C:$BQ,63,0)</f>
        <v>#N/A</v>
      </c>
      <c r="BC260" s="22" t="e">
        <f>VLOOKUP($C260,'S48'!$C:$BQ,45,0)</f>
        <v>#N/A</v>
      </c>
      <c r="BD260" s="29" t="e">
        <f>VLOOKUP($C260,'S48'!$C:$BQ,52,0)</f>
        <v>#N/A</v>
      </c>
      <c r="BE260" s="29" t="e">
        <f>VLOOKUP($C260,'S48'!$C:$BQ,53,0)</f>
        <v>#N/A</v>
      </c>
      <c r="BF260" s="29" t="e">
        <f>VLOOKUP($C260,'S48'!$C:$BQ,15,0)</f>
        <v>#N/A</v>
      </c>
      <c r="BG260" s="29" t="e">
        <f>VLOOKUP($C260,'S48'!$C:$BQ,22,0)</f>
        <v>#N/A</v>
      </c>
      <c r="BH260" s="29" t="e">
        <f>VLOOKUP($C260,'S48'!$C:$BQ,23,0)</f>
        <v>#N/A</v>
      </c>
      <c r="BI260" s="29" t="e">
        <f>VLOOKUP($C260,'S48'!$C:$BQ,35,0)</f>
        <v>#N/A</v>
      </c>
      <c r="BJ260" s="29" t="e">
        <f>VLOOKUP($C260,'S48'!$C:$BQ,42,0)</f>
        <v>#N/A</v>
      </c>
      <c r="BK260" s="29" t="e">
        <f>VLOOKUP($C260,'S48'!$C:$BQ,43,0)</f>
        <v>#N/A</v>
      </c>
      <c r="BL260" s="22" t="e">
        <f>VLOOKUP($C260,'S49'!$C:$BQ,55,0)</f>
        <v>#N/A</v>
      </c>
      <c r="BM260" s="22" t="e">
        <f>VLOOKUP($C260,'S49'!$C:$BQ,62,0)</f>
        <v>#N/A</v>
      </c>
      <c r="BN260" s="22" t="e">
        <f>VLOOKUP($C260,'S49'!$C:$BQ,63,0)</f>
        <v>#N/A</v>
      </c>
      <c r="BO260" s="22" t="e">
        <f>VLOOKUP($C260,'S49'!$C:$BQ,45,0)</f>
        <v>#N/A</v>
      </c>
      <c r="BP260" s="29" t="e">
        <f>VLOOKUP($C260,'S49'!$C:$BQ,52,0)</f>
        <v>#N/A</v>
      </c>
      <c r="BQ260" s="29" t="e">
        <f>VLOOKUP($C260,'S49'!$C:$BQ,53,0)</f>
        <v>#N/A</v>
      </c>
      <c r="BR260" s="29" t="e">
        <f>VLOOKUP($C260,'S49'!$C:$BQ,15,0)</f>
        <v>#N/A</v>
      </c>
      <c r="BS260" s="29" t="e">
        <f>VLOOKUP($C260,'S49'!$C:$BQ,22,0)</f>
        <v>#N/A</v>
      </c>
      <c r="BT260" s="29" t="e">
        <f>VLOOKUP($C260,'S49'!$C:$BQ,23,0)</f>
        <v>#N/A</v>
      </c>
      <c r="BU260" s="29" t="e">
        <f>VLOOKUP($C260,'S49'!$C:$BQ,35,0)</f>
        <v>#N/A</v>
      </c>
      <c r="BV260" s="29" t="e">
        <f>VLOOKUP($C260,'S49'!$C:$BQ,42,0)</f>
        <v>#N/A</v>
      </c>
      <c r="BW260" s="29" t="e">
        <f>VLOOKUP($C260,'S49'!$C:$BQ,43,0)</f>
        <v>#N/A</v>
      </c>
      <c r="BX260" s="22" t="e">
        <f>VLOOKUP($C260,'S50'!$C:$BQ,55,0)</f>
        <v>#N/A</v>
      </c>
      <c r="BY260" s="22" t="e">
        <f>VLOOKUP($C260,'S50'!$C:$BQ,62,0)</f>
        <v>#N/A</v>
      </c>
      <c r="BZ260" s="22" t="e">
        <f>VLOOKUP($C260,'S50'!$C:$BQ,63,0)</f>
        <v>#N/A</v>
      </c>
      <c r="CA260" s="22" t="e">
        <f>VLOOKUP($C260,'S50'!$C:$BQ,45,0)</f>
        <v>#N/A</v>
      </c>
      <c r="CB260" s="29" t="e">
        <f>VLOOKUP($C260,'S50'!$C:$BQ,52,0)</f>
        <v>#N/A</v>
      </c>
      <c r="CC260" s="29" t="e">
        <f>VLOOKUP($C260,'S50'!$C:$BQ,53,0)</f>
        <v>#N/A</v>
      </c>
      <c r="CD260" s="29" t="e">
        <f>VLOOKUP($C260,'S50'!$C:$BQ,15,0)</f>
        <v>#N/A</v>
      </c>
      <c r="CE260" s="29" t="e">
        <f>VLOOKUP($C260,'S50'!$C:$BQ,22,0)</f>
        <v>#N/A</v>
      </c>
      <c r="CF260" s="29" t="e">
        <f>VLOOKUP($C260,'S50'!$C:$BQ,23,0)</f>
        <v>#N/A</v>
      </c>
      <c r="CG260" s="29" t="e">
        <f>VLOOKUP($C260,'S50'!$C:$BQ,35,0)</f>
        <v>#N/A</v>
      </c>
      <c r="CH260" s="29" t="e">
        <f>VLOOKUP($C260,'S50'!$C:$BQ,42,0)</f>
        <v>#N/A</v>
      </c>
      <c r="CI260" s="29" t="e">
        <f>VLOOKUP($C260,'S50'!$C:$BQ,43,0)</f>
        <v>#N/A</v>
      </c>
    </row>
    <row r="261" spans="1:87" x14ac:dyDescent="0.2">
      <c r="A261" s="31" t="e">
        <v>#N/A</v>
      </c>
      <c r="B261" s="31" t="e">
        <v>#N/A</v>
      </c>
      <c r="C261" s="21" t="s">
        <v>302</v>
      </c>
      <c r="D261" s="22" t="e">
        <f>VLOOKUP($C261,'S0 remplacer avec S44'!$C:$BQ,55,0)</f>
        <v>#N/A</v>
      </c>
      <c r="E261" s="22" t="e">
        <f>VLOOKUP($C261,'S0 remplacer avec S44'!$C:$BQ,62,0)</f>
        <v>#N/A</v>
      </c>
      <c r="F261" s="22" t="e">
        <f>VLOOKUP($C261,'S0 remplacer avec S44'!$C:$BQ,63,0)</f>
        <v>#N/A</v>
      </c>
      <c r="G261" s="22" t="e">
        <f>VLOOKUP($C261,'S0 remplacer avec S44'!$C:$BQ,45,0)</f>
        <v>#N/A</v>
      </c>
      <c r="H261" s="29" t="e">
        <f>VLOOKUP($C261,'S0 remplacer avec S44'!$C:$BQ,52,0)</f>
        <v>#N/A</v>
      </c>
      <c r="I261" s="29" t="e">
        <f>VLOOKUP($C261,'S0 remplacer avec S44'!$C:$BQ,53,0)</f>
        <v>#N/A</v>
      </c>
      <c r="J261" s="29" t="e">
        <f>VLOOKUP($C261,'S0 remplacer avec S44'!$C:$BQ,15,0)</f>
        <v>#N/A</v>
      </c>
      <c r="K261" s="29" t="e">
        <f>VLOOKUP($C261,'S0 remplacer avec S44'!$C:$BQ,22,0)</f>
        <v>#N/A</v>
      </c>
      <c r="L261" s="29" t="e">
        <f>VLOOKUP($C261,'S0 remplacer avec S44'!$C:$BQ,23,0)</f>
        <v>#N/A</v>
      </c>
      <c r="M261" s="29" t="e">
        <f>VLOOKUP($C261,'S0 remplacer avec S44'!$C:$BQ,35,0)</f>
        <v>#N/A</v>
      </c>
      <c r="N261" s="29" t="e">
        <f>VLOOKUP($C261,'S0 remplacer avec S44'!$C:$BQ,42,0)</f>
        <v>#N/A</v>
      </c>
      <c r="O261" s="29" t="e">
        <f>VLOOKUP($C261,'S0 remplacer avec S44'!$C:$BQ,43,0)</f>
        <v>#N/A</v>
      </c>
      <c r="P261" s="22" t="e">
        <f>VLOOKUP($C261,'S45'!$C:$BQ,55,0)</f>
        <v>#N/A</v>
      </c>
      <c r="Q261" s="22" t="e">
        <f>VLOOKUP($C261,'S45'!$C:$BQ,62,0)</f>
        <v>#N/A</v>
      </c>
      <c r="R261" s="22" t="e">
        <f>VLOOKUP($C261,'S45'!$C:$BQ,63,0)</f>
        <v>#N/A</v>
      </c>
      <c r="S261" s="22" t="e">
        <f>VLOOKUP($C261,'S45'!$C:$BQ,45,0)</f>
        <v>#N/A</v>
      </c>
      <c r="T261" s="29" t="e">
        <f>VLOOKUP($C261,'S45'!$C:$BQ,52,0)</f>
        <v>#N/A</v>
      </c>
      <c r="U261" s="29" t="e">
        <f>VLOOKUP($C261,'S45'!$C:$BQ,53,0)</f>
        <v>#N/A</v>
      </c>
      <c r="V261" s="29" t="e">
        <f>VLOOKUP($C261,'S45'!$C:$BQ,15,0)</f>
        <v>#N/A</v>
      </c>
      <c r="W261" s="29" t="e">
        <f>VLOOKUP($C261,'S45'!$C:$BQ,22,0)</f>
        <v>#N/A</v>
      </c>
      <c r="X261" s="29" t="e">
        <f>VLOOKUP($C261,'S45'!$C:$BQ,23,0)</f>
        <v>#N/A</v>
      </c>
      <c r="Y261" s="29" t="e">
        <f>VLOOKUP($C261,'S45'!$C:$BQ,35,0)</f>
        <v>#N/A</v>
      </c>
      <c r="Z261" s="29" t="e">
        <f>VLOOKUP($C261,'S45'!$C:$BQ,42,0)</f>
        <v>#N/A</v>
      </c>
      <c r="AA261" s="29" t="e">
        <f>VLOOKUP($C261,'S45'!$C:$BQ,43,0)</f>
        <v>#N/A</v>
      </c>
      <c r="AB261" s="22" t="e">
        <f>VLOOKUP($C261,'S46'!$C:$BQ,55,0)</f>
        <v>#N/A</v>
      </c>
      <c r="AC261" s="22" t="e">
        <f>VLOOKUP($C261,'S46'!$C:$BQ,62,0)</f>
        <v>#N/A</v>
      </c>
      <c r="AD261" s="22" t="e">
        <f>VLOOKUP($C261,'S46'!$C:$BQ,63,0)</f>
        <v>#N/A</v>
      </c>
      <c r="AE261" s="22" t="e">
        <f>VLOOKUP($C261,'S46'!$C:$BQ,45,0)</f>
        <v>#N/A</v>
      </c>
      <c r="AF261" s="29" t="e">
        <f>VLOOKUP($C261,'S46'!$C:$BQ,52,0)</f>
        <v>#N/A</v>
      </c>
      <c r="AG261" s="29" t="e">
        <f>VLOOKUP($C261,'S46'!$C:$BQ,53,0)</f>
        <v>#N/A</v>
      </c>
      <c r="AH261" s="29" t="e">
        <f>VLOOKUP($C261,'S46'!$C:$BQ,15,0)</f>
        <v>#N/A</v>
      </c>
      <c r="AI261" s="29" t="e">
        <f>VLOOKUP($C261,'S46'!$C:$BQ,22,0)</f>
        <v>#N/A</v>
      </c>
      <c r="AJ261" s="29" t="e">
        <f>VLOOKUP($C261,'S46'!$C:$BQ,23,0)</f>
        <v>#N/A</v>
      </c>
      <c r="AK261" s="29" t="e">
        <f>VLOOKUP($C261,'S46'!$C:$BQ,35,0)</f>
        <v>#N/A</v>
      </c>
      <c r="AL261" s="29" t="e">
        <f>VLOOKUP($C261,'S46'!$C:$BQ,42,0)</f>
        <v>#N/A</v>
      </c>
      <c r="AM261" s="29" t="e">
        <f>VLOOKUP($C261,'S46'!$C:$BQ,43,0)</f>
        <v>#N/A</v>
      </c>
      <c r="AN261" s="22" t="e">
        <f>VLOOKUP($C261,'S47'!$C:$BQ,55,0)</f>
        <v>#N/A</v>
      </c>
      <c r="AO261" s="22" t="e">
        <f>VLOOKUP($C261,'S47'!$C:$BQ,62,0)</f>
        <v>#N/A</v>
      </c>
      <c r="AP261" s="22" t="e">
        <f>VLOOKUP($C261,'S47'!$C:$BQ,63,0)</f>
        <v>#N/A</v>
      </c>
      <c r="AQ261" s="22" t="e">
        <f>VLOOKUP($C261,'S47'!$C:$BQ,45,0)</f>
        <v>#N/A</v>
      </c>
      <c r="AR261" s="29" t="e">
        <f>VLOOKUP($C261,'S47'!$C:$BQ,52,0)</f>
        <v>#N/A</v>
      </c>
      <c r="AS261" s="29" t="e">
        <f>VLOOKUP($C261,'S47'!$C:$BQ,53,0)</f>
        <v>#N/A</v>
      </c>
      <c r="AT261" s="29" t="e">
        <f>VLOOKUP($C261,'S47'!$C:$BQ,15,0)</f>
        <v>#N/A</v>
      </c>
      <c r="AU261" s="29" t="e">
        <f>VLOOKUP($C261,'S47'!$C:$BQ,22,0)</f>
        <v>#N/A</v>
      </c>
      <c r="AV261" s="29" t="e">
        <f>VLOOKUP($C261,'S47'!$C:$BQ,23,0)</f>
        <v>#N/A</v>
      </c>
      <c r="AW261" s="29" t="e">
        <f>VLOOKUP($C261,'S47'!$C:$BQ,35,0)</f>
        <v>#N/A</v>
      </c>
      <c r="AX261" s="29" t="e">
        <f>VLOOKUP($C261,'S47'!$C:$BQ,42,0)</f>
        <v>#N/A</v>
      </c>
      <c r="AY261" s="29" t="e">
        <f>VLOOKUP($C261,'S47'!$C:$BQ,43,0)</f>
        <v>#N/A</v>
      </c>
      <c r="AZ261" s="22" t="e">
        <f>VLOOKUP($C261,'S48'!$C:$BQ,55,0)</f>
        <v>#N/A</v>
      </c>
      <c r="BA261" s="22" t="e">
        <f>VLOOKUP($C261,'S48'!$C:$BQ,62,0)</f>
        <v>#N/A</v>
      </c>
      <c r="BB261" s="22" t="e">
        <f>VLOOKUP($C261,'S48'!$C:$BQ,63,0)</f>
        <v>#N/A</v>
      </c>
      <c r="BC261" s="22" t="e">
        <f>VLOOKUP($C261,'S48'!$C:$BQ,45,0)</f>
        <v>#N/A</v>
      </c>
      <c r="BD261" s="29" t="e">
        <f>VLOOKUP($C261,'S48'!$C:$BQ,52,0)</f>
        <v>#N/A</v>
      </c>
      <c r="BE261" s="29" t="e">
        <f>VLOOKUP($C261,'S48'!$C:$BQ,53,0)</f>
        <v>#N/A</v>
      </c>
      <c r="BF261" s="29" t="e">
        <f>VLOOKUP($C261,'S48'!$C:$BQ,15,0)</f>
        <v>#N/A</v>
      </c>
      <c r="BG261" s="29" t="e">
        <f>VLOOKUP($C261,'S48'!$C:$BQ,22,0)</f>
        <v>#N/A</v>
      </c>
      <c r="BH261" s="29" t="e">
        <f>VLOOKUP($C261,'S48'!$C:$BQ,23,0)</f>
        <v>#N/A</v>
      </c>
      <c r="BI261" s="29" t="e">
        <f>VLOOKUP($C261,'S48'!$C:$BQ,35,0)</f>
        <v>#N/A</v>
      </c>
      <c r="BJ261" s="29" t="e">
        <f>VLOOKUP($C261,'S48'!$C:$BQ,42,0)</f>
        <v>#N/A</v>
      </c>
      <c r="BK261" s="29" t="e">
        <f>VLOOKUP($C261,'S48'!$C:$BQ,43,0)</f>
        <v>#N/A</v>
      </c>
      <c r="BL261" s="22" t="e">
        <f>VLOOKUP($C261,'S49'!$C:$BQ,55,0)</f>
        <v>#N/A</v>
      </c>
      <c r="BM261" s="22" t="e">
        <f>VLOOKUP($C261,'S49'!$C:$BQ,62,0)</f>
        <v>#N/A</v>
      </c>
      <c r="BN261" s="22" t="e">
        <f>VLOOKUP($C261,'S49'!$C:$BQ,63,0)</f>
        <v>#N/A</v>
      </c>
      <c r="BO261" s="22" t="e">
        <f>VLOOKUP($C261,'S49'!$C:$BQ,45,0)</f>
        <v>#N/A</v>
      </c>
      <c r="BP261" s="29" t="e">
        <f>VLOOKUP($C261,'S49'!$C:$BQ,52,0)</f>
        <v>#N/A</v>
      </c>
      <c r="BQ261" s="29" t="e">
        <f>VLOOKUP($C261,'S49'!$C:$BQ,53,0)</f>
        <v>#N/A</v>
      </c>
      <c r="BR261" s="29" t="e">
        <f>VLOOKUP($C261,'S49'!$C:$BQ,15,0)</f>
        <v>#N/A</v>
      </c>
      <c r="BS261" s="29" t="e">
        <f>VLOOKUP($C261,'S49'!$C:$BQ,22,0)</f>
        <v>#N/A</v>
      </c>
      <c r="BT261" s="29" t="e">
        <f>VLOOKUP($C261,'S49'!$C:$BQ,23,0)</f>
        <v>#N/A</v>
      </c>
      <c r="BU261" s="29" t="e">
        <f>VLOOKUP($C261,'S49'!$C:$BQ,35,0)</f>
        <v>#N/A</v>
      </c>
      <c r="BV261" s="29" t="e">
        <f>VLOOKUP($C261,'S49'!$C:$BQ,42,0)</f>
        <v>#N/A</v>
      </c>
      <c r="BW261" s="29" t="e">
        <f>VLOOKUP($C261,'S49'!$C:$BQ,43,0)</f>
        <v>#N/A</v>
      </c>
      <c r="BX261" s="22" t="e">
        <f>VLOOKUP($C261,'S50'!$C:$BQ,55,0)</f>
        <v>#N/A</v>
      </c>
      <c r="BY261" s="22" t="e">
        <f>VLOOKUP($C261,'S50'!$C:$BQ,62,0)</f>
        <v>#N/A</v>
      </c>
      <c r="BZ261" s="22" t="e">
        <f>VLOOKUP($C261,'S50'!$C:$BQ,63,0)</f>
        <v>#N/A</v>
      </c>
      <c r="CA261" s="22" t="e">
        <f>VLOOKUP($C261,'S50'!$C:$BQ,45,0)</f>
        <v>#N/A</v>
      </c>
      <c r="CB261" s="29" t="e">
        <f>VLOOKUP($C261,'S50'!$C:$BQ,52,0)</f>
        <v>#N/A</v>
      </c>
      <c r="CC261" s="29" t="e">
        <f>VLOOKUP($C261,'S50'!$C:$BQ,53,0)</f>
        <v>#N/A</v>
      </c>
      <c r="CD261" s="29" t="e">
        <f>VLOOKUP($C261,'S50'!$C:$BQ,15,0)</f>
        <v>#N/A</v>
      </c>
      <c r="CE261" s="29" t="e">
        <f>VLOOKUP($C261,'S50'!$C:$BQ,22,0)</f>
        <v>#N/A</v>
      </c>
      <c r="CF261" s="29" t="e">
        <f>VLOOKUP($C261,'S50'!$C:$BQ,23,0)</f>
        <v>#N/A</v>
      </c>
      <c r="CG261" s="29" t="e">
        <f>VLOOKUP($C261,'S50'!$C:$BQ,35,0)</f>
        <v>#N/A</v>
      </c>
      <c r="CH261" s="29" t="e">
        <f>VLOOKUP($C261,'S50'!$C:$BQ,42,0)</f>
        <v>#N/A</v>
      </c>
      <c r="CI261" s="29" t="e">
        <f>VLOOKUP($C261,'S50'!$C:$BQ,43,0)</f>
        <v>#N/A</v>
      </c>
    </row>
    <row r="262" spans="1:87" x14ac:dyDescent="0.2">
      <c r="A262" s="31" t="s">
        <v>246</v>
      </c>
      <c r="B262" s="31" t="s">
        <v>376</v>
      </c>
      <c r="C262" s="21" t="s">
        <v>303</v>
      </c>
      <c r="D262" s="22">
        <f>VLOOKUP($C262,'S0 remplacer avec S44'!$C:$BQ,55,0)</f>
        <v>689.6</v>
      </c>
      <c r="E262" s="22">
        <f>VLOOKUP($C262,'S0 remplacer avec S44'!$C:$BQ,62,0)</f>
        <v>80</v>
      </c>
      <c r="F262" s="22">
        <f>VLOOKUP($C262,'S0 remplacer avec S44'!$C:$BQ,63,0)</f>
        <v>234</v>
      </c>
      <c r="G262" s="22">
        <f>VLOOKUP($C262,'S0 remplacer avec S44'!$C:$BQ,45,0)</f>
        <v>6584.5947800000004</v>
      </c>
      <c r="H262" s="29">
        <f>VLOOKUP($C262,'S0 remplacer avec S44'!$C:$BQ,52,0)</f>
        <v>194</v>
      </c>
      <c r="I262" s="29">
        <f>VLOOKUP($C262,'S0 remplacer avec S44'!$C:$BQ,53,0)</f>
        <v>1550</v>
      </c>
      <c r="J262" s="29">
        <f>VLOOKUP($C262,'S0 remplacer avec S44'!$C:$BQ,15,0)</f>
        <v>487</v>
      </c>
      <c r="K262" s="29">
        <f>VLOOKUP($C262,'S0 remplacer avec S44'!$C:$BQ,22,0)</f>
        <v>0</v>
      </c>
      <c r="L262" s="29">
        <f>VLOOKUP($C262,'S0 remplacer avec S44'!$C:$BQ,23,0)</f>
        <v>25</v>
      </c>
      <c r="M262" s="29">
        <f>VLOOKUP($C262,'S0 remplacer avec S44'!$C:$BQ,35,0)</f>
        <v>7942.2890100000004</v>
      </c>
      <c r="N262" s="29">
        <f>VLOOKUP($C262,'S0 remplacer avec S44'!$C:$BQ,42,0)</f>
        <v>1542</v>
      </c>
      <c r="O262" s="29">
        <f>VLOOKUP($C262,'S0 remplacer avec S44'!$C:$BQ,43,0)</f>
        <v>3439</v>
      </c>
      <c r="P262" s="22">
        <f>VLOOKUP($C262,'S45'!$C:$BQ,55,0)</f>
        <v>697.7</v>
      </c>
      <c r="Q262" s="22">
        <f>VLOOKUP($C262,'S45'!$C:$BQ,62,0)</f>
        <v>72</v>
      </c>
      <c r="R262" s="22">
        <f>VLOOKUP($C262,'S45'!$C:$BQ,63,0)</f>
        <v>226</v>
      </c>
      <c r="S262" s="22">
        <f>VLOOKUP($C262,'S45'!$C:$BQ,45,0)</f>
        <v>6708.75702</v>
      </c>
      <c r="T262" s="29">
        <f>VLOOKUP($C262,'S45'!$C:$BQ,52,0)</f>
        <v>70</v>
      </c>
      <c r="U262" s="29">
        <f>VLOOKUP($C262,'S45'!$C:$BQ,53,0)</f>
        <v>1426</v>
      </c>
      <c r="V262" s="29">
        <f>VLOOKUP($C262,'S45'!$C:$BQ,15,0)</f>
        <v>491</v>
      </c>
      <c r="W262" s="29">
        <f>VLOOKUP($C262,'S45'!$C:$BQ,22,0)</f>
        <v>0</v>
      </c>
      <c r="X262" s="29">
        <f>VLOOKUP($C262,'S45'!$C:$BQ,23,0)</f>
        <v>21</v>
      </c>
      <c r="Y262" s="29">
        <f>VLOOKUP($C262,'S45'!$C:$BQ,35,0)</f>
        <v>8098.0056999999997</v>
      </c>
      <c r="Z262" s="29">
        <f>VLOOKUP($C262,'S45'!$C:$BQ,42,0)</f>
        <v>1386</v>
      </c>
      <c r="AA262" s="29">
        <f>VLOOKUP($C262,'S45'!$C:$BQ,43,0)</f>
        <v>3283</v>
      </c>
      <c r="AB262" s="22" t="e">
        <f>VLOOKUP($C262,'S46'!$C:$BQ,55,0)</f>
        <v>#N/A</v>
      </c>
      <c r="AC262" s="22" t="e">
        <f>VLOOKUP($C262,'S46'!$C:$BQ,62,0)</f>
        <v>#N/A</v>
      </c>
      <c r="AD262" s="22" t="e">
        <f>VLOOKUP($C262,'S46'!$C:$BQ,63,0)</f>
        <v>#N/A</v>
      </c>
      <c r="AE262" s="22" t="e">
        <f>VLOOKUP($C262,'S46'!$C:$BQ,45,0)</f>
        <v>#N/A</v>
      </c>
      <c r="AF262" s="29" t="e">
        <f>VLOOKUP($C262,'S46'!$C:$BQ,52,0)</f>
        <v>#N/A</v>
      </c>
      <c r="AG262" s="29" t="e">
        <f>VLOOKUP($C262,'S46'!$C:$BQ,53,0)</f>
        <v>#N/A</v>
      </c>
      <c r="AH262" s="29" t="e">
        <f>VLOOKUP($C262,'S46'!$C:$BQ,15,0)</f>
        <v>#N/A</v>
      </c>
      <c r="AI262" s="29" t="e">
        <f>VLOOKUP($C262,'S46'!$C:$BQ,22,0)</f>
        <v>#N/A</v>
      </c>
      <c r="AJ262" s="29" t="e">
        <f>VLOOKUP($C262,'S46'!$C:$BQ,23,0)</f>
        <v>#N/A</v>
      </c>
      <c r="AK262" s="29" t="e">
        <f>VLOOKUP($C262,'S46'!$C:$BQ,35,0)</f>
        <v>#N/A</v>
      </c>
      <c r="AL262" s="29" t="e">
        <f>VLOOKUP($C262,'S46'!$C:$BQ,42,0)</f>
        <v>#N/A</v>
      </c>
      <c r="AM262" s="29" t="e">
        <f>VLOOKUP($C262,'S46'!$C:$BQ,43,0)</f>
        <v>#N/A</v>
      </c>
      <c r="AN262" s="22" t="e">
        <f>VLOOKUP($C262,'S47'!$C:$BQ,55,0)</f>
        <v>#N/A</v>
      </c>
      <c r="AO262" s="22" t="e">
        <f>VLOOKUP($C262,'S47'!$C:$BQ,62,0)</f>
        <v>#N/A</v>
      </c>
      <c r="AP262" s="22" t="e">
        <f>VLOOKUP($C262,'S47'!$C:$BQ,63,0)</f>
        <v>#N/A</v>
      </c>
      <c r="AQ262" s="22" t="e">
        <f>VLOOKUP($C262,'S47'!$C:$BQ,45,0)</f>
        <v>#N/A</v>
      </c>
      <c r="AR262" s="29" t="e">
        <f>VLOOKUP($C262,'S47'!$C:$BQ,52,0)</f>
        <v>#N/A</v>
      </c>
      <c r="AS262" s="29" t="e">
        <f>VLOOKUP($C262,'S47'!$C:$BQ,53,0)</f>
        <v>#N/A</v>
      </c>
      <c r="AT262" s="29" t="e">
        <f>VLOOKUP($C262,'S47'!$C:$BQ,15,0)</f>
        <v>#N/A</v>
      </c>
      <c r="AU262" s="29" t="e">
        <f>VLOOKUP($C262,'S47'!$C:$BQ,22,0)</f>
        <v>#N/A</v>
      </c>
      <c r="AV262" s="29" t="e">
        <f>VLOOKUP($C262,'S47'!$C:$BQ,23,0)</f>
        <v>#N/A</v>
      </c>
      <c r="AW262" s="29" t="e">
        <f>VLOOKUP($C262,'S47'!$C:$BQ,35,0)</f>
        <v>#N/A</v>
      </c>
      <c r="AX262" s="29" t="e">
        <f>VLOOKUP($C262,'S47'!$C:$BQ,42,0)</f>
        <v>#N/A</v>
      </c>
      <c r="AY262" s="29" t="e">
        <f>VLOOKUP($C262,'S47'!$C:$BQ,43,0)</f>
        <v>#N/A</v>
      </c>
      <c r="AZ262" s="22" t="e">
        <f>VLOOKUP($C262,'S48'!$C:$BQ,55,0)</f>
        <v>#N/A</v>
      </c>
      <c r="BA262" s="22" t="e">
        <f>VLOOKUP($C262,'S48'!$C:$BQ,62,0)</f>
        <v>#N/A</v>
      </c>
      <c r="BB262" s="22" t="e">
        <f>VLOOKUP($C262,'S48'!$C:$BQ,63,0)</f>
        <v>#N/A</v>
      </c>
      <c r="BC262" s="22" t="e">
        <f>VLOOKUP($C262,'S48'!$C:$BQ,45,0)</f>
        <v>#N/A</v>
      </c>
      <c r="BD262" s="29" t="e">
        <f>VLOOKUP($C262,'S48'!$C:$BQ,52,0)</f>
        <v>#N/A</v>
      </c>
      <c r="BE262" s="29" t="e">
        <f>VLOOKUP($C262,'S48'!$C:$BQ,53,0)</f>
        <v>#N/A</v>
      </c>
      <c r="BF262" s="29" t="e">
        <f>VLOOKUP($C262,'S48'!$C:$BQ,15,0)</f>
        <v>#N/A</v>
      </c>
      <c r="BG262" s="29" t="e">
        <f>VLOOKUP($C262,'S48'!$C:$BQ,22,0)</f>
        <v>#N/A</v>
      </c>
      <c r="BH262" s="29" t="e">
        <f>VLOOKUP($C262,'S48'!$C:$BQ,23,0)</f>
        <v>#N/A</v>
      </c>
      <c r="BI262" s="29" t="e">
        <f>VLOOKUP($C262,'S48'!$C:$BQ,35,0)</f>
        <v>#N/A</v>
      </c>
      <c r="BJ262" s="29" t="e">
        <f>VLOOKUP($C262,'S48'!$C:$BQ,42,0)</f>
        <v>#N/A</v>
      </c>
      <c r="BK262" s="29" t="e">
        <f>VLOOKUP($C262,'S48'!$C:$BQ,43,0)</f>
        <v>#N/A</v>
      </c>
      <c r="BL262" s="22" t="e">
        <f>VLOOKUP($C262,'S49'!$C:$BQ,55,0)</f>
        <v>#N/A</v>
      </c>
      <c r="BM262" s="22" t="e">
        <f>VLOOKUP($C262,'S49'!$C:$BQ,62,0)</f>
        <v>#N/A</v>
      </c>
      <c r="BN262" s="22" t="e">
        <f>VLOOKUP($C262,'S49'!$C:$BQ,63,0)</f>
        <v>#N/A</v>
      </c>
      <c r="BO262" s="22" t="e">
        <f>VLOOKUP($C262,'S49'!$C:$BQ,45,0)</f>
        <v>#N/A</v>
      </c>
      <c r="BP262" s="29" t="e">
        <f>VLOOKUP($C262,'S49'!$C:$BQ,52,0)</f>
        <v>#N/A</v>
      </c>
      <c r="BQ262" s="29" t="e">
        <f>VLOOKUP($C262,'S49'!$C:$BQ,53,0)</f>
        <v>#N/A</v>
      </c>
      <c r="BR262" s="29" t="e">
        <f>VLOOKUP($C262,'S49'!$C:$BQ,15,0)</f>
        <v>#N/A</v>
      </c>
      <c r="BS262" s="29" t="e">
        <f>VLOOKUP($C262,'S49'!$C:$BQ,22,0)</f>
        <v>#N/A</v>
      </c>
      <c r="BT262" s="29" t="e">
        <f>VLOOKUP($C262,'S49'!$C:$BQ,23,0)</f>
        <v>#N/A</v>
      </c>
      <c r="BU262" s="29" t="e">
        <f>VLOOKUP($C262,'S49'!$C:$BQ,35,0)</f>
        <v>#N/A</v>
      </c>
      <c r="BV262" s="29" t="e">
        <f>VLOOKUP($C262,'S49'!$C:$BQ,42,0)</f>
        <v>#N/A</v>
      </c>
      <c r="BW262" s="29" t="e">
        <f>VLOOKUP($C262,'S49'!$C:$BQ,43,0)</f>
        <v>#N/A</v>
      </c>
      <c r="BX262" s="22" t="e">
        <f>VLOOKUP($C262,'S50'!$C:$BQ,55,0)</f>
        <v>#N/A</v>
      </c>
      <c r="BY262" s="22" t="e">
        <f>VLOOKUP($C262,'S50'!$C:$BQ,62,0)</f>
        <v>#N/A</v>
      </c>
      <c r="BZ262" s="22" t="e">
        <f>VLOOKUP($C262,'S50'!$C:$BQ,63,0)</f>
        <v>#N/A</v>
      </c>
      <c r="CA262" s="22" t="e">
        <f>VLOOKUP($C262,'S50'!$C:$BQ,45,0)</f>
        <v>#N/A</v>
      </c>
      <c r="CB262" s="29" t="e">
        <f>VLOOKUP($C262,'S50'!$C:$BQ,52,0)</f>
        <v>#N/A</v>
      </c>
      <c r="CC262" s="29" t="e">
        <f>VLOOKUP($C262,'S50'!$C:$BQ,53,0)</f>
        <v>#N/A</v>
      </c>
      <c r="CD262" s="29" t="e">
        <f>VLOOKUP($C262,'S50'!$C:$BQ,15,0)</f>
        <v>#N/A</v>
      </c>
      <c r="CE262" s="29" t="e">
        <f>VLOOKUP($C262,'S50'!$C:$BQ,22,0)</f>
        <v>#N/A</v>
      </c>
      <c r="CF262" s="29" t="e">
        <f>VLOOKUP($C262,'S50'!$C:$BQ,23,0)</f>
        <v>#N/A</v>
      </c>
      <c r="CG262" s="29" t="e">
        <f>VLOOKUP($C262,'S50'!$C:$BQ,35,0)</f>
        <v>#N/A</v>
      </c>
      <c r="CH262" s="29" t="e">
        <f>VLOOKUP($C262,'S50'!$C:$BQ,42,0)</f>
        <v>#N/A</v>
      </c>
      <c r="CI262" s="29" t="e">
        <f>VLOOKUP($C262,'S50'!$C:$BQ,43,0)</f>
        <v>#N/A</v>
      </c>
    </row>
    <row r="263" spans="1:87" x14ac:dyDescent="0.2">
      <c r="A263" s="31" t="e">
        <v>#N/A</v>
      </c>
      <c r="B263" s="31" t="e">
        <v>#N/A</v>
      </c>
      <c r="C263" s="21" t="s">
        <v>304</v>
      </c>
      <c r="D263" s="22" t="e">
        <f>VLOOKUP($C263,'S0 remplacer avec S44'!$C:$BQ,55,0)</f>
        <v>#N/A</v>
      </c>
      <c r="E263" s="22" t="e">
        <f>VLOOKUP($C263,'S0 remplacer avec S44'!$C:$BQ,62,0)</f>
        <v>#N/A</v>
      </c>
      <c r="F263" s="22" t="e">
        <f>VLOOKUP($C263,'S0 remplacer avec S44'!$C:$BQ,63,0)</f>
        <v>#N/A</v>
      </c>
      <c r="G263" s="22" t="e">
        <f>VLOOKUP($C263,'S0 remplacer avec S44'!$C:$BQ,45,0)</f>
        <v>#N/A</v>
      </c>
      <c r="H263" s="29" t="e">
        <f>VLOOKUP($C263,'S0 remplacer avec S44'!$C:$BQ,52,0)</f>
        <v>#N/A</v>
      </c>
      <c r="I263" s="29" t="e">
        <f>VLOOKUP($C263,'S0 remplacer avec S44'!$C:$BQ,53,0)</f>
        <v>#N/A</v>
      </c>
      <c r="J263" s="29" t="e">
        <f>VLOOKUP($C263,'S0 remplacer avec S44'!$C:$BQ,15,0)</f>
        <v>#N/A</v>
      </c>
      <c r="K263" s="29" t="e">
        <f>VLOOKUP($C263,'S0 remplacer avec S44'!$C:$BQ,22,0)</f>
        <v>#N/A</v>
      </c>
      <c r="L263" s="29" t="e">
        <f>VLOOKUP($C263,'S0 remplacer avec S44'!$C:$BQ,23,0)</f>
        <v>#N/A</v>
      </c>
      <c r="M263" s="29" t="e">
        <f>VLOOKUP($C263,'S0 remplacer avec S44'!$C:$BQ,35,0)</f>
        <v>#N/A</v>
      </c>
      <c r="N263" s="29" t="e">
        <f>VLOOKUP($C263,'S0 remplacer avec S44'!$C:$BQ,42,0)</f>
        <v>#N/A</v>
      </c>
      <c r="O263" s="29" t="e">
        <f>VLOOKUP($C263,'S0 remplacer avec S44'!$C:$BQ,43,0)</f>
        <v>#N/A</v>
      </c>
      <c r="P263" s="22" t="e">
        <f>VLOOKUP($C263,'S45'!$C:$BQ,55,0)</f>
        <v>#N/A</v>
      </c>
      <c r="Q263" s="22" t="e">
        <f>VLOOKUP($C263,'S45'!$C:$BQ,62,0)</f>
        <v>#N/A</v>
      </c>
      <c r="R263" s="22" t="e">
        <f>VLOOKUP($C263,'S45'!$C:$BQ,63,0)</f>
        <v>#N/A</v>
      </c>
      <c r="S263" s="22" t="e">
        <f>VLOOKUP($C263,'S45'!$C:$BQ,45,0)</f>
        <v>#N/A</v>
      </c>
      <c r="T263" s="29" t="e">
        <f>VLOOKUP($C263,'S45'!$C:$BQ,52,0)</f>
        <v>#N/A</v>
      </c>
      <c r="U263" s="29" t="e">
        <f>VLOOKUP($C263,'S45'!$C:$BQ,53,0)</f>
        <v>#N/A</v>
      </c>
      <c r="V263" s="29" t="e">
        <f>VLOOKUP($C263,'S45'!$C:$BQ,15,0)</f>
        <v>#N/A</v>
      </c>
      <c r="W263" s="29" t="e">
        <f>VLOOKUP($C263,'S45'!$C:$BQ,22,0)</f>
        <v>#N/A</v>
      </c>
      <c r="X263" s="29" t="e">
        <f>VLOOKUP($C263,'S45'!$C:$BQ,23,0)</f>
        <v>#N/A</v>
      </c>
      <c r="Y263" s="29" t="e">
        <f>VLOOKUP($C263,'S45'!$C:$BQ,35,0)</f>
        <v>#N/A</v>
      </c>
      <c r="Z263" s="29" t="e">
        <f>VLOOKUP($C263,'S45'!$C:$BQ,42,0)</f>
        <v>#N/A</v>
      </c>
      <c r="AA263" s="29" t="e">
        <f>VLOOKUP($C263,'S45'!$C:$BQ,43,0)</f>
        <v>#N/A</v>
      </c>
      <c r="AB263" s="22" t="e">
        <f>VLOOKUP($C263,'S46'!$C:$BQ,55,0)</f>
        <v>#N/A</v>
      </c>
      <c r="AC263" s="22" t="e">
        <f>VLOOKUP($C263,'S46'!$C:$BQ,62,0)</f>
        <v>#N/A</v>
      </c>
      <c r="AD263" s="22" t="e">
        <f>VLOOKUP($C263,'S46'!$C:$BQ,63,0)</f>
        <v>#N/A</v>
      </c>
      <c r="AE263" s="22" t="e">
        <f>VLOOKUP($C263,'S46'!$C:$BQ,45,0)</f>
        <v>#N/A</v>
      </c>
      <c r="AF263" s="29" t="e">
        <f>VLOOKUP($C263,'S46'!$C:$BQ,52,0)</f>
        <v>#N/A</v>
      </c>
      <c r="AG263" s="29" t="e">
        <f>VLOOKUP($C263,'S46'!$C:$BQ,53,0)</f>
        <v>#N/A</v>
      </c>
      <c r="AH263" s="29" t="e">
        <f>VLOOKUP($C263,'S46'!$C:$BQ,15,0)</f>
        <v>#N/A</v>
      </c>
      <c r="AI263" s="29" t="e">
        <f>VLOOKUP($C263,'S46'!$C:$BQ,22,0)</f>
        <v>#N/A</v>
      </c>
      <c r="AJ263" s="29" t="e">
        <f>VLOOKUP($C263,'S46'!$C:$BQ,23,0)</f>
        <v>#N/A</v>
      </c>
      <c r="AK263" s="29" t="e">
        <f>VLOOKUP($C263,'S46'!$C:$BQ,35,0)</f>
        <v>#N/A</v>
      </c>
      <c r="AL263" s="29" t="e">
        <f>VLOOKUP($C263,'S46'!$C:$BQ,42,0)</f>
        <v>#N/A</v>
      </c>
      <c r="AM263" s="29" t="e">
        <f>VLOOKUP($C263,'S46'!$C:$BQ,43,0)</f>
        <v>#N/A</v>
      </c>
      <c r="AN263" s="22" t="e">
        <f>VLOOKUP($C263,'S47'!$C:$BQ,55,0)</f>
        <v>#N/A</v>
      </c>
      <c r="AO263" s="22" t="e">
        <f>VLOOKUP($C263,'S47'!$C:$BQ,62,0)</f>
        <v>#N/A</v>
      </c>
      <c r="AP263" s="22" t="e">
        <f>VLOOKUP($C263,'S47'!$C:$BQ,63,0)</f>
        <v>#N/A</v>
      </c>
      <c r="AQ263" s="22" t="e">
        <f>VLOOKUP($C263,'S47'!$C:$BQ,45,0)</f>
        <v>#N/A</v>
      </c>
      <c r="AR263" s="29" t="e">
        <f>VLOOKUP($C263,'S47'!$C:$BQ,52,0)</f>
        <v>#N/A</v>
      </c>
      <c r="AS263" s="29" t="e">
        <f>VLOOKUP($C263,'S47'!$C:$BQ,53,0)</f>
        <v>#N/A</v>
      </c>
      <c r="AT263" s="29" t="e">
        <f>VLOOKUP($C263,'S47'!$C:$BQ,15,0)</f>
        <v>#N/A</v>
      </c>
      <c r="AU263" s="29" t="e">
        <f>VLOOKUP($C263,'S47'!$C:$BQ,22,0)</f>
        <v>#N/A</v>
      </c>
      <c r="AV263" s="29" t="e">
        <f>VLOOKUP($C263,'S47'!$C:$BQ,23,0)</f>
        <v>#N/A</v>
      </c>
      <c r="AW263" s="29" t="e">
        <f>VLOOKUP($C263,'S47'!$C:$BQ,35,0)</f>
        <v>#N/A</v>
      </c>
      <c r="AX263" s="29" t="e">
        <f>VLOOKUP($C263,'S47'!$C:$BQ,42,0)</f>
        <v>#N/A</v>
      </c>
      <c r="AY263" s="29" t="e">
        <f>VLOOKUP($C263,'S47'!$C:$BQ,43,0)</f>
        <v>#N/A</v>
      </c>
      <c r="AZ263" s="22" t="e">
        <f>VLOOKUP($C263,'S48'!$C:$BQ,55,0)</f>
        <v>#N/A</v>
      </c>
      <c r="BA263" s="22" t="e">
        <f>VLOOKUP($C263,'S48'!$C:$BQ,62,0)</f>
        <v>#N/A</v>
      </c>
      <c r="BB263" s="22" t="e">
        <f>VLOOKUP($C263,'S48'!$C:$BQ,63,0)</f>
        <v>#N/A</v>
      </c>
      <c r="BC263" s="22" t="e">
        <f>VLOOKUP($C263,'S48'!$C:$BQ,45,0)</f>
        <v>#N/A</v>
      </c>
      <c r="BD263" s="29" t="e">
        <f>VLOOKUP($C263,'S48'!$C:$BQ,52,0)</f>
        <v>#N/A</v>
      </c>
      <c r="BE263" s="29" t="e">
        <f>VLOOKUP($C263,'S48'!$C:$BQ,53,0)</f>
        <v>#N/A</v>
      </c>
      <c r="BF263" s="29" t="e">
        <f>VLOOKUP($C263,'S48'!$C:$BQ,15,0)</f>
        <v>#N/A</v>
      </c>
      <c r="BG263" s="29" t="e">
        <f>VLOOKUP($C263,'S48'!$C:$BQ,22,0)</f>
        <v>#N/A</v>
      </c>
      <c r="BH263" s="29" t="e">
        <f>VLOOKUP($C263,'S48'!$C:$BQ,23,0)</f>
        <v>#N/A</v>
      </c>
      <c r="BI263" s="29" t="e">
        <f>VLOOKUP($C263,'S48'!$C:$BQ,35,0)</f>
        <v>#N/A</v>
      </c>
      <c r="BJ263" s="29" t="e">
        <f>VLOOKUP($C263,'S48'!$C:$BQ,42,0)</f>
        <v>#N/A</v>
      </c>
      <c r="BK263" s="29" t="e">
        <f>VLOOKUP($C263,'S48'!$C:$BQ,43,0)</f>
        <v>#N/A</v>
      </c>
      <c r="BL263" s="22" t="e">
        <f>VLOOKUP($C263,'S49'!$C:$BQ,55,0)</f>
        <v>#N/A</v>
      </c>
      <c r="BM263" s="22" t="e">
        <f>VLOOKUP($C263,'S49'!$C:$BQ,62,0)</f>
        <v>#N/A</v>
      </c>
      <c r="BN263" s="22" t="e">
        <f>VLOOKUP($C263,'S49'!$C:$BQ,63,0)</f>
        <v>#N/A</v>
      </c>
      <c r="BO263" s="22" t="e">
        <f>VLOOKUP($C263,'S49'!$C:$BQ,45,0)</f>
        <v>#N/A</v>
      </c>
      <c r="BP263" s="29" t="e">
        <f>VLOOKUP($C263,'S49'!$C:$BQ,52,0)</f>
        <v>#N/A</v>
      </c>
      <c r="BQ263" s="29" t="e">
        <f>VLOOKUP($C263,'S49'!$C:$BQ,53,0)</f>
        <v>#N/A</v>
      </c>
      <c r="BR263" s="29" t="e">
        <f>VLOOKUP($C263,'S49'!$C:$BQ,15,0)</f>
        <v>#N/A</v>
      </c>
      <c r="BS263" s="29" t="e">
        <f>VLOOKUP($C263,'S49'!$C:$BQ,22,0)</f>
        <v>#N/A</v>
      </c>
      <c r="BT263" s="29" t="e">
        <f>VLOOKUP($C263,'S49'!$C:$BQ,23,0)</f>
        <v>#N/A</v>
      </c>
      <c r="BU263" s="29" t="e">
        <f>VLOOKUP($C263,'S49'!$C:$BQ,35,0)</f>
        <v>#N/A</v>
      </c>
      <c r="BV263" s="29" t="e">
        <f>VLOOKUP($C263,'S49'!$C:$BQ,42,0)</f>
        <v>#N/A</v>
      </c>
      <c r="BW263" s="29" t="e">
        <f>VLOOKUP($C263,'S49'!$C:$BQ,43,0)</f>
        <v>#N/A</v>
      </c>
      <c r="BX263" s="22" t="e">
        <f>VLOOKUP($C263,'S50'!$C:$BQ,55,0)</f>
        <v>#N/A</v>
      </c>
      <c r="BY263" s="22" t="e">
        <f>VLOOKUP($C263,'S50'!$C:$BQ,62,0)</f>
        <v>#N/A</v>
      </c>
      <c r="BZ263" s="22" t="e">
        <f>VLOOKUP($C263,'S50'!$C:$BQ,63,0)</f>
        <v>#N/A</v>
      </c>
      <c r="CA263" s="22" t="e">
        <f>VLOOKUP($C263,'S50'!$C:$BQ,45,0)</f>
        <v>#N/A</v>
      </c>
      <c r="CB263" s="29" t="e">
        <f>VLOOKUP($C263,'S50'!$C:$BQ,52,0)</f>
        <v>#N/A</v>
      </c>
      <c r="CC263" s="29" t="e">
        <f>VLOOKUP($C263,'S50'!$C:$BQ,53,0)</f>
        <v>#N/A</v>
      </c>
      <c r="CD263" s="29" t="e">
        <f>VLOOKUP($C263,'S50'!$C:$BQ,15,0)</f>
        <v>#N/A</v>
      </c>
      <c r="CE263" s="29" t="e">
        <f>VLOOKUP($C263,'S50'!$C:$BQ,22,0)</f>
        <v>#N/A</v>
      </c>
      <c r="CF263" s="29" t="e">
        <f>VLOOKUP($C263,'S50'!$C:$BQ,23,0)</f>
        <v>#N/A</v>
      </c>
      <c r="CG263" s="29" t="e">
        <f>VLOOKUP($C263,'S50'!$C:$BQ,35,0)</f>
        <v>#N/A</v>
      </c>
      <c r="CH263" s="29" t="e">
        <f>VLOOKUP($C263,'S50'!$C:$BQ,42,0)</f>
        <v>#N/A</v>
      </c>
      <c r="CI263" s="29" t="e">
        <f>VLOOKUP($C263,'S50'!$C:$BQ,43,0)</f>
        <v>#N/A</v>
      </c>
    </row>
    <row r="264" spans="1:87" x14ac:dyDescent="0.2">
      <c r="A264" s="31" t="e">
        <v>#N/A</v>
      </c>
      <c r="B264" s="31" t="e">
        <v>#N/A</v>
      </c>
      <c r="C264" s="21" t="s">
        <v>305</v>
      </c>
      <c r="D264" s="22" t="e">
        <f>VLOOKUP($C264,'S0 remplacer avec S44'!$C:$BQ,55,0)</f>
        <v>#N/A</v>
      </c>
      <c r="E264" s="22" t="e">
        <f>VLOOKUP($C264,'S0 remplacer avec S44'!$C:$BQ,62,0)</f>
        <v>#N/A</v>
      </c>
      <c r="F264" s="22" t="e">
        <f>VLOOKUP($C264,'S0 remplacer avec S44'!$C:$BQ,63,0)</f>
        <v>#N/A</v>
      </c>
      <c r="G264" s="22" t="e">
        <f>VLOOKUP($C264,'S0 remplacer avec S44'!$C:$BQ,45,0)</f>
        <v>#N/A</v>
      </c>
      <c r="H264" s="29" t="e">
        <f>VLOOKUP($C264,'S0 remplacer avec S44'!$C:$BQ,52,0)</f>
        <v>#N/A</v>
      </c>
      <c r="I264" s="29" t="e">
        <f>VLOOKUP($C264,'S0 remplacer avec S44'!$C:$BQ,53,0)</f>
        <v>#N/A</v>
      </c>
      <c r="J264" s="29" t="e">
        <f>VLOOKUP($C264,'S0 remplacer avec S44'!$C:$BQ,15,0)</f>
        <v>#N/A</v>
      </c>
      <c r="K264" s="29" t="e">
        <f>VLOOKUP($C264,'S0 remplacer avec S44'!$C:$BQ,22,0)</f>
        <v>#N/A</v>
      </c>
      <c r="L264" s="29" t="e">
        <f>VLOOKUP($C264,'S0 remplacer avec S44'!$C:$BQ,23,0)</f>
        <v>#N/A</v>
      </c>
      <c r="M264" s="29" t="e">
        <f>VLOOKUP($C264,'S0 remplacer avec S44'!$C:$BQ,35,0)</f>
        <v>#N/A</v>
      </c>
      <c r="N264" s="29" t="e">
        <f>VLOOKUP($C264,'S0 remplacer avec S44'!$C:$BQ,42,0)</f>
        <v>#N/A</v>
      </c>
      <c r="O264" s="29" t="e">
        <f>VLOOKUP($C264,'S0 remplacer avec S44'!$C:$BQ,43,0)</f>
        <v>#N/A</v>
      </c>
      <c r="P264" s="22" t="e">
        <f>VLOOKUP($C264,'S45'!$C:$BQ,55,0)</f>
        <v>#N/A</v>
      </c>
      <c r="Q264" s="22" t="e">
        <f>VLOOKUP($C264,'S45'!$C:$BQ,62,0)</f>
        <v>#N/A</v>
      </c>
      <c r="R264" s="22" t="e">
        <f>VLOOKUP($C264,'S45'!$C:$BQ,63,0)</f>
        <v>#N/A</v>
      </c>
      <c r="S264" s="22" t="e">
        <f>VLOOKUP($C264,'S45'!$C:$BQ,45,0)</f>
        <v>#N/A</v>
      </c>
      <c r="T264" s="29" t="e">
        <f>VLOOKUP($C264,'S45'!$C:$BQ,52,0)</f>
        <v>#N/A</v>
      </c>
      <c r="U264" s="29" t="e">
        <f>VLOOKUP($C264,'S45'!$C:$BQ,53,0)</f>
        <v>#N/A</v>
      </c>
      <c r="V264" s="29" t="e">
        <f>VLOOKUP($C264,'S45'!$C:$BQ,15,0)</f>
        <v>#N/A</v>
      </c>
      <c r="W264" s="29" t="e">
        <f>VLOOKUP($C264,'S45'!$C:$BQ,22,0)</f>
        <v>#N/A</v>
      </c>
      <c r="X264" s="29" t="e">
        <f>VLOOKUP($C264,'S45'!$C:$BQ,23,0)</f>
        <v>#N/A</v>
      </c>
      <c r="Y264" s="29" t="e">
        <f>VLOOKUP($C264,'S45'!$C:$BQ,35,0)</f>
        <v>#N/A</v>
      </c>
      <c r="Z264" s="29" t="e">
        <f>VLOOKUP($C264,'S45'!$C:$BQ,42,0)</f>
        <v>#N/A</v>
      </c>
      <c r="AA264" s="29" t="e">
        <f>VLOOKUP($C264,'S45'!$C:$BQ,43,0)</f>
        <v>#N/A</v>
      </c>
      <c r="AB264" s="22" t="e">
        <f>VLOOKUP($C264,'S46'!$C:$BQ,55,0)</f>
        <v>#N/A</v>
      </c>
      <c r="AC264" s="22" t="e">
        <f>VLOOKUP($C264,'S46'!$C:$BQ,62,0)</f>
        <v>#N/A</v>
      </c>
      <c r="AD264" s="22" t="e">
        <f>VLOOKUP($C264,'S46'!$C:$BQ,63,0)</f>
        <v>#N/A</v>
      </c>
      <c r="AE264" s="22" t="e">
        <f>VLOOKUP($C264,'S46'!$C:$BQ,45,0)</f>
        <v>#N/A</v>
      </c>
      <c r="AF264" s="29" t="e">
        <f>VLOOKUP($C264,'S46'!$C:$BQ,52,0)</f>
        <v>#N/A</v>
      </c>
      <c r="AG264" s="29" t="e">
        <f>VLOOKUP($C264,'S46'!$C:$BQ,53,0)</f>
        <v>#N/A</v>
      </c>
      <c r="AH264" s="29" t="e">
        <f>VLOOKUP($C264,'S46'!$C:$BQ,15,0)</f>
        <v>#N/A</v>
      </c>
      <c r="AI264" s="29" t="e">
        <f>VLOOKUP($C264,'S46'!$C:$BQ,22,0)</f>
        <v>#N/A</v>
      </c>
      <c r="AJ264" s="29" t="e">
        <f>VLOOKUP($C264,'S46'!$C:$BQ,23,0)</f>
        <v>#N/A</v>
      </c>
      <c r="AK264" s="29" t="e">
        <f>VLOOKUP($C264,'S46'!$C:$BQ,35,0)</f>
        <v>#N/A</v>
      </c>
      <c r="AL264" s="29" t="e">
        <f>VLOOKUP($C264,'S46'!$C:$BQ,42,0)</f>
        <v>#N/A</v>
      </c>
      <c r="AM264" s="29" t="e">
        <f>VLOOKUP($C264,'S46'!$C:$BQ,43,0)</f>
        <v>#N/A</v>
      </c>
      <c r="AN264" s="22" t="e">
        <f>VLOOKUP($C264,'S47'!$C:$BQ,55,0)</f>
        <v>#N/A</v>
      </c>
      <c r="AO264" s="22" t="e">
        <f>VLOOKUP($C264,'S47'!$C:$BQ,62,0)</f>
        <v>#N/A</v>
      </c>
      <c r="AP264" s="22" t="e">
        <f>VLOOKUP($C264,'S47'!$C:$BQ,63,0)</f>
        <v>#N/A</v>
      </c>
      <c r="AQ264" s="22" t="e">
        <f>VLOOKUP($C264,'S47'!$C:$BQ,45,0)</f>
        <v>#N/A</v>
      </c>
      <c r="AR264" s="29" t="e">
        <f>VLOOKUP($C264,'S47'!$C:$BQ,52,0)</f>
        <v>#N/A</v>
      </c>
      <c r="AS264" s="29" t="e">
        <f>VLOOKUP($C264,'S47'!$C:$BQ,53,0)</f>
        <v>#N/A</v>
      </c>
      <c r="AT264" s="29" t="e">
        <f>VLOOKUP($C264,'S47'!$C:$BQ,15,0)</f>
        <v>#N/A</v>
      </c>
      <c r="AU264" s="29" t="e">
        <f>VLOOKUP($C264,'S47'!$C:$BQ,22,0)</f>
        <v>#N/A</v>
      </c>
      <c r="AV264" s="29" t="e">
        <f>VLOOKUP($C264,'S47'!$C:$BQ,23,0)</f>
        <v>#N/A</v>
      </c>
      <c r="AW264" s="29" t="e">
        <f>VLOOKUP($C264,'S47'!$C:$BQ,35,0)</f>
        <v>#N/A</v>
      </c>
      <c r="AX264" s="29" t="e">
        <f>VLOOKUP($C264,'S47'!$C:$BQ,42,0)</f>
        <v>#N/A</v>
      </c>
      <c r="AY264" s="29" t="e">
        <f>VLOOKUP($C264,'S47'!$C:$BQ,43,0)</f>
        <v>#N/A</v>
      </c>
      <c r="AZ264" s="22" t="e">
        <f>VLOOKUP($C264,'S48'!$C:$BQ,55,0)</f>
        <v>#N/A</v>
      </c>
      <c r="BA264" s="22" t="e">
        <f>VLOOKUP($C264,'S48'!$C:$BQ,62,0)</f>
        <v>#N/A</v>
      </c>
      <c r="BB264" s="22" t="e">
        <f>VLOOKUP($C264,'S48'!$C:$BQ,63,0)</f>
        <v>#N/A</v>
      </c>
      <c r="BC264" s="22" t="e">
        <f>VLOOKUP($C264,'S48'!$C:$BQ,45,0)</f>
        <v>#N/A</v>
      </c>
      <c r="BD264" s="29" t="e">
        <f>VLOOKUP($C264,'S48'!$C:$BQ,52,0)</f>
        <v>#N/A</v>
      </c>
      <c r="BE264" s="29" t="e">
        <f>VLOOKUP($C264,'S48'!$C:$BQ,53,0)</f>
        <v>#N/A</v>
      </c>
      <c r="BF264" s="29" t="e">
        <f>VLOOKUP($C264,'S48'!$C:$BQ,15,0)</f>
        <v>#N/A</v>
      </c>
      <c r="BG264" s="29" t="e">
        <f>VLOOKUP($C264,'S48'!$C:$BQ,22,0)</f>
        <v>#N/A</v>
      </c>
      <c r="BH264" s="29" t="e">
        <f>VLOOKUP($C264,'S48'!$C:$BQ,23,0)</f>
        <v>#N/A</v>
      </c>
      <c r="BI264" s="29" t="e">
        <f>VLOOKUP($C264,'S48'!$C:$BQ,35,0)</f>
        <v>#N/A</v>
      </c>
      <c r="BJ264" s="29" t="e">
        <f>VLOOKUP($C264,'S48'!$C:$BQ,42,0)</f>
        <v>#N/A</v>
      </c>
      <c r="BK264" s="29" t="e">
        <f>VLOOKUP($C264,'S48'!$C:$BQ,43,0)</f>
        <v>#N/A</v>
      </c>
      <c r="BL264" s="22" t="e">
        <f>VLOOKUP($C264,'S49'!$C:$BQ,55,0)</f>
        <v>#N/A</v>
      </c>
      <c r="BM264" s="22" t="e">
        <f>VLOOKUP($C264,'S49'!$C:$BQ,62,0)</f>
        <v>#N/A</v>
      </c>
      <c r="BN264" s="22" t="e">
        <f>VLOOKUP($C264,'S49'!$C:$BQ,63,0)</f>
        <v>#N/A</v>
      </c>
      <c r="BO264" s="22" t="e">
        <f>VLOOKUP($C264,'S49'!$C:$BQ,45,0)</f>
        <v>#N/A</v>
      </c>
      <c r="BP264" s="29" t="e">
        <f>VLOOKUP($C264,'S49'!$C:$BQ,52,0)</f>
        <v>#N/A</v>
      </c>
      <c r="BQ264" s="29" t="e">
        <f>VLOOKUP($C264,'S49'!$C:$BQ,53,0)</f>
        <v>#N/A</v>
      </c>
      <c r="BR264" s="29" t="e">
        <f>VLOOKUP($C264,'S49'!$C:$BQ,15,0)</f>
        <v>#N/A</v>
      </c>
      <c r="BS264" s="29" t="e">
        <f>VLOOKUP($C264,'S49'!$C:$BQ,22,0)</f>
        <v>#N/A</v>
      </c>
      <c r="BT264" s="29" t="e">
        <f>VLOOKUP($C264,'S49'!$C:$BQ,23,0)</f>
        <v>#N/A</v>
      </c>
      <c r="BU264" s="29" t="e">
        <f>VLOOKUP($C264,'S49'!$C:$BQ,35,0)</f>
        <v>#N/A</v>
      </c>
      <c r="BV264" s="29" t="e">
        <f>VLOOKUP($C264,'S49'!$C:$BQ,42,0)</f>
        <v>#N/A</v>
      </c>
      <c r="BW264" s="29" t="e">
        <f>VLOOKUP($C264,'S49'!$C:$BQ,43,0)</f>
        <v>#N/A</v>
      </c>
      <c r="BX264" s="22" t="e">
        <f>VLOOKUP($C264,'S50'!$C:$BQ,55,0)</f>
        <v>#N/A</v>
      </c>
      <c r="BY264" s="22" t="e">
        <f>VLOOKUP($C264,'S50'!$C:$BQ,62,0)</f>
        <v>#N/A</v>
      </c>
      <c r="BZ264" s="22" t="e">
        <f>VLOOKUP($C264,'S50'!$C:$BQ,63,0)</f>
        <v>#N/A</v>
      </c>
      <c r="CA264" s="22" t="e">
        <f>VLOOKUP($C264,'S50'!$C:$BQ,45,0)</f>
        <v>#N/A</v>
      </c>
      <c r="CB264" s="29" t="e">
        <f>VLOOKUP($C264,'S50'!$C:$BQ,52,0)</f>
        <v>#N/A</v>
      </c>
      <c r="CC264" s="29" t="e">
        <f>VLOOKUP($C264,'S50'!$C:$BQ,53,0)</f>
        <v>#N/A</v>
      </c>
      <c r="CD264" s="29" t="e">
        <f>VLOOKUP($C264,'S50'!$C:$BQ,15,0)</f>
        <v>#N/A</v>
      </c>
      <c r="CE264" s="29" t="e">
        <f>VLOOKUP($C264,'S50'!$C:$BQ,22,0)</f>
        <v>#N/A</v>
      </c>
      <c r="CF264" s="29" t="e">
        <f>VLOOKUP($C264,'S50'!$C:$BQ,23,0)</f>
        <v>#N/A</v>
      </c>
      <c r="CG264" s="29" t="e">
        <f>VLOOKUP($C264,'S50'!$C:$BQ,35,0)</f>
        <v>#N/A</v>
      </c>
      <c r="CH264" s="29" t="e">
        <f>VLOOKUP($C264,'S50'!$C:$BQ,42,0)</f>
        <v>#N/A</v>
      </c>
      <c r="CI264" s="29" t="e">
        <f>VLOOKUP($C264,'S50'!$C:$BQ,43,0)</f>
        <v>#N/A</v>
      </c>
    </row>
    <row r="265" spans="1:87" x14ac:dyDescent="0.2">
      <c r="A265" s="31" t="s">
        <v>246</v>
      </c>
      <c r="B265" s="31" t="s">
        <v>376</v>
      </c>
      <c r="C265" s="21" t="s">
        <v>306</v>
      </c>
      <c r="D265" s="22">
        <f>VLOOKUP($C265,'S0 remplacer avec S44'!$C:$BQ,55,0)</f>
        <v>149.69999999999999</v>
      </c>
      <c r="E265" s="22">
        <f>VLOOKUP($C265,'S0 remplacer avec S44'!$C:$BQ,62,0)</f>
        <v>0</v>
      </c>
      <c r="F265" s="22">
        <f>VLOOKUP($C265,'S0 remplacer avec S44'!$C:$BQ,63,0)</f>
        <v>0</v>
      </c>
      <c r="G265" s="22">
        <f>VLOOKUP($C265,'S0 remplacer avec S44'!$C:$BQ,45,0)</f>
        <v>1257.4170999999999</v>
      </c>
      <c r="H265" s="29">
        <f>VLOOKUP($C265,'S0 remplacer avec S44'!$C:$BQ,52,0)</f>
        <v>0</v>
      </c>
      <c r="I265" s="29">
        <f>VLOOKUP($C265,'S0 remplacer avec S44'!$C:$BQ,53,0)</f>
        <v>35</v>
      </c>
      <c r="J265" s="29">
        <f>VLOOKUP($C265,'S0 remplacer avec S44'!$C:$BQ,15,0)</f>
        <v>93</v>
      </c>
      <c r="K265" s="29">
        <f>VLOOKUP($C265,'S0 remplacer avec S44'!$C:$BQ,22,0)</f>
        <v>0</v>
      </c>
      <c r="L265" s="29">
        <f>VLOOKUP($C265,'S0 remplacer avec S44'!$C:$BQ,23,0)</f>
        <v>0</v>
      </c>
      <c r="M265" s="29">
        <f>VLOOKUP($C265,'S0 remplacer avec S44'!$C:$BQ,35,0)</f>
        <v>882.71596999999997</v>
      </c>
      <c r="N265" s="29">
        <f>VLOOKUP($C265,'S0 remplacer avec S44'!$C:$BQ,42,0)</f>
        <v>452</v>
      </c>
      <c r="O265" s="29">
        <f>VLOOKUP($C265,'S0 remplacer avec S44'!$C:$BQ,43,0)</f>
        <v>719</v>
      </c>
      <c r="P265" s="22">
        <f>VLOOKUP($C265,'S45'!$C:$BQ,55,0)</f>
        <v>148.9</v>
      </c>
      <c r="Q265" s="22">
        <f>VLOOKUP($C265,'S45'!$C:$BQ,62,0)</f>
        <v>0</v>
      </c>
      <c r="R265" s="22">
        <f>VLOOKUP($C265,'S45'!$C:$BQ,63,0)</f>
        <v>0</v>
      </c>
      <c r="S265" s="22">
        <f>VLOOKUP($C265,'S45'!$C:$BQ,45,0)</f>
        <v>1330.22532</v>
      </c>
      <c r="T265" s="29">
        <f>VLOOKUP($C265,'S45'!$C:$BQ,52,0)</f>
        <v>0</v>
      </c>
      <c r="U265" s="29">
        <f>VLOOKUP($C265,'S45'!$C:$BQ,53,0)</f>
        <v>0</v>
      </c>
      <c r="V265" s="29">
        <f>VLOOKUP($C265,'S45'!$C:$BQ,15,0)</f>
        <v>95</v>
      </c>
      <c r="W265" s="29">
        <f>VLOOKUP($C265,'S45'!$C:$BQ,22,0)</f>
        <v>0</v>
      </c>
      <c r="X265" s="29">
        <f>VLOOKUP($C265,'S45'!$C:$BQ,23,0)</f>
        <v>0</v>
      </c>
      <c r="Y265" s="29">
        <f>VLOOKUP($C265,'S45'!$C:$BQ,35,0)</f>
        <v>884.22983999999997</v>
      </c>
      <c r="Z265" s="29">
        <f>VLOOKUP($C265,'S45'!$C:$BQ,42,0)</f>
        <v>451</v>
      </c>
      <c r="AA265" s="29">
        <f>VLOOKUP($C265,'S45'!$C:$BQ,43,0)</f>
        <v>718</v>
      </c>
      <c r="AB265" s="22" t="e">
        <f>VLOOKUP($C265,'S46'!$C:$BQ,55,0)</f>
        <v>#N/A</v>
      </c>
      <c r="AC265" s="22" t="e">
        <f>VLOOKUP($C265,'S46'!$C:$BQ,62,0)</f>
        <v>#N/A</v>
      </c>
      <c r="AD265" s="22" t="e">
        <f>VLOOKUP($C265,'S46'!$C:$BQ,63,0)</f>
        <v>#N/A</v>
      </c>
      <c r="AE265" s="22" t="e">
        <f>VLOOKUP($C265,'S46'!$C:$BQ,45,0)</f>
        <v>#N/A</v>
      </c>
      <c r="AF265" s="29" t="e">
        <f>VLOOKUP($C265,'S46'!$C:$BQ,52,0)</f>
        <v>#N/A</v>
      </c>
      <c r="AG265" s="29" t="e">
        <f>VLOOKUP($C265,'S46'!$C:$BQ,53,0)</f>
        <v>#N/A</v>
      </c>
      <c r="AH265" s="29" t="e">
        <f>VLOOKUP($C265,'S46'!$C:$BQ,15,0)</f>
        <v>#N/A</v>
      </c>
      <c r="AI265" s="29" t="e">
        <f>VLOOKUP($C265,'S46'!$C:$BQ,22,0)</f>
        <v>#N/A</v>
      </c>
      <c r="AJ265" s="29" t="e">
        <f>VLOOKUP($C265,'S46'!$C:$BQ,23,0)</f>
        <v>#N/A</v>
      </c>
      <c r="AK265" s="29" t="e">
        <f>VLOOKUP($C265,'S46'!$C:$BQ,35,0)</f>
        <v>#N/A</v>
      </c>
      <c r="AL265" s="29" t="e">
        <f>VLOOKUP($C265,'S46'!$C:$BQ,42,0)</f>
        <v>#N/A</v>
      </c>
      <c r="AM265" s="29" t="e">
        <f>VLOOKUP($C265,'S46'!$C:$BQ,43,0)</f>
        <v>#N/A</v>
      </c>
      <c r="AN265" s="22" t="e">
        <f>VLOOKUP($C265,'S47'!$C:$BQ,55,0)</f>
        <v>#N/A</v>
      </c>
      <c r="AO265" s="22" t="e">
        <f>VLOOKUP($C265,'S47'!$C:$BQ,62,0)</f>
        <v>#N/A</v>
      </c>
      <c r="AP265" s="22" t="e">
        <f>VLOOKUP($C265,'S47'!$C:$BQ,63,0)</f>
        <v>#N/A</v>
      </c>
      <c r="AQ265" s="22" t="e">
        <f>VLOOKUP($C265,'S47'!$C:$BQ,45,0)</f>
        <v>#N/A</v>
      </c>
      <c r="AR265" s="29" t="e">
        <f>VLOOKUP($C265,'S47'!$C:$BQ,52,0)</f>
        <v>#N/A</v>
      </c>
      <c r="AS265" s="29" t="e">
        <f>VLOOKUP($C265,'S47'!$C:$BQ,53,0)</f>
        <v>#N/A</v>
      </c>
      <c r="AT265" s="29" t="e">
        <f>VLOOKUP($C265,'S47'!$C:$BQ,15,0)</f>
        <v>#N/A</v>
      </c>
      <c r="AU265" s="29" t="e">
        <f>VLOOKUP($C265,'S47'!$C:$BQ,22,0)</f>
        <v>#N/A</v>
      </c>
      <c r="AV265" s="29" t="e">
        <f>VLOOKUP($C265,'S47'!$C:$BQ,23,0)</f>
        <v>#N/A</v>
      </c>
      <c r="AW265" s="29" t="e">
        <f>VLOOKUP($C265,'S47'!$C:$BQ,35,0)</f>
        <v>#N/A</v>
      </c>
      <c r="AX265" s="29" t="e">
        <f>VLOOKUP($C265,'S47'!$C:$BQ,42,0)</f>
        <v>#N/A</v>
      </c>
      <c r="AY265" s="29" t="e">
        <f>VLOOKUP($C265,'S47'!$C:$BQ,43,0)</f>
        <v>#N/A</v>
      </c>
      <c r="AZ265" s="22" t="e">
        <f>VLOOKUP($C265,'S48'!$C:$BQ,55,0)</f>
        <v>#N/A</v>
      </c>
      <c r="BA265" s="22" t="e">
        <f>VLOOKUP($C265,'S48'!$C:$BQ,62,0)</f>
        <v>#N/A</v>
      </c>
      <c r="BB265" s="22" t="e">
        <f>VLOOKUP($C265,'S48'!$C:$BQ,63,0)</f>
        <v>#N/A</v>
      </c>
      <c r="BC265" s="22" t="e">
        <f>VLOOKUP($C265,'S48'!$C:$BQ,45,0)</f>
        <v>#N/A</v>
      </c>
      <c r="BD265" s="29" t="e">
        <f>VLOOKUP($C265,'S48'!$C:$BQ,52,0)</f>
        <v>#N/A</v>
      </c>
      <c r="BE265" s="29" t="e">
        <f>VLOOKUP($C265,'S48'!$C:$BQ,53,0)</f>
        <v>#N/A</v>
      </c>
      <c r="BF265" s="29" t="e">
        <f>VLOOKUP($C265,'S48'!$C:$BQ,15,0)</f>
        <v>#N/A</v>
      </c>
      <c r="BG265" s="29" t="e">
        <f>VLOOKUP($C265,'S48'!$C:$BQ,22,0)</f>
        <v>#N/A</v>
      </c>
      <c r="BH265" s="29" t="e">
        <f>VLOOKUP($C265,'S48'!$C:$BQ,23,0)</f>
        <v>#N/A</v>
      </c>
      <c r="BI265" s="29" t="e">
        <f>VLOOKUP($C265,'S48'!$C:$BQ,35,0)</f>
        <v>#N/A</v>
      </c>
      <c r="BJ265" s="29" t="e">
        <f>VLOOKUP($C265,'S48'!$C:$BQ,42,0)</f>
        <v>#N/A</v>
      </c>
      <c r="BK265" s="29" t="e">
        <f>VLOOKUP($C265,'S48'!$C:$BQ,43,0)</f>
        <v>#N/A</v>
      </c>
      <c r="BL265" s="22" t="e">
        <f>VLOOKUP($C265,'S49'!$C:$BQ,55,0)</f>
        <v>#N/A</v>
      </c>
      <c r="BM265" s="22" t="e">
        <f>VLOOKUP($C265,'S49'!$C:$BQ,62,0)</f>
        <v>#N/A</v>
      </c>
      <c r="BN265" s="22" t="e">
        <f>VLOOKUP($C265,'S49'!$C:$BQ,63,0)</f>
        <v>#N/A</v>
      </c>
      <c r="BO265" s="22" t="e">
        <f>VLOOKUP($C265,'S49'!$C:$BQ,45,0)</f>
        <v>#N/A</v>
      </c>
      <c r="BP265" s="29" t="e">
        <f>VLOOKUP($C265,'S49'!$C:$BQ,52,0)</f>
        <v>#N/A</v>
      </c>
      <c r="BQ265" s="29" t="e">
        <f>VLOOKUP($C265,'S49'!$C:$BQ,53,0)</f>
        <v>#N/A</v>
      </c>
      <c r="BR265" s="29" t="e">
        <f>VLOOKUP($C265,'S49'!$C:$BQ,15,0)</f>
        <v>#N/A</v>
      </c>
      <c r="BS265" s="29" t="e">
        <f>VLOOKUP($C265,'S49'!$C:$BQ,22,0)</f>
        <v>#N/A</v>
      </c>
      <c r="BT265" s="29" t="e">
        <f>VLOOKUP($C265,'S49'!$C:$BQ,23,0)</f>
        <v>#N/A</v>
      </c>
      <c r="BU265" s="29" t="e">
        <f>VLOOKUP($C265,'S49'!$C:$BQ,35,0)</f>
        <v>#N/A</v>
      </c>
      <c r="BV265" s="29" t="e">
        <f>VLOOKUP($C265,'S49'!$C:$BQ,42,0)</f>
        <v>#N/A</v>
      </c>
      <c r="BW265" s="29" t="e">
        <f>VLOOKUP($C265,'S49'!$C:$BQ,43,0)</f>
        <v>#N/A</v>
      </c>
      <c r="BX265" s="22" t="e">
        <f>VLOOKUP($C265,'S50'!$C:$BQ,55,0)</f>
        <v>#N/A</v>
      </c>
      <c r="BY265" s="22" t="e">
        <f>VLOOKUP($C265,'S50'!$C:$BQ,62,0)</f>
        <v>#N/A</v>
      </c>
      <c r="BZ265" s="22" t="e">
        <f>VLOOKUP($C265,'S50'!$C:$BQ,63,0)</f>
        <v>#N/A</v>
      </c>
      <c r="CA265" s="22" t="e">
        <f>VLOOKUP($C265,'S50'!$C:$BQ,45,0)</f>
        <v>#N/A</v>
      </c>
      <c r="CB265" s="29" t="e">
        <f>VLOOKUP($C265,'S50'!$C:$BQ,52,0)</f>
        <v>#N/A</v>
      </c>
      <c r="CC265" s="29" t="e">
        <f>VLOOKUP($C265,'S50'!$C:$BQ,53,0)</f>
        <v>#N/A</v>
      </c>
      <c r="CD265" s="29" t="e">
        <f>VLOOKUP($C265,'S50'!$C:$BQ,15,0)</f>
        <v>#N/A</v>
      </c>
      <c r="CE265" s="29" t="e">
        <f>VLOOKUP($C265,'S50'!$C:$BQ,22,0)</f>
        <v>#N/A</v>
      </c>
      <c r="CF265" s="29" t="e">
        <f>VLOOKUP($C265,'S50'!$C:$BQ,23,0)</f>
        <v>#N/A</v>
      </c>
      <c r="CG265" s="29" t="e">
        <f>VLOOKUP($C265,'S50'!$C:$BQ,35,0)</f>
        <v>#N/A</v>
      </c>
      <c r="CH265" s="29" t="e">
        <f>VLOOKUP($C265,'S50'!$C:$BQ,42,0)</f>
        <v>#N/A</v>
      </c>
      <c r="CI265" s="29" t="e">
        <f>VLOOKUP($C265,'S50'!$C:$BQ,43,0)</f>
        <v>#N/A</v>
      </c>
    </row>
    <row r="266" spans="1:87" x14ac:dyDescent="0.2">
      <c r="A266" s="31" t="s">
        <v>246</v>
      </c>
      <c r="B266" s="31" t="s">
        <v>376</v>
      </c>
      <c r="C266" s="21" t="s">
        <v>307</v>
      </c>
      <c r="D266" s="22">
        <f>VLOOKUP($C266,'S0 remplacer avec S44'!$C:$BQ,55,0)</f>
        <v>246.1</v>
      </c>
      <c r="E266" s="22">
        <f>VLOOKUP($C266,'S0 remplacer avec S44'!$C:$BQ,62,0)</f>
        <v>52</v>
      </c>
      <c r="F266" s="22">
        <f>VLOOKUP($C266,'S0 remplacer avec S44'!$C:$BQ,63,0)</f>
        <v>111</v>
      </c>
      <c r="G266" s="22">
        <f>VLOOKUP($C266,'S0 remplacer avec S44'!$C:$BQ,45,0)</f>
        <v>2764.7539400000001</v>
      </c>
      <c r="H266" s="29">
        <f>VLOOKUP($C266,'S0 remplacer avec S44'!$C:$BQ,52,0)</f>
        <v>0</v>
      </c>
      <c r="I266" s="29">
        <f>VLOOKUP($C266,'S0 remplacer avec S44'!$C:$BQ,53,0)</f>
        <v>383</v>
      </c>
      <c r="J266" s="29">
        <f>VLOOKUP($C266,'S0 remplacer avec S44'!$C:$BQ,15,0)</f>
        <v>156</v>
      </c>
      <c r="K266" s="29">
        <f>VLOOKUP($C266,'S0 remplacer avec S44'!$C:$BQ,22,0)</f>
        <v>9</v>
      </c>
      <c r="L266" s="29">
        <f>VLOOKUP($C266,'S0 remplacer avec S44'!$C:$BQ,23,0)</f>
        <v>42</v>
      </c>
      <c r="M266" s="29">
        <f>VLOOKUP($C266,'S0 remplacer avec S44'!$C:$BQ,35,0)</f>
        <v>2745.8579100000002</v>
      </c>
      <c r="N266" s="29">
        <f>VLOOKUP($C266,'S0 remplacer avec S44'!$C:$BQ,42,0)</f>
        <v>1045</v>
      </c>
      <c r="O266" s="29">
        <f>VLOOKUP($C266,'S0 remplacer avec S44'!$C:$BQ,43,0)</f>
        <v>1803</v>
      </c>
      <c r="P266" s="22">
        <f>VLOOKUP($C266,'S45'!$C:$BQ,55,0)</f>
        <v>247.7</v>
      </c>
      <c r="Q266" s="22">
        <f>VLOOKUP($C266,'S45'!$C:$BQ,62,0)</f>
        <v>50</v>
      </c>
      <c r="R266" s="22">
        <f>VLOOKUP($C266,'S45'!$C:$BQ,63,0)</f>
        <v>110</v>
      </c>
      <c r="S266" s="22">
        <f>VLOOKUP($C266,'S45'!$C:$BQ,45,0)</f>
        <v>2859.4584799999998</v>
      </c>
      <c r="T266" s="29">
        <f>VLOOKUP($C266,'S45'!$C:$BQ,52,0)</f>
        <v>0</v>
      </c>
      <c r="U266" s="29">
        <f>VLOOKUP($C266,'S45'!$C:$BQ,53,0)</f>
        <v>289</v>
      </c>
      <c r="V266" s="29">
        <f>VLOOKUP($C266,'S45'!$C:$BQ,15,0)</f>
        <v>158</v>
      </c>
      <c r="W266" s="29">
        <f>VLOOKUP($C266,'S45'!$C:$BQ,22,0)</f>
        <v>7</v>
      </c>
      <c r="X266" s="29">
        <f>VLOOKUP($C266,'S45'!$C:$BQ,23,0)</f>
        <v>40</v>
      </c>
      <c r="Y266" s="29">
        <f>VLOOKUP($C266,'S45'!$C:$BQ,35,0)</f>
        <v>2935.29855</v>
      </c>
      <c r="Z266" s="29">
        <f>VLOOKUP($C266,'S45'!$C:$BQ,42,0)</f>
        <v>856</v>
      </c>
      <c r="AA266" s="29">
        <f>VLOOKUP($C266,'S45'!$C:$BQ,43,0)</f>
        <v>1614</v>
      </c>
      <c r="AB266" s="22" t="e">
        <f>VLOOKUP($C266,'S46'!$C:$BQ,55,0)</f>
        <v>#N/A</v>
      </c>
      <c r="AC266" s="22" t="e">
        <f>VLOOKUP($C266,'S46'!$C:$BQ,62,0)</f>
        <v>#N/A</v>
      </c>
      <c r="AD266" s="22" t="e">
        <f>VLOOKUP($C266,'S46'!$C:$BQ,63,0)</f>
        <v>#N/A</v>
      </c>
      <c r="AE266" s="22" t="e">
        <f>VLOOKUP($C266,'S46'!$C:$BQ,45,0)</f>
        <v>#N/A</v>
      </c>
      <c r="AF266" s="29" t="e">
        <f>VLOOKUP($C266,'S46'!$C:$BQ,52,0)</f>
        <v>#N/A</v>
      </c>
      <c r="AG266" s="29" t="e">
        <f>VLOOKUP($C266,'S46'!$C:$BQ,53,0)</f>
        <v>#N/A</v>
      </c>
      <c r="AH266" s="29" t="e">
        <f>VLOOKUP($C266,'S46'!$C:$BQ,15,0)</f>
        <v>#N/A</v>
      </c>
      <c r="AI266" s="29" t="e">
        <f>VLOOKUP($C266,'S46'!$C:$BQ,22,0)</f>
        <v>#N/A</v>
      </c>
      <c r="AJ266" s="29" t="e">
        <f>VLOOKUP($C266,'S46'!$C:$BQ,23,0)</f>
        <v>#N/A</v>
      </c>
      <c r="AK266" s="29" t="e">
        <f>VLOOKUP($C266,'S46'!$C:$BQ,35,0)</f>
        <v>#N/A</v>
      </c>
      <c r="AL266" s="29" t="e">
        <f>VLOOKUP($C266,'S46'!$C:$BQ,42,0)</f>
        <v>#N/A</v>
      </c>
      <c r="AM266" s="29" t="e">
        <f>VLOOKUP($C266,'S46'!$C:$BQ,43,0)</f>
        <v>#N/A</v>
      </c>
      <c r="AN266" s="22" t="e">
        <f>VLOOKUP($C266,'S47'!$C:$BQ,55,0)</f>
        <v>#N/A</v>
      </c>
      <c r="AO266" s="22" t="e">
        <f>VLOOKUP($C266,'S47'!$C:$BQ,62,0)</f>
        <v>#N/A</v>
      </c>
      <c r="AP266" s="22" t="e">
        <f>VLOOKUP($C266,'S47'!$C:$BQ,63,0)</f>
        <v>#N/A</v>
      </c>
      <c r="AQ266" s="22" t="e">
        <f>VLOOKUP($C266,'S47'!$C:$BQ,45,0)</f>
        <v>#N/A</v>
      </c>
      <c r="AR266" s="29" t="e">
        <f>VLOOKUP($C266,'S47'!$C:$BQ,52,0)</f>
        <v>#N/A</v>
      </c>
      <c r="AS266" s="29" t="e">
        <f>VLOOKUP($C266,'S47'!$C:$BQ,53,0)</f>
        <v>#N/A</v>
      </c>
      <c r="AT266" s="29" t="e">
        <f>VLOOKUP($C266,'S47'!$C:$BQ,15,0)</f>
        <v>#N/A</v>
      </c>
      <c r="AU266" s="29" t="e">
        <f>VLOOKUP($C266,'S47'!$C:$BQ,22,0)</f>
        <v>#N/A</v>
      </c>
      <c r="AV266" s="29" t="e">
        <f>VLOOKUP($C266,'S47'!$C:$BQ,23,0)</f>
        <v>#N/A</v>
      </c>
      <c r="AW266" s="29" t="e">
        <f>VLOOKUP($C266,'S47'!$C:$BQ,35,0)</f>
        <v>#N/A</v>
      </c>
      <c r="AX266" s="29" t="e">
        <f>VLOOKUP($C266,'S47'!$C:$BQ,42,0)</f>
        <v>#N/A</v>
      </c>
      <c r="AY266" s="29" t="e">
        <f>VLOOKUP($C266,'S47'!$C:$BQ,43,0)</f>
        <v>#N/A</v>
      </c>
      <c r="AZ266" s="22" t="e">
        <f>VLOOKUP($C266,'S48'!$C:$BQ,55,0)</f>
        <v>#N/A</v>
      </c>
      <c r="BA266" s="22" t="e">
        <f>VLOOKUP($C266,'S48'!$C:$BQ,62,0)</f>
        <v>#N/A</v>
      </c>
      <c r="BB266" s="22" t="e">
        <f>VLOOKUP($C266,'S48'!$C:$BQ,63,0)</f>
        <v>#N/A</v>
      </c>
      <c r="BC266" s="22" t="e">
        <f>VLOOKUP($C266,'S48'!$C:$BQ,45,0)</f>
        <v>#N/A</v>
      </c>
      <c r="BD266" s="29" t="e">
        <f>VLOOKUP($C266,'S48'!$C:$BQ,52,0)</f>
        <v>#N/A</v>
      </c>
      <c r="BE266" s="29" t="e">
        <f>VLOOKUP($C266,'S48'!$C:$BQ,53,0)</f>
        <v>#N/A</v>
      </c>
      <c r="BF266" s="29" t="e">
        <f>VLOOKUP($C266,'S48'!$C:$BQ,15,0)</f>
        <v>#N/A</v>
      </c>
      <c r="BG266" s="29" t="e">
        <f>VLOOKUP($C266,'S48'!$C:$BQ,22,0)</f>
        <v>#N/A</v>
      </c>
      <c r="BH266" s="29" t="e">
        <f>VLOOKUP($C266,'S48'!$C:$BQ,23,0)</f>
        <v>#N/A</v>
      </c>
      <c r="BI266" s="29" t="e">
        <f>VLOOKUP($C266,'S48'!$C:$BQ,35,0)</f>
        <v>#N/A</v>
      </c>
      <c r="BJ266" s="29" t="e">
        <f>VLOOKUP($C266,'S48'!$C:$BQ,42,0)</f>
        <v>#N/A</v>
      </c>
      <c r="BK266" s="29" t="e">
        <f>VLOOKUP($C266,'S48'!$C:$BQ,43,0)</f>
        <v>#N/A</v>
      </c>
      <c r="BL266" s="22" t="e">
        <f>VLOOKUP($C266,'S49'!$C:$BQ,55,0)</f>
        <v>#N/A</v>
      </c>
      <c r="BM266" s="22" t="e">
        <f>VLOOKUP($C266,'S49'!$C:$BQ,62,0)</f>
        <v>#N/A</v>
      </c>
      <c r="BN266" s="22" t="e">
        <f>VLOOKUP($C266,'S49'!$C:$BQ,63,0)</f>
        <v>#N/A</v>
      </c>
      <c r="BO266" s="22" t="e">
        <f>VLOOKUP($C266,'S49'!$C:$BQ,45,0)</f>
        <v>#N/A</v>
      </c>
      <c r="BP266" s="29" t="e">
        <f>VLOOKUP($C266,'S49'!$C:$BQ,52,0)</f>
        <v>#N/A</v>
      </c>
      <c r="BQ266" s="29" t="e">
        <f>VLOOKUP($C266,'S49'!$C:$BQ,53,0)</f>
        <v>#N/A</v>
      </c>
      <c r="BR266" s="29" t="e">
        <f>VLOOKUP($C266,'S49'!$C:$BQ,15,0)</f>
        <v>#N/A</v>
      </c>
      <c r="BS266" s="29" t="e">
        <f>VLOOKUP($C266,'S49'!$C:$BQ,22,0)</f>
        <v>#N/A</v>
      </c>
      <c r="BT266" s="29" t="e">
        <f>VLOOKUP($C266,'S49'!$C:$BQ,23,0)</f>
        <v>#N/A</v>
      </c>
      <c r="BU266" s="29" t="e">
        <f>VLOOKUP($C266,'S49'!$C:$BQ,35,0)</f>
        <v>#N/A</v>
      </c>
      <c r="BV266" s="29" t="e">
        <f>VLOOKUP($C266,'S49'!$C:$BQ,42,0)</f>
        <v>#N/A</v>
      </c>
      <c r="BW266" s="29" t="e">
        <f>VLOOKUP($C266,'S49'!$C:$BQ,43,0)</f>
        <v>#N/A</v>
      </c>
      <c r="BX266" s="22" t="e">
        <f>VLOOKUP($C266,'S50'!$C:$BQ,55,0)</f>
        <v>#N/A</v>
      </c>
      <c r="BY266" s="22" t="e">
        <f>VLOOKUP($C266,'S50'!$C:$BQ,62,0)</f>
        <v>#N/A</v>
      </c>
      <c r="BZ266" s="22" t="e">
        <f>VLOOKUP($C266,'S50'!$C:$BQ,63,0)</f>
        <v>#N/A</v>
      </c>
      <c r="CA266" s="22" t="e">
        <f>VLOOKUP($C266,'S50'!$C:$BQ,45,0)</f>
        <v>#N/A</v>
      </c>
      <c r="CB266" s="29" t="e">
        <f>VLOOKUP($C266,'S50'!$C:$BQ,52,0)</f>
        <v>#N/A</v>
      </c>
      <c r="CC266" s="29" t="e">
        <f>VLOOKUP($C266,'S50'!$C:$BQ,53,0)</f>
        <v>#N/A</v>
      </c>
      <c r="CD266" s="29" t="e">
        <f>VLOOKUP($C266,'S50'!$C:$BQ,15,0)</f>
        <v>#N/A</v>
      </c>
      <c r="CE266" s="29" t="e">
        <f>VLOOKUP($C266,'S50'!$C:$BQ,22,0)</f>
        <v>#N/A</v>
      </c>
      <c r="CF266" s="29" t="e">
        <f>VLOOKUP($C266,'S50'!$C:$BQ,23,0)</f>
        <v>#N/A</v>
      </c>
      <c r="CG266" s="29" t="e">
        <f>VLOOKUP($C266,'S50'!$C:$BQ,35,0)</f>
        <v>#N/A</v>
      </c>
      <c r="CH266" s="29" t="e">
        <f>VLOOKUP($C266,'S50'!$C:$BQ,42,0)</f>
        <v>#N/A</v>
      </c>
      <c r="CI266" s="29" t="e">
        <f>VLOOKUP($C266,'S50'!$C:$BQ,43,0)</f>
        <v>#N/A</v>
      </c>
    </row>
    <row r="267" spans="1:87" x14ac:dyDescent="0.2">
      <c r="A267" s="31" t="s">
        <v>308</v>
      </c>
      <c r="B267" s="31" t="s">
        <v>309</v>
      </c>
      <c r="C267" s="21" t="s">
        <v>310</v>
      </c>
      <c r="D267" s="22">
        <f>VLOOKUP($C267,'S0 remplacer avec S44'!$C:$BQ,55,0)</f>
        <v>156.9</v>
      </c>
      <c r="E267" s="22">
        <f>VLOOKUP($C267,'S0 remplacer avec S44'!$C:$BQ,62,0)</f>
        <v>75</v>
      </c>
      <c r="F267" s="22">
        <f>VLOOKUP($C267,'S0 remplacer avec S44'!$C:$BQ,63,0)</f>
        <v>121</v>
      </c>
      <c r="G267" s="22">
        <f>VLOOKUP($C267,'S0 remplacer avec S44'!$C:$BQ,45,0)</f>
        <v>1687.6206099999999</v>
      </c>
      <c r="H267" s="29">
        <f>VLOOKUP($C267,'S0 remplacer avec S44'!$C:$BQ,52,0)</f>
        <v>352</v>
      </c>
      <c r="I267" s="29">
        <f>VLOOKUP($C267,'S0 remplacer avec S44'!$C:$BQ,53,0)</f>
        <v>760</v>
      </c>
      <c r="J267" s="29">
        <f>VLOOKUP($C267,'S0 remplacer avec S44'!$C:$BQ,15,0)</f>
        <v>147</v>
      </c>
      <c r="K267" s="29">
        <f>VLOOKUP($C267,'S0 remplacer avec S44'!$C:$BQ,22,0)</f>
        <v>0</v>
      </c>
      <c r="L267" s="29">
        <f>VLOOKUP($C267,'S0 remplacer avec S44'!$C:$BQ,23,0)</f>
        <v>7</v>
      </c>
      <c r="M267" s="29">
        <f>VLOOKUP($C267,'S0 remplacer avec S44'!$C:$BQ,35,0)</f>
        <v>2807.5128100000002</v>
      </c>
      <c r="N267" s="29">
        <f>VLOOKUP($C267,'S0 remplacer avec S44'!$C:$BQ,42,0)</f>
        <v>0</v>
      </c>
      <c r="O267" s="29">
        <f>VLOOKUP($C267,'S0 remplacer avec S44'!$C:$BQ,43,0)</f>
        <v>336</v>
      </c>
      <c r="P267" s="22">
        <f>VLOOKUP($C267,'S45'!$C:$BQ,55,0)</f>
        <v>163.69999999999999</v>
      </c>
      <c r="Q267" s="22">
        <f>VLOOKUP($C267,'S45'!$C:$BQ,62,0)</f>
        <v>68</v>
      </c>
      <c r="R267" s="22">
        <f>VLOOKUP($C267,'S45'!$C:$BQ,63,0)</f>
        <v>114</v>
      </c>
      <c r="S267" s="22">
        <f>VLOOKUP($C267,'S45'!$C:$BQ,45,0)</f>
        <v>1716.3064199999999</v>
      </c>
      <c r="T267" s="29">
        <f>VLOOKUP($C267,'S45'!$C:$BQ,52,0)</f>
        <v>324</v>
      </c>
      <c r="U267" s="29">
        <f>VLOOKUP($C267,'S45'!$C:$BQ,53,0)</f>
        <v>731</v>
      </c>
      <c r="V267" s="29">
        <f>VLOOKUP($C267,'S45'!$C:$BQ,15,0)</f>
        <v>148</v>
      </c>
      <c r="W267" s="29">
        <f>VLOOKUP($C267,'S45'!$C:$BQ,22,0)</f>
        <v>0</v>
      </c>
      <c r="X267" s="29">
        <f>VLOOKUP($C267,'S45'!$C:$BQ,23,0)</f>
        <v>6</v>
      </c>
      <c r="Y267" s="29">
        <f>VLOOKUP($C267,'S45'!$C:$BQ,35,0)</f>
        <v>2814.3779300000001</v>
      </c>
      <c r="Z267" s="29">
        <f>VLOOKUP($C267,'S45'!$C:$BQ,42,0)</f>
        <v>0</v>
      </c>
      <c r="AA267" s="29">
        <f>VLOOKUP($C267,'S45'!$C:$BQ,43,0)</f>
        <v>329</v>
      </c>
      <c r="AB267" s="22" t="e">
        <f>VLOOKUP($C267,'S46'!$C:$BQ,55,0)</f>
        <v>#N/A</v>
      </c>
      <c r="AC267" s="22" t="e">
        <f>VLOOKUP($C267,'S46'!$C:$BQ,62,0)</f>
        <v>#N/A</v>
      </c>
      <c r="AD267" s="22" t="e">
        <f>VLOOKUP($C267,'S46'!$C:$BQ,63,0)</f>
        <v>#N/A</v>
      </c>
      <c r="AE267" s="22" t="e">
        <f>VLOOKUP($C267,'S46'!$C:$BQ,45,0)</f>
        <v>#N/A</v>
      </c>
      <c r="AF267" s="29" t="e">
        <f>VLOOKUP($C267,'S46'!$C:$BQ,52,0)</f>
        <v>#N/A</v>
      </c>
      <c r="AG267" s="29" t="e">
        <f>VLOOKUP($C267,'S46'!$C:$BQ,53,0)</f>
        <v>#N/A</v>
      </c>
      <c r="AH267" s="29" t="e">
        <f>VLOOKUP($C267,'S46'!$C:$BQ,15,0)</f>
        <v>#N/A</v>
      </c>
      <c r="AI267" s="29" t="e">
        <f>VLOOKUP($C267,'S46'!$C:$BQ,22,0)</f>
        <v>#N/A</v>
      </c>
      <c r="AJ267" s="29" t="e">
        <f>VLOOKUP($C267,'S46'!$C:$BQ,23,0)</f>
        <v>#N/A</v>
      </c>
      <c r="AK267" s="29" t="e">
        <f>VLOOKUP($C267,'S46'!$C:$BQ,35,0)</f>
        <v>#N/A</v>
      </c>
      <c r="AL267" s="29" t="e">
        <f>VLOOKUP($C267,'S46'!$C:$BQ,42,0)</f>
        <v>#N/A</v>
      </c>
      <c r="AM267" s="29" t="e">
        <f>VLOOKUP($C267,'S46'!$C:$BQ,43,0)</f>
        <v>#N/A</v>
      </c>
      <c r="AN267" s="22" t="e">
        <f>VLOOKUP($C267,'S47'!$C:$BQ,55,0)</f>
        <v>#N/A</v>
      </c>
      <c r="AO267" s="22" t="e">
        <f>VLOOKUP($C267,'S47'!$C:$BQ,62,0)</f>
        <v>#N/A</v>
      </c>
      <c r="AP267" s="22" t="e">
        <f>VLOOKUP($C267,'S47'!$C:$BQ,63,0)</f>
        <v>#N/A</v>
      </c>
      <c r="AQ267" s="22" t="e">
        <f>VLOOKUP($C267,'S47'!$C:$BQ,45,0)</f>
        <v>#N/A</v>
      </c>
      <c r="AR267" s="29" t="e">
        <f>VLOOKUP($C267,'S47'!$C:$BQ,52,0)</f>
        <v>#N/A</v>
      </c>
      <c r="AS267" s="29" t="e">
        <f>VLOOKUP($C267,'S47'!$C:$BQ,53,0)</f>
        <v>#N/A</v>
      </c>
      <c r="AT267" s="29" t="e">
        <f>VLOOKUP($C267,'S47'!$C:$BQ,15,0)</f>
        <v>#N/A</v>
      </c>
      <c r="AU267" s="29" t="e">
        <f>VLOOKUP($C267,'S47'!$C:$BQ,22,0)</f>
        <v>#N/A</v>
      </c>
      <c r="AV267" s="29" t="e">
        <f>VLOOKUP($C267,'S47'!$C:$BQ,23,0)</f>
        <v>#N/A</v>
      </c>
      <c r="AW267" s="29" t="e">
        <f>VLOOKUP($C267,'S47'!$C:$BQ,35,0)</f>
        <v>#N/A</v>
      </c>
      <c r="AX267" s="29" t="e">
        <f>VLOOKUP($C267,'S47'!$C:$BQ,42,0)</f>
        <v>#N/A</v>
      </c>
      <c r="AY267" s="29" t="e">
        <f>VLOOKUP($C267,'S47'!$C:$BQ,43,0)</f>
        <v>#N/A</v>
      </c>
      <c r="AZ267" s="22" t="e">
        <f>VLOOKUP($C267,'S48'!$C:$BQ,55,0)</f>
        <v>#N/A</v>
      </c>
      <c r="BA267" s="22" t="e">
        <f>VLOOKUP($C267,'S48'!$C:$BQ,62,0)</f>
        <v>#N/A</v>
      </c>
      <c r="BB267" s="22" t="e">
        <f>VLOOKUP($C267,'S48'!$C:$BQ,63,0)</f>
        <v>#N/A</v>
      </c>
      <c r="BC267" s="22" t="e">
        <f>VLOOKUP($C267,'S48'!$C:$BQ,45,0)</f>
        <v>#N/A</v>
      </c>
      <c r="BD267" s="29" t="e">
        <f>VLOOKUP($C267,'S48'!$C:$BQ,52,0)</f>
        <v>#N/A</v>
      </c>
      <c r="BE267" s="29" t="e">
        <f>VLOOKUP($C267,'S48'!$C:$BQ,53,0)</f>
        <v>#N/A</v>
      </c>
      <c r="BF267" s="29" t="e">
        <f>VLOOKUP($C267,'S48'!$C:$BQ,15,0)</f>
        <v>#N/A</v>
      </c>
      <c r="BG267" s="29" t="e">
        <f>VLOOKUP($C267,'S48'!$C:$BQ,22,0)</f>
        <v>#N/A</v>
      </c>
      <c r="BH267" s="29" t="e">
        <f>VLOOKUP($C267,'S48'!$C:$BQ,23,0)</f>
        <v>#N/A</v>
      </c>
      <c r="BI267" s="29" t="e">
        <f>VLOOKUP($C267,'S48'!$C:$BQ,35,0)</f>
        <v>#N/A</v>
      </c>
      <c r="BJ267" s="29" t="e">
        <f>VLOOKUP($C267,'S48'!$C:$BQ,42,0)</f>
        <v>#N/A</v>
      </c>
      <c r="BK267" s="29" t="e">
        <f>VLOOKUP($C267,'S48'!$C:$BQ,43,0)</f>
        <v>#N/A</v>
      </c>
      <c r="BL267" s="22" t="e">
        <f>VLOOKUP($C267,'S49'!$C:$BQ,55,0)</f>
        <v>#N/A</v>
      </c>
      <c r="BM267" s="22" t="e">
        <f>VLOOKUP($C267,'S49'!$C:$BQ,62,0)</f>
        <v>#N/A</v>
      </c>
      <c r="BN267" s="22" t="e">
        <f>VLOOKUP($C267,'S49'!$C:$BQ,63,0)</f>
        <v>#N/A</v>
      </c>
      <c r="BO267" s="22" t="e">
        <f>VLOOKUP($C267,'S49'!$C:$BQ,45,0)</f>
        <v>#N/A</v>
      </c>
      <c r="BP267" s="29" t="e">
        <f>VLOOKUP($C267,'S49'!$C:$BQ,52,0)</f>
        <v>#N/A</v>
      </c>
      <c r="BQ267" s="29" t="e">
        <f>VLOOKUP($C267,'S49'!$C:$BQ,53,0)</f>
        <v>#N/A</v>
      </c>
      <c r="BR267" s="29" t="e">
        <f>VLOOKUP($C267,'S49'!$C:$BQ,15,0)</f>
        <v>#N/A</v>
      </c>
      <c r="BS267" s="29" t="e">
        <f>VLOOKUP($C267,'S49'!$C:$BQ,22,0)</f>
        <v>#N/A</v>
      </c>
      <c r="BT267" s="29" t="e">
        <f>VLOOKUP($C267,'S49'!$C:$BQ,23,0)</f>
        <v>#N/A</v>
      </c>
      <c r="BU267" s="29" t="e">
        <f>VLOOKUP($C267,'S49'!$C:$BQ,35,0)</f>
        <v>#N/A</v>
      </c>
      <c r="BV267" s="29" t="e">
        <f>VLOOKUP($C267,'S49'!$C:$BQ,42,0)</f>
        <v>#N/A</v>
      </c>
      <c r="BW267" s="29" t="e">
        <f>VLOOKUP($C267,'S49'!$C:$BQ,43,0)</f>
        <v>#N/A</v>
      </c>
      <c r="BX267" s="22" t="e">
        <f>VLOOKUP($C267,'S50'!$C:$BQ,55,0)</f>
        <v>#N/A</v>
      </c>
      <c r="BY267" s="22" t="e">
        <f>VLOOKUP($C267,'S50'!$C:$BQ,62,0)</f>
        <v>#N/A</v>
      </c>
      <c r="BZ267" s="22" t="e">
        <f>VLOOKUP($C267,'S50'!$C:$BQ,63,0)</f>
        <v>#N/A</v>
      </c>
      <c r="CA267" s="22" t="e">
        <f>VLOOKUP($C267,'S50'!$C:$BQ,45,0)</f>
        <v>#N/A</v>
      </c>
      <c r="CB267" s="29" t="e">
        <f>VLOOKUP($C267,'S50'!$C:$BQ,52,0)</f>
        <v>#N/A</v>
      </c>
      <c r="CC267" s="29" t="e">
        <f>VLOOKUP($C267,'S50'!$C:$BQ,53,0)</f>
        <v>#N/A</v>
      </c>
      <c r="CD267" s="29" t="e">
        <f>VLOOKUP($C267,'S50'!$C:$BQ,15,0)</f>
        <v>#N/A</v>
      </c>
      <c r="CE267" s="29" t="e">
        <f>VLOOKUP($C267,'S50'!$C:$BQ,22,0)</f>
        <v>#N/A</v>
      </c>
      <c r="CF267" s="29" t="e">
        <f>VLOOKUP($C267,'S50'!$C:$BQ,23,0)</f>
        <v>#N/A</v>
      </c>
      <c r="CG267" s="29" t="e">
        <f>VLOOKUP($C267,'S50'!$C:$BQ,35,0)</f>
        <v>#N/A</v>
      </c>
      <c r="CH267" s="29" t="e">
        <f>VLOOKUP($C267,'S50'!$C:$BQ,42,0)</f>
        <v>#N/A</v>
      </c>
      <c r="CI267" s="29" t="e">
        <f>VLOOKUP($C267,'S50'!$C:$BQ,43,0)</f>
        <v>#N/A</v>
      </c>
    </row>
    <row r="268" spans="1:87" x14ac:dyDescent="0.2">
      <c r="A268" s="31" t="s">
        <v>308</v>
      </c>
      <c r="B268" s="31" t="s">
        <v>309</v>
      </c>
      <c r="C268" s="21" t="s">
        <v>311</v>
      </c>
      <c r="D268" s="22">
        <f>VLOOKUP($C268,'S0 remplacer avec S44'!$C:$BQ,55,0)</f>
        <v>167.5</v>
      </c>
      <c r="E268" s="22">
        <f>VLOOKUP($C268,'S0 remplacer avec S44'!$C:$BQ,62,0)</f>
        <v>13</v>
      </c>
      <c r="F268" s="22">
        <f>VLOOKUP($C268,'S0 remplacer avec S44'!$C:$BQ,63,0)</f>
        <v>49</v>
      </c>
      <c r="G268" s="22">
        <f>VLOOKUP($C268,'S0 remplacer avec S44'!$C:$BQ,45,0)</f>
        <v>1806.87772</v>
      </c>
      <c r="H268" s="29">
        <f>VLOOKUP($C268,'S0 remplacer avec S44'!$C:$BQ,52,0)</f>
        <v>0</v>
      </c>
      <c r="I268" s="29">
        <f>VLOOKUP($C268,'S0 remplacer avec S44'!$C:$BQ,53,0)</f>
        <v>99</v>
      </c>
      <c r="J268" s="29">
        <f>VLOOKUP($C268,'S0 remplacer avec S44'!$C:$BQ,15,0)</f>
        <v>131</v>
      </c>
      <c r="K268" s="29">
        <f>VLOOKUP($C268,'S0 remplacer avec S44'!$C:$BQ,22,0)</f>
        <v>0</v>
      </c>
      <c r="L268" s="29">
        <f>VLOOKUP($C268,'S0 remplacer avec S44'!$C:$BQ,23,0)</f>
        <v>0</v>
      </c>
      <c r="M268" s="29">
        <f>VLOOKUP($C268,'S0 remplacer avec S44'!$C:$BQ,35,0)</f>
        <v>1606.7958699999999</v>
      </c>
      <c r="N268" s="29">
        <f>VLOOKUP($C268,'S0 remplacer avec S44'!$C:$BQ,42,0)</f>
        <v>90</v>
      </c>
      <c r="O268" s="29">
        <f>VLOOKUP($C268,'S0 remplacer avec S44'!$C:$BQ,43,0)</f>
        <v>429</v>
      </c>
      <c r="P268" s="22">
        <f>VLOOKUP($C268,'S45'!$C:$BQ,55,0)</f>
        <v>167.7</v>
      </c>
      <c r="Q268" s="22">
        <f>VLOOKUP($C268,'S45'!$C:$BQ,62,0)</f>
        <v>13</v>
      </c>
      <c r="R268" s="22">
        <f>VLOOKUP($C268,'S45'!$C:$BQ,63,0)</f>
        <v>49</v>
      </c>
      <c r="S268" s="22">
        <f>VLOOKUP($C268,'S45'!$C:$BQ,45,0)</f>
        <v>1917.33888</v>
      </c>
      <c r="T268" s="29">
        <f>VLOOKUP($C268,'S45'!$C:$BQ,52,0)</f>
        <v>0</v>
      </c>
      <c r="U268" s="29">
        <f>VLOOKUP($C268,'S45'!$C:$BQ,53,0)</f>
        <v>0</v>
      </c>
      <c r="V268" s="29">
        <f>VLOOKUP($C268,'S45'!$C:$BQ,15,0)</f>
        <v>131</v>
      </c>
      <c r="W268" s="29">
        <f>VLOOKUP($C268,'S45'!$C:$BQ,22,0)</f>
        <v>0</v>
      </c>
      <c r="X268" s="29">
        <f>VLOOKUP($C268,'S45'!$C:$BQ,23,0)</f>
        <v>0</v>
      </c>
      <c r="Y268" s="29">
        <f>VLOOKUP($C268,'S45'!$C:$BQ,35,0)</f>
        <v>1613.0462199999999</v>
      </c>
      <c r="Z268" s="29">
        <f>VLOOKUP($C268,'S45'!$C:$BQ,42,0)</f>
        <v>84</v>
      </c>
      <c r="AA268" s="29">
        <f>VLOOKUP($C268,'S45'!$C:$BQ,43,0)</f>
        <v>423</v>
      </c>
      <c r="AB268" s="22" t="e">
        <f>VLOOKUP($C268,'S46'!$C:$BQ,55,0)</f>
        <v>#N/A</v>
      </c>
      <c r="AC268" s="22" t="e">
        <f>VLOOKUP($C268,'S46'!$C:$BQ,62,0)</f>
        <v>#N/A</v>
      </c>
      <c r="AD268" s="22" t="e">
        <f>VLOOKUP($C268,'S46'!$C:$BQ,63,0)</f>
        <v>#N/A</v>
      </c>
      <c r="AE268" s="22" t="e">
        <f>VLOOKUP($C268,'S46'!$C:$BQ,45,0)</f>
        <v>#N/A</v>
      </c>
      <c r="AF268" s="29" t="e">
        <f>VLOOKUP($C268,'S46'!$C:$BQ,52,0)</f>
        <v>#N/A</v>
      </c>
      <c r="AG268" s="29" t="e">
        <f>VLOOKUP($C268,'S46'!$C:$BQ,53,0)</f>
        <v>#N/A</v>
      </c>
      <c r="AH268" s="29" t="e">
        <f>VLOOKUP($C268,'S46'!$C:$BQ,15,0)</f>
        <v>#N/A</v>
      </c>
      <c r="AI268" s="29" t="e">
        <f>VLOOKUP($C268,'S46'!$C:$BQ,22,0)</f>
        <v>#N/A</v>
      </c>
      <c r="AJ268" s="29" t="e">
        <f>VLOOKUP($C268,'S46'!$C:$BQ,23,0)</f>
        <v>#N/A</v>
      </c>
      <c r="AK268" s="29" t="e">
        <f>VLOOKUP($C268,'S46'!$C:$BQ,35,0)</f>
        <v>#N/A</v>
      </c>
      <c r="AL268" s="29" t="e">
        <f>VLOOKUP($C268,'S46'!$C:$BQ,42,0)</f>
        <v>#N/A</v>
      </c>
      <c r="AM268" s="29" t="e">
        <f>VLOOKUP($C268,'S46'!$C:$BQ,43,0)</f>
        <v>#N/A</v>
      </c>
      <c r="AN268" s="22" t="e">
        <f>VLOOKUP($C268,'S47'!$C:$BQ,55,0)</f>
        <v>#N/A</v>
      </c>
      <c r="AO268" s="22" t="e">
        <f>VLOOKUP($C268,'S47'!$C:$BQ,62,0)</f>
        <v>#N/A</v>
      </c>
      <c r="AP268" s="22" t="e">
        <f>VLOOKUP($C268,'S47'!$C:$BQ,63,0)</f>
        <v>#N/A</v>
      </c>
      <c r="AQ268" s="22" t="e">
        <f>VLOOKUP($C268,'S47'!$C:$BQ,45,0)</f>
        <v>#N/A</v>
      </c>
      <c r="AR268" s="29" t="e">
        <f>VLOOKUP($C268,'S47'!$C:$BQ,52,0)</f>
        <v>#N/A</v>
      </c>
      <c r="AS268" s="29" t="e">
        <f>VLOOKUP($C268,'S47'!$C:$BQ,53,0)</f>
        <v>#N/A</v>
      </c>
      <c r="AT268" s="29" t="e">
        <f>VLOOKUP($C268,'S47'!$C:$BQ,15,0)</f>
        <v>#N/A</v>
      </c>
      <c r="AU268" s="29" t="e">
        <f>VLOOKUP($C268,'S47'!$C:$BQ,22,0)</f>
        <v>#N/A</v>
      </c>
      <c r="AV268" s="29" t="e">
        <f>VLOOKUP($C268,'S47'!$C:$BQ,23,0)</f>
        <v>#N/A</v>
      </c>
      <c r="AW268" s="29" t="e">
        <f>VLOOKUP($C268,'S47'!$C:$BQ,35,0)</f>
        <v>#N/A</v>
      </c>
      <c r="AX268" s="29" t="e">
        <f>VLOOKUP($C268,'S47'!$C:$BQ,42,0)</f>
        <v>#N/A</v>
      </c>
      <c r="AY268" s="29" t="e">
        <f>VLOOKUP($C268,'S47'!$C:$BQ,43,0)</f>
        <v>#N/A</v>
      </c>
      <c r="AZ268" s="22" t="e">
        <f>VLOOKUP($C268,'S48'!$C:$BQ,55,0)</f>
        <v>#N/A</v>
      </c>
      <c r="BA268" s="22" t="e">
        <f>VLOOKUP($C268,'S48'!$C:$BQ,62,0)</f>
        <v>#N/A</v>
      </c>
      <c r="BB268" s="22" t="e">
        <f>VLOOKUP($C268,'S48'!$C:$BQ,63,0)</f>
        <v>#N/A</v>
      </c>
      <c r="BC268" s="22" t="e">
        <f>VLOOKUP($C268,'S48'!$C:$BQ,45,0)</f>
        <v>#N/A</v>
      </c>
      <c r="BD268" s="29" t="e">
        <f>VLOOKUP($C268,'S48'!$C:$BQ,52,0)</f>
        <v>#N/A</v>
      </c>
      <c r="BE268" s="29" t="e">
        <f>VLOOKUP($C268,'S48'!$C:$BQ,53,0)</f>
        <v>#N/A</v>
      </c>
      <c r="BF268" s="29" t="e">
        <f>VLOOKUP($C268,'S48'!$C:$BQ,15,0)</f>
        <v>#N/A</v>
      </c>
      <c r="BG268" s="29" t="e">
        <f>VLOOKUP($C268,'S48'!$C:$BQ,22,0)</f>
        <v>#N/A</v>
      </c>
      <c r="BH268" s="29" t="e">
        <f>VLOOKUP($C268,'S48'!$C:$BQ,23,0)</f>
        <v>#N/A</v>
      </c>
      <c r="BI268" s="29" t="e">
        <f>VLOOKUP($C268,'S48'!$C:$BQ,35,0)</f>
        <v>#N/A</v>
      </c>
      <c r="BJ268" s="29" t="e">
        <f>VLOOKUP($C268,'S48'!$C:$BQ,42,0)</f>
        <v>#N/A</v>
      </c>
      <c r="BK268" s="29" t="e">
        <f>VLOOKUP($C268,'S48'!$C:$BQ,43,0)</f>
        <v>#N/A</v>
      </c>
      <c r="BL268" s="22" t="e">
        <f>VLOOKUP($C268,'S49'!$C:$BQ,55,0)</f>
        <v>#N/A</v>
      </c>
      <c r="BM268" s="22" t="e">
        <f>VLOOKUP($C268,'S49'!$C:$BQ,62,0)</f>
        <v>#N/A</v>
      </c>
      <c r="BN268" s="22" t="e">
        <f>VLOOKUP($C268,'S49'!$C:$BQ,63,0)</f>
        <v>#N/A</v>
      </c>
      <c r="BO268" s="22" t="e">
        <f>VLOOKUP($C268,'S49'!$C:$BQ,45,0)</f>
        <v>#N/A</v>
      </c>
      <c r="BP268" s="29" t="e">
        <f>VLOOKUP($C268,'S49'!$C:$BQ,52,0)</f>
        <v>#N/A</v>
      </c>
      <c r="BQ268" s="29" t="e">
        <f>VLOOKUP($C268,'S49'!$C:$BQ,53,0)</f>
        <v>#N/A</v>
      </c>
      <c r="BR268" s="29" t="e">
        <f>VLOOKUP($C268,'S49'!$C:$BQ,15,0)</f>
        <v>#N/A</v>
      </c>
      <c r="BS268" s="29" t="e">
        <f>VLOOKUP($C268,'S49'!$C:$BQ,22,0)</f>
        <v>#N/A</v>
      </c>
      <c r="BT268" s="29" t="e">
        <f>VLOOKUP($C268,'S49'!$C:$BQ,23,0)</f>
        <v>#N/A</v>
      </c>
      <c r="BU268" s="29" t="e">
        <f>VLOOKUP($C268,'S49'!$C:$BQ,35,0)</f>
        <v>#N/A</v>
      </c>
      <c r="BV268" s="29" t="e">
        <f>VLOOKUP($C268,'S49'!$C:$BQ,42,0)</f>
        <v>#N/A</v>
      </c>
      <c r="BW268" s="29" t="e">
        <f>VLOOKUP($C268,'S49'!$C:$BQ,43,0)</f>
        <v>#N/A</v>
      </c>
      <c r="BX268" s="22" t="e">
        <f>VLOOKUP($C268,'S50'!$C:$BQ,55,0)</f>
        <v>#N/A</v>
      </c>
      <c r="BY268" s="22" t="e">
        <f>VLOOKUP($C268,'S50'!$C:$BQ,62,0)</f>
        <v>#N/A</v>
      </c>
      <c r="BZ268" s="22" t="e">
        <f>VLOOKUP($C268,'S50'!$C:$BQ,63,0)</f>
        <v>#N/A</v>
      </c>
      <c r="CA268" s="22" t="e">
        <f>VLOOKUP($C268,'S50'!$C:$BQ,45,0)</f>
        <v>#N/A</v>
      </c>
      <c r="CB268" s="29" t="e">
        <f>VLOOKUP($C268,'S50'!$C:$BQ,52,0)</f>
        <v>#N/A</v>
      </c>
      <c r="CC268" s="29" t="e">
        <f>VLOOKUP($C268,'S50'!$C:$BQ,53,0)</f>
        <v>#N/A</v>
      </c>
      <c r="CD268" s="29" t="e">
        <f>VLOOKUP($C268,'S50'!$C:$BQ,15,0)</f>
        <v>#N/A</v>
      </c>
      <c r="CE268" s="29" t="e">
        <f>VLOOKUP($C268,'S50'!$C:$BQ,22,0)</f>
        <v>#N/A</v>
      </c>
      <c r="CF268" s="29" t="e">
        <f>VLOOKUP($C268,'S50'!$C:$BQ,23,0)</f>
        <v>#N/A</v>
      </c>
      <c r="CG268" s="29" t="e">
        <f>VLOOKUP($C268,'S50'!$C:$BQ,35,0)</f>
        <v>#N/A</v>
      </c>
      <c r="CH268" s="29" t="e">
        <f>VLOOKUP($C268,'S50'!$C:$BQ,42,0)</f>
        <v>#N/A</v>
      </c>
      <c r="CI268" s="29" t="e">
        <f>VLOOKUP($C268,'S50'!$C:$BQ,43,0)</f>
        <v>#N/A</v>
      </c>
    </row>
    <row r="269" spans="1:87" x14ac:dyDescent="0.2">
      <c r="A269" s="31" t="e">
        <v>#N/A</v>
      </c>
      <c r="B269" s="31" t="e">
        <v>#N/A</v>
      </c>
      <c r="C269" s="21" t="s">
        <v>312</v>
      </c>
      <c r="D269" s="22">
        <f>VLOOKUP($C269,'S0 remplacer avec S44'!$C:$BQ,55,0)</f>
        <v>11.3</v>
      </c>
      <c r="E269" s="22">
        <f>VLOOKUP($C269,'S0 remplacer avec S44'!$C:$BQ,62,0)</f>
        <v>25</v>
      </c>
      <c r="F269" s="22">
        <f>VLOOKUP($C269,'S0 remplacer avec S44'!$C:$BQ,63,0)</f>
        <v>32</v>
      </c>
      <c r="G269" s="22">
        <f>VLOOKUP($C269,'S0 remplacer avec S44'!$C:$BQ,45,0)</f>
        <v>91.50224</v>
      </c>
      <c r="H269" s="29">
        <f>VLOOKUP($C269,'S0 remplacer avec S44'!$C:$BQ,52,0)</f>
        <v>225</v>
      </c>
      <c r="I269" s="29">
        <f>VLOOKUP($C269,'S0 remplacer avec S44'!$C:$BQ,53,0)</f>
        <v>289</v>
      </c>
      <c r="J269" s="29">
        <f>VLOOKUP($C269,'S0 remplacer avec S44'!$C:$BQ,15,0)</f>
        <v>7</v>
      </c>
      <c r="K269" s="29">
        <f>VLOOKUP($C269,'S0 remplacer avec S44'!$C:$BQ,22,0)</f>
        <v>13</v>
      </c>
      <c r="L269" s="29">
        <f>VLOOKUP($C269,'S0 remplacer avec S44'!$C:$BQ,23,0)</f>
        <v>17</v>
      </c>
      <c r="M269" s="29">
        <f>VLOOKUP($C269,'S0 remplacer avec S44'!$C:$BQ,35,0)</f>
        <v>25.323699999999999</v>
      </c>
      <c r="N269" s="29">
        <f>VLOOKUP($C269,'S0 remplacer avec S44'!$C:$BQ,42,0)</f>
        <v>313</v>
      </c>
      <c r="O269" s="29">
        <f>VLOOKUP($C269,'S0 remplacer avec S44'!$C:$BQ,43,0)</f>
        <v>381</v>
      </c>
      <c r="P269" s="22">
        <f>VLOOKUP($C269,'S45'!$C:$BQ,55,0)</f>
        <v>11.3</v>
      </c>
      <c r="Q269" s="22">
        <f>VLOOKUP($C269,'S45'!$C:$BQ,62,0)</f>
        <v>25</v>
      </c>
      <c r="R269" s="22">
        <f>VLOOKUP($C269,'S45'!$C:$BQ,63,0)</f>
        <v>32</v>
      </c>
      <c r="S269" s="22">
        <f>VLOOKUP($C269,'S45'!$C:$BQ,45,0)</f>
        <v>91.50224</v>
      </c>
      <c r="T269" s="29">
        <f>VLOOKUP($C269,'S45'!$C:$BQ,52,0)</f>
        <v>225</v>
      </c>
      <c r="U269" s="29">
        <f>VLOOKUP($C269,'S45'!$C:$BQ,53,0)</f>
        <v>289</v>
      </c>
      <c r="V269" s="29">
        <f>VLOOKUP($C269,'S45'!$C:$BQ,15,0)</f>
        <v>7</v>
      </c>
      <c r="W269" s="29">
        <f>VLOOKUP($C269,'S45'!$C:$BQ,22,0)</f>
        <v>13</v>
      </c>
      <c r="X269" s="29">
        <f>VLOOKUP($C269,'S45'!$C:$BQ,23,0)</f>
        <v>17</v>
      </c>
      <c r="Y269" s="29">
        <f>VLOOKUP($C269,'S45'!$C:$BQ,35,0)</f>
        <v>25.323699999999999</v>
      </c>
      <c r="Z269" s="29">
        <f>VLOOKUP($C269,'S45'!$C:$BQ,42,0)</f>
        <v>313</v>
      </c>
      <c r="AA269" s="29">
        <f>VLOOKUP($C269,'S45'!$C:$BQ,43,0)</f>
        <v>381</v>
      </c>
      <c r="AB269" s="22" t="e">
        <f>VLOOKUP($C269,'S46'!$C:$BQ,55,0)</f>
        <v>#N/A</v>
      </c>
      <c r="AC269" s="22" t="e">
        <f>VLOOKUP($C269,'S46'!$C:$BQ,62,0)</f>
        <v>#N/A</v>
      </c>
      <c r="AD269" s="22" t="e">
        <f>VLOOKUP($C269,'S46'!$C:$BQ,63,0)</f>
        <v>#N/A</v>
      </c>
      <c r="AE269" s="22" t="e">
        <f>VLOOKUP($C269,'S46'!$C:$BQ,45,0)</f>
        <v>#N/A</v>
      </c>
      <c r="AF269" s="29" t="e">
        <f>VLOOKUP($C269,'S46'!$C:$BQ,52,0)</f>
        <v>#N/A</v>
      </c>
      <c r="AG269" s="29" t="e">
        <f>VLOOKUP($C269,'S46'!$C:$BQ,53,0)</f>
        <v>#N/A</v>
      </c>
      <c r="AH269" s="29" t="e">
        <f>VLOOKUP($C269,'S46'!$C:$BQ,15,0)</f>
        <v>#N/A</v>
      </c>
      <c r="AI269" s="29" t="e">
        <f>VLOOKUP($C269,'S46'!$C:$BQ,22,0)</f>
        <v>#N/A</v>
      </c>
      <c r="AJ269" s="29" t="e">
        <f>VLOOKUP($C269,'S46'!$C:$BQ,23,0)</f>
        <v>#N/A</v>
      </c>
      <c r="AK269" s="29" t="e">
        <f>VLOOKUP($C269,'S46'!$C:$BQ,35,0)</f>
        <v>#N/A</v>
      </c>
      <c r="AL269" s="29" t="e">
        <f>VLOOKUP($C269,'S46'!$C:$BQ,42,0)</f>
        <v>#N/A</v>
      </c>
      <c r="AM269" s="29" t="e">
        <f>VLOOKUP($C269,'S46'!$C:$BQ,43,0)</f>
        <v>#N/A</v>
      </c>
      <c r="AN269" s="22" t="e">
        <f>VLOOKUP($C269,'S47'!$C:$BQ,55,0)</f>
        <v>#N/A</v>
      </c>
      <c r="AO269" s="22" t="e">
        <f>VLOOKUP($C269,'S47'!$C:$BQ,62,0)</f>
        <v>#N/A</v>
      </c>
      <c r="AP269" s="22" t="e">
        <f>VLOOKUP($C269,'S47'!$C:$BQ,63,0)</f>
        <v>#N/A</v>
      </c>
      <c r="AQ269" s="22" t="e">
        <f>VLOOKUP($C269,'S47'!$C:$BQ,45,0)</f>
        <v>#N/A</v>
      </c>
      <c r="AR269" s="29" t="e">
        <f>VLOOKUP($C269,'S47'!$C:$BQ,52,0)</f>
        <v>#N/A</v>
      </c>
      <c r="AS269" s="29" t="e">
        <f>VLOOKUP($C269,'S47'!$C:$BQ,53,0)</f>
        <v>#N/A</v>
      </c>
      <c r="AT269" s="29" t="e">
        <f>VLOOKUP($C269,'S47'!$C:$BQ,15,0)</f>
        <v>#N/A</v>
      </c>
      <c r="AU269" s="29" t="e">
        <f>VLOOKUP($C269,'S47'!$C:$BQ,22,0)</f>
        <v>#N/A</v>
      </c>
      <c r="AV269" s="29" t="e">
        <f>VLOOKUP($C269,'S47'!$C:$BQ,23,0)</f>
        <v>#N/A</v>
      </c>
      <c r="AW269" s="29" t="e">
        <f>VLOOKUP($C269,'S47'!$C:$BQ,35,0)</f>
        <v>#N/A</v>
      </c>
      <c r="AX269" s="29" t="e">
        <f>VLOOKUP($C269,'S47'!$C:$BQ,42,0)</f>
        <v>#N/A</v>
      </c>
      <c r="AY269" s="29" t="e">
        <f>VLOOKUP($C269,'S47'!$C:$BQ,43,0)</f>
        <v>#N/A</v>
      </c>
      <c r="AZ269" s="22" t="e">
        <f>VLOOKUP($C269,'S48'!$C:$BQ,55,0)</f>
        <v>#N/A</v>
      </c>
      <c r="BA269" s="22" t="e">
        <f>VLOOKUP($C269,'S48'!$C:$BQ,62,0)</f>
        <v>#N/A</v>
      </c>
      <c r="BB269" s="22" t="e">
        <f>VLOOKUP($C269,'S48'!$C:$BQ,63,0)</f>
        <v>#N/A</v>
      </c>
      <c r="BC269" s="22" t="e">
        <f>VLOOKUP($C269,'S48'!$C:$BQ,45,0)</f>
        <v>#N/A</v>
      </c>
      <c r="BD269" s="29" t="e">
        <f>VLOOKUP($C269,'S48'!$C:$BQ,52,0)</f>
        <v>#N/A</v>
      </c>
      <c r="BE269" s="29" t="e">
        <f>VLOOKUP($C269,'S48'!$C:$BQ,53,0)</f>
        <v>#N/A</v>
      </c>
      <c r="BF269" s="29" t="e">
        <f>VLOOKUP($C269,'S48'!$C:$BQ,15,0)</f>
        <v>#N/A</v>
      </c>
      <c r="BG269" s="29" t="e">
        <f>VLOOKUP($C269,'S48'!$C:$BQ,22,0)</f>
        <v>#N/A</v>
      </c>
      <c r="BH269" s="29" t="e">
        <f>VLOOKUP($C269,'S48'!$C:$BQ,23,0)</f>
        <v>#N/A</v>
      </c>
      <c r="BI269" s="29" t="e">
        <f>VLOOKUP($C269,'S48'!$C:$BQ,35,0)</f>
        <v>#N/A</v>
      </c>
      <c r="BJ269" s="29" t="e">
        <f>VLOOKUP($C269,'S48'!$C:$BQ,42,0)</f>
        <v>#N/A</v>
      </c>
      <c r="BK269" s="29" t="e">
        <f>VLOOKUP($C269,'S48'!$C:$BQ,43,0)</f>
        <v>#N/A</v>
      </c>
      <c r="BL269" s="22" t="e">
        <f>VLOOKUP($C269,'S49'!$C:$BQ,55,0)</f>
        <v>#N/A</v>
      </c>
      <c r="BM269" s="22" t="e">
        <f>VLOOKUP($C269,'S49'!$C:$BQ,62,0)</f>
        <v>#N/A</v>
      </c>
      <c r="BN269" s="22" t="e">
        <f>VLOOKUP($C269,'S49'!$C:$BQ,63,0)</f>
        <v>#N/A</v>
      </c>
      <c r="BO269" s="22" t="e">
        <f>VLOOKUP($C269,'S49'!$C:$BQ,45,0)</f>
        <v>#N/A</v>
      </c>
      <c r="BP269" s="29" t="e">
        <f>VLOOKUP($C269,'S49'!$C:$BQ,52,0)</f>
        <v>#N/A</v>
      </c>
      <c r="BQ269" s="29" t="e">
        <f>VLOOKUP($C269,'S49'!$C:$BQ,53,0)</f>
        <v>#N/A</v>
      </c>
      <c r="BR269" s="29" t="e">
        <f>VLOOKUP($C269,'S49'!$C:$BQ,15,0)</f>
        <v>#N/A</v>
      </c>
      <c r="BS269" s="29" t="e">
        <f>VLOOKUP($C269,'S49'!$C:$BQ,22,0)</f>
        <v>#N/A</v>
      </c>
      <c r="BT269" s="29" t="e">
        <f>VLOOKUP($C269,'S49'!$C:$BQ,23,0)</f>
        <v>#N/A</v>
      </c>
      <c r="BU269" s="29" t="e">
        <f>VLOOKUP($C269,'S49'!$C:$BQ,35,0)</f>
        <v>#N/A</v>
      </c>
      <c r="BV269" s="29" t="e">
        <f>VLOOKUP($C269,'S49'!$C:$BQ,42,0)</f>
        <v>#N/A</v>
      </c>
      <c r="BW269" s="29" t="e">
        <f>VLOOKUP($C269,'S49'!$C:$BQ,43,0)</f>
        <v>#N/A</v>
      </c>
      <c r="BX269" s="22" t="e">
        <f>VLOOKUP($C269,'S50'!$C:$BQ,55,0)</f>
        <v>#N/A</v>
      </c>
      <c r="BY269" s="22" t="e">
        <f>VLOOKUP($C269,'S50'!$C:$BQ,62,0)</f>
        <v>#N/A</v>
      </c>
      <c r="BZ269" s="22" t="e">
        <f>VLOOKUP($C269,'S50'!$C:$BQ,63,0)</f>
        <v>#N/A</v>
      </c>
      <c r="CA269" s="22" t="e">
        <f>VLOOKUP($C269,'S50'!$C:$BQ,45,0)</f>
        <v>#N/A</v>
      </c>
      <c r="CB269" s="29" t="e">
        <f>VLOOKUP($C269,'S50'!$C:$BQ,52,0)</f>
        <v>#N/A</v>
      </c>
      <c r="CC269" s="29" t="e">
        <f>VLOOKUP($C269,'S50'!$C:$BQ,53,0)</f>
        <v>#N/A</v>
      </c>
      <c r="CD269" s="29" t="e">
        <f>VLOOKUP($C269,'S50'!$C:$BQ,15,0)</f>
        <v>#N/A</v>
      </c>
      <c r="CE269" s="29" t="e">
        <f>VLOOKUP($C269,'S50'!$C:$BQ,22,0)</f>
        <v>#N/A</v>
      </c>
      <c r="CF269" s="29" t="e">
        <f>VLOOKUP($C269,'S50'!$C:$BQ,23,0)</f>
        <v>#N/A</v>
      </c>
      <c r="CG269" s="29" t="e">
        <f>VLOOKUP($C269,'S50'!$C:$BQ,35,0)</f>
        <v>#N/A</v>
      </c>
      <c r="CH269" s="29" t="e">
        <f>VLOOKUP($C269,'S50'!$C:$BQ,42,0)</f>
        <v>#N/A</v>
      </c>
      <c r="CI269" s="29" t="e">
        <f>VLOOKUP($C269,'S50'!$C:$BQ,43,0)</f>
        <v>#N/A</v>
      </c>
    </row>
    <row r="270" spans="1:87" x14ac:dyDescent="0.2">
      <c r="A270" s="31" t="s">
        <v>308</v>
      </c>
      <c r="B270" s="31" t="s">
        <v>309</v>
      </c>
      <c r="C270" s="21" t="s">
        <v>313</v>
      </c>
      <c r="D270" s="22">
        <f>VLOOKUP($C270,'S0 remplacer avec S44'!$C:$BQ,55,0)</f>
        <v>98.4</v>
      </c>
      <c r="E270" s="22">
        <f>VLOOKUP($C270,'S0 remplacer avec S44'!$C:$BQ,62,0)</f>
        <v>32</v>
      </c>
      <c r="F270" s="22">
        <f>VLOOKUP($C270,'S0 remplacer avec S44'!$C:$BQ,63,0)</f>
        <v>58</v>
      </c>
      <c r="G270" s="22">
        <f>VLOOKUP($C270,'S0 remplacer avec S44'!$C:$BQ,45,0)</f>
        <v>1045.2780299999999</v>
      </c>
      <c r="H270" s="29">
        <f>VLOOKUP($C270,'S0 remplacer avec S44'!$C:$BQ,52,0)</f>
        <v>98</v>
      </c>
      <c r="I270" s="29">
        <f>VLOOKUP($C270,'S0 remplacer avec S44'!$C:$BQ,53,0)</f>
        <v>327</v>
      </c>
      <c r="J270" s="29">
        <f>VLOOKUP($C270,'S0 remplacer avec S44'!$C:$BQ,15,0)</f>
        <v>58</v>
      </c>
      <c r="K270" s="29">
        <f>VLOOKUP($C270,'S0 remplacer avec S44'!$C:$BQ,22,0)</f>
        <v>14</v>
      </c>
      <c r="L270" s="29">
        <f>VLOOKUP($C270,'S0 remplacer avec S44'!$C:$BQ,23,0)</f>
        <v>29</v>
      </c>
      <c r="M270" s="29">
        <f>VLOOKUP($C270,'S0 remplacer avec S44'!$C:$BQ,35,0)</f>
        <v>1195.23461</v>
      </c>
      <c r="N270" s="29">
        <f>VLOOKUP($C270,'S0 remplacer avec S44'!$C:$BQ,42,0)</f>
        <v>26</v>
      </c>
      <c r="O270" s="29">
        <f>VLOOKUP($C270,'S0 remplacer avec S44'!$C:$BQ,43,0)</f>
        <v>270</v>
      </c>
      <c r="P270" s="22">
        <f>VLOOKUP($C270,'S45'!$C:$BQ,55,0)</f>
        <v>99.6</v>
      </c>
      <c r="Q270" s="22">
        <f>VLOOKUP($C270,'S45'!$C:$BQ,62,0)</f>
        <v>31</v>
      </c>
      <c r="R270" s="22">
        <f>VLOOKUP($C270,'S45'!$C:$BQ,63,0)</f>
        <v>57</v>
      </c>
      <c r="S270" s="22">
        <f>VLOOKUP($C270,'S45'!$C:$BQ,45,0)</f>
        <v>1089.29051</v>
      </c>
      <c r="T270" s="29">
        <f>VLOOKUP($C270,'S45'!$C:$BQ,52,0)</f>
        <v>54</v>
      </c>
      <c r="U270" s="29">
        <f>VLOOKUP($C270,'S45'!$C:$BQ,53,0)</f>
        <v>283</v>
      </c>
      <c r="V270" s="29">
        <f>VLOOKUP($C270,'S45'!$C:$BQ,15,0)</f>
        <v>58</v>
      </c>
      <c r="W270" s="29">
        <f>VLOOKUP($C270,'S45'!$C:$BQ,22,0)</f>
        <v>14</v>
      </c>
      <c r="X270" s="29">
        <f>VLOOKUP($C270,'S45'!$C:$BQ,23,0)</f>
        <v>29</v>
      </c>
      <c r="Y270" s="29">
        <f>VLOOKUP($C270,'S45'!$C:$BQ,35,0)</f>
        <v>1322.17614</v>
      </c>
      <c r="Z270" s="29">
        <f>VLOOKUP($C270,'S45'!$C:$BQ,42,0)</f>
        <v>0</v>
      </c>
      <c r="AA270" s="29">
        <f>VLOOKUP($C270,'S45'!$C:$BQ,43,0)</f>
        <v>143</v>
      </c>
      <c r="AB270" s="22" t="e">
        <f>VLOOKUP($C270,'S46'!$C:$BQ,55,0)</f>
        <v>#N/A</v>
      </c>
      <c r="AC270" s="22" t="e">
        <f>VLOOKUP($C270,'S46'!$C:$BQ,62,0)</f>
        <v>#N/A</v>
      </c>
      <c r="AD270" s="22" t="e">
        <f>VLOOKUP($C270,'S46'!$C:$BQ,63,0)</f>
        <v>#N/A</v>
      </c>
      <c r="AE270" s="22" t="e">
        <f>VLOOKUP($C270,'S46'!$C:$BQ,45,0)</f>
        <v>#N/A</v>
      </c>
      <c r="AF270" s="29" t="e">
        <f>VLOOKUP($C270,'S46'!$C:$BQ,52,0)</f>
        <v>#N/A</v>
      </c>
      <c r="AG270" s="29" t="e">
        <f>VLOOKUP($C270,'S46'!$C:$BQ,53,0)</f>
        <v>#N/A</v>
      </c>
      <c r="AH270" s="29" t="e">
        <f>VLOOKUP($C270,'S46'!$C:$BQ,15,0)</f>
        <v>#N/A</v>
      </c>
      <c r="AI270" s="29" t="e">
        <f>VLOOKUP($C270,'S46'!$C:$BQ,22,0)</f>
        <v>#N/A</v>
      </c>
      <c r="AJ270" s="29" t="e">
        <f>VLOOKUP($C270,'S46'!$C:$BQ,23,0)</f>
        <v>#N/A</v>
      </c>
      <c r="AK270" s="29" t="e">
        <f>VLOOKUP($C270,'S46'!$C:$BQ,35,0)</f>
        <v>#N/A</v>
      </c>
      <c r="AL270" s="29" t="e">
        <f>VLOOKUP($C270,'S46'!$C:$BQ,42,0)</f>
        <v>#N/A</v>
      </c>
      <c r="AM270" s="29" t="e">
        <f>VLOOKUP($C270,'S46'!$C:$BQ,43,0)</f>
        <v>#N/A</v>
      </c>
      <c r="AN270" s="22" t="e">
        <f>VLOOKUP($C270,'S47'!$C:$BQ,55,0)</f>
        <v>#N/A</v>
      </c>
      <c r="AO270" s="22" t="e">
        <f>VLOOKUP($C270,'S47'!$C:$BQ,62,0)</f>
        <v>#N/A</v>
      </c>
      <c r="AP270" s="22" t="e">
        <f>VLOOKUP($C270,'S47'!$C:$BQ,63,0)</f>
        <v>#N/A</v>
      </c>
      <c r="AQ270" s="22" t="e">
        <f>VLOOKUP($C270,'S47'!$C:$BQ,45,0)</f>
        <v>#N/A</v>
      </c>
      <c r="AR270" s="29" t="e">
        <f>VLOOKUP($C270,'S47'!$C:$BQ,52,0)</f>
        <v>#N/A</v>
      </c>
      <c r="AS270" s="29" t="e">
        <f>VLOOKUP($C270,'S47'!$C:$BQ,53,0)</f>
        <v>#N/A</v>
      </c>
      <c r="AT270" s="29" t="e">
        <f>VLOOKUP($C270,'S47'!$C:$BQ,15,0)</f>
        <v>#N/A</v>
      </c>
      <c r="AU270" s="29" t="e">
        <f>VLOOKUP($C270,'S47'!$C:$BQ,22,0)</f>
        <v>#N/A</v>
      </c>
      <c r="AV270" s="29" t="e">
        <f>VLOOKUP($C270,'S47'!$C:$BQ,23,0)</f>
        <v>#N/A</v>
      </c>
      <c r="AW270" s="29" t="e">
        <f>VLOOKUP($C270,'S47'!$C:$BQ,35,0)</f>
        <v>#N/A</v>
      </c>
      <c r="AX270" s="29" t="e">
        <f>VLOOKUP($C270,'S47'!$C:$BQ,42,0)</f>
        <v>#N/A</v>
      </c>
      <c r="AY270" s="29" t="e">
        <f>VLOOKUP($C270,'S47'!$C:$BQ,43,0)</f>
        <v>#N/A</v>
      </c>
      <c r="AZ270" s="22" t="e">
        <f>VLOOKUP($C270,'S48'!$C:$BQ,55,0)</f>
        <v>#N/A</v>
      </c>
      <c r="BA270" s="22" t="e">
        <f>VLOOKUP($C270,'S48'!$C:$BQ,62,0)</f>
        <v>#N/A</v>
      </c>
      <c r="BB270" s="22" t="e">
        <f>VLOOKUP($C270,'S48'!$C:$BQ,63,0)</f>
        <v>#N/A</v>
      </c>
      <c r="BC270" s="22" t="e">
        <f>VLOOKUP($C270,'S48'!$C:$BQ,45,0)</f>
        <v>#N/A</v>
      </c>
      <c r="BD270" s="29" t="e">
        <f>VLOOKUP($C270,'S48'!$C:$BQ,52,0)</f>
        <v>#N/A</v>
      </c>
      <c r="BE270" s="29" t="e">
        <f>VLOOKUP($C270,'S48'!$C:$BQ,53,0)</f>
        <v>#N/A</v>
      </c>
      <c r="BF270" s="29" t="e">
        <f>VLOOKUP($C270,'S48'!$C:$BQ,15,0)</f>
        <v>#N/A</v>
      </c>
      <c r="BG270" s="29" t="e">
        <f>VLOOKUP($C270,'S48'!$C:$BQ,22,0)</f>
        <v>#N/A</v>
      </c>
      <c r="BH270" s="29" t="e">
        <f>VLOOKUP($C270,'S48'!$C:$BQ,23,0)</f>
        <v>#N/A</v>
      </c>
      <c r="BI270" s="29" t="e">
        <f>VLOOKUP($C270,'S48'!$C:$BQ,35,0)</f>
        <v>#N/A</v>
      </c>
      <c r="BJ270" s="29" t="e">
        <f>VLOOKUP($C270,'S48'!$C:$BQ,42,0)</f>
        <v>#N/A</v>
      </c>
      <c r="BK270" s="29" t="e">
        <f>VLOOKUP($C270,'S48'!$C:$BQ,43,0)</f>
        <v>#N/A</v>
      </c>
      <c r="BL270" s="22" t="e">
        <f>VLOOKUP($C270,'S49'!$C:$BQ,55,0)</f>
        <v>#N/A</v>
      </c>
      <c r="BM270" s="22" t="e">
        <f>VLOOKUP($C270,'S49'!$C:$BQ,62,0)</f>
        <v>#N/A</v>
      </c>
      <c r="BN270" s="22" t="e">
        <f>VLOOKUP($C270,'S49'!$C:$BQ,63,0)</f>
        <v>#N/A</v>
      </c>
      <c r="BO270" s="22" t="e">
        <f>VLOOKUP($C270,'S49'!$C:$BQ,45,0)</f>
        <v>#N/A</v>
      </c>
      <c r="BP270" s="29" t="e">
        <f>VLOOKUP($C270,'S49'!$C:$BQ,52,0)</f>
        <v>#N/A</v>
      </c>
      <c r="BQ270" s="29" t="e">
        <f>VLOOKUP($C270,'S49'!$C:$BQ,53,0)</f>
        <v>#N/A</v>
      </c>
      <c r="BR270" s="29" t="e">
        <f>VLOOKUP($C270,'S49'!$C:$BQ,15,0)</f>
        <v>#N/A</v>
      </c>
      <c r="BS270" s="29" t="e">
        <f>VLOOKUP($C270,'S49'!$C:$BQ,22,0)</f>
        <v>#N/A</v>
      </c>
      <c r="BT270" s="29" t="e">
        <f>VLOOKUP($C270,'S49'!$C:$BQ,23,0)</f>
        <v>#N/A</v>
      </c>
      <c r="BU270" s="29" t="e">
        <f>VLOOKUP($C270,'S49'!$C:$BQ,35,0)</f>
        <v>#N/A</v>
      </c>
      <c r="BV270" s="29" t="e">
        <f>VLOOKUP($C270,'S49'!$C:$BQ,42,0)</f>
        <v>#N/A</v>
      </c>
      <c r="BW270" s="29" t="e">
        <f>VLOOKUP($C270,'S49'!$C:$BQ,43,0)</f>
        <v>#N/A</v>
      </c>
      <c r="BX270" s="22" t="e">
        <f>VLOOKUP($C270,'S50'!$C:$BQ,55,0)</f>
        <v>#N/A</v>
      </c>
      <c r="BY270" s="22" t="e">
        <f>VLOOKUP($C270,'S50'!$C:$BQ,62,0)</f>
        <v>#N/A</v>
      </c>
      <c r="BZ270" s="22" t="e">
        <f>VLOOKUP($C270,'S50'!$C:$BQ,63,0)</f>
        <v>#N/A</v>
      </c>
      <c r="CA270" s="22" t="e">
        <f>VLOOKUP($C270,'S50'!$C:$BQ,45,0)</f>
        <v>#N/A</v>
      </c>
      <c r="CB270" s="29" t="e">
        <f>VLOOKUP($C270,'S50'!$C:$BQ,52,0)</f>
        <v>#N/A</v>
      </c>
      <c r="CC270" s="29" t="e">
        <f>VLOOKUP($C270,'S50'!$C:$BQ,53,0)</f>
        <v>#N/A</v>
      </c>
      <c r="CD270" s="29" t="e">
        <f>VLOOKUP($C270,'S50'!$C:$BQ,15,0)</f>
        <v>#N/A</v>
      </c>
      <c r="CE270" s="29" t="e">
        <f>VLOOKUP($C270,'S50'!$C:$BQ,22,0)</f>
        <v>#N/A</v>
      </c>
      <c r="CF270" s="29" t="e">
        <f>VLOOKUP($C270,'S50'!$C:$BQ,23,0)</f>
        <v>#N/A</v>
      </c>
      <c r="CG270" s="29" t="e">
        <f>VLOOKUP($C270,'S50'!$C:$BQ,35,0)</f>
        <v>#N/A</v>
      </c>
      <c r="CH270" s="29" t="e">
        <f>VLOOKUP($C270,'S50'!$C:$BQ,42,0)</f>
        <v>#N/A</v>
      </c>
      <c r="CI270" s="29" t="e">
        <f>VLOOKUP($C270,'S50'!$C:$BQ,43,0)</f>
        <v>#N/A</v>
      </c>
    </row>
    <row r="271" spans="1:87" x14ac:dyDescent="0.2">
      <c r="A271" s="31" t="s">
        <v>308</v>
      </c>
      <c r="B271" s="31" t="s">
        <v>309</v>
      </c>
      <c r="C271" s="21" t="s">
        <v>314</v>
      </c>
      <c r="D271" s="22">
        <f>VLOOKUP($C271,'S0 remplacer avec S44'!$C:$BQ,55,0)</f>
        <v>245.5</v>
      </c>
      <c r="E271" s="22">
        <f>VLOOKUP($C271,'S0 remplacer avec S44'!$C:$BQ,62,0)</f>
        <v>49</v>
      </c>
      <c r="F271" s="22">
        <f>VLOOKUP($C271,'S0 remplacer avec S44'!$C:$BQ,63,0)</f>
        <v>108</v>
      </c>
      <c r="G271" s="22">
        <f>VLOOKUP($C271,'S0 remplacer avec S44'!$C:$BQ,45,0)</f>
        <v>2670.8270600000001</v>
      </c>
      <c r="H271" s="29">
        <f>VLOOKUP($C271,'S0 remplacer avec S44'!$C:$BQ,52,0)</f>
        <v>0</v>
      </c>
      <c r="I271" s="29">
        <f>VLOOKUP($C271,'S0 remplacer avec S44'!$C:$BQ,53,0)</f>
        <v>441</v>
      </c>
      <c r="J271" s="29">
        <f>VLOOKUP($C271,'S0 remplacer avec S44'!$C:$BQ,15,0)</f>
        <v>143</v>
      </c>
      <c r="K271" s="29">
        <f>VLOOKUP($C271,'S0 remplacer avec S44'!$C:$BQ,22,0)</f>
        <v>20</v>
      </c>
      <c r="L271" s="29">
        <f>VLOOKUP($C271,'S0 remplacer avec S44'!$C:$BQ,23,0)</f>
        <v>53</v>
      </c>
      <c r="M271" s="29">
        <f>VLOOKUP($C271,'S0 remplacer avec S44'!$C:$BQ,35,0)</f>
        <v>2896.7310200000002</v>
      </c>
      <c r="N271" s="29">
        <f>VLOOKUP($C271,'S0 remplacer avec S44'!$C:$BQ,42,0)</f>
        <v>0</v>
      </c>
      <c r="O271" s="29">
        <f>VLOOKUP($C271,'S0 remplacer avec S44'!$C:$BQ,43,0)</f>
        <v>485</v>
      </c>
      <c r="P271" s="22">
        <f>VLOOKUP($C271,'S45'!$C:$BQ,55,0)</f>
        <v>247.3</v>
      </c>
      <c r="Q271" s="22">
        <f>VLOOKUP($C271,'S45'!$C:$BQ,62,0)</f>
        <v>47</v>
      </c>
      <c r="R271" s="22">
        <f>VLOOKUP($C271,'S45'!$C:$BQ,63,0)</f>
        <v>106</v>
      </c>
      <c r="S271" s="22">
        <f>VLOOKUP($C271,'S45'!$C:$BQ,45,0)</f>
        <v>2701.42956</v>
      </c>
      <c r="T271" s="29">
        <f>VLOOKUP($C271,'S45'!$C:$BQ,52,0)</f>
        <v>0</v>
      </c>
      <c r="U271" s="29">
        <f>VLOOKUP($C271,'S45'!$C:$BQ,53,0)</f>
        <v>410</v>
      </c>
      <c r="V271" s="29">
        <f>VLOOKUP($C271,'S45'!$C:$BQ,15,0)</f>
        <v>145</v>
      </c>
      <c r="W271" s="29">
        <f>VLOOKUP($C271,'S45'!$C:$BQ,22,0)</f>
        <v>18</v>
      </c>
      <c r="X271" s="29">
        <f>VLOOKUP($C271,'S45'!$C:$BQ,23,0)</f>
        <v>51</v>
      </c>
      <c r="Y271" s="29">
        <f>VLOOKUP($C271,'S45'!$C:$BQ,35,0)</f>
        <v>2906.13922</v>
      </c>
      <c r="Z271" s="29">
        <f>VLOOKUP($C271,'S45'!$C:$BQ,42,0)</f>
        <v>0</v>
      </c>
      <c r="AA271" s="29">
        <f>VLOOKUP($C271,'S45'!$C:$BQ,43,0)</f>
        <v>476</v>
      </c>
      <c r="AB271" s="22" t="e">
        <f>VLOOKUP($C271,'S46'!$C:$BQ,55,0)</f>
        <v>#N/A</v>
      </c>
      <c r="AC271" s="22" t="e">
        <f>VLOOKUP($C271,'S46'!$C:$BQ,62,0)</f>
        <v>#N/A</v>
      </c>
      <c r="AD271" s="22" t="e">
        <f>VLOOKUP($C271,'S46'!$C:$BQ,63,0)</f>
        <v>#N/A</v>
      </c>
      <c r="AE271" s="22" t="e">
        <f>VLOOKUP($C271,'S46'!$C:$BQ,45,0)</f>
        <v>#N/A</v>
      </c>
      <c r="AF271" s="29" t="e">
        <f>VLOOKUP($C271,'S46'!$C:$BQ,52,0)</f>
        <v>#N/A</v>
      </c>
      <c r="AG271" s="29" t="e">
        <f>VLOOKUP($C271,'S46'!$C:$BQ,53,0)</f>
        <v>#N/A</v>
      </c>
      <c r="AH271" s="29" t="e">
        <f>VLOOKUP($C271,'S46'!$C:$BQ,15,0)</f>
        <v>#N/A</v>
      </c>
      <c r="AI271" s="29" t="e">
        <f>VLOOKUP($C271,'S46'!$C:$BQ,22,0)</f>
        <v>#N/A</v>
      </c>
      <c r="AJ271" s="29" t="e">
        <f>VLOOKUP($C271,'S46'!$C:$BQ,23,0)</f>
        <v>#N/A</v>
      </c>
      <c r="AK271" s="29" t="e">
        <f>VLOOKUP($C271,'S46'!$C:$BQ,35,0)</f>
        <v>#N/A</v>
      </c>
      <c r="AL271" s="29" t="e">
        <f>VLOOKUP($C271,'S46'!$C:$BQ,42,0)</f>
        <v>#N/A</v>
      </c>
      <c r="AM271" s="29" t="e">
        <f>VLOOKUP($C271,'S46'!$C:$BQ,43,0)</f>
        <v>#N/A</v>
      </c>
      <c r="AN271" s="22" t="e">
        <f>VLOOKUP($C271,'S47'!$C:$BQ,55,0)</f>
        <v>#N/A</v>
      </c>
      <c r="AO271" s="22" t="e">
        <f>VLOOKUP($C271,'S47'!$C:$BQ,62,0)</f>
        <v>#N/A</v>
      </c>
      <c r="AP271" s="22" t="e">
        <f>VLOOKUP($C271,'S47'!$C:$BQ,63,0)</f>
        <v>#N/A</v>
      </c>
      <c r="AQ271" s="22" t="e">
        <f>VLOOKUP($C271,'S47'!$C:$BQ,45,0)</f>
        <v>#N/A</v>
      </c>
      <c r="AR271" s="29" t="e">
        <f>VLOOKUP($C271,'S47'!$C:$BQ,52,0)</f>
        <v>#N/A</v>
      </c>
      <c r="AS271" s="29" t="e">
        <f>VLOOKUP($C271,'S47'!$C:$BQ,53,0)</f>
        <v>#N/A</v>
      </c>
      <c r="AT271" s="29" t="e">
        <f>VLOOKUP($C271,'S47'!$C:$BQ,15,0)</f>
        <v>#N/A</v>
      </c>
      <c r="AU271" s="29" t="e">
        <f>VLOOKUP($C271,'S47'!$C:$BQ,22,0)</f>
        <v>#N/A</v>
      </c>
      <c r="AV271" s="29" t="e">
        <f>VLOOKUP($C271,'S47'!$C:$BQ,23,0)</f>
        <v>#N/A</v>
      </c>
      <c r="AW271" s="29" t="e">
        <f>VLOOKUP($C271,'S47'!$C:$BQ,35,0)</f>
        <v>#N/A</v>
      </c>
      <c r="AX271" s="29" t="e">
        <f>VLOOKUP($C271,'S47'!$C:$BQ,42,0)</f>
        <v>#N/A</v>
      </c>
      <c r="AY271" s="29" t="e">
        <f>VLOOKUP($C271,'S47'!$C:$BQ,43,0)</f>
        <v>#N/A</v>
      </c>
      <c r="AZ271" s="22" t="e">
        <f>VLOOKUP($C271,'S48'!$C:$BQ,55,0)</f>
        <v>#N/A</v>
      </c>
      <c r="BA271" s="22" t="e">
        <f>VLOOKUP($C271,'S48'!$C:$BQ,62,0)</f>
        <v>#N/A</v>
      </c>
      <c r="BB271" s="22" t="e">
        <f>VLOOKUP($C271,'S48'!$C:$BQ,63,0)</f>
        <v>#N/A</v>
      </c>
      <c r="BC271" s="22" t="e">
        <f>VLOOKUP($C271,'S48'!$C:$BQ,45,0)</f>
        <v>#N/A</v>
      </c>
      <c r="BD271" s="29" t="e">
        <f>VLOOKUP($C271,'S48'!$C:$BQ,52,0)</f>
        <v>#N/A</v>
      </c>
      <c r="BE271" s="29" t="e">
        <f>VLOOKUP($C271,'S48'!$C:$BQ,53,0)</f>
        <v>#N/A</v>
      </c>
      <c r="BF271" s="29" t="e">
        <f>VLOOKUP($C271,'S48'!$C:$BQ,15,0)</f>
        <v>#N/A</v>
      </c>
      <c r="BG271" s="29" t="e">
        <f>VLOOKUP($C271,'S48'!$C:$BQ,22,0)</f>
        <v>#N/A</v>
      </c>
      <c r="BH271" s="29" t="e">
        <f>VLOOKUP($C271,'S48'!$C:$BQ,23,0)</f>
        <v>#N/A</v>
      </c>
      <c r="BI271" s="29" t="e">
        <f>VLOOKUP($C271,'S48'!$C:$BQ,35,0)</f>
        <v>#N/A</v>
      </c>
      <c r="BJ271" s="29" t="e">
        <f>VLOOKUP($C271,'S48'!$C:$BQ,42,0)</f>
        <v>#N/A</v>
      </c>
      <c r="BK271" s="29" t="e">
        <f>VLOOKUP($C271,'S48'!$C:$BQ,43,0)</f>
        <v>#N/A</v>
      </c>
      <c r="BL271" s="22" t="e">
        <f>VLOOKUP($C271,'S49'!$C:$BQ,55,0)</f>
        <v>#N/A</v>
      </c>
      <c r="BM271" s="22" t="e">
        <f>VLOOKUP($C271,'S49'!$C:$BQ,62,0)</f>
        <v>#N/A</v>
      </c>
      <c r="BN271" s="22" t="e">
        <f>VLOOKUP($C271,'S49'!$C:$BQ,63,0)</f>
        <v>#N/A</v>
      </c>
      <c r="BO271" s="22" t="e">
        <f>VLOOKUP($C271,'S49'!$C:$BQ,45,0)</f>
        <v>#N/A</v>
      </c>
      <c r="BP271" s="29" t="e">
        <f>VLOOKUP($C271,'S49'!$C:$BQ,52,0)</f>
        <v>#N/A</v>
      </c>
      <c r="BQ271" s="29" t="e">
        <f>VLOOKUP($C271,'S49'!$C:$BQ,53,0)</f>
        <v>#N/A</v>
      </c>
      <c r="BR271" s="29" t="e">
        <f>VLOOKUP($C271,'S49'!$C:$BQ,15,0)</f>
        <v>#N/A</v>
      </c>
      <c r="BS271" s="29" t="e">
        <f>VLOOKUP($C271,'S49'!$C:$BQ,22,0)</f>
        <v>#N/A</v>
      </c>
      <c r="BT271" s="29" t="e">
        <f>VLOOKUP($C271,'S49'!$C:$BQ,23,0)</f>
        <v>#N/A</v>
      </c>
      <c r="BU271" s="29" t="e">
        <f>VLOOKUP($C271,'S49'!$C:$BQ,35,0)</f>
        <v>#N/A</v>
      </c>
      <c r="BV271" s="29" t="e">
        <f>VLOOKUP($C271,'S49'!$C:$BQ,42,0)</f>
        <v>#N/A</v>
      </c>
      <c r="BW271" s="29" t="e">
        <f>VLOOKUP($C271,'S49'!$C:$BQ,43,0)</f>
        <v>#N/A</v>
      </c>
      <c r="BX271" s="22" t="e">
        <f>VLOOKUP($C271,'S50'!$C:$BQ,55,0)</f>
        <v>#N/A</v>
      </c>
      <c r="BY271" s="22" t="e">
        <f>VLOOKUP($C271,'S50'!$C:$BQ,62,0)</f>
        <v>#N/A</v>
      </c>
      <c r="BZ271" s="22" t="e">
        <f>VLOOKUP($C271,'S50'!$C:$BQ,63,0)</f>
        <v>#N/A</v>
      </c>
      <c r="CA271" s="22" t="e">
        <f>VLOOKUP($C271,'S50'!$C:$BQ,45,0)</f>
        <v>#N/A</v>
      </c>
      <c r="CB271" s="29" t="e">
        <f>VLOOKUP($C271,'S50'!$C:$BQ,52,0)</f>
        <v>#N/A</v>
      </c>
      <c r="CC271" s="29" t="e">
        <f>VLOOKUP($C271,'S50'!$C:$BQ,53,0)</f>
        <v>#N/A</v>
      </c>
      <c r="CD271" s="29" t="e">
        <f>VLOOKUP($C271,'S50'!$C:$BQ,15,0)</f>
        <v>#N/A</v>
      </c>
      <c r="CE271" s="29" t="e">
        <f>VLOOKUP($C271,'S50'!$C:$BQ,22,0)</f>
        <v>#N/A</v>
      </c>
      <c r="CF271" s="29" t="e">
        <f>VLOOKUP($C271,'S50'!$C:$BQ,23,0)</f>
        <v>#N/A</v>
      </c>
      <c r="CG271" s="29" t="e">
        <f>VLOOKUP($C271,'S50'!$C:$BQ,35,0)</f>
        <v>#N/A</v>
      </c>
      <c r="CH271" s="29" t="e">
        <f>VLOOKUP($C271,'S50'!$C:$BQ,42,0)</f>
        <v>#N/A</v>
      </c>
      <c r="CI271" s="29" t="e">
        <f>VLOOKUP($C271,'S50'!$C:$BQ,43,0)</f>
        <v>#N/A</v>
      </c>
    </row>
    <row r="272" spans="1:87" x14ac:dyDescent="0.2">
      <c r="A272" s="31" t="s">
        <v>308</v>
      </c>
      <c r="B272" s="31" t="s">
        <v>309</v>
      </c>
      <c r="C272" s="21" t="s">
        <v>315</v>
      </c>
      <c r="D272" s="22">
        <f>VLOOKUP($C272,'S0 remplacer avec S44'!$C:$BQ,55,0)</f>
        <v>507.5</v>
      </c>
      <c r="E272" s="22">
        <f>VLOOKUP($C272,'S0 remplacer avec S44'!$C:$BQ,62,0)</f>
        <v>76</v>
      </c>
      <c r="F272" s="22">
        <f>VLOOKUP($C272,'S0 remplacer avec S44'!$C:$BQ,63,0)</f>
        <v>192</v>
      </c>
      <c r="G272" s="22">
        <f>VLOOKUP($C272,'S0 remplacer avec S44'!$C:$BQ,45,0)</f>
        <v>3401.0489699999998</v>
      </c>
      <c r="H272" s="29">
        <f>VLOOKUP($C272,'S0 remplacer avec S44'!$C:$BQ,52,0)</f>
        <v>1738</v>
      </c>
      <c r="I272" s="29">
        <f>VLOOKUP($C272,'S0 remplacer avec S44'!$C:$BQ,53,0)</f>
        <v>2765</v>
      </c>
      <c r="J272" s="29">
        <f>VLOOKUP($C272,'S0 remplacer avec S44'!$C:$BQ,15,0)</f>
        <v>644</v>
      </c>
      <c r="K272" s="29">
        <f>VLOOKUP($C272,'S0 remplacer avec S44'!$C:$BQ,22,0)</f>
        <v>0</v>
      </c>
      <c r="L272" s="29">
        <f>VLOOKUP($C272,'S0 remplacer avec S44'!$C:$BQ,23,0)</f>
        <v>0</v>
      </c>
      <c r="M272" s="29">
        <f>VLOOKUP($C272,'S0 remplacer avec S44'!$C:$BQ,35,0)</f>
        <v>8054.7231300000003</v>
      </c>
      <c r="N272" s="29">
        <f>VLOOKUP($C272,'S0 remplacer avec S44'!$C:$BQ,42,0)</f>
        <v>0</v>
      </c>
      <c r="O272" s="29">
        <f>VLOOKUP($C272,'S0 remplacer avec S44'!$C:$BQ,43,0)</f>
        <v>0</v>
      </c>
      <c r="P272" s="22">
        <f>VLOOKUP($C272,'S45'!$C:$BQ,55,0)</f>
        <v>523.9</v>
      </c>
      <c r="Q272" s="22">
        <f>VLOOKUP($C272,'S45'!$C:$BQ,62,0)</f>
        <v>59</v>
      </c>
      <c r="R272" s="22">
        <f>VLOOKUP($C272,'S45'!$C:$BQ,63,0)</f>
        <v>176</v>
      </c>
      <c r="S272" s="22">
        <f>VLOOKUP($C272,'S45'!$C:$BQ,45,0)</f>
        <v>3463.0787500000001</v>
      </c>
      <c r="T272" s="29">
        <f>VLOOKUP($C272,'S45'!$C:$BQ,52,0)</f>
        <v>1676</v>
      </c>
      <c r="U272" s="29">
        <f>VLOOKUP($C272,'S45'!$C:$BQ,53,0)</f>
        <v>2703</v>
      </c>
      <c r="V272" s="29">
        <f>VLOOKUP($C272,'S45'!$C:$BQ,15,0)</f>
        <v>657</v>
      </c>
      <c r="W272" s="29">
        <f>VLOOKUP($C272,'S45'!$C:$BQ,22,0)</f>
        <v>0</v>
      </c>
      <c r="X272" s="29">
        <f>VLOOKUP($C272,'S45'!$C:$BQ,23,0)</f>
        <v>0</v>
      </c>
      <c r="Y272" s="29">
        <f>VLOOKUP($C272,'S45'!$C:$BQ,35,0)</f>
        <v>8105.2661900000003</v>
      </c>
      <c r="Z272" s="29">
        <f>VLOOKUP($C272,'S45'!$C:$BQ,42,0)</f>
        <v>0</v>
      </c>
      <c r="AA272" s="29">
        <f>VLOOKUP($C272,'S45'!$C:$BQ,43,0)</f>
        <v>0</v>
      </c>
      <c r="AB272" s="22" t="e">
        <f>VLOOKUP($C272,'S46'!$C:$BQ,55,0)</f>
        <v>#N/A</v>
      </c>
      <c r="AC272" s="22" t="e">
        <f>VLOOKUP($C272,'S46'!$C:$BQ,62,0)</f>
        <v>#N/A</v>
      </c>
      <c r="AD272" s="22" t="e">
        <f>VLOOKUP($C272,'S46'!$C:$BQ,63,0)</f>
        <v>#N/A</v>
      </c>
      <c r="AE272" s="22" t="e">
        <f>VLOOKUP($C272,'S46'!$C:$BQ,45,0)</f>
        <v>#N/A</v>
      </c>
      <c r="AF272" s="29" t="e">
        <f>VLOOKUP($C272,'S46'!$C:$BQ,52,0)</f>
        <v>#N/A</v>
      </c>
      <c r="AG272" s="29" t="e">
        <f>VLOOKUP($C272,'S46'!$C:$BQ,53,0)</f>
        <v>#N/A</v>
      </c>
      <c r="AH272" s="29" t="e">
        <f>VLOOKUP($C272,'S46'!$C:$BQ,15,0)</f>
        <v>#N/A</v>
      </c>
      <c r="AI272" s="29" t="e">
        <f>VLOOKUP($C272,'S46'!$C:$BQ,22,0)</f>
        <v>#N/A</v>
      </c>
      <c r="AJ272" s="29" t="e">
        <f>VLOOKUP($C272,'S46'!$C:$BQ,23,0)</f>
        <v>#N/A</v>
      </c>
      <c r="AK272" s="29" t="e">
        <f>VLOOKUP($C272,'S46'!$C:$BQ,35,0)</f>
        <v>#N/A</v>
      </c>
      <c r="AL272" s="29" t="e">
        <f>VLOOKUP($C272,'S46'!$C:$BQ,42,0)</f>
        <v>#N/A</v>
      </c>
      <c r="AM272" s="29" t="e">
        <f>VLOOKUP($C272,'S46'!$C:$BQ,43,0)</f>
        <v>#N/A</v>
      </c>
      <c r="AN272" s="22" t="e">
        <f>VLOOKUP($C272,'S47'!$C:$BQ,55,0)</f>
        <v>#N/A</v>
      </c>
      <c r="AO272" s="22" t="e">
        <f>VLOOKUP($C272,'S47'!$C:$BQ,62,0)</f>
        <v>#N/A</v>
      </c>
      <c r="AP272" s="22" t="e">
        <f>VLOOKUP($C272,'S47'!$C:$BQ,63,0)</f>
        <v>#N/A</v>
      </c>
      <c r="AQ272" s="22" t="e">
        <f>VLOOKUP($C272,'S47'!$C:$BQ,45,0)</f>
        <v>#N/A</v>
      </c>
      <c r="AR272" s="29" t="e">
        <f>VLOOKUP($C272,'S47'!$C:$BQ,52,0)</f>
        <v>#N/A</v>
      </c>
      <c r="AS272" s="29" t="e">
        <f>VLOOKUP($C272,'S47'!$C:$BQ,53,0)</f>
        <v>#N/A</v>
      </c>
      <c r="AT272" s="29" t="e">
        <f>VLOOKUP($C272,'S47'!$C:$BQ,15,0)</f>
        <v>#N/A</v>
      </c>
      <c r="AU272" s="29" t="e">
        <f>VLOOKUP($C272,'S47'!$C:$BQ,22,0)</f>
        <v>#N/A</v>
      </c>
      <c r="AV272" s="29" t="e">
        <f>VLOOKUP($C272,'S47'!$C:$BQ,23,0)</f>
        <v>#N/A</v>
      </c>
      <c r="AW272" s="29" t="e">
        <f>VLOOKUP($C272,'S47'!$C:$BQ,35,0)</f>
        <v>#N/A</v>
      </c>
      <c r="AX272" s="29" t="e">
        <f>VLOOKUP($C272,'S47'!$C:$BQ,42,0)</f>
        <v>#N/A</v>
      </c>
      <c r="AY272" s="29" t="e">
        <f>VLOOKUP($C272,'S47'!$C:$BQ,43,0)</f>
        <v>#N/A</v>
      </c>
      <c r="AZ272" s="22" t="e">
        <f>VLOOKUP($C272,'S48'!$C:$BQ,55,0)</f>
        <v>#N/A</v>
      </c>
      <c r="BA272" s="22" t="e">
        <f>VLOOKUP($C272,'S48'!$C:$BQ,62,0)</f>
        <v>#N/A</v>
      </c>
      <c r="BB272" s="22" t="e">
        <f>VLOOKUP($C272,'S48'!$C:$BQ,63,0)</f>
        <v>#N/A</v>
      </c>
      <c r="BC272" s="22" t="e">
        <f>VLOOKUP($C272,'S48'!$C:$BQ,45,0)</f>
        <v>#N/A</v>
      </c>
      <c r="BD272" s="29" t="e">
        <f>VLOOKUP($C272,'S48'!$C:$BQ,52,0)</f>
        <v>#N/A</v>
      </c>
      <c r="BE272" s="29" t="e">
        <f>VLOOKUP($C272,'S48'!$C:$BQ,53,0)</f>
        <v>#N/A</v>
      </c>
      <c r="BF272" s="29" t="e">
        <f>VLOOKUP($C272,'S48'!$C:$BQ,15,0)</f>
        <v>#N/A</v>
      </c>
      <c r="BG272" s="29" t="e">
        <f>VLOOKUP($C272,'S48'!$C:$BQ,22,0)</f>
        <v>#N/A</v>
      </c>
      <c r="BH272" s="29" t="e">
        <f>VLOOKUP($C272,'S48'!$C:$BQ,23,0)</f>
        <v>#N/A</v>
      </c>
      <c r="BI272" s="29" t="e">
        <f>VLOOKUP($C272,'S48'!$C:$BQ,35,0)</f>
        <v>#N/A</v>
      </c>
      <c r="BJ272" s="29" t="e">
        <f>VLOOKUP($C272,'S48'!$C:$BQ,42,0)</f>
        <v>#N/A</v>
      </c>
      <c r="BK272" s="29" t="e">
        <f>VLOOKUP($C272,'S48'!$C:$BQ,43,0)</f>
        <v>#N/A</v>
      </c>
      <c r="BL272" s="22" t="e">
        <f>VLOOKUP($C272,'S49'!$C:$BQ,55,0)</f>
        <v>#N/A</v>
      </c>
      <c r="BM272" s="22" t="e">
        <f>VLOOKUP($C272,'S49'!$C:$BQ,62,0)</f>
        <v>#N/A</v>
      </c>
      <c r="BN272" s="22" t="e">
        <f>VLOOKUP($C272,'S49'!$C:$BQ,63,0)</f>
        <v>#N/A</v>
      </c>
      <c r="BO272" s="22" t="e">
        <f>VLOOKUP($C272,'S49'!$C:$BQ,45,0)</f>
        <v>#N/A</v>
      </c>
      <c r="BP272" s="29" t="e">
        <f>VLOOKUP($C272,'S49'!$C:$BQ,52,0)</f>
        <v>#N/A</v>
      </c>
      <c r="BQ272" s="29" t="e">
        <f>VLOOKUP($C272,'S49'!$C:$BQ,53,0)</f>
        <v>#N/A</v>
      </c>
      <c r="BR272" s="29" t="e">
        <f>VLOOKUP($C272,'S49'!$C:$BQ,15,0)</f>
        <v>#N/A</v>
      </c>
      <c r="BS272" s="29" t="e">
        <f>VLOOKUP($C272,'S49'!$C:$BQ,22,0)</f>
        <v>#N/A</v>
      </c>
      <c r="BT272" s="29" t="e">
        <f>VLOOKUP($C272,'S49'!$C:$BQ,23,0)</f>
        <v>#N/A</v>
      </c>
      <c r="BU272" s="29" t="e">
        <f>VLOOKUP($C272,'S49'!$C:$BQ,35,0)</f>
        <v>#N/A</v>
      </c>
      <c r="BV272" s="29" t="e">
        <f>VLOOKUP($C272,'S49'!$C:$BQ,42,0)</f>
        <v>#N/A</v>
      </c>
      <c r="BW272" s="29" t="e">
        <f>VLOOKUP($C272,'S49'!$C:$BQ,43,0)</f>
        <v>#N/A</v>
      </c>
      <c r="BX272" s="22" t="e">
        <f>VLOOKUP($C272,'S50'!$C:$BQ,55,0)</f>
        <v>#N/A</v>
      </c>
      <c r="BY272" s="22" t="e">
        <f>VLOOKUP($C272,'S50'!$C:$BQ,62,0)</f>
        <v>#N/A</v>
      </c>
      <c r="BZ272" s="22" t="e">
        <f>VLOOKUP($C272,'S50'!$C:$BQ,63,0)</f>
        <v>#N/A</v>
      </c>
      <c r="CA272" s="22" t="e">
        <f>VLOOKUP($C272,'S50'!$C:$BQ,45,0)</f>
        <v>#N/A</v>
      </c>
      <c r="CB272" s="29" t="e">
        <f>VLOOKUP($C272,'S50'!$C:$BQ,52,0)</f>
        <v>#N/A</v>
      </c>
      <c r="CC272" s="29" t="e">
        <f>VLOOKUP($C272,'S50'!$C:$BQ,53,0)</f>
        <v>#N/A</v>
      </c>
      <c r="CD272" s="29" t="e">
        <f>VLOOKUP($C272,'S50'!$C:$BQ,15,0)</f>
        <v>#N/A</v>
      </c>
      <c r="CE272" s="29" t="e">
        <f>VLOOKUP($C272,'S50'!$C:$BQ,22,0)</f>
        <v>#N/A</v>
      </c>
      <c r="CF272" s="29" t="e">
        <f>VLOOKUP($C272,'S50'!$C:$BQ,23,0)</f>
        <v>#N/A</v>
      </c>
      <c r="CG272" s="29" t="e">
        <f>VLOOKUP($C272,'S50'!$C:$BQ,35,0)</f>
        <v>#N/A</v>
      </c>
      <c r="CH272" s="29" t="e">
        <f>VLOOKUP($C272,'S50'!$C:$BQ,42,0)</f>
        <v>#N/A</v>
      </c>
      <c r="CI272" s="29" t="e">
        <f>VLOOKUP($C272,'S50'!$C:$BQ,43,0)</f>
        <v>#N/A</v>
      </c>
    </row>
    <row r="273" spans="1:87" x14ac:dyDescent="0.2">
      <c r="A273" s="31" t="s">
        <v>308</v>
      </c>
      <c r="B273" s="31" t="s">
        <v>309</v>
      </c>
      <c r="C273" s="21" t="s">
        <v>316</v>
      </c>
      <c r="D273" s="22">
        <f>VLOOKUP($C273,'S0 remplacer avec S44'!$C:$BQ,55,0)</f>
        <v>72.8</v>
      </c>
      <c r="E273" s="22">
        <f>VLOOKUP($C273,'S0 remplacer avec S44'!$C:$BQ,62,0)</f>
        <v>43</v>
      </c>
      <c r="F273" s="22">
        <f>VLOOKUP($C273,'S0 remplacer avec S44'!$C:$BQ,63,0)</f>
        <v>66</v>
      </c>
      <c r="G273" s="22">
        <f>VLOOKUP($C273,'S0 remplacer avec S44'!$C:$BQ,45,0)</f>
        <v>1225.56215</v>
      </c>
      <c r="H273" s="29">
        <f>VLOOKUP($C273,'S0 remplacer avec S44'!$C:$BQ,52,0)</f>
        <v>0</v>
      </c>
      <c r="I273" s="29">
        <f>VLOOKUP($C273,'S0 remplacer avec S44'!$C:$BQ,53,0)</f>
        <v>0</v>
      </c>
      <c r="J273" s="29">
        <f>VLOOKUP($C273,'S0 remplacer avec S44'!$C:$BQ,15,0)</f>
        <v>64</v>
      </c>
      <c r="K273" s="29">
        <f>VLOOKUP($C273,'S0 remplacer avec S44'!$C:$BQ,22,0)</f>
        <v>0</v>
      </c>
      <c r="L273" s="29">
        <f>VLOOKUP($C273,'S0 remplacer avec S44'!$C:$BQ,23,0)</f>
        <v>13</v>
      </c>
      <c r="M273" s="29">
        <f>VLOOKUP($C273,'S0 remplacer avec S44'!$C:$BQ,35,0)</f>
        <v>579.18176000000005</v>
      </c>
      <c r="N273" s="29">
        <f>VLOOKUP($C273,'S0 remplacer avec S44'!$C:$BQ,42,0)</f>
        <v>521</v>
      </c>
      <c r="O273" s="29">
        <f>VLOOKUP($C273,'S0 remplacer avec S44'!$C:$BQ,43,0)</f>
        <v>741</v>
      </c>
      <c r="P273" s="22">
        <f>VLOOKUP($C273,'S45'!$C:$BQ,55,0)</f>
        <v>73.8</v>
      </c>
      <c r="Q273" s="22">
        <f>VLOOKUP($C273,'S45'!$C:$BQ,62,0)</f>
        <v>42</v>
      </c>
      <c r="R273" s="22">
        <f>VLOOKUP($C273,'S45'!$C:$BQ,63,0)</f>
        <v>65</v>
      </c>
      <c r="S273" s="22">
        <f>VLOOKUP($C273,'S45'!$C:$BQ,45,0)</f>
        <v>1245.89516</v>
      </c>
      <c r="T273" s="29">
        <f>VLOOKUP($C273,'S45'!$C:$BQ,52,0)</f>
        <v>0</v>
      </c>
      <c r="U273" s="29">
        <f>VLOOKUP($C273,'S45'!$C:$BQ,53,0)</f>
        <v>0</v>
      </c>
      <c r="V273" s="29">
        <f>VLOOKUP($C273,'S45'!$C:$BQ,15,0)</f>
        <v>67</v>
      </c>
      <c r="W273" s="29">
        <f>VLOOKUP($C273,'S45'!$C:$BQ,22,0)</f>
        <v>0</v>
      </c>
      <c r="X273" s="29">
        <f>VLOOKUP($C273,'S45'!$C:$BQ,23,0)</f>
        <v>10</v>
      </c>
      <c r="Y273" s="29">
        <f>VLOOKUP($C273,'S45'!$C:$BQ,35,0)</f>
        <v>598.50125000000003</v>
      </c>
      <c r="Z273" s="29">
        <f>VLOOKUP($C273,'S45'!$C:$BQ,42,0)</f>
        <v>502</v>
      </c>
      <c r="AA273" s="29">
        <f>VLOOKUP($C273,'S45'!$C:$BQ,43,0)</f>
        <v>722</v>
      </c>
      <c r="AB273" s="22" t="e">
        <f>VLOOKUP($C273,'S46'!$C:$BQ,55,0)</f>
        <v>#N/A</v>
      </c>
      <c r="AC273" s="22" t="e">
        <f>VLOOKUP($C273,'S46'!$C:$BQ,62,0)</f>
        <v>#N/A</v>
      </c>
      <c r="AD273" s="22" t="e">
        <f>VLOOKUP($C273,'S46'!$C:$BQ,63,0)</f>
        <v>#N/A</v>
      </c>
      <c r="AE273" s="22" t="e">
        <f>VLOOKUP($C273,'S46'!$C:$BQ,45,0)</f>
        <v>#N/A</v>
      </c>
      <c r="AF273" s="29" t="e">
        <f>VLOOKUP($C273,'S46'!$C:$BQ,52,0)</f>
        <v>#N/A</v>
      </c>
      <c r="AG273" s="29" t="e">
        <f>VLOOKUP($C273,'S46'!$C:$BQ,53,0)</f>
        <v>#N/A</v>
      </c>
      <c r="AH273" s="29" t="e">
        <f>VLOOKUP($C273,'S46'!$C:$BQ,15,0)</f>
        <v>#N/A</v>
      </c>
      <c r="AI273" s="29" t="e">
        <f>VLOOKUP($C273,'S46'!$C:$BQ,22,0)</f>
        <v>#N/A</v>
      </c>
      <c r="AJ273" s="29" t="e">
        <f>VLOOKUP($C273,'S46'!$C:$BQ,23,0)</f>
        <v>#N/A</v>
      </c>
      <c r="AK273" s="29" t="e">
        <f>VLOOKUP($C273,'S46'!$C:$BQ,35,0)</f>
        <v>#N/A</v>
      </c>
      <c r="AL273" s="29" t="e">
        <f>VLOOKUP($C273,'S46'!$C:$BQ,42,0)</f>
        <v>#N/A</v>
      </c>
      <c r="AM273" s="29" t="e">
        <f>VLOOKUP($C273,'S46'!$C:$BQ,43,0)</f>
        <v>#N/A</v>
      </c>
      <c r="AN273" s="22" t="e">
        <f>VLOOKUP($C273,'S47'!$C:$BQ,55,0)</f>
        <v>#N/A</v>
      </c>
      <c r="AO273" s="22" t="e">
        <f>VLOOKUP($C273,'S47'!$C:$BQ,62,0)</f>
        <v>#N/A</v>
      </c>
      <c r="AP273" s="22" t="e">
        <f>VLOOKUP($C273,'S47'!$C:$BQ,63,0)</f>
        <v>#N/A</v>
      </c>
      <c r="AQ273" s="22" t="e">
        <f>VLOOKUP($C273,'S47'!$C:$BQ,45,0)</f>
        <v>#N/A</v>
      </c>
      <c r="AR273" s="29" t="e">
        <f>VLOOKUP($C273,'S47'!$C:$BQ,52,0)</f>
        <v>#N/A</v>
      </c>
      <c r="AS273" s="29" t="e">
        <f>VLOOKUP($C273,'S47'!$C:$BQ,53,0)</f>
        <v>#N/A</v>
      </c>
      <c r="AT273" s="29" t="e">
        <f>VLOOKUP($C273,'S47'!$C:$BQ,15,0)</f>
        <v>#N/A</v>
      </c>
      <c r="AU273" s="29" t="e">
        <f>VLOOKUP($C273,'S47'!$C:$BQ,22,0)</f>
        <v>#N/A</v>
      </c>
      <c r="AV273" s="29" t="e">
        <f>VLOOKUP($C273,'S47'!$C:$BQ,23,0)</f>
        <v>#N/A</v>
      </c>
      <c r="AW273" s="29" t="e">
        <f>VLOOKUP($C273,'S47'!$C:$BQ,35,0)</f>
        <v>#N/A</v>
      </c>
      <c r="AX273" s="29" t="e">
        <f>VLOOKUP($C273,'S47'!$C:$BQ,42,0)</f>
        <v>#N/A</v>
      </c>
      <c r="AY273" s="29" t="e">
        <f>VLOOKUP($C273,'S47'!$C:$BQ,43,0)</f>
        <v>#N/A</v>
      </c>
      <c r="AZ273" s="22" t="e">
        <f>VLOOKUP($C273,'S48'!$C:$BQ,55,0)</f>
        <v>#N/A</v>
      </c>
      <c r="BA273" s="22" t="e">
        <f>VLOOKUP($C273,'S48'!$C:$BQ,62,0)</f>
        <v>#N/A</v>
      </c>
      <c r="BB273" s="22" t="e">
        <f>VLOOKUP($C273,'S48'!$C:$BQ,63,0)</f>
        <v>#N/A</v>
      </c>
      <c r="BC273" s="22" t="e">
        <f>VLOOKUP($C273,'S48'!$C:$BQ,45,0)</f>
        <v>#N/A</v>
      </c>
      <c r="BD273" s="29" t="e">
        <f>VLOOKUP($C273,'S48'!$C:$BQ,52,0)</f>
        <v>#N/A</v>
      </c>
      <c r="BE273" s="29" t="e">
        <f>VLOOKUP($C273,'S48'!$C:$BQ,53,0)</f>
        <v>#N/A</v>
      </c>
      <c r="BF273" s="29" t="e">
        <f>VLOOKUP($C273,'S48'!$C:$BQ,15,0)</f>
        <v>#N/A</v>
      </c>
      <c r="BG273" s="29" t="e">
        <f>VLOOKUP($C273,'S48'!$C:$BQ,22,0)</f>
        <v>#N/A</v>
      </c>
      <c r="BH273" s="29" t="e">
        <f>VLOOKUP($C273,'S48'!$C:$BQ,23,0)</f>
        <v>#N/A</v>
      </c>
      <c r="BI273" s="29" t="e">
        <f>VLOOKUP($C273,'S48'!$C:$BQ,35,0)</f>
        <v>#N/A</v>
      </c>
      <c r="BJ273" s="29" t="e">
        <f>VLOOKUP($C273,'S48'!$C:$BQ,42,0)</f>
        <v>#N/A</v>
      </c>
      <c r="BK273" s="29" t="e">
        <f>VLOOKUP($C273,'S48'!$C:$BQ,43,0)</f>
        <v>#N/A</v>
      </c>
      <c r="BL273" s="22" t="e">
        <f>VLOOKUP($C273,'S49'!$C:$BQ,55,0)</f>
        <v>#N/A</v>
      </c>
      <c r="BM273" s="22" t="e">
        <f>VLOOKUP($C273,'S49'!$C:$BQ,62,0)</f>
        <v>#N/A</v>
      </c>
      <c r="BN273" s="22" t="e">
        <f>VLOOKUP($C273,'S49'!$C:$BQ,63,0)</f>
        <v>#N/A</v>
      </c>
      <c r="BO273" s="22" t="e">
        <f>VLOOKUP($C273,'S49'!$C:$BQ,45,0)</f>
        <v>#N/A</v>
      </c>
      <c r="BP273" s="29" t="e">
        <f>VLOOKUP($C273,'S49'!$C:$BQ,52,0)</f>
        <v>#N/A</v>
      </c>
      <c r="BQ273" s="29" t="e">
        <f>VLOOKUP($C273,'S49'!$C:$BQ,53,0)</f>
        <v>#N/A</v>
      </c>
      <c r="BR273" s="29" t="e">
        <f>VLOOKUP($C273,'S49'!$C:$BQ,15,0)</f>
        <v>#N/A</v>
      </c>
      <c r="BS273" s="29" t="e">
        <f>VLOOKUP($C273,'S49'!$C:$BQ,22,0)</f>
        <v>#N/A</v>
      </c>
      <c r="BT273" s="29" t="e">
        <f>VLOOKUP($C273,'S49'!$C:$BQ,23,0)</f>
        <v>#N/A</v>
      </c>
      <c r="BU273" s="29" t="e">
        <f>VLOOKUP($C273,'S49'!$C:$BQ,35,0)</f>
        <v>#N/A</v>
      </c>
      <c r="BV273" s="29" t="e">
        <f>VLOOKUP($C273,'S49'!$C:$BQ,42,0)</f>
        <v>#N/A</v>
      </c>
      <c r="BW273" s="29" t="e">
        <f>VLOOKUP($C273,'S49'!$C:$BQ,43,0)</f>
        <v>#N/A</v>
      </c>
      <c r="BX273" s="22" t="e">
        <f>VLOOKUP($C273,'S50'!$C:$BQ,55,0)</f>
        <v>#N/A</v>
      </c>
      <c r="BY273" s="22" t="e">
        <f>VLOOKUP($C273,'S50'!$C:$BQ,62,0)</f>
        <v>#N/A</v>
      </c>
      <c r="BZ273" s="22" t="e">
        <f>VLOOKUP($C273,'S50'!$C:$BQ,63,0)</f>
        <v>#N/A</v>
      </c>
      <c r="CA273" s="22" t="e">
        <f>VLOOKUP($C273,'S50'!$C:$BQ,45,0)</f>
        <v>#N/A</v>
      </c>
      <c r="CB273" s="29" t="e">
        <f>VLOOKUP($C273,'S50'!$C:$BQ,52,0)</f>
        <v>#N/A</v>
      </c>
      <c r="CC273" s="29" t="e">
        <f>VLOOKUP($C273,'S50'!$C:$BQ,53,0)</f>
        <v>#N/A</v>
      </c>
      <c r="CD273" s="29" t="e">
        <f>VLOOKUP($C273,'S50'!$C:$BQ,15,0)</f>
        <v>#N/A</v>
      </c>
      <c r="CE273" s="29" t="e">
        <f>VLOOKUP($C273,'S50'!$C:$BQ,22,0)</f>
        <v>#N/A</v>
      </c>
      <c r="CF273" s="29" t="e">
        <f>VLOOKUP($C273,'S50'!$C:$BQ,23,0)</f>
        <v>#N/A</v>
      </c>
      <c r="CG273" s="29" t="e">
        <f>VLOOKUP($C273,'S50'!$C:$BQ,35,0)</f>
        <v>#N/A</v>
      </c>
      <c r="CH273" s="29" t="e">
        <f>VLOOKUP($C273,'S50'!$C:$BQ,42,0)</f>
        <v>#N/A</v>
      </c>
      <c r="CI273" s="29" t="e">
        <f>VLOOKUP($C273,'S50'!$C:$BQ,43,0)</f>
        <v>#N/A</v>
      </c>
    </row>
    <row r="274" spans="1:87" x14ac:dyDescent="0.2">
      <c r="A274" s="31" t="s">
        <v>308</v>
      </c>
      <c r="B274" s="31" t="s">
        <v>309</v>
      </c>
      <c r="C274" s="21" t="s">
        <v>317</v>
      </c>
      <c r="D274" s="22">
        <f>VLOOKUP($C274,'S0 remplacer avec S44'!$C:$BQ,55,0)</f>
        <v>150.30000000000001</v>
      </c>
      <c r="E274" s="22">
        <f>VLOOKUP($C274,'S0 remplacer avec S44'!$C:$BQ,62,0)</f>
        <v>0</v>
      </c>
      <c r="F274" s="22">
        <f>VLOOKUP($C274,'S0 remplacer avec S44'!$C:$BQ,63,0)</f>
        <v>4</v>
      </c>
      <c r="G274" s="22">
        <f>VLOOKUP($C274,'S0 remplacer avec S44'!$C:$BQ,45,0)</f>
        <v>1772.8255899999999</v>
      </c>
      <c r="H274" s="29">
        <f>VLOOKUP($C274,'S0 remplacer avec S44'!$C:$BQ,52,0)</f>
        <v>0</v>
      </c>
      <c r="I274" s="29">
        <f>VLOOKUP($C274,'S0 remplacer avec S44'!$C:$BQ,53,0)</f>
        <v>0</v>
      </c>
      <c r="J274" s="29">
        <f>VLOOKUP($C274,'S0 remplacer avec S44'!$C:$BQ,15,0)</f>
        <v>136</v>
      </c>
      <c r="K274" s="29">
        <f>VLOOKUP($C274,'S0 remplacer avec S44'!$C:$BQ,22,0)</f>
        <v>0</v>
      </c>
      <c r="L274" s="29">
        <f>VLOOKUP($C274,'S0 remplacer avec S44'!$C:$BQ,23,0)</f>
        <v>0</v>
      </c>
      <c r="M274" s="29">
        <f>VLOOKUP($C274,'S0 remplacer avec S44'!$C:$BQ,35,0)</f>
        <v>1548.4168099999999</v>
      </c>
      <c r="N274" s="29">
        <f>VLOOKUP($C274,'S0 remplacer avec S44'!$C:$BQ,42,0)</f>
        <v>0</v>
      </c>
      <c r="O274" s="29">
        <f>VLOOKUP($C274,'S0 remplacer avec S44'!$C:$BQ,43,0)</f>
        <v>56</v>
      </c>
      <c r="P274" s="22">
        <f>VLOOKUP($C274,'S45'!$C:$BQ,55,0)</f>
        <v>152.1</v>
      </c>
      <c r="Q274" s="22">
        <f>VLOOKUP($C274,'S45'!$C:$BQ,62,0)</f>
        <v>0</v>
      </c>
      <c r="R274" s="22">
        <f>VLOOKUP($C274,'S45'!$C:$BQ,63,0)</f>
        <v>2</v>
      </c>
      <c r="S274" s="22">
        <f>VLOOKUP($C274,'S45'!$C:$BQ,45,0)</f>
        <v>1759.01395</v>
      </c>
      <c r="T274" s="29">
        <f>VLOOKUP($C274,'S45'!$C:$BQ,52,0)</f>
        <v>0</v>
      </c>
      <c r="U274" s="29">
        <f>VLOOKUP($C274,'S45'!$C:$BQ,53,0)</f>
        <v>0</v>
      </c>
      <c r="V274" s="29">
        <f>VLOOKUP($C274,'S45'!$C:$BQ,15,0)</f>
        <v>137</v>
      </c>
      <c r="W274" s="29">
        <f>VLOOKUP($C274,'S45'!$C:$BQ,22,0)</f>
        <v>0</v>
      </c>
      <c r="X274" s="29">
        <f>VLOOKUP($C274,'S45'!$C:$BQ,23,0)</f>
        <v>0</v>
      </c>
      <c r="Y274" s="29">
        <f>VLOOKUP($C274,'S45'!$C:$BQ,35,0)</f>
        <v>1581.4634100000001</v>
      </c>
      <c r="Z274" s="29">
        <f>VLOOKUP($C274,'S45'!$C:$BQ,42,0)</f>
        <v>0</v>
      </c>
      <c r="AA274" s="29">
        <f>VLOOKUP($C274,'S45'!$C:$BQ,43,0)</f>
        <v>23</v>
      </c>
      <c r="AB274" s="22" t="e">
        <f>VLOOKUP($C274,'S46'!$C:$BQ,55,0)</f>
        <v>#N/A</v>
      </c>
      <c r="AC274" s="22" t="e">
        <f>VLOOKUP($C274,'S46'!$C:$BQ,62,0)</f>
        <v>#N/A</v>
      </c>
      <c r="AD274" s="22" t="e">
        <f>VLOOKUP($C274,'S46'!$C:$BQ,63,0)</f>
        <v>#N/A</v>
      </c>
      <c r="AE274" s="22" t="e">
        <f>VLOOKUP($C274,'S46'!$C:$BQ,45,0)</f>
        <v>#N/A</v>
      </c>
      <c r="AF274" s="29" t="e">
        <f>VLOOKUP($C274,'S46'!$C:$BQ,52,0)</f>
        <v>#N/A</v>
      </c>
      <c r="AG274" s="29" t="e">
        <f>VLOOKUP($C274,'S46'!$C:$BQ,53,0)</f>
        <v>#N/A</v>
      </c>
      <c r="AH274" s="29" t="e">
        <f>VLOOKUP($C274,'S46'!$C:$BQ,15,0)</f>
        <v>#N/A</v>
      </c>
      <c r="AI274" s="29" t="e">
        <f>VLOOKUP($C274,'S46'!$C:$BQ,22,0)</f>
        <v>#N/A</v>
      </c>
      <c r="AJ274" s="29" t="e">
        <f>VLOOKUP($C274,'S46'!$C:$BQ,23,0)</f>
        <v>#N/A</v>
      </c>
      <c r="AK274" s="29" t="e">
        <f>VLOOKUP($C274,'S46'!$C:$BQ,35,0)</f>
        <v>#N/A</v>
      </c>
      <c r="AL274" s="29" t="e">
        <f>VLOOKUP($C274,'S46'!$C:$BQ,42,0)</f>
        <v>#N/A</v>
      </c>
      <c r="AM274" s="29" t="e">
        <f>VLOOKUP($C274,'S46'!$C:$BQ,43,0)</f>
        <v>#N/A</v>
      </c>
      <c r="AN274" s="22" t="e">
        <f>VLOOKUP($C274,'S47'!$C:$BQ,55,0)</f>
        <v>#N/A</v>
      </c>
      <c r="AO274" s="22" t="e">
        <f>VLOOKUP($C274,'S47'!$C:$BQ,62,0)</f>
        <v>#N/A</v>
      </c>
      <c r="AP274" s="22" t="e">
        <f>VLOOKUP($C274,'S47'!$C:$BQ,63,0)</f>
        <v>#N/A</v>
      </c>
      <c r="AQ274" s="22" t="e">
        <f>VLOOKUP($C274,'S47'!$C:$BQ,45,0)</f>
        <v>#N/A</v>
      </c>
      <c r="AR274" s="29" t="e">
        <f>VLOOKUP($C274,'S47'!$C:$BQ,52,0)</f>
        <v>#N/A</v>
      </c>
      <c r="AS274" s="29" t="e">
        <f>VLOOKUP($C274,'S47'!$C:$BQ,53,0)</f>
        <v>#N/A</v>
      </c>
      <c r="AT274" s="29" t="e">
        <f>VLOOKUP($C274,'S47'!$C:$BQ,15,0)</f>
        <v>#N/A</v>
      </c>
      <c r="AU274" s="29" t="e">
        <f>VLOOKUP($C274,'S47'!$C:$BQ,22,0)</f>
        <v>#N/A</v>
      </c>
      <c r="AV274" s="29" t="e">
        <f>VLOOKUP($C274,'S47'!$C:$BQ,23,0)</f>
        <v>#N/A</v>
      </c>
      <c r="AW274" s="29" t="e">
        <f>VLOOKUP($C274,'S47'!$C:$BQ,35,0)</f>
        <v>#N/A</v>
      </c>
      <c r="AX274" s="29" t="e">
        <f>VLOOKUP($C274,'S47'!$C:$BQ,42,0)</f>
        <v>#N/A</v>
      </c>
      <c r="AY274" s="29" t="e">
        <f>VLOOKUP($C274,'S47'!$C:$BQ,43,0)</f>
        <v>#N/A</v>
      </c>
      <c r="AZ274" s="22" t="e">
        <f>VLOOKUP($C274,'S48'!$C:$BQ,55,0)</f>
        <v>#N/A</v>
      </c>
      <c r="BA274" s="22" t="e">
        <f>VLOOKUP($C274,'S48'!$C:$BQ,62,0)</f>
        <v>#N/A</v>
      </c>
      <c r="BB274" s="22" t="e">
        <f>VLOOKUP($C274,'S48'!$C:$BQ,63,0)</f>
        <v>#N/A</v>
      </c>
      <c r="BC274" s="22" t="e">
        <f>VLOOKUP($C274,'S48'!$C:$BQ,45,0)</f>
        <v>#N/A</v>
      </c>
      <c r="BD274" s="29" t="e">
        <f>VLOOKUP($C274,'S48'!$C:$BQ,52,0)</f>
        <v>#N/A</v>
      </c>
      <c r="BE274" s="29" t="e">
        <f>VLOOKUP($C274,'S48'!$C:$BQ,53,0)</f>
        <v>#N/A</v>
      </c>
      <c r="BF274" s="29" t="e">
        <f>VLOOKUP($C274,'S48'!$C:$BQ,15,0)</f>
        <v>#N/A</v>
      </c>
      <c r="BG274" s="29" t="e">
        <f>VLOOKUP($C274,'S48'!$C:$BQ,22,0)</f>
        <v>#N/A</v>
      </c>
      <c r="BH274" s="29" t="e">
        <f>VLOOKUP($C274,'S48'!$C:$BQ,23,0)</f>
        <v>#N/A</v>
      </c>
      <c r="BI274" s="29" t="e">
        <f>VLOOKUP($C274,'S48'!$C:$BQ,35,0)</f>
        <v>#N/A</v>
      </c>
      <c r="BJ274" s="29" t="e">
        <f>VLOOKUP($C274,'S48'!$C:$BQ,42,0)</f>
        <v>#N/A</v>
      </c>
      <c r="BK274" s="29" t="e">
        <f>VLOOKUP($C274,'S48'!$C:$BQ,43,0)</f>
        <v>#N/A</v>
      </c>
      <c r="BL274" s="22" t="e">
        <f>VLOOKUP($C274,'S49'!$C:$BQ,55,0)</f>
        <v>#N/A</v>
      </c>
      <c r="BM274" s="22" t="e">
        <f>VLOOKUP($C274,'S49'!$C:$BQ,62,0)</f>
        <v>#N/A</v>
      </c>
      <c r="BN274" s="22" t="e">
        <f>VLOOKUP($C274,'S49'!$C:$BQ,63,0)</f>
        <v>#N/A</v>
      </c>
      <c r="BO274" s="22" t="e">
        <f>VLOOKUP($C274,'S49'!$C:$BQ,45,0)</f>
        <v>#N/A</v>
      </c>
      <c r="BP274" s="29" t="e">
        <f>VLOOKUP($C274,'S49'!$C:$BQ,52,0)</f>
        <v>#N/A</v>
      </c>
      <c r="BQ274" s="29" t="e">
        <f>VLOOKUP($C274,'S49'!$C:$BQ,53,0)</f>
        <v>#N/A</v>
      </c>
      <c r="BR274" s="29" t="e">
        <f>VLOOKUP($C274,'S49'!$C:$BQ,15,0)</f>
        <v>#N/A</v>
      </c>
      <c r="BS274" s="29" t="e">
        <f>VLOOKUP($C274,'S49'!$C:$BQ,22,0)</f>
        <v>#N/A</v>
      </c>
      <c r="BT274" s="29" t="e">
        <f>VLOOKUP($C274,'S49'!$C:$BQ,23,0)</f>
        <v>#N/A</v>
      </c>
      <c r="BU274" s="29" t="e">
        <f>VLOOKUP($C274,'S49'!$C:$BQ,35,0)</f>
        <v>#N/A</v>
      </c>
      <c r="BV274" s="29" t="e">
        <f>VLOOKUP($C274,'S49'!$C:$BQ,42,0)</f>
        <v>#N/A</v>
      </c>
      <c r="BW274" s="29" t="e">
        <f>VLOOKUP($C274,'S49'!$C:$BQ,43,0)</f>
        <v>#N/A</v>
      </c>
      <c r="BX274" s="22" t="e">
        <f>VLOOKUP($C274,'S50'!$C:$BQ,55,0)</f>
        <v>#N/A</v>
      </c>
      <c r="BY274" s="22" t="e">
        <f>VLOOKUP($C274,'S50'!$C:$BQ,62,0)</f>
        <v>#N/A</v>
      </c>
      <c r="BZ274" s="22" t="e">
        <f>VLOOKUP($C274,'S50'!$C:$BQ,63,0)</f>
        <v>#N/A</v>
      </c>
      <c r="CA274" s="22" t="e">
        <f>VLOOKUP($C274,'S50'!$C:$BQ,45,0)</f>
        <v>#N/A</v>
      </c>
      <c r="CB274" s="29" t="e">
        <f>VLOOKUP($C274,'S50'!$C:$BQ,52,0)</f>
        <v>#N/A</v>
      </c>
      <c r="CC274" s="29" t="e">
        <f>VLOOKUP($C274,'S50'!$C:$BQ,53,0)</f>
        <v>#N/A</v>
      </c>
      <c r="CD274" s="29" t="e">
        <f>VLOOKUP($C274,'S50'!$C:$BQ,15,0)</f>
        <v>#N/A</v>
      </c>
      <c r="CE274" s="29" t="e">
        <f>VLOOKUP($C274,'S50'!$C:$BQ,22,0)</f>
        <v>#N/A</v>
      </c>
      <c r="CF274" s="29" t="e">
        <f>VLOOKUP($C274,'S50'!$C:$BQ,23,0)</f>
        <v>#N/A</v>
      </c>
      <c r="CG274" s="29" t="e">
        <f>VLOOKUP($C274,'S50'!$C:$BQ,35,0)</f>
        <v>#N/A</v>
      </c>
      <c r="CH274" s="29" t="e">
        <f>VLOOKUP($C274,'S50'!$C:$BQ,42,0)</f>
        <v>#N/A</v>
      </c>
      <c r="CI274" s="29" t="e">
        <f>VLOOKUP($C274,'S50'!$C:$BQ,43,0)</f>
        <v>#N/A</v>
      </c>
    </row>
    <row r="275" spans="1:87" x14ac:dyDescent="0.2">
      <c r="A275" s="31" t="s">
        <v>308</v>
      </c>
      <c r="B275" s="31" t="s">
        <v>309</v>
      </c>
      <c r="C275" s="21" t="s">
        <v>318</v>
      </c>
      <c r="D275" s="22">
        <f>VLOOKUP($C275,'S0 remplacer avec S44'!$C:$BQ,55,0)</f>
        <v>180.9</v>
      </c>
      <c r="E275" s="22">
        <f>VLOOKUP($C275,'S0 remplacer avec S44'!$C:$BQ,62,0)</f>
        <v>11</v>
      </c>
      <c r="F275" s="22">
        <f>VLOOKUP($C275,'S0 remplacer avec S44'!$C:$BQ,63,0)</f>
        <v>50</v>
      </c>
      <c r="G275" s="22">
        <f>VLOOKUP($C275,'S0 remplacer avec S44'!$C:$BQ,45,0)</f>
        <v>1980.9798699999999</v>
      </c>
      <c r="H275" s="29">
        <f>VLOOKUP($C275,'S0 remplacer avec S44'!$C:$BQ,52,0)</f>
        <v>0</v>
      </c>
      <c r="I275" s="29">
        <f>VLOOKUP($C275,'S0 remplacer avec S44'!$C:$BQ,53,0)</f>
        <v>47</v>
      </c>
      <c r="J275" s="29">
        <f>VLOOKUP($C275,'S0 remplacer avec S44'!$C:$BQ,15,0)</f>
        <v>178</v>
      </c>
      <c r="K275" s="29">
        <f>VLOOKUP($C275,'S0 remplacer avec S44'!$C:$BQ,22,0)</f>
        <v>0</v>
      </c>
      <c r="L275" s="29">
        <f>VLOOKUP($C275,'S0 remplacer avec S44'!$C:$BQ,23,0)</f>
        <v>0</v>
      </c>
      <c r="M275" s="29">
        <f>VLOOKUP($C275,'S0 remplacer avec S44'!$C:$BQ,35,0)</f>
        <v>2276.2038899999998</v>
      </c>
      <c r="N275" s="29">
        <f>VLOOKUP($C275,'S0 remplacer avec S44'!$C:$BQ,42,0)</f>
        <v>0</v>
      </c>
      <c r="O275" s="29">
        <f>VLOOKUP($C275,'S0 remplacer avec S44'!$C:$BQ,43,0)</f>
        <v>0</v>
      </c>
      <c r="P275" s="22">
        <f>VLOOKUP($C275,'S45'!$C:$BQ,55,0)</f>
        <v>186.5</v>
      </c>
      <c r="Q275" s="22">
        <f>VLOOKUP($C275,'S45'!$C:$BQ,62,0)</f>
        <v>6</v>
      </c>
      <c r="R275" s="22">
        <f>VLOOKUP($C275,'S45'!$C:$BQ,63,0)</f>
        <v>44</v>
      </c>
      <c r="S275" s="22">
        <f>VLOOKUP($C275,'S45'!$C:$BQ,45,0)</f>
        <v>2009.3313000000001</v>
      </c>
      <c r="T275" s="29">
        <f>VLOOKUP($C275,'S45'!$C:$BQ,52,0)</f>
        <v>0</v>
      </c>
      <c r="U275" s="29">
        <f>VLOOKUP($C275,'S45'!$C:$BQ,53,0)</f>
        <v>18</v>
      </c>
      <c r="V275" s="29">
        <f>VLOOKUP($C275,'S45'!$C:$BQ,15,0)</f>
        <v>183</v>
      </c>
      <c r="W275" s="29">
        <f>VLOOKUP($C275,'S45'!$C:$BQ,22,0)</f>
        <v>0</v>
      </c>
      <c r="X275" s="29">
        <f>VLOOKUP($C275,'S45'!$C:$BQ,23,0)</f>
        <v>0</v>
      </c>
      <c r="Y275" s="29">
        <f>VLOOKUP($C275,'S45'!$C:$BQ,35,0)</f>
        <v>2315.8845500000002</v>
      </c>
      <c r="Z275" s="29">
        <f>VLOOKUP($C275,'S45'!$C:$BQ,42,0)</f>
        <v>0</v>
      </c>
      <c r="AA275" s="29">
        <f>VLOOKUP($C275,'S45'!$C:$BQ,43,0)</f>
        <v>0</v>
      </c>
      <c r="AB275" s="22" t="e">
        <f>VLOOKUP($C275,'S46'!$C:$BQ,55,0)</f>
        <v>#N/A</v>
      </c>
      <c r="AC275" s="22" t="e">
        <f>VLOOKUP($C275,'S46'!$C:$BQ,62,0)</f>
        <v>#N/A</v>
      </c>
      <c r="AD275" s="22" t="e">
        <f>VLOOKUP($C275,'S46'!$C:$BQ,63,0)</f>
        <v>#N/A</v>
      </c>
      <c r="AE275" s="22" t="e">
        <f>VLOOKUP($C275,'S46'!$C:$BQ,45,0)</f>
        <v>#N/A</v>
      </c>
      <c r="AF275" s="29" t="e">
        <f>VLOOKUP($C275,'S46'!$C:$BQ,52,0)</f>
        <v>#N/A</v>
      </c>
      <c r="AG275" s="29" t="e">
        <f>VLOOKUP($C275,'S46'!$C:$BQ,53,0)</f>
        <v>#N/A</v>
      </c>
      <c r="AH275" s="29" t="e">
        <f>VLOOKUP($C275,'S46'!$C:$BQ,15,0)</f>
        <v>#N/A</v>
      </c>
      <c r="AI275" s="29" t="e">
        <f>VLOOKUP($C275,'S46'!$C:$BQ,22,0)</f>
        <v>#N/A</v>
      </c>
      <c r="AJ275" s="29" t="e">
        <f>VLOOKUP($C275,'S46'!$C:$BQ,23,0)</f>
        <v>#N/A</v>
      </c>
      <c r="AK275" s="29" t="e">
        <f>VLOOKUP($C275,'S46'!$C:$BQ,35,0)</f>
        <v>#N/A</v>
      </c>
      <c r="AL275" s="29" t="e">
        <f>VLOOKUP($C275,'S46'!$C:$BQ,42,0)</f>
        <v>#N/A</v>
      </c>
      <c r="AM275" s="29" t="e">
        <f>VLOOKUP($C275,'S46'!$C:$BQ,43,0)</f>
        <v>#N/A</v>
      </c>
      <c r="AN275" s="22" t="e">
        <f>VLOOKUP($C275,'S47'!$C:$BQ,55,0)</f>
        <v>#N/A</v>
      </c>
      <c r="AO275" s="22" t="e">
        <f>VLOOKUP($C275,'S47'!$C:$BQ,62,0)</f>
        <v>#N/A</v>
      </c>
      <c r="AP275" s="22" t="e">
        <f>VLOOKUP($C275,'S47'!$C:$BQ,63,0)</f>
        <v>#N/A</v>
      </c>
      <c r="AQ275" s="22" t="e">
        <f>VLOOKUP($C275,'S47'!$C:$BQ,45,0)</f>
        <v>#N/A</v>
      </c>
      <c r="AR275" s="29" t="e">
        <f>VLOOKUP($C275,'S47'!$C:$BQ,52,0)</f>
        <v>#N/A</v>
      </c>
      <c r="AS275" s="29" t="e">
        <f>VLOOKUP($C275,'S47'!$C:$BQ,53,0)</f>
        <v>#N/A</v>
      </c>
      <c r="AT275" s="29" t="e">
        <f>VLOOKUP($C275,'S47'!$C:$BQ,15,0)</f>
        <v>#N/A</v>
      </c>
      <c r="AU275" s="29" t="e">
        <f>VLOOKUP($C275,'S47'!$C:$BQ,22,0)</f>
        <v>#N/A</v>
      </c>
      <c r="AV275" s="29" t="e">
        <f>VLOOKUP($C275,'S47'!$C:$BQ,23,0)</f>
        <v>#N/A</v>
      </c>
      <c r="AW275" s="29" t="e">
        <f>VLOOKUP($C275,'S47'!$C:$BQ,35,0)</f>
        <v>#N/A</v>
      </c>
      <c r="AX275" s="29" t="e">
        <f>VLOOKUP($C275,'S47'!$C:$BQ,42,0)</f>
        <v>#N/A</v>
      </c>
      <c r="AY275" s="29" t="e">
        <f>VLOOKUP($C275,'S47'!$C:$BQ,43,0)</f>
        <v>#N/A</v>
      </c>
      <c r="AZ275" s="22" t="e">
        <f>VLOOKUP($C275,'S48'!$C:$BQ,55,0)</f>
        <v>#N/A</v>
      </c>
      <c r="BA275" s="22" t="e">
        <f>VLOOKUP($C275,'S48'!$C:$BQ,62,0)</f>
        <v>#N/A</v>
      </c>
      <c r="BB275" s="22" t="e">
        <f>VLOOKUP($C275,'S48'!$C:$BQ,63,0)</f>
        <v>#N/A</v>
      </c>
      <c r="BC275" s="22" t="e">
        <f>VLOOKUP($C275,'S48'!$C:$BQ,45,0)</f>
        <v>#N/A</v>
      </c>
      <c r="BD275" s="29" t="e">
        <f>VLOOKUP($C275,'S48'!$C:$BQ,52,0)</f>
        <v>#N/A</v>
      </c>
      <c r="BE275" s="29" t="e">
        <f>VLOOKUP($C275,'S48'!$C:$BQ,53,0)</f>
        <v>#N/A</v>
      </c>
      <c r="BF275" s="29" t="e">
        <f>VLOOKUP($C275,'S48'!$C:$BQ,15,0)</f>
        <v>#N/A</v>
      </c>
      <c r="BG275" s="29" t="e">
        <f>VLOOKUP($C275,'S48'!$C:$BQ,22,0)</f>
        <v>#N/A</v>
      </c>
      <c r="BH275" s="29" t="e">
        <f>VLOOKUP($C275,'S48'!$C:$BQ,23,0)</f>
        <v>#N/A</v>
      </c>
      <c r="BI275" s="29" t="e">
        <f>VLOOKUP($C275,'S48'!$C:$BQ,35,0)</f>
        <v>#N/A</v>
      </c>
      <c r="BJ275" s="29" t="e">
        <f>VLOOKUP($C275,'S48'!$C:$BQ,42,0)</f>
        <v>#N/A</v>
      </c>
      <c r="BK275" s="29" t="e">
        <f>VLOOKUP($C275,'S48'!$C:$BQ,43,0)</f>
        <v>#N/A</v>
      </c>
      <c r="BL275" s="22" t="e">
        <f>VLOOKUP($C275,'S49'!$C:$BQ,55,0)</f>
        <v>#N/A</v>
      </c>
      <c r="BM275" s="22" t="e">
        <f>VLOOKUP($C275,'S49'!$C:$BQ,62,0)</f>
        <v>#N/A</v>
      </c>
      <c r="BN275" s="22" t="e">
        <f>VLOOKUP($C275,'S49'!$C:$BQ,63,0)</f>
        <v>#N/A</v>
      </c>
      <c r="BO275" s="22" t="e">
        <f>VLOOKUP($C275,'S49'!$C:$BQ,45,0)</f>
        <v>#N/A</v>
      </c>
      <c r="BP275" s="29" t="e">
        <f>VLOOKUP($C275,'S49'!$C:$BQ,52,0)</f>
        <v>#N/A</v>
      </c>
      <c r="BQ275" s="29" t="e">
        <f>VLOOKUP($C275,'S49'!$C:$BQ,53,0)</f>
        <v>#N/A</v>
      </c>
      <c r="BR275" s="29" t="e">
        <f>VLOOKUP($C275,'S49'!$C:$BQ,15,0)</f>
        <v>#N/A</v>
      </c>
      <c r="BS275" s="29" t="e">
        <f>VLOOKUP($C275,'S49'!$C:$BQ,22,0)</f>
        <v>#N/A</v>
      </c>
      <c r="BT275" s="29" t="e">
        <f>VLOOKUP($C275,'S49'!$C:$BQ,23,0)</f>
        <v>#N/A</v>
      </c>
      <c r="BU275" s="29" t="e">
        <f>VLOOKUP($C275,'S49'!$C:$BQ,35,0)</f>
        <v>#N/A</v>
      </c>
      <c r="BV275" s="29" t="e">
        <f>VLOOKUP($C275,'S49'!$C:$BQ,42,0)</f>
        <v>#N/A</v>
      </c>
      <c r="BW275" s="29" t="e">
        <f>VLOOKUP($C275,'S49'!$C:$BQ,43,0)</f>
        <v>#N/A</v>
      </c>
      <c r="BX275" s="22" t="e">
        <f>VLOOKUP($C275,'S50'!$C:$BQ,55,0)</f>
        <v>#N/A</v>
      </c>
      <c r="BY275" s="22" t="e">
        <f>VLOOKUP($C275,'S50'!$C:$BQ,62,0)</f>
        <v>#N/A</v>
      </c>
      <c r="BZ275" s="22" t="e">
        <f>VLOOKUP($C275,'S50'!$C:$BQ,63,0)</f>
        <v>#N/A</v>
      </c>
      <c r="CA275" s="22" t="e">
        <f>VLOOKUP($C275,'S50'!$C:$BQ,45,0)</f>
        <v>#N/A</v>
      </c>
      <c r="CB275" s="29" t="e">
        <f>VLOOKUP($C275,'S50'!$C:$BQ,52,0)</f>
        <v>#N/A</v>
      </c>
      <c r="CC275" s="29" t="e">
        <f>VLOOKUP($C275,'S50'!$C:$BQ,53,0)</f>
        <v>#N/A</v>
      </c>
      <c r="CD275" s="29" t="e">
        <f>VLOOKUP($C275,'S50'!$C:$BQ,15,0)</f>
        <v>#N/A</v>
      </c>
      <c r="CE275" s="29" t="e">
        <f>VLOOKUP($C275,'S50'!$C:$BQ,22,0)</f>
        <v>#N/A</v>
      </c>
      <c r="CF275" s="29" t="e">
        <f>VLOOKUP($C275,'S50'!$C:$BQ,23,0)</f>
        <v>#N/A</v>
      </c>
      <c r="CG275" s="29" t="e">
        <f>VLOOKUP($C275,'S50'!$C:$BQ,35,0)</f>
        <v>#N/A</v>
      </c>
      <c r="CH275" s="29" t="e">
        <f>VLOOKUP($C275,'S50'!$C:$BQ,42,0)</f>
        <v>#N/A</v>
      </c>
      <c r="CI275" s="29" t="e">
        <f>VLOOKUP($C275,'S50'!$C:$BQ,43,0)</f>
        <v>#N/A</v>
      </c>
    </row>
    <row r="276" spans="1:87" x14ac:dyDescent="0.2">
      <c r="A276" s="31" t="s">
        <v>308</v>
      </c>
      <c r="B276" s="31" t="s">
        <v>309</v>
      </c>
      <c r="C276" s="21" t="s">
        <v>319</v>
      </c>
      <c r="D276" s="22">
        <f>VLOOKUP($C276,'S0 remplacer avec S44'!$C:$BQ,55,0)</f>
        <v>130.5</v>
      </c>
      <c r="E276" s="22">
        <f>VLOOKUP($C276,'S0 remplacer avec S44'!$C:$BQ,62,0)</f>
        <v>62</v>
      </c>
      <c r="F276" s="22">
        <f>VLOOKUP($C276,'S0 remplacer avec S44'!$C:$BQ,63,0)</f>
        <v>100</v>
      </c>
      <c r="G276" s="22">
        <f>VLOOKUP($C276,'S0 remplacer avec S44'!$C:$BQ,45,0)</f>
        <v>1122.0337500000001</v>
      </c>
      <c r="H276" s="29">
        <f>VLOOKUP($C276,'S0 remplacer avec S44'!$C:$BQ,52,0)</f>
        <v>568</v>
      </c>
      <c r="I276" s="29">
        <f>VLOOKUP($C276,'S0 remplacer avec S44'!$C:$BQ,53,0)</f>
        <v>906</v>
      </c>
      <c r="J276" s="29">
        <f>VLOOKUP($C276,'S0 remplacer avec S44'!$C:$BQ,15,0)</f>
        <v>82</v>
      </c>
      <c r="K276" s="29">
        <f>VLOOKUP($C276,'S0 remplacer avec S44'!$C:$BQ,22,0)</f>
        <v>25</v>
      </c>
      <c r="L276" s="29">
        <f>VLOOKUP($C276,'S0 remplacer avec S44'!$C:$BQ,23,0)</f>
        <v>46</v>
      </c>
      <c r="M276" s="29">
        <f>VLOOKUP($C276,'S0 remplacer avec S44'!$C:$BQ,35,0)</f>
        <v>3934.7813799999999</v>
      </c>
      <c r="N276" s="29">
        <f>VLOOKUP($C276,'S0 remplacer avec S44'!$C:$BQ,42,0)</f>
        <v>0</v>
      </c>
      <c r="O276" s="29">
        <f>VLOOKUP($C276,'S0 remplacer avec S44'!$C:$BQ,43,0)</f>
        <v>0</v>
      </c>
      <c r="P276" s="22">
        <f>VLOOKUP($C276,'S45'!$C:$BQ,55,0)</f>
        <v>131.69999999999999</v>
      </c>
      <c r="Q276" s="22">
        <f>VLOOKUP($C276,'S45'!$C:$BQ,62,0)</f>
        <v>60</v>
      </c>
      <c r="R276" s="22">
        <f>VLOOKUP($C276,'S45'!$C:$BQ,63,0)</f>
        <v>99</v>
      </c>
      <c r="S276" s="22">
        <f>VLOOKUP($C276,'S45'!$C:$BQ,45,0)</f>
        <v>1149.0687499999999</v>
      </c>
      <c r="T276" s="29">
        <f>VLOOKUP($C276,'S45'!$C:$BQ,52,0)</f>
        <v>541</v>
      </c>
      <c r="U276" s="29">
        <f>VLOOKUP($C276,'S45'!$C:$BQ,53,0)</f>
        <v>879</v>
      </c>
      <c r="V276" s="29">
        <f>VLOOKUP($C276,'S45'!$C:$BQ,15,0)</f>
        <v>83</v>
      </c>
      <c r="W276" s="29">
        <f>VLOOKUP($C276,'S45'!$C:$BQ,22,0)</f>
        <v>24</v>
      </c>
      <c r="X276" s="29">
        <f>VLOOKUP($C276,'S45'!$C:$BQ,23,0)</f>
        <v>45</v>
      </c>
      <c r="Y276" s="29">
        <f>VLOOKUP($C276,'S45'!$C:$BQ,35,0)</f>
        <v>3946.5413199999998</v>
      </c>
      <c r="Z276" s="29">
        <f>VLOOKUP($C276,'S45'!$C:$BQ,42,0)</f>
        <v>0</v>
      </c>
      <c r="AA276" s="29">
        <f>VLOOKUP($C276,'S45'!$C:$BQ,43,0)</f>
        <v>0</v>
      </c>
      <c r="AB276" s="22" t="e">
        <f>VLOOKUP($C276,'S46'!$C:$BQ,55,0)</f>
        <v>#N/A</v>
      </c>
      <c r="AC276" s="22" t="e">
        <f>VLOOKUP($C276,'S46'!$C:$BQ,62,0)</f>
        <v>#N/A</v>
      </c>
      <c r="AD276" s="22" t="e">
        <f>VLOOKUP($C276,'S46'!$C:$BQ,63,0)</f>
        <v>#N/A</v>
      </c>
      <c r="AE276" s="22" t="e">
        <f>VLOOKUP($C276,'S46'!$C:$BQ,45,0)</f>
        <v>#N/A</v>
      </c>
      <c r="AF276" s="29" t="e">
        <f>VLOOKUP($C276,'S46'!$C:$BQ,52,0)</f>
        <v>#N/A</v>
      </c>
      <c r="AG276" s="29" t="e">
        <f>VLOOKUP($C276,'S46'!$C:$BQ,53,0)</f>
        <v>#N/A</v>
      </c>
      <c r="AH276" s="29" t="e">
        <f>VLOOKUP($C276,'S46'!$C:$BQ,15,0)</f>
        <v>#N/A</v>
      </c>
      <c r="AI276" s="29" t="e">
        <f>VLOOKUP($C276,'S46'!$C:$BQ,22,0)</f>
        <v>#N/A</v>
      </c>
      <c r="AJ276" s="29" t="e">
        <f>VLOOKUP($C276,'S46'!$C:$BQ,23,0)</f>
        <v>#N/A</v>
      </c>
      <c r="AK276" s="29" t="e">
        <f>VLOOKUP($C276,'S46'!$C:$BQ,35,0)</f>
        <v>#N/A</v>
      </c>
      <c r="AL276" s="29" t="e">
        <f>VLOOKUP($C276,'S46'!$C:$BQ,42,0)</f>
        <v>#N/A</v>
      </c>
      <c r="AM276" s="29" t="e">
        <f>VLOOKUP($C276,'S46'!$C:$BQ,43,0)</f>
        <v>#N/A</v>
      </c>
      <c r="AN276" s="22" t="e">
        <f>VLOOKUP($C276,'S47'!$C:$BQ,55,0)</f>
        <v>#N/A</v>
      </c>
      <c r="AO276" s="22" t="e">
        <f>VLOOKUP($C276,'S47'!$C:$BQ,62,0)</f>
        <v>#N/A</v>
      </c>
      <c r="AP276" s="22" t="e">
        <f>VLOOKUP($C276,'S47'!$C:$BQ,63,0)</f>
        <v>#N/A</v>
      </c>
      <c r="AQ276" s="22" t="e">
        <f>VLOOKUP($C276,'S47'!$C:$BQ,45,0)</f>
        <v>#N/A</v>
      </c>
      <c r="AR276" s="29" t="e">
        <f>VLOOKUP($C276,'S47'!$C:$BQ,52,0)</f>
        <v>#N/A</v>
      </c>
      <c r="AS276" s="29" t="e">
        <f>VLOOKUP($C276,'S47'!$C:$BQ,53,0)</f>
        <v>#N/A</v>
      </c>
      <c r="AT276" s="29" t="e">
        <f>VLOOKUP($C276,'S47'!$C:$BQ,15,0)</f>
        <v>#N/A</v>
      </c>
      <c r="AU276" s="29" t="e">
        <f>VLOOKUP($C276,'S47'!$C:$BQ,22,0)</f>
        <v>#N/A</v>
      </c>
      <c r="AV276" s="29" t="e">
        <f>VLOOKUP($C276,'S47'!$C:$BQ,23,0)</f>
        <v>#N/A</v>
      </c>
      <c r="AW276" s="29" t="e">
        <f>VLOOKUP($C276,'S47'!$C:$BQ,35,0)</f>
        <v>#N/A</v>
      </c>
      <c r="AX276" s="29" t="e">
        <f>VLOOKUP($C276,'S47'!$C:$BQ,42,0)</f>
        <v>#N/A</v>
      </c>
      <c r="AY276" s="29" t="e">
        <f>VLOOKUP($C276,'S47'!$C:$BQ,43,0)</f>
        <v>#N/A</v>
      </c>
      <c r="AZ276" s="22" t="e">
        <f>VLOOKUP($C276,'S48'!$C:$BQ,55,0)</f>
        <v>#N/A</v>
      </c>
      <c r="BA276" s="22" t="e">
        <f>VLOOKUP($C276,'S48'!$C:$BQ,62,0)</f>
        <v>#N/A</v>
      </c>
      <c r="BB276" s="22" t="e">
        <f>VLOOKUP($C276,'S48'!$C:$BQ,63,0)</f>
        <v>#N/A</v>
      </c>
      <c r="BC276" s="22" t="e">
        <f>VLOOKUP($C276,'S48'!$C:$BQ,45,0)</f>
        <v>#N/A</v>
      </c>
      <c r="BD276" s="29" t="e">
        <f>VLOOKUP($C276,'S48'!$C:$BQ,52,0)</f>
        <v>#N/A</v>
      </c>
      <c r="BE276" s="29" t="e">
        <f>VLOOKUP($C276,'S48'!$C:$BQ,53,0)</f>
        <v>#N/A</v>
      </c>
      <c r="BF276" s="29" t="e">
        <f>VLOOKUP($C276,'S48'!$C:$BQ,15,0)</f>
        <v>#N/A</v>
      </c>
      <c r="BG276" s="29" t="e">
        <f>VLOOKUP($C276,'S48'!$C:$BQ,22,0)</f>
        <v>#N/A</v>
      </c>
      <c r="BH276" s="29" t="e">
        <f>VLOOKUP($C276,'S48'!$C:$BQ,23,0)</f>
        <v>#N/A</v>
      </c>
      <c r="BI276" s="29" t="e">
        <f>VLOOKUP($C276,'S48'!$C:$BQ,35,0)</f>
        <v>#N/A</v>
      </c>
      <c r="BJ276" s="29" t="e">
        <f>VLOOKUP($C276,'S48'!$C:$BQ,42,0)</f>
        <v>#N/A</v>
      </c>
      <c r="BK276" s="29" t="e">
        <f>VLOOKUP($C276,'S48'!$C:$BQ,43,0)</f>
        <v>#N/A</v>
      </c>
      <c r="BL276" s="22" t="e">
        <f>VLOOKUP($C276,'S49'!$C:$BQ,55,0)</f>
        <v>#N/A</v>
      </c>
      <c r="BM276" s="22" t="e">
        <f>VLOOKUP($C276,'S49'!$C:$BQ,62,0)</f>
        <v>#N/A</v>
      </c>
      <c r="BN276" s="22" t="e">
        <f>VLOOKUP($C276,'S49'!$C:$BQ,63,0)</f>
        <v>#N/A</v>
      </c>
      <c r="BO276" s="22" t="e">
        <f>VLOOKUP($C276,'S49'!$C:$BQ,45,0)</f>
        <v>#N/A</v>
      </c>
      <c r="BP276" s="29" t="e">
        <f>VLOOKUP($C276,'S49'!$C:$BQ,52,0)</f>
        <v>#N/A</v>
      </c>
      <c r="BQ276" s="29" t="e">
        <f>VLOOKUP($C276,'S49'!$C:$BQ,53,0)</f>
        <v>#N/A</v>
      </c>
      <c r="BR276" s="29" t="e">
        <f>VLOOKUP($C276,'S49'!$C:$BQ,15,0)</f>
        <v>#N/A</v>
      </c>
      <c r="BS276" s="29" t="e">
        <f>VLOOKUP($C276,'S49'!$C:$BQ,22,0)</f>
        <v>#N/A</v>
      </c>
      <c r="BT276" s="29" t="e">
        <f>VLOOKUP($C276,'S49'!$C:$BQ,23,0)</f>
        <v>#N/A</v>
      </c>
      <c r="BU276" s="29" t="e">
        <f>VLOOKUP($C276,'S49'!$C:$BQ,35,0)</f>
        <v>#N/A</v>
      </c>
      <c r="BV276" s="29" t="e">
        <f>VLOOKUP($C276,'S49'!$C:$BQ,42,0)</f>
        <v>#N/A</v>
      </c>
      <c r="BW276" s="29" t="e">
        <f>VLOOKUP($C276,'S49'!$C:$BQ,43,0)</f>
        <v>#N/A</v>
      </c>
      <c r="BX276" s="22" t="e">
        <f>VLOOKUP($C276,'S50'!$C:$BQ,55,0)</f>
        <v>#N/A</v>
      </c>
      <c r="BY276" s="22" t="e">
        <f>VLOOKUP($C276,'S50'!$C:$BQ,62,0)</f>
        <v>#N/A</v>
      </c>
      <c r="BZ276" s="22" t="e">
        <f>VLOOKUP($C276,'S50'!$C:$BQ,63,0)</f>
        <v>#N/A</v>
      </c>
      <c r="CA276" s="22" t="e">
        <f>VLOOKUP($C276,'S50'!$C:$BQ,45,0)</f>
        <v>#N/A</v>
      </c>
      <c r="CB276" s="29" t="e">
        <f>VLOOKUP($C276,'S50'!$C:$BQ,52,0)</f>
        <v>#N/A</v>
      </c>
      <c r="CC276" s="29" t="e">
        <f>VLOOKUP($C276,'S50'!$C:$BQ,53,0)</f>
        <v>#N/A</v>
      </c>
      <c r="CD276" s="29" t="e">
        <f>VLOOKUP($C276,'S50'!$C:$BQ,15,0)</f>
        <v>#N/A</v>
      </c>
      <c r="CE276" s="29" t="e">
        <f>VLOOKUP($C276,'S50'!$C:$BQ,22,0)</f>
        <v>#N/A</v>
      </c>
      <c r="CF276" s="29" t="e">
        <f>VLOOKUP($C276,'S50'!$C:$BQ,23,0)</f>
        <v>#N/A</v>
      </c>
      <c r="CG276" s="29" t="e">
        <f>VLOOKUP($C276,'S50'!$C:$BQ,35,0)</f>
        <v>#N/A</v>
      </c>
      <c r="CH276" s="29" t="e">
        <f>VLOOKUP($C276,'S50'!$C:$BQ,42,0)</f>
        <v>#N/A</v>
      </c>
      <c r="CI276" s="29" t="e">
        <f>VLOOKUP($C276,'S50'!$C:$BQ,43,0)</f>
        <v>#N/A</v>
      </c>
    </row>
    <row r="277" spans="1:87" x14ac:dyDescent="0.2">
      <c r="A277" s="31" t="s">
        <v>308</v>
      </c>
      <c r="B277" s="31" t="s">
        <v>309</v>
      </c>
      <c r="C277" s="21" t="s">
        <v>320</v>
      </c>
      <c r="D277" s="22">
        <f>VLOOKUP($C277,'S0 remplacer avec S44'!$C:$BQ,55,0)</f>
        <v>244</v>
      </c>
      <c r="E277" s="22">
        <f>VLOOKUP($C277,'S0 remplacer avec S44'!$C:$BQ,62,0)</f>
        <v>50</v>
      </c>
      <c r="F277" s="22">
        <f>VLOOKUP($C277,'S0 remplacer avec S44'!$C:$BQ,63,0)</f>
        <v>108</v>
      </c>
      <c r="G277" s="22">
        <f>VLOOKUP($C277,'S0 remplacer avec S44'!$C:$BQ,45,0)</f>
        <v>2762.2657599999998</v>
      </c>
      <c r="H277" s="29">
        <f>VLOOKUP($C277,'S0 remplacer avec S44'!$C:$BQ,52,0)</f>
        <v>0</v>
      </c>
      <c r="I277" s="29">
        <f>VLOOKUP($C277,'S0 remplacer avec S44'!$C:$BQ,53,0)</f>
        <v>338</v>
      </c>
      <c r="J277" s="29">
        <f>VLOOKUP($C277,'S0 remplacer avec S44'!$C:$BQ,15,0)</f>
        <v>190</v>
      </c>
      <c r="K277" s="29">
        <f>VLOOKUP($C277,'S0 remplacer avec S44'!$C:$BQ,22,0)</f>
        <v>0</v>
      </c>
      <c r="L277" s="29">
        <f>VLOOKUP($C277,'S0 remplacer avec S44'!$C:$BQ,23,0)</f>
        <v>5</v>
      </c>
      <c r="M277" s="29">
        <f>VLOOKUP($C277,'S0 remplacer avec S44'!$C:$BQ,35,0)</f>
        <v>4858.3131800000001</v>
      </c>
      <c r="N277" s="29">
        <f>VLOOKUP($C277,'S0 remplacer avec S44'!$C:$BQ,42,0)</f>
        <v>0</v>
      </c>
      <c r="O277" s="29">
        <f>VLOOKUP($C277,'S0 remplacer avec S44'!$C:$BQ,43,0)</f>
        <v>0</v>
      </c>
      <c r="P277" s="22">
        <f>VLOOKUP($C277,'S45'!$C:$BQ,55,0)</f>
        <v>243</v>
      </c>
      <c r="Q277" s="22">
        <f>VLOOKUP($C277,'S45'!$C:$BQ,62,0)</f>
        <v>51</v>
      </c>
      <c r="R277" s="22">
        <f>VLOOKUP($C277,'S45'!$C:$BQ,63,0)</f>
        <v>109</v>
      </c>
      <c r="S277" s="22">
        <f>VLOOKUP($C277,'S45'!$C:$BQ,45,0)</f>
        <v>2778.3157299999998</v>
      </c>
      <c r="T277" s="29">
        <f>VLOOKUP($C277,'S45'!$C:$BQ,52,0)</f>
        <v>0</v>
      </c>
      <c r="U277" s="29">
        <f>VLOOKUP($C277,'S45'!$C:$BQ,53,0)</f>
        <v>322</v>
      </c>
      <c r="V277" s="29">
        <f>VLOOKUP($C277,'S45'!$C:$BQ,15,0)</f>
        <v>194</v>
      </c>
      <c r="W277" s="29">
        <f>VLOOKUP($C277,'S45'!$C:$BQ,22,0)</f>
        <v>0</v>
      </c>
      <c r="X277" s="29">
        <f>VLOOKUP($C277,'S45'!$C:$BQ,23,0)</f>
        <v>1</v>
      </c>
      <c r="Y277" s="29">
        <f>VLOOKUP($C277,'S45'!$C:$BQ,35,0)</f>
        <v>4865.8397800000002</v>
      </c>
      <c r="Z277" s="29">
        <f>VLOOKUP($C277,'S45'!$C:$BQ,42,0)</f>
        <v>0</v>
      </c>
      <c r="AA277" s="29">
        <f>VLOOKUP($C277,'S45'!$C:$BQ,43,0)</f>
        <v>0</v>
      </c>
      <c r="AB277" s="22" t="e">
        <f>VLOOKUP($C277,'S46'!$C:$BQ,55,0)</f>
        <v>#N/A</v>
      </c>
      <c r="AC277" s="22" t="e">
        <f>VLOOKUP($C277,'S46'!$C:$BQ,62,0)</f>
        <v>#N/A</v>
      </c>
      <c r="AD277" s="22" t="e">
        <f>VLOOKUP($C277,'S46'!$C:$BQ,63,0)</f>
        <v>#N/A</v>
      </c>
      <c r="AE277" s="22" t="e">
        <f>VLOOKUP($C277,'S46'!$C:$BQ,45,0)</f>
        <v>#N/A</v>
      </c>
      <c r="AF277" s="29" t="e">
        <f>VLOOKUP($C277,'S46'!$C:$BQ,52,0)</f>
        <v>#N/A</v>
      </c>
      <c r="AG277" s="29" t="e">
        <f>VLOOKUP($C277,'S46'!$C:$BQ,53,0)</f>
        <v>#N/A</v>
      </c>
      <c r="AH277" s="29" t="e">
        <f>VLOOKUP($C277,'S46'!$C:$BQ,15,0)</f>
        <v>#N/A</v>
      </c>
      <c r="AI277" s="29" t="e">
        <f>VLOOKUP($C277,'S46'!$C:$BQ,22,0)</f>
        <v>#N/A</v>
      </c>
      <c r="AJ277" s="29" t="e">
        <f>VLOOKUP($C277,'S46'!$C:$BQ,23,0)</f>
        <v>#N/A</v>
      </c>
      <c r="AK277" s="29" t="e">
        <f>VLOOKUP($C277,'S46'!$C:$BQ,35,0)</f>
        <v>#N/A</v>
      </c>
      <c r="AL277" s="29" t="e">
        <f>VLOOKUP($C277,'S46'!$C:$BQ,42,0)</f>
        <v>#N/A</v>
      </c>
      <c r="AM277" s="29" t="e">
        <f>VLOOKUP($C277,'S46'!$C:$BQ,43,0)</f>
        <v>#N/A</v>
      </c>
      <c r="AN277" s="22" t="e">
        <f>VLOOKUP($C277,'S47'!$C:$BQ,55,0)</f>
        <v>#N/A</v>
      </c>
      <c r="AO277" s="22" t="e">
        <f>VLOOKUP($C277,'S47'!$C:$BQ,62,0)</f>
        <v>#N/A</v>
      </c>
      <c r="AP277" s="22" t="e">
        <f>VLOOKUP($C277,'S47'!$C:$BQ,63,0)</f>
        <v>#N/A</v>
      </c>
      <c r="AQ277" s="22" t="e">
        <f>VLOOKUP($C277,'S47'!$C:$BQ,45,0)</f>
        <v>#N/A</v>
      </c>
      <c r="AR277" s="29" t="e">
        <f>VLOOKUP($C277,'S47'!$C:$BQ,52,0)</f>
        <v>#N/A</v>
      </c>
      <c r="AS277" s="29" t="e">
        <f>VLOOKUP($C277,'S47'!$C:$BQ,53,0)</f>
        <v>#N/A</v>
      </c>
      <c r="AT277" s="29" t="e">
        <f>VLOOKUP($C277,'S47'!$C:$BQ,15,0)</f>
        <v>#N/A</v>
      </c>
      <c r="AU277" s="29" t="e">
        <f>VLOOKUP($C277,'S47'!$C:$BQ,22,0)</f>
        <v>#N/A</v>
      </c>
      <c r="AV277" s="29" t="e">
        <f>VLOOKUP($C277,'S47'!$C:$BQ,23,0)</f>
        <v>#N/A</v>
      </c>
      <c r="AW277" s="29" t="e">
        <f>VLOOKUP($C277,'S47'!$C:$BQ,35,0)</f>
        <v>#N/A</v>
      </c>
      <c r="AX277" s="29" t="e">
        <f>VLOOKUP($C277,'S47'!$C:$BQ,42,0)</f>
        <v>#N/A</v>
      </c>
      <c r="AY277" s="29" t="e">
        <f>VLOOKUP($C277,'S47'!$C:$BQ,43,0)</f>
        <v>#N/A</v>
      </c>
      <c r="AZ277" s="22" t="e">
        <f>VLOOKUP($C277,'S48'!$C:$BQ,55,0)</f>
        <v>#N/A</v>
      </c>
      <c r="BA277" s="22" t="e">
        <f>VLOOKUP($C277,'S48'!$C:$BQ,62,0)</f>
        <v>#N/A</v>
      </c>
      <c r="BB277" s="22" t="e">
        <f>VLOOKUP($C277,'S48'!$C:$BQ,63,0)</f>
        <v>#N/A</v>
      </c>
      <c r="BC277" s="22" t="e">
        <f>VLOOKUP($C277,'S48'!$C:$BQ,45,0)</f>
        <v>#N/A</v>
      </c>
      <c r="BD277" s="29" t="e">
        <f>VLOOKUP($C277,'S48'!$C:$BQ,52,0)</f>
        <v>#N/A</v>
      </c>
      <c r="BE277" s="29" t="e">
        <f>VLOOKUP($C277,'S48'!$C:$BQ,53,0)</f>
        <v>#N/A</v>
      </c>
      <c r="BF277" s="29" t="e">
        <f>VLOOKUP($C277,'S48'!$C:$BQ,15,0)</f>
        <v>#N/A</v>
      </c>
      <c r="BG277" s="29" t="e">
        <f>VLOOKUP($C277,'S48'!$C:$BQ,22,0)</f>
        <v>#N/A</v>
      </c>
      <c r="BH277" s="29" t="e">
        <f>VLOOKUP($C277,'S48'!$C:$BQ,23,0)</f>
        <v>#N/A</v>
      </c>
      <c r="BI277" s="29" t="e">
        <f>VLOOKUP($C277,'S48'!$C:$BQ,35,0)</f>
        <v>#N/A</v>
      </c>
      <c r="BJ277" s="29" t="e">
        <f>VLOOKUP($C277,'S48'!$C:$BQ,42,0)</f>
        <v>#N/A</v>
      </c>
      <c r="BK277" s="29" t="e">
        <f>VLOOKUP($C277,'S48'!$C:$BQ,43,0)</f>
        <v>#N/A</v>
      </c>
      <c r="BL277" s="22" t="e">
        <f>VLOOKUP($C277,'S49'!$C:$BQ,55,0)</f>
        <v>#N/A</v>
      </c>
      <c r="BM277" s="22" t="e">
        <f>VLOOKUP($C277,'S49'!$C:$BQ,62,0)</f>
        <v>#N/A</v>
      </c>
      <c r="BN277" s="22" t="e">
        <f>VLOOKUP($C277,'S49'!$C:$BQ,63,0)</f>
        <v>#N/A</v>
      </c>
      <c r="BO277" s="22" t="e">
        <f>VLOOKUP($C277,'S49'!$C:$BQ,45,0)</f>
        <v>#N/A</v>
      </c>
      <c r="BP277" s="29" t="e">
        <f>VLOOKUP($C277,'S49'!$C:$BQ,52,0)</f>
        <v>#N/A</v>
      </c>
      <c r="BQ277" s="29" t="e">
        <f>VLOOKUP($C277,'S49'!$C:$BQ,53,0)</f>
        <v>#N/A</v>
      </c>
      <c r="BR277" s="29" t="e">
        <f>VLOOKUP($C277,'S49'!$C:$BQ,15,0)</f>
        <v>#N/A</v>
      </c>
      <c r="BS277" s="29" t="e">
        <f>VLOOKUP($C277,'S49'!$C:$BQ,22,0)</f>
        <v>#N/A</v>
      </c>
      <c r="BT277" s="29" t="e">
        <f>VLOOKUP($C277,'S49'!$C:$BQ,23,0)</f>
        <v>#N/A</v>
      </c>
      <c r="BU277" s="29" t="e">
        <f>VLOOKUP($C277,'S49'!$C:$BQ,35,0)</f>
        <v>#N/A</v>
      </c>
      <c r="BV277" s="29" t="e">
        <f>VLOOKUP($C277,'S49'!$C:$BQ,42,0)</f>
        <v>#N/A</v>
      </c>
      <c r="BW277" s="29" t="e">
        <f>VLOOKUP($C277,'S49'!$C:$BQ,43,0)</f>
        <v>#N/A</v>
      </c>
      <c r="BX277" s="22" t="e">
        <f>VLOOKUP($C277,'S50'!$C:$BQ,55,0)</f>
        <v>#N/A</v>
      </c>
      <c r="BY277" s="22" t="e">
        <f>VLOOKUP($C277,'S50'!$C:$BQ,62,0)</f>
        <v>#N/A</v>
      </c>
      <c r="BZ277" s="22" t="e">
        <f>VLOOKUP($C277,'S50'!$C:$BQ,63,0)</f>
        <v>#N/A</v>
      </c>
      <c r="CA277" s="22" t="e">
        <f>VLOOKUP($C277,'S50'!$C:$BQ,45,0)</f>
        <v>#N/A</v>
      </c>
      <c r="CB277" s="29" t="e">
        <f>VLOOKUP($C277,'S50'!$C:$BQ,52,0)</f>
        <v>#N/A</v>
      </c>
      <c r="CC277" s="29" t="e">
        <f>VLOOKUP($C277,'S50'!$C:$BQ,53,0)</f>
        <v>#N/A</v>
      </c>
      <c r="CD277" s="29" t="e">
        <f>VLOOKUP($C277,'S50'!$C:$BQ,15,0)</f>
        <v>#N/A</v>
      </c>
      <c r="CE277" s="29" t="e">
        <f>VLOOKUP($C277,'S50'!$C:$BQ,22,0)</f>
        <v>#N/A</v>
      </c>
      <c r="CF277" s="29" t="e">
        <f>VLOOKUP($C277,'S50'!$C:$BQ,23,0)</f>
        <v>#N/A</v>
      </c>
      <c r="CG277" s="29" t="e">
        <f>VLOOKUP($C277,'S50'!$C:$BQ,35,0)</f>
        <v>#N/A</v>
      </c>
      <c r="CH277" s="29" t="e">
        <f>VLOOKUP($C277,'S50'!$C:$BQ,42,0)</f>
        <v>#N/A</v>
      </c>
      <c r="CI277" s="29" t="e">
        <f>VLOOKUP($C277,'S50'!$C:$BQ,43,0)</f>
        <v>#N/A</v>
      </c>
    </row>
    <row r="278" spans="1:87" x14ac:dyDescent="0.2">
      <c r="A278" s="31" t="s">
        <v>308</v>
      </c>
      <c r="B278" s="31" t="s">
        <v>309</v>
      </c>
      <c r="C278" s="21" t="s">
        <v>321</v>
      </c>
      <c r="D278" s="22">
        <f>VLOOKUP($C278,'S0 remplacer avec S44'!$C:$BQ,55,0)</f>
        <v>241.7</v>
      </c>
      <c r="E278" s="22">
        <f>VLOOKUP($C278,'S0 remplacer avec S44'!$C:$BQ,62,0)</f>
        <v>108</v>
      </c>
      <c r="F278" s="22">
        <f>VLOOKUP($C278,'S0 remplacer avec S44'!$C:$BQ,63,0)</f>
        <v>178</v>
      </c>
      <c r="G278" s="22">
        <f>VLOOKUP($C278,'S0 remplacer avec S44'!$C:$BQ,45,0)</f>
        <v>3008.3667099999998</v>
      </c>
      <c r="H278" s="29">
        <f>VLOOKUP($C278,'S0 remplacer avec S44'!$C:$BQ,52,0)</f>
        <v>68</v>
      </c>
      <c r="I278" s="29">
        <f>VLOOKUP($C278,'S0 remplacer avec S44'!$C:$BQ,53,0)</f>
        <v>683</v>
      </c>
      <c r="J278" s="29">
        <f>VLOOKUP($C278,'S0 remplacer avec S44'!$C:$BQ,15,0)</f>
        <v>239</v>
      </c>
      <c r="K278" s="29">
        <f>VLOOKUP($C278,'S0 remplacer avec S44'!$C:$BQ,22,0)</f>
        <v>0</v>
      </c>
      <c r="L278" s="29">
        <f>VLOOKUP($C278,'S0 remplacer avec S44'!$C:$BQ,23,0)</f>
        <v>0</v>
      </c>
      <c r="M278" s="29">
        <f>VLOOKUP($C278,'S0 remplacer avec S44'!$C:$BQ,35,0)</f>
        <v>3370.7162400000002</v>
      </c>
      <c r="N278" s="29">
        <f>VLOOKUP($C278,'S0 remplacer avec S44'!$C:$BQ,42,0)</f>
        <v>0</v>
      </c>
      <c r="O278" s="29">
        <f>VLOOKUP($C278,'S0 remplacer avec S44'!$C:$BQ,43,0)</f>
        <v>572</v>
      </c>
      <c r="P278" s="22">
        <f>VLOOKUP($C278,'S45'!$C:$BQ,55,0)</f>
        <v>244.9</v>
      </c>
      <c r="Q278" s="22">
        <f>VLOOKUP($C278,'S45'!$C:$BQ,62,0)</f>
        <v>105</v>
      </c>
      <c r="R278" s="22">
        <f>VLOOKUP($C278,'S45'!$C:$BQ,63,0)</f>
        <v>174</v>
      </c>
      <c r="S278" s="22">
        <f>VLOOKUP($C278,'S45'!$C:$BQ,45,0)</f>
        <v>3061.5688799999998</v>
      </c>
      <c r="T278" s="29">
        <f>VLOOKUP($C278,'S45'!$C:$BQ,52,0)</f>
        <v>15</v>
      </c>
      <c r="U278" s="29">
        <f>VLOOKUP($C278,'S45'!$C:$BQ,53,0)</f>
        <v>630</v>
      </c>
      <c r="V278" s="29">
        <f>VLOOKUP($C278,'S45'!$C:$BQ,15,0)</f>
        <v>241</v>
      </c>
      <c r="W278" s="29">
        <f>VLOOKUP($C278,'S45'!$C:$BQ,22,0)</f>
        <v>0</v>
      </c>
      <c r="X278" s="29">
        <f>VLOOKUP($C278,'S45'!$C:$BQ,23,0)</f>
        <v>0</v>
      </c>
      <c r="Y278" s="29">
        <f>VLOOKUP($C278,'S45'!$C:$BQ,35,0)</f>
        <v>3373.5433699999999</v>
      </c>
      <c r="Z278" s="29">
        <f>VLOOKUP($C278,'S45'!$C:$BQ,42,0)</f>
        <v>0</v>
      </c>
      <c r="AA278" s="29">
        <f>VLOOKUP($C278,'S45'!$C:$BQ,43,0)</f>
        <v>570</v>
      </c>
      <c r="AB278" s="22" t="e">
        <f>VLOOKUP($C278,'S46'!$C:$BQ,55,0)</f>
        <v>#N/A</v>
      </c>
      <c r="AC278" s="22" t="e">
        <f>VLOOKUP($C278,'S46'!$C:$BQ,62,0)</f>
        <v>#N/A</v>
      </c>
      <c r="AD278" s="22" t="e">
        <f>VLOOKUP($C278,'S46'!$C:$BQ,63,0)</f>
        <v>#N/A</v>
      </c>
      <c r="AE278" s="22" t="e">
        <f>VLOOKUP($C278,'S46'!$C:$BQ,45,0)</f>
        <v>#N/A</v>
      </c>
      <c r="AF278" s="29" t="e">
        <f>VLOOKUP($C278,'S46'!$C:$BQ,52,0)</f>
        <v>#N/A</v>
      </c>
      <c r="AG278" s="29" t="e">
        <f>VLOOKUP($C278,'S46'!$C:$BQ,53,0)</f>
        <v>#N/A</v>
      </c>
      <c r="AH278" s="29" t="e">
        <f>VLOOKUP($C278,'S46'!$C:$BQ,15,0)</f>
        <v>#N/A</v>
      </c>
      <c r="AI278" s="29" t="e">
        <f>VLOOKUP($C278,'S46'!$C:$BQ,22,0)</f>
        <v>#N/A</v>
      </c>
      <c r="AJ278" s="29" t="e">
        <f>VLOOKUP($C278,'S46'!$C:$BQ,23,0)</f>
        <v>#N/A</v>
      </c>
      <c r="AK278" s="29" t="e">
        <f>VLOOKUP($C278,'S46'!$C:$BQ,35,0)</f>
        <v>#N/A</v>
      </c>
      <c r="AL278" s="29" t="e">
        <f>VLOOKUP($C278,'S46'!$C:$BQ,42,0)</f>
        <v>#N/A</v>
      </c>
      <c r="AM278" s="29" t="e">
        <f>VLOOKUP($C278,'S46'!$C:$BQ,43,0)</f>
        <v>#N/A</v>
      </c>
      <c r="AN278" s="22" t="e">
        <f>VLOOKUP($C278,'S47'!$C:$BQ,55,0)</f>
        <v>#N/A</v>
      </c>
      <c r="AO278" s="22" t="e">
        <f>VLOOKUP($C278,'S47'!$C:$BQ,62,0)</f>
        <v>#N/A</v>
      </c>
      <c r="AP278" s="22" t="e">
        <f>VLOOKUP($C278,'S47'!$C:$BQ,63,0)</f>
        <v>#N/A</v>
      </c>
      <c r="AQ278" s="22" t="e">
        <f>VLOOKUP($C278,'S47'!$C:$BQ,45,0)</f>
        <v>#N/A</v>
      </c>
      <c r="AR278" s="29" t="e">
        <f>VLOOKUP($C278,'S47'!$C:$BQ,52,0)</f>
        <v>#N/A</v>
      </c>
      <c r="AS278" s="29" t="e">
        <f>VLOOKUP($C278,'S47'!$C:$BQ,53,0)</f>
        <v>#N/A</v>
      </c>
      <c r="AT278" s="29" t="e">
        <f>VLOOKUP($C278,'S47'!$C:$BQ,15,0)</f>
        <v>#N/A</v>
      </c>
      <c r="AU278" s="29" t="e">
        <f>VLOOKUP($C278,'S47'!$C:$BQ,22,0)</f>
        <v>#N/A</v>
      </c>
      <c r="AV278" s="29" t="e">
        <f>VLOOKUP($C278,'S47'!$C:$BQ,23,0)</f>
        <v>#N/A</v>
      </c>
      <c r="AW278" s="29" t="e">
        <f>VLOOKUP($C278,'S47'!$C:$BQ,35,0)</f>
        <v>#N/A</v>
      </c>
      <c r="AX278" s="29" t="e">
        <f>VLOOKUP($C278,'S47'!$C:$BQ,42,0)</f>
        <v>#N/A</v>
      </c>
      <c r="AY278" s="29" t="e">
        <f>VLOOKUP($C278,'S47'!$C:$BQ,43,0)</f>
        <v>#N/A</v>
      </c>
      <c r="AZ278" s="22" t="e">
        <f>VLOOKUP($C278,'S48'!$C:$BQ,55,0)</f>
        <v>#N/A</v>
      </c>
      <c r="BA278" s="22" t="e">
        <f>VLOOKUP($C278,'S48'!$C:$BQ,62,0)</f>
        <v>#N/A</v>
      </c>
      <c r="BB278" s="22" t="e">
        <f>VLOOKUP($C278,'S48'!$C:$BQ,63,0)</f>
        <v>#N/A</v>
      </c>
      <c r="BC278" s="22" t="e">
        <f>VLOOKUP($C278,'S48'!$C:$BQ,45,0)</f>
        <v>#N/A</v>
      </c>
      <c r="BD278" s="29" t="e">
        <f>VLOOKUP($C278,'S48'!$C:$BQ,52,0)</f>
        <v>#N/A</v>
      </c>
      <c r="BE278" s="29" t="e">
        <f>VLOOKUP($C278,'S48'!$C:$BQ,53,0)</f>
        <v>#N/A</v>
      </c>
      <c r="BF278" s="29" t="e">
        <f>VLOOKUP($C278,'S48'!$C:$BQ,15,0)</f>
        <v>#N/A</v>
      </c>
      <c r="BG278" s="29" t="e">
        <f>VLOOKUP($C278,'S48'!$C:$BQ,22,0)</f>
        <v>#N/A</v>
      </c>
      <c r="BH278" s="29" t="e">
        <f>VLOOKUP($C278,'S48'!$C:$BQ,23,0)</f>
        <v>#N/A</v>
      </c>
      <c r="BI278" s="29" t="e">
        <f>VLOOKUP($C278,'S48'!$C:$BQ,35,0)</f>
        <v>#N/A</v>
      </c>
      <c r="BJ278" s="29" t="e">
        <f>VLOOKUP($C278,'S48'!$C:$BQ,42,0)</f>
        <v>#N/A</v>
      </c>
      <c r="BK278" s="29" t="e">
        <f>VLOOKUP($C278,'S48'!$C:$BQ,43,0)</f>
        <v>#N/A</v>
      </c>
      <c r="BL278" s="22" t="e">
        <f>VLOOKUP($C278,'S49'!$C:$BQ,55,0)</f>
        <v>#N/A</v>
      </c>
      <c r="BM278" s="22" t="e">
        <f>VLOOKUP($C278,'S49'!$C:$BQ,62,0)</f>
        <v>#N/A</v>
      </c>
      <c r="BN278" s="22" t="e">
        <f>VLOOKUP($C278,'S49'!$C:$BQ,63,0)</f>
        <v>#N/A</v>
      </c>
      <c r="BO278" s="22" t="e">
        <f>VLOOKUP($C278,'S49'!$C:$BQ,45,0)</f>
        <v>#N/A</v>
      </c>
      <c r="BP278" s="29" t="e">
        <f>VLOOKUP($C278,'S49'!$C:$BQ,52,0)</f>
        <v>#N/A</v>
      </c>
      <c r="BQ278" s="29" t="e">
        <f>VLOOKUP($C278,'S49'!$C:$BQ,53,0)</f>
        <v>#N/A</v>
      </c>
      <c r="BR278" s="29" t="e">
        <f>VLOOKUP($C278,'S49'!$C:$BQ,15,0)</f>
        <v>#N/A</v>
      </c>
      <c r="BS278" s="29" t="e">
        <f>VLOOKUP($C278,'S49'!$C:$BQ,22,0)</f>
        <v>#N/A</v>
      </c>
      <c r="BT278" s="29" t="e">
        <f>VLOOKUP($C278,'S49'!$C:$BQ,23,0)</f>
        <v>#N/A</v>
      </c>
      <c r="BU278" s="29" t="e">
        <f>VLOOKUP($C278,'S49'!$C:$BQ,35,0)</f>
        <v>#N/A</v>
      </c>
      <c r="BV278" s="29" t="e">
        <f>VLOOKUP($C278,'S49'!$C:$BQ,42,0)</f>
        <v>#N/A</v>
      </c>
      <c r="BW278" s="29" t="e">
        <f>VLOOKUP($C278,'S49'!$C:$BQ,43,0)</f>
        <v>#N/A</v>
      </c>
      <c r="BX278" s="22" t="e">
        <f>VLOOKUP($C278,'S50'!$C:$BQ,55,0)</f>
        <v>#N/A</v>
      </c>
      <c r="BY278" s="22" t="e">
        <f>VLOOKUP($C278,'S50'!$C:$BQ,62,0)</f>
        <v>#N/A</v>
      </c>
      <c r="BZ278" s="22" t="e">
        <f>VLOOKUP($C278,'S50'!$C:$BQ,63,0)</f>
        <v>#N/A</v>
      </c>
      <c r="CA278" s="22" t="e">
        <f>VLOOKUP($C278,'S50'!$C:$BQ,45,0)</f>
        <v>#N/A</v>
      </c>
      <c r="CB278" s="29" t="e">
        <f>VLOOKUP($C278,'S50'!$C:$BQ,52,0)</f>
        <v>#N/A</v>
      </c>
      <c r="CC278" s="29" t="e">
        <f>VLOOKUP($C278,'S50'!$C:$BQ,53,0)</f>
        <v>#N/A</v>
      </c>
      <c r="CD278" s="29" t="e">
        <f>VLOOKUP($C278,'S50'!$C:$BQ,15,0)</f>
        <v>#N/A</v>
      </c>
      <c r="CE278" s="29" t="e">
        <f>VLOOKUP($C278,'S50'!$C:$BQ,22,0)</f>
        <v>#N/A</v>
      </c>
      <c r="CF278" s="29" t="e">
        <f>VLOOKUP($C278,'S50'!$C:$BQ,23,0)</f>
        <v>#N/A</v>
      </c>
      <c r="CG278" s="29" t="e">
        <f>VLOOKUP($C278,'S50'!$C:$BQ,35,0)</f>
        <v>#N/A</v>
      </c>
      <c r="CH278" s="29" t="e">
        <f>VLOOKUP($C278,'S50'!$C:$BQ,42,0)</f>
        <v>#N/A</v>
      </c>
      <c r="CI278" s="29" t="e">
        <f>VLOOKUP($C278,'S50'!$C:$BQ,43,0)</f>
        <v>#N/A</v>
      </c>
    </row>
    <row r="279" spans="1:87" x14ac:dyDescent="0.2">
      <c r="A279" s="31" t="s">
        <v>308</v>
      </c>
      <c r="B279" s="31" t="s">
        <v>309</v>
      </c>
      <c r="C279" s="21" t="s">
        <v>322</v>
      </c>
      <c r="D279" s="22">
        <f>VLOOKUP($C279,'S0 remplacer avec S44'!$C:$BQ,55,0)</f>
        <v>338</v>
      </c>
      <c r="E279" s="22">
        <f>VLOOKUP($C279,'S0 remplacer avec S44'!$C:$BQ,62,0)</f>
        <v>119</v>
      </c>
      <c r="F279" s="22">
        <f>VLOOKUP($C279,'S0 remplacer avec S44'!$C:$BQ,63,0)</f>
        <v>211</v>
      </c>
      <c r="G279" s="22">
        <f>VLOOKUP($C279,'S0 remplacer avec S44'!$C:$BQ,45,0)</f>
        <v>3085.5695500000002</v>
      </c>
      <c r="H279" s="29">
        <f>VLOOKUP($C279,'S0 remplacer avec S44'!$C:$BQ,52,0)</f>
        <v>941</v>
      </c>
      <c r="I279" s="29">
        <f>VLOOKUP($C279,'S0 remplacer avec S44'!$C:$BQ,53,0)</f>
        <v>1747</v>
      </c>
      <c r="J279" s="29">
        <f>VLOOKUP($C279,'S0 remplacer avec S44'!$C:$BQ,15,0)</f>
        <v>287</v>
      </c>
      <c r="K279" s="29">
        <f>VLOOKUP($C279,'S0 remplacer avec S44'!$C:$BQ,22,0)</f>
        <v>0</v>
      </c>
      <c r="L279" s="29">
        <f>VLOOKUP($C279,'S0 remplacer avec S44'!$C:$BQ,23,0)</f>
        <v>17</v>
      </c>
      <c r="M279" s="29">
        <f>VLOOKUP($C279,'S0 remplacer avec S44'!$C:$BQ,35,0)</f>
        <v>6633.8440099999998</v>
      </c>
      <c r="N279" s="29">
        <f>VLOOKUP($C279,'S0 remplacer avec S44'!$C:$BQ,42,0)</f>
        <v>0</v>
      </c>
      <c r="O279" s="29">
        <f>VLOOKUP($C279,'S0 remplacer avec S44'!$C:$BQ,43,0)</f>
        <v>0</v>
      </c>
      <c r="P279" s="22">
        <f>VLOOKUP($C279,'S45'!$C:$BQ,55,0)</f>
        <v>342.9</v>
      </c>
      <c r="Q279" s="22">
        <f>VLOOKUP($C279,'S45'!$C:$BQ,62,0)</f>
        <v>114</v>
      </c>
      <c r="R279" s="22">
        <f>VLOOKUP($C279,'S45'!$C:$BQ,63,0)</f>
        <v>206</v>
      </c>
      <c r="S279" s="22">
        <f>VLOOKUP($C279,'S45'!$C:$BQ,45,0)</f>
        <v>3134.5963499999998</v>
      </c>
      <c r="T279" s="29">
        <f>VLOOKUP($C279,'S45'!$C:$BQ,52,0)</f>
        <v>892</v>
      </c>
      <c r="U279" s="29">
        <f>VLOOKUP($C279,'S45'!$C:$BQ,53,0)</f>
        <v>1698</v>
      </c>
      <c r="V279" s="29">
        <f>VLOOKUP($C279,'S45'!$C:$BQ,15,0)</f>
        <v>295</v>
      </c>
      <c r="W279" s="29">
        <f>VLOOKUP($C279,'S45'!$C:$BQ,22,0)</f>
        <v>0</v>
      </c>
      <c r="X279" s="29">
        <f>VLOOKUP($C279,'S45'!$C:$BQ,23,0)</f>
        <v>9</v>
      </c>
      <c r="Y279" s="29">
        <f>VLOOKUP($C279,'S45'!$C:$BQ,35,0)</f>
        <v>6677.4556499999999</v>
      </c>
      <c r="Z279" s="29">
        <f>VLOOKUP($C279,'S45'!$C:$BQ,42,0)</f>
        <v>0</v>
      </c>
      <c r="AA279" s="29">
        <f>VLOOKUP($C279,'S45'!$C:$BQ,43,0)</f>
        <v>0</v>
      </c>
      <c r="AB279" s="22" t="e">
        <f>VLOOKUP($C279,'S46'!$C:$BQ,55,0)</f>
        <v>#N/A</v>
      </c>
      <c r="AC279" s="22" t="e">
        <f>VLOOKUP($C279,'S46'!$C:$BQ,62,0)</f>
        <v>#N/A</v>
      </c>
      <c r="AD279" s="22" t="e">
        <f>VLOOKUP($C279,'S46'!$C:$BQ,63,0)</f>
        <v>#N/A</v>
      </c>
      <c r="AE279" s="22" t="e">
        <f>VLOOKUP($C279,'S46'!$C:$BQ,45,0)</f>
        <v>#N/A</v>
      </c>
      <c r="AF279" s="29" t="e">
        <f>VLOOKUP($C279,'S46'!$C:$BQ,52,0)</f>
        <v>#N/A</v>
      </c>
      <c r="AG279" s="29" t="e">
        <f>VLOOKUP($C279,'S46'!$C:$BQ,53,0)</f>
        <v>#N/A</v>
      </c>
      <c r="AH279" s="29" t="e">
        <f>VLOOKUP($C279,'S46'!$C:$BQ,15,0)</f>
        <v>#N/A</v>
      </c>
      <c r="AI279" s="29" t="e">
        <f>VLOOKUP($C279,'S46'!$C:$BQ,22,0)</f>
        <v>#N/A</v>
      </c>
      <c r="AJ279" s="29" t="e">
        <f>VLOOKUP($C279,'S46'!$C:$BQ,23,0)</f>
        <v>#N/A</v>
      </c>
      <c r="AK279" s="29" t="e">
        <f>VLOOKUP($C279,'S46'!$C:$BQ,35,0)</f>
        <v>#N/A</v>
      </c>
      <c r="AL279" s="29" t="e">
        <f>VLOOKUP($C279,'S46'!$C:$BQ,42,0)</f>
        <v>#N/A</v>
      </c>
      <c r="AM279" s="29" t="e">
        <f>VLOOKUP($C279,'S46'!$C:$BQ,43,0)</f>
        <v>#N/A</v>
      </c>
      <c r="AN279" s="22" t="e">
        <f>VLOOKUP($C279,'S47'!$C:$BQ,55,0)</f>
        <v>#N/A</v>
      </c>
      <c r="AO279" s="22" t="e">
        <f>VLOOKUP($C279,'S47'!$C:$BQ,62,0)</f>
        <v>#N/A</v>
      </c>
      <c r="AP279" s="22" t="e">
        <f>VLOOKUP($C279,'S47'!$C:$BQ,63,0)</f>
        <v>#N/A</v>
      </c>
      <c r="AQ279" s="22" t="e">
        <f>VLOOKUP($C279,'S47'!$C:$BQ,45,0)</f>
        <v>#N/A</v>
      </c>
      <c r="AR279" s="29" t="e">
        <f>VLOOKUP($C279,'S47'!$C:$BQ,52,0)</f>
        <v>#N/A</v>
      </c>
      <c r="AS279" s="29" t="e">
        <f>VLOOKUP($C279,'S47'!$C:$BQ,53,0)</f>
        <v>#N/A</v>
      </c>
      <c r="AT279" s="29" t="e">
        <f>VLOOKUP($C279,'S47'!$C:$BQ,15,0)</f>
        <v>#N/A</v>
      </c>
      <c r="AU279" s="29" t="e">
        <f>VLOOKUP($C279,'S47'!$C:$BQ,22,0)</f>
        <v>#N/A</v>
      </c>
      <c r="AV279" s="29" t="e">
        <f>VLOOKUP($C279,'S47'!$C:$BQ,23,0)</f>
        <v>#N/A</v>
      </c>
      <c r="AW279" s="29" t="e">
        <f>VLOOKUP($C279,'S47'!$C:$BQ,35,0)</f>
        <v>#N/A</v>
      </c>
      <c r="AX279" s="29" t="e">
        <f>VLOOKUP($C279,'S47'!$C:$BQ,42,0)</f>
        <v>#N/A</v>
      </c>
      <c r="AY279" s="29" t="e">
        <f>VLOOKUP($C279,'S47'!$C:$BQ,43,0)</f>
        <v>#N/A</v>
      </c>
      <c r="AZ279" s="22" t="e">
        <f>VLOOKUP($C279,'S48'!$C:$BQ,55,0)</f>
        <v>#N/A</v>
      </c>
      <c r="BA279" s="22" t="e">
        <f>VLOOKUP($C279,'S48'!$C:$BQ,62,0)</f>
        <v>#N/A</v>
      </c>
      <c r="BB279" s="22" t="e">
        <f>VLOOKUP($C279,'S48'!$C:$BQ,63,0)</f>
        <v>#N/A</v>
      </c>
      <c r="BC279" s="22" t="e">
        <f>VLOOKUP($C279,'S48'!$C:$BQ,45,0)</f>
        <v>#N/A</v>
      </c>
      <c r="BD279" s="29" t="e">
        <f>VLOOKUP($C279,'S48'!$C:$BQ,52,0)</f>
        <v>#N/A</v>
      </c>
      <c r="BE279" s="29" t="e">
        <f>VLOOKUP($C279,'S48'!$C:$BQ,53,0)</f>
        <v>#N/A</v>
      </c>
      <c r="BF279" s="29" t="e">
        <f>VLOOKUP($C279,'S48'!$C:$BQ,15,0)</f>
        <v>#N/A</v>
      </c>
      <c r="BG279" s="29" t="e">
        <f>VLOOKUP($C279,'S48'!$C:$BQ,22,0)</f>
        <v>#N/A</v>
      </c>
      <c r="BH279" s="29" t="e">
        <f>VLOOKUP($C279,'S48'!$C:$BQ,23,0)</f>
        <v>#N/A</v>
      </c>
      <c r="BI279" s="29" t="e">
        <f>VLOOKUP($C279,'S48'!$C:$BQ,35,0)</f>
        <v>#N/A</v>
      </c>
      <c r="BJ279" s="29" t="e">
        <f>VLOOKUP($C279,'S48'!$C:$BQ,42,0)</f>
        <v>#N/A</v>
      </c>
      <c r="BK279" s="29" t="e">
        <f>VLOOKUP($C279,'S48'!$C:$BQ,43,0)</f>
        <v>#N/A</v>
      </c>
      <c r="BL279" s="22" t="e">
        <f>VLOOKUP($C279,'S49'!$C:$BQ,55,0)</f>
        <v>#N/A</v>
      </c>
      <c r="BM279" s="22" t="e">
        <f>VLOOKUP($C279,'S49'!$C:$BQ,62,0)</f>
        <v>#N/A</v>
      </c>
      <c r="BN279" s="22" t="e">
        <f>VLOOKUP($C279,'S49'!$C:$BQ,63,0)</f>
        <v>#N/A</v>
      </c>
      <c r="BO279" s="22" t="e">
        <f>VLOOKUP($C279,'S49'!$C:$BQ,45,0)</f>
        <v>#N/A</v>
      </c>
      <c r="BP279" s="29" t="e">
        <f>VLOOKUP($C279,'S49'!$C:$BQ,52,0)</f>
        <v>#N/A</v>
      </c>
      <c r="BQ279" s="29" t="e">
        <f>VLOOKUP($C279,'S49'!$C:$BQ,53,0)</f>
        <v>#N/A</v>
      </c>
      <c r="BR279" s="29" t="e">
        <f>VLOOKUP($C279,'S49'!$C:$BQ,15,0)</f>
        <v>#N/A</v>
      </c>
      <c r="BS279" s="29" t="e">
        <f>VLOOKUP($C279,'S49'!$C:$BQ,22,0)</f>
        <v>#N/A</v>
      </c>
      <c r="BT279" s="29" t="e">
        <f>VLOOKUP($C279,'S49'!$C:$BQ,23,0)</f>
        <v>#N/A</v>
      </c>
      <c r="BU279" s="29" t="e">
        <f>VLOOKUP($C279,'S49'!$C:$BQ,35,0)</f>
        <v>#N/A</v>
      </c>
      <c r="BV279" s="29" t="e">
        <f>VLOOKUP($C279,'S49'!$C:$BQ,42,0)</f>
        <v>#N/A</v>
      </c>
      <c r="BW279" s="29" t="e">
        <f>VLOOKUP($C279,'S49'!$C:$BQ,43,0)</f>
        <v>#N/A</v>
      </c>
      <c r="BX279" s="22" t="e">
        <f>VLOOKUP($C279,'S50'!$C:$BQ,55,0)</f>
        <v>#N/A</v>
      </c>
      <c r="BY279" s="22" t="e">
        <f>VLOOKUP($C279,'S50'!$C:$BQ,62,0)</f>
        <v>#N/A</v>
      </c>
      <c r="BZ279" s="22" t="e">
        <f>VLOOKUP($C279,'S50'!$C:$BQ,63,0)</f>
        <v>#N/A</v>
      </c>
      <c r="CA279" s="22" t="e">
        <f>VLOOKUP($C279,'S50'!$C:$BQ,45,0)</f>
        <v>#N/A</v>
      </c>
      <c r="CB279" s="29" t="e">
        <f>VLOOKUP($C279,'S50'!$C:$BQ,52,0)</f>
        <v>#N/A</v>
      </c>
      <c r="CC279" s="29" t="e">
        <f>VLOOKUP($C279,'S50'!$C:$BQ,53,0)</f>
        <v>#N/A</v>
      </c>
      <c r="CD279" s="29" t="e">
        <f>VLOOKUP($C279,'S50'!$C:$BQ,15,0)</f>
        <v>#N/A</v>
      </c>
      <c r="CE279" s="29" t="e">
        <f>VLOOKUP($C279,'S50'!$C:$BQ,22,0)</f>
        <v>#N/A</v>
      </c>
      <c r="CF279" s="29" t="e">
        <f>VLOOKUP($C279,'S50'!$C:$BQ,23,0)</f>
        <v>#N/A</v>
      </c>
      <c r="CG279" s="29" t="e">
        <f>VLOOKUP($C279,'S50'!$C:$BQ,35,0)</f>
        <v>#N/A</v>
      </c>
      <c r="CH279" s="29" t="e">
        <f>VLOOKUP($C279,'S50'!$C:$BQ,42,0)</f>
        <v>#N/A</v>
      </c>
      <c r="CI279" s="29" t="e">
        <f>VLOOKUP($C279,'S50'!$C:$BQ,43,0)</f>
        <v>#N/A</v>
      </c>
    </row>
    <row r="280" spans="1:87" x14ac:dyDescent="0.2">
      <c r="A280" s="31" t="s">
        <v>308</v>
      </c>
      <c r="B280" s="31" t="s">
        <v>309</v>
      </c>
      <c r="C280" s="21" t="s">
        <v>323</v>
      </c>
      <c r="D280" s="22">
        <f>VLOOKUP($C280,'S0 remplacer avec S44'!$C:$BQ,55,0)</f>
        <v>392</v>
      </c>
      <c r="E280" s="22">
        <f>VLOOKUP($C280,'S0 remplacer avec S44'!$C:$BQ,62,0)</f>
        <v>0</v>
      </c>
      <c r="F280" s="22">
        <f>VLOOKUP($C280,'S0 remplacer avec S44'!$C:$BQ,63,0)</f>
        <v>31</v>
      </c>
      <c r="G280" s="22">
        <f>VLOOKUP($C280,'S0 remplacer avec S44'!$C:$BQ,45,0)</f>
        <v>3988.4910199999999</v>
      </c>
      <c r="H280" s="29">
        <f>VLOOKUP($C280,'S0 remplacer avec S44'!$C:$BQ,52,0)</f>
        <v>0</v>
      </c>
      <c r="I280" s="29">
        <f>VLOOKUP($C280,'S0 remplacer avec S44'!$C:$BQ,53,0)</f>
        <v>0</v>
      </c>
      <c r="J280" s="29">
        <f>VLOOKUP($C280,'S0 remplacer avec S44'!$C:$BQ,15,0)</f>
        <v>310</v>
      </c>
      <c r="K280" s="29">
        <f>VLOOKUP($C280,'S0 remplacer avec S44'!$C:$BQ,22,0)</f>
        <v>0</v>
      </c>
      <c r="L280" s="29">
        <f>VLOOKUP($C280,'S0 remplacer avec S44'!$C:$BQ,23,0)</f>
        <v>0</v>
      </c>
      <c r="M280" s="29">
        <f>VLOOKUP($C280,'S0 remplacer avec S44'!$C:$BQ,35,0)</f>
        <v>4627.4150900000004</v>
      </c>
      <c r="N280" s="29">
        <f>VLOOKUP($C280,'S0 remplacer avec S44'!$C:$BQ,42,0)</f>
        <v>0</v>
      </c>
      <c r="O280" s="29">
        <f>VLOOKUP($C280,'S0 remplacer avec S44'!$C:$BQ,43,0)</f>
        <v>0</v>
      </c>
      <c r="P280" s="22">
        <f>VLOOKUP($C280,'S45'!$C:$BQ,55,0)</f>
        <v>399.1</v>
      </c>
      <c r="Q280" s="22">
        <f>VLOOKUP($C280,'S45'!$C:$BQ,62,0)</f>
        <v>0</v>
      </c>
      <c r="R280" s="22">
        <f>VLOOKUP($C280,'S45'!$C:$BQ,63,0)</f>
        <v>24</v>
      </c>
      <c r="S280" s="22">
        <f>VLOOKUP($C280,'S45'!$C:$BQ,45,0)</f>
        <v>4012.8353699999998</v>
      </c>
      <c r="T280" s="29">
        <f>VLOOKUP($C280,'S45'!$C:$BQ,52,0)</f>
        <v>0</v>
      </c>
      <c r="U280" s="29">
        <f>VLOOKUP($C280,'S45'!$C:$BQ,53,0)</f>
        <v>0</v>
      </c>
      <c r="V280" s="29">
        <f>VLOOKUP($C280,'S45'!$C:$BQ,15,0)</f>
        <v>316</v>
      </c>
      <c r="W280" s="29">
        <f>VLOOKUP($C280,'S45'!$C:$BQ,22,0)</f>
        <v>0</v>
      </c>
      <c r="X280" s="29">
        <f>VLOOKUP($C280,'S45'!$C:$BQ,23,0)</f>
        <v>0</v>
      </c>
      <c r="Y280" s="29">
        <f>VLOOKUP($C280,'S45'!$C:$BQ,35,0)</f>
        <v>4633.0360099999998</v>
      </c>
      <c r="Z280" s="29">
        <f>VLOOKUP($C280,'S45'!$C:$BQ,42,0)</f>
        <v>0</v>
      </c>
      <c r="AA280" s="29">
        <f>VLOOKUP($C280,'S45'!$C:$BQ,43,0)</f>
        <v>0</v>
      </c>
      <c r="AB280" s="22" t="e">
        <f>VLOOKUP($C280,'S46'!$C:$BQ,55,0)</f>
        <v>#N/A</v>
      </c>
      <c r="AC280" s="22" t="e">
        <f>VLOOKUP($C280,'S46'!$C:$BQ,62,0)</f>
        <v>#N/A</v>
      </c>
      <c r="AD280" s="22" t="e">
        <f>VLOOKUP($C280,'S46'!$C:$BQ,63,0)</f>
        <v>#N/A</v>
      </c>
      <c r="AE280" s="22" t="e">
        <f>VLOOKUP($C280,'S46'!$C:$BQ,45,0)</f>
        <v>#N/A</v>
      </c>
      <c r="AF280" s="29" t="e">
        <f>VLOOKUP($C280,'S46'!$C:$BQ,52,0)</f>
        <v>#N/A</v>
      </c>
      <c r="AG280" s="29" t="e">
        <f>VLOOKUP($C280,'S46'!$C:$BQ,53,0)</f>
        <v>#N/A</v>
      </c>
      <c r="AH280" s="29" t="e">
        <f>VLOOKUP($C280,'S46'!$C:$BQ,15,0)</f>
        <v>#N/A</v>
      </c>
      <c r="AI280" s="29" t="e">
        <f>VLOOKUP($C280,'S46'!$C:$BQ,22,0)</f>
        <v>#N/A</v>
      </c>
      <c r="AJ280" s="29" t="e">
        <f>VLOOKUP($C280,'S46'!$C:$BQ,23,0)</f>
        <v>#N/A</v>
      </c>
      <c r="AK280" s="29" t="e">
        <f>VLOOKUP($C280,'S46'!$C:$BQ,35,0)</f>
        <v>#N/A</v>
      </c>
      <c r="AL280" s="29" t="e">
        <f>VLOOKUP($C280,'S46'!$C:$BQ,42,0)</f>
        <v>#N/A</v>
      </c>
      <c r="AM280" s="29" t="e">
        <f>VLOOKUP($C280,'S46'!$C:$BQ,43,0)</f>
        <v>#N/A</v>
      </c>
      <c r="AN280" s="22" t="e">
        <f>VLOOKUP($C280,'S47'!$C:$BQ,55,0)</f>
        <v>#N/A</v>
      </c>
      <c r="AO280" s="22" t="e">
        <f>VLOOKUP($C280,'S47'!$C:$BQ,62,0)</f>
        <v>#N/A</v>
      </c>
      <c r="AP280" s="22" t="e">
        <f>VLOOKUP($C280,'S47'!$C:$BQ,63,0)</f>
        <v>#N/A</v>
      </c>
      <c r="AQ280" s="22" t="e">
        <f>VLOOKUP($C280,'S47'!$C:$BQ,45,0)</f>
        <v>#N/A</v>
      </c>
      <c r="AR280" s="29" t="e">
        <f>VLOOKUP($C280,'S47'!$C:$BQ,52,0)</f>
        <v>#N/A</v>
      </c>
      <c r="AS280" s="29" t="e">
        <f>VLOOKUP($C280,'S47'!$C:$BQ,53,0)</f>
        <v>#N/A</v>
      </c>
      <c r="AT280" s="29" t="e">
        <f>VLOOKUP($C280,'S47'!$C:$BQ,15,0)</f>
        <v>#N/A</v>
      </c>
      <c r="AU280" s="29" t="e">
        <f>VLOOKUP($C280,'S47'!$C:$BQ,22,0)</f>
        <v>#N/A</v>
      </c>
      <c r="AV280" s="29" t="e">
        <f>VLOOKUP($C280,'S47'!$C:$BQ,23,0)</f>
        <v>#N/A</v>
      </c>
      <c r="AW280" s="29" t="e">
        <f>VLOOKUP($C280,'S47'!$C:$BQ,35,0)</f>
        <v>#N/A</v>
      </c>
      <c r="AX280" s="29" t="e">
        <f>VLOOKUP($C280,'S47'!$C:$BQ,42,0)</f>
        <v>#N/A</v>
      </c>
      <c r="AY280" s="29" t="e">
        <f>VLOOKUP($C280,'S47'!$C:$BQ,43,0)</f>
        <v>#N/A</v>
      </c>
      <c r="AZ280" s="22" t="e">
        <f>VLOOKUP($C280,'S48'!$C:$BQ,55,0)</f>
        <v>#N/A</v>
      </c>
      <c r="BA280" s="22" t="e">
        <f>VLOOKUP($C280,'S48'!$C:$BQ,62,0)</f>
        <v>#N/A</v>
      </c>
      <c r="BB280" s="22" t="e">
        <f>VLOOKUP($C280,'S48'!$C:$BQ,63,0)</f>
        <v>#N/A</v>
      </c>
      <c r="BC280" s="22" t="e">
        <f>VLOOKUP($C280,'S48'!$C:$BQ,45,0)</f>
        <v>#N/A</v>
      </c>
      <c r="BD280" s="29" t="e">
        <f>VLOOKUP($C280,'S48'!$C:$BQ,52,0)</f>
        <v>#N/A</v>
      </c>
      <c r="BE280" s="29" t="e">
        <f>VLOOKUP($C280,'S48'!$C:$BQ,53,0)</f>
        <v>#N/A</v>
      </c>
      <c r="BF280" s="29" t="e">
        <f>VLOOKUP($C280,'S48'!$C:$BQ,15,0)</f>
        <v>#N/A</v>
      </c>
      <c r="BG280" s="29" t="e">
        <f>VLOOKUP($C280,'S48'!$C:$BQ,22,0)</f>
        <v>#N/A</v>
      </c>
      <c r="BH280" s="29" t="e">
        <f>VLOOKUP($C280,'S48'!$C:$BQ,23,0)</f>
        <v>#N/A</v>
      </c>
      <c r="BI280" s="29" t="e">
        <f>VLOOKUP($C280,'S48'!$C:$BQ,35,0)</f>
        <v>#N/A</v>
      </c>
      <c r="BJ280" s="29" t="e">
        <f>VLOOKUP($C280,'S48'!$C:$BQ,42,0)</f>
        <v>#N/A</v>
      </c>
      <c r="BK280" s="29" t="e">
        <f>VLOOKUP($C280,'S48'!$C:$BQ,43,0)</f>
        <v>#N/A</v>
      </c>
      <c r="BL280" s="22" t="e">
        <f>VLOOKUP($C280,'S49'!$C:$BQ,55,0)</f>
        <v>#N/A</v>
      </c>
      <c r="BM280" s="22" t="e">
        <f>VLOOKUP($C280,'S49'!$C:$BQ,62,0)</f>
        <v>#N/A</v>
      </c>
      <c r="BN280" s="22" t="e">
        <f>VLOOKUP($C280,'S49'!$C:$BQ,63,0)</f>
        <v>#N/A</v>
      </c>
      <c r="BO280" s="22" t="e">
        <f>VLOOKUP($C280,'S49'!$C:$BQ,45,0)</f>
        <v>#N/A</v>
      </c>
      <c r="BP280" s="29" t="e">
        <f>VLOOKUP($C280,'S49'!$C:$BQ,52,0)</f>
        <v>#N/A</v>
      </c>
      <c r="BQ280" s="29" t="e">
        <f>VLOOKUP($C280,'S49'!$C:$BQ,53,0)</f>
        <v>#N/A</v>
      </c>
      <c r="BR280" s="29" t="e">
        <f>VLOOKUP($C280,'S49'!$C:$BQ,15,0)</f>
        <v>#N/A</v>
      </c>
      <c r="BS280" s="29" t="e">
        <f>VLOOKUP($C280,'S49'!$C:$BQ,22,0)</f>
        <v>#N/A</v>
      </c>
      <c r="BT280" s="29" t="e">
        <f>VLOOKUP($C280,'S49'!$C:$BQ,23,0)</f>
        <v>#N/A</v>
      </c>
      <c r="BU280" s="29" t="e">
        <f>VLOOKUP($C280,'S49'!$C:$BQ,35,0)</f>
        <v>#N/A</v>
      </c>
      <c r="BV280" s="29" t="e">
        <f>VLOOKUP($C280,'S49'!$C:$BQ,42,0)</f>
        <v>#N/A</v>
      </c>
      <c r="BW280" s="29" t="e">
        <f>VLOOKUP($C280,'S49'!$C:$BQ,43,0)</f>
        <v>#N/A</v>
      </c>
      <c r="BX280" s="22" t="e">
        <f>VLOOKUP($C280,'S50'!$C:$BQ,55,0)</f>
        <v>#N/A</v>
      </c>
      <c r="BY280" s="22" t="e">
        <f>VLOOKUP($C280,'S50'!$C:$BQ,62,0)</f>
        <v>#N/A</v>
      </c>
      <c r="BZ280" s="22" t="e">
        <f>VLOOKUP($C280,'S50'!$C:$BQ,63,0)</f>
        <v>#N/A</v>
      </c>
      <c r="CA280" s="22" t="e">
        <f>VLOOKUP($C280,'S50'!$C:$BQ,45,0)</f>
        <v>#N/A</v>
      </c>
      <c r="CB280" s="29" t="e">
        <f>VLOOKUP($C280,'S50'!$C:$BQ,52,0)</f>
        <v>#N/A</v>
      </c>
      <c r="CC280" s="29" t="e">
        <f>VLOOKUP($C280,'S50'!$C:$BQ,53,0)</f>
        <v>#N/A</v>
      </c>
      <c r="CD280" s="29" t="e">
        <f>VLOOKUP($C280,'S50'!$C:$BQ,15,0)</f>
        <v>#N/A</v>
      </c>
      <c r="CE280" s="29" t="e">
        <f>VLOOKUP($C280,'S50'!$C:$BQ,22,0)</f>
        <v>#N/A</v>
      </c>
      <c r="CF280" s="29" t="e">
        <f>VLOOKUP($C280,'S50'!$C:$BQ,23,0)</f>
        <v>#N/A</v>
      </c>
      <c r="CG280" s="29" t="e">
        <f>VLOOKUP($C280,'S50'!$C:$BQ,35,0)</f>
        <v>#N/A</v>
      </c>
      <c r="CH280" s="29" t="e">
        <f>VLOOKUP($C280,'S50'!$C:$BQ,42,0)</f>
        <v>#N/A</v>
      </c>
      <c r="CI280" s="29" t="e">
        <f>VLOOKUP($C280,'S50'!$C:$BQ,43,0)</f>
        <v>#N/A</v>
      </c>
    </row>
    <row r="281" spans="1:87" x14ac:dyDescent="0.2">
      <c r="A281" s="31" t="s">
        <v>308</v>
      </c>
      <c r="B281" s="31" t="s">
        <v>309</v>
      </c>
      <c r="C281" s="21" t="s">
        <v>324</v>
      </c>
      <c r="D281" s="22">
        <f>VLOOKUP($C281,'S0 remplacer avec S44'!$C:$BQ,55,0)</f>
        <v>189.7</v>
      </c>
      <c r="E281" s="22">
        <f>VLOOKUP($C281,'S0 remplacer avec S44'!$C:$BQ,62,0)</f>
        <v>34</v>
      </c>
      <c r="F281" s="22">
        <f>VLOOKUP($C281,'S0 remplacer avec S44'!$C:$BQ,63,0)</f>
        <v>78</v>
      </c>
      <c r="G281" s="22">
        <f>VLOOKUP($C281,'S0 remplacer avec S44'!$C:$BQ,45,0)</f>
        <v>2011.61212</v>
      </c>
      <c r="H281" s="29">
        <f>VLOOKUP($C281,'S0 remplacer avec S44'!$C:$BQ,52,0)</f>
        <v>0</v>
      </c>
      <c r="I281" s="29">
        <f>VLOOKUP($C281,'S0 remplacer avec S44'!$C:$BQ,53,0)</f>
        <v>348</v>
      </c>
      <c r="J281" s="29">
        <f>VLOOKUP($C281,'S0 remplacer avec S44'!$C:$BQ,15,0)</f>
        <v>137</v>
      </c>
      <c r="K281" s="29">
        <f>VLOOKUP($C281,'S0 remplacer avec S44'!$C:$BQ,22,0)</f>
        <v>0</v>
      </c>
      <c r="L281" s="29">
        <f>VLOOKUP($C281,'S0 remplacer avec S44'!$C:$BQ,23,0)</f>
        <v>12</v>
      </c>
      <c r="M281" s="29">
        <f>VLOOKUP($C281,'S0 remplacer avec S44'!$C:$BQ,35,0)</f>
        <v>3681.7328499999999</v>
      </c>
      <c r="N281" s="29">
        <f>VLOOKUP($C281,'S0 remplacer avec S44'!$C:$BQ,42,0)</f>
        <v>0</v>
      </c>
      <c r="O281" s="29">
        <f>VLOOKUP($C281,'S0 remplacer avec S44'!$C:$BQ,43,0)</f>
        <v>0</v>
      </c>
      <c r="P281" s="22">
        <f>VLOOKUP($C281,'S45'!$C:$BQ,55,0)</f>
        <v>193.7</v>
      </c>
      <c r="Q281" s="22">
        <f>VLOOKUP($C281,'S45'!$C:$BQ,62,0)</f>
        <v>30</v>
      </c>
      <c r="R281" s="22">
        <f>VLOOKUP($C281,'S45'!$C:$BQ,63,0)</f>
        <v>74</v>
      </c>
      <c r="S281" s="22">
        <f>VLOOKUP($C281,'S45'!$C:$BQ,45,0)</f>
        <v>2064.7214800000002</v>
      </c>
      <c r="T281" s="29">
        <f>VLOOKUP($C281,'S45'!$C:$BQ,52,0)</f>
        <v>0</v>
      </c>
      <c r="U281" s="29">
        <f>VLOOKUP($C281,'S45'!$C:$BQ,53,0)</f>
        <v>295</v>
      </c>
      <c r="V281" s="29">
        <f>VLOOKUP($C281,'S45'!$C:$BQ,15,0)</f>
        <v>137</v>
      </c>
      <c r="W281" s="29">
        <f>VLOOKUP($C281,'S45'!$C:$BQ,22,0)</f>
        <v>0</v>
      </c>
      <c r="X281" s="29">
        <f>VLOOKUP($C281,'S45'!$C:$BQ,23,0)</f>
        <v>12</v>
      </c>
      <c r="Y281" s="29">
        <f>VLOOKUP($C281,'S45'!$C:$BQ,35,0)</f>
        <v>3722.3800200000001</v>
      </c>
      <c r="Z281" s="29">
        <f>VLOOKUP($C281,'S45'!$C:$BQ,42,0)</f>
        <v>0</v>
      </c>
      <c r="AA281" s="29">
        <f>VLOOKUP($C281,'S45'!$C:$BQ,43,0)</f>
        <v>0</v>
      </c>
      <c r="AB281" s="22" t="e">
        <f>VLOOKUP($C281,'S46'!$C:$BQ,55,0)</f>
        <v>#N/A</v>
      </c>
      <c r="AC281" s="22" t="e">
        <f>VLOOKUP($C281,'S46'!$C:$BQ,62,0)</f>
        <v>#N/A</v>
      </c>
      <c r="AD281" s="22" t="e">
        <f>VLOOKUP($C281,'S46'!$C:$BQ,63,0)</f>
        <v>#N/A</v>
      </c>
      <c r="AE281" s="22" t="e">
        <f>VLOOKUP($C281,'S46'!$C:$BQ,45,0)</f>
        <v>#N/A</v>
      </c>
      <c r="AF281" s="29" t="e">
        <f>VLOOKUP($C281,'S46'!$C:$BQ,52,0)</f>
        <v>#N/A</v>
      </c>
      <c r="AG281" s="29" t="e">
        <f>VLOOKUP($C281,'S46'!$C:$BQ,53,0)</f>
        <v>#N/A</v>
      </c>
      <c r="AH281" s="29" t="e">
        <f>VLOOKUP($C281,'S46'!$C:$BQ,15,0)</f>
        <v>#N/A</v>
      </c>
      <c r="AI281" s="29" t="e">
        <f>VLOOKUP($C281,'S46'!$C:$BQ,22,0)</f>
        <v>#N/A</v>
      </c>
      <c r="AJ281" s="29" t="e">
        <f>VLOOKUP($C281,'S46'!$C:$BQ,23,0)</f>
        <v>#N/A</v>
      </c>
      <c r="AK281" s="29" t="e">
        <f>VLOOKUP($C281,'S46'!$C:$BQ,35,0)</f>
        <v>#N/A</v>
      </c>
      <c r="AL281" s="29" t="e">
        <f>VLOOKUP($C281,'S46'!$C:$BQ,42,0)</f>
        <v>#N/A</v>
      </c>
      <c r="AM281" s="29" t="e">
        <f>VLOOKUP($C281,'S46'!$C:$BQ,43,0)</f>
        <v>#N/A</v>
      </c>
      <c r="AN281" s="22" t="e">
        <f>VLOOKUP($C281,'S47'!$C:$BQ,55,0)</f>
        <v>#N/A</v>
      </c>
      <c r="AO281" s="22" t="e">
        <f>VLOOKUP($C281,'S47'!$C:$BQ,62,0)</f>
        <v>#N/A</v>
      </c>
      <c r="AP281" s="22" t="e">
        <f>VLOOKUP($C281,'S47'!$C:$BQ,63,0)</f>
        <v>#N/A</v>
      </c>
      <c r="AQ281" s="22" t="e">
        <f>VLOOKUP($C281,'S47'!$C:$BQ,45,0)</f>
        <v>#N/A</v>
      </c>
      <c r="AR281" s="29" t="e">
        <f>VLOOKUP($C281,'S47'!$C:$BQ,52,0)</f>
        <v>#N/A</v>
      </c>
      <c r="AS281" s="29" t="e">
        <f>VLOOKUP($C281,'S47'!$C:$BQ,53,0)</f>
        <v>#N/A</v>
      </c>
      <c r="AT281" s="29" t="e">
        <f>VLOOKUP($C281,'S47'!$C:$BQ,15,0)</f>
        <v>#N/A</v>
      </c>
      <c r="AU281" s="29" t="e">
        <f>VLOOKUP($C281,'S47'!$C:$BQ,22,0)</f>
        <v>#N/A</v>
      </c>
      <c r="AV281" s="29" t="e">
        <f>VLOOKUP($C281,'S47'!$C:$BQ,23,0)</f>
        <v>#N/A</v>
      </c>
      <c r="AW281" s="29" t="e">
        <f>VLOOKUP($C281,'S47'!$C:$BQ,35,0)</f>
        <v>#N/A</v>
      </c>
      <c r="AX281" s="29" t="e">
        <f>VLOOKUP($C281,'S47'!$C:$BQ,42,0)</f>
        <v>#N/A</v>
      </c>
      <c r="AY281" s="29" t="e">
        <f>VLOOKUP($C281,'S47'!$C:$BQ,43,0)</f>
        <v>#N/A</v>
      </c>
      <c r="AZ281" s="22" t="e">
        <f>VLOOKUP($C281,'S48'!$C:$BQ,55,0)</f>
        <v>#N/A</v>
      </c>
      <c r="BA281" s="22" t="e">
        <f>VLOOKUP($C281,'S48'!$C:$BQ,62,0)</f>
        <v>#N/A</v>
      </c>
      <c r="BB281" s="22" t="e">
        <f>VLOOKUP($C281,'S48'!$C:$BQ,63,0)</f>
        <v>#N/A</v>
      </c>
      <c r="BC281" s="22" t="e">
        <f>VLOOKUP($C281,'S48'!$C:$BQ,45,0)</f>
        <v>#N/A</v>
      </c>
      <c r="BD281" s="29" t="e">
        <f>VLOOKUP($C281,'S48'!$C:$BQ,52,0)</f>
        <v>#N/A</v>
      </c>
      <c r="BE281" s="29" t="e">
        <f>VLOOKUP($C281,'S48'!$C:$BQ,53,0)</f>
        <v>#N/A</v>
      </c>
      <c r="BF281" s="29" t="e">
        <f>VLOOKUP($C281,'S48'!$C:$BQ,15,0)</f>
        <v>#N/A</v>
      </c>
      <c r="BG281" s="29" t="e">
        <f>VLOOKUP($C281,'S48'!$C:$BQ,22,0)</f>
        <v>#N/A</v>
      </c>
      <c r="BH281" s="29" t="e">
        <f>VLOOKUP($C281,'S48'!$C:$BQ,23,0)</f>
        <v>#N/A</v>
      </c>
      <c r="BI281" s="29" t="e">
        <f>VLOOKUP($C281,'S48'!$C:$BQ,35,0)</f>
        <v>#N/A</v>
      </c>
      <c r="BJ281" s="29" t="e">
        <f>VLOOKUP($C281,'S48'!$C:$BQ,42,0)</f>
        <v>#N/A</v>
      </c>
      <c r="BK281" s="29" t="e">
        <f>VLOOKUP($C281,'S48'!$C:$BQ,43,0)</f>
        <v>#N/A</v>
      </c>
      <c r="BL281" s="22" t="e">
        <f>VLOOKUP($C281,'S49'!$C:$BQ,55,0)</f>
        <v>#N/A</v>
      </c>
      <c r="BM281" s="22" t="e">
        <f>VLOOKUP($C281,'S49'!$C:$BQ,62,0)</f>
        <v>#N/A</v>
      </c>
      <c r="BN281" s="22" t="e">
        <f>VLOOKUP($C281,'S49'!$C:$BQ,63,0)</f>
        <v>#N/A</v>
      </c>
      <c r="BO281" s="22" t="e">
        <f>VLOOKUP($C281,'S49'!$C:$BQ,45,0)</f>
        <v>#N/A</v>
      </c>
      <c r="BP281" s="29" t="e">
        <f>VLOOKUP($C281,'S49'!$C:$BQ,52,0)</f>
        <v>#N/A</v>
      </c>
      <c r="BQ281" s="29" t="e">
        <f>VLOOKUP($C281,'S49'!$C:$BQ,53,0)</f>
        <v>#N/A</v>
      </c>
      <c r="BR281" s="29" t="e">
        <f>VLOOKUP($C281,'S49'!$C:$BQ,15,0)</f>
        <v>#N/A</v>
      </c>
      <c r="BS281" s="29" t="e">
        <f>VLOOKUP($C281,'S49'!$C:$BQ,22,0)</f>
        <v>#N/A</v>
      </c>
      <c r="BT281" s="29" t="e">
        <f>VLOOKUP($C281,'S49'!$C:$BQ,23,0)</f>
        <v>#N/A</v>
      </c>
      <c r="BU281" s="29" t="e">
        <f>VLOOKUP($C281,'S49'!$C:$BQ,35,0)</f>
        <v>#N/A</v>
      </c>
      <c r="BV281" s="29" t="e">
        <f>VLOOKUP($C281,'S49'!$C:$BQ,42,0)</f>
        <v>#N/A</v>
      </c>
      <c r="BW281" s="29" t="e">
        <f>VLOOKUP($C281,'S49'!$C:$BQ,43,0)</f>
        <v>#N/A</v>
      </c>
      <c r="BX281" s="22" t="e">
        <f>VLOOKUP($C281,'S50'!$C:$BQ,55,0)</f>
        <v>#N/A</v>
      </c>
      <c r="BY281" s="22" t="e">
        <f>VLOOKUP($C281,'S50'!$C:$BQ,62,0)</f>
        <v>#N/A</v>
      </c>
      <c r="BZ281" s="22" t="e">
        <f>VLOOKUP($C281,'S50'!$C:$BQ,63,0)</f>
        <v>#N/A</v>
      </c>
      <c r="CA281" s="22" t="e">
        <f>VLOOKUP($C281,'S50'!$C:$BQ,45,0)</f>
        <v>#N/A</v>
      </c>
      <c r="CB281" s="29" t="e">
        <f>VLOOKUP($C281,'S50'!$C:$BQ,52,0)</f>
        <v>#N/A</v>
      </c>
      <c r="CC281" s="29" t="e">
        <f>VLOOKUP($C281,'S50'!$C:$BQ,53,0)</f>
        <v>#N/A</v>
      </c>
      <c r="CD281" s="29" t="e">
        <f>VLOOKUP($C281,'S50'!$C:$BQ,15,0)</f>
        <v>#N/A</v>
      </c>
      <c r="CE281" s="29" t="e">
        <f>VLOOKUP($C281,'S50'!$C:$BQ,22,0)</f>
        <v>#N/A</v>
      </c>
      <c r="CF281" s="29" t="e">
        <f>VLOOKUP($C281,'S50'!$C:$BQ,23,0)</f>
        <v>#N/A</v>
      </c>
      <c r="CG281" s="29" t="e">
        <f>VLOOKUP($C281,'S50'!$C:$BQ,35,0)</f>
        <v>#N/A</v>
      </c>
      <c r="CH281" s="29" t="e">
        <f>VLOOKUP($C281,'S50'!$C:$BQ,42,0)</f>
        <v>#N/A</v>
      </c>
      <c r="CI281" s="29" t="e">
        <f>VLOOKUP($C281,'S50'!$C:$BQ,43,0)</f>
        <v>#N/A</v>
      </c>
    </row>
    <row r="282" spans="1:87" x14ac:dyDescent="0.2">
      <c r="A282" s="31" t="s">
        <v>308</v>
      </c>
      <c r="B282" s="31" t="s">
        <v>309</v>
      </c>
      <c r="C282" s="21" t="s">
        <v>325</v>
      </c>
      <c r="D282" s="22">
        <f>VLOOKUP($C282,'S0 remplacer avec S44'!$C:$BQ,55,0)</f>
        <v>211.1</v>
      </c>
      <c r="E282" s="22">
        <f>VLOOKUP($C282,'S0 remplacer avec S44'!$C:$BQ,62,0)</f>
        <v>0</v>
      </c>
      <c r="F282" s="22">
        <f>VLOOKUP($C282,'S0 remplacer avec S44'!$C:$BQ,63,0)</f>
        <v>17</v>
      </c>
      <c r="G282" s="22">
        <f>VLOOKUP($C282,'S0 remplacer avec S44'!$C:$BQ,45,0)</f>
        <v>1549.42778</v>
      </c>
      <c r="H282" s="29">
        <f>VLOOKUP($C282,'S0 remplacer avec S44'!$C:$BQ,52,0)</f>
        <v>126</v>
      </c>
      <c r="I282" s="29">
        <f>VLOOKUP($C282,'S0 remplacer avec S44'!$C:$BQ,53,0)</f>
        <v>461</v>
      </c>
      <c r="J282" s="29">
        <f>VLOOKUP($C282,'S0 remplacer avec S44'!$C:$BQ,15,0)</f>
        <v>122</v>
      </c>
      <c r="K282" s="29">
        <f>VLOOKUP($C282,'S0 remplacer avec S44'!$C:$BQ,22,0)</f>
        <v>0</v>
      </c>
      <c r="L282" s="29">
        <f>VLOOKUP($C282,'S0 remplacer avec S44'!$C:$BQ,23,0)</f>
        <v>5</v>
      </c>
      <c r="M282" s="29">
        <f>VLOOKUP($C282,'S0 remplacer avec S44'!$C:$BQ,35,0)</f>
        <v>2633.6198800000002</v>
      </c>
      <c r="N282" s="29">
        <f>VLOOKUP($C282,'S0 remplacer avec S44'!$C:$BQ,42,0)</f>
        <v>0</v>
      </c>
      <c r="O282" s="29">
        <f>VLOOKUP($C282,'S0 remplacer avec S44'!$C:$BQ,43,0)</f>
        <v>0</v>
      </c>
      <c r="P282" s="22">
        <f>VLOOKUP($C282,'S45'!$C:$BQ,55,0)</f>
        <v>217.9</v>
      </c>
      <c r="Q282" s="22">
        <f>VLOOKUP($C282,'S45'!$C:$BQ,62,0)</f>
        <v>0</v>
      </c>
      <c r="R282" s="22">
        <f>VLOOKUP($C282,'S45'!$C:$BQ,63,0)</f>
        <v>11</v>
      </c>
      <c r="S282" s="22">
        <f>VLOOKUP($C282,'S45'!$C:$BQ,45,0)</f>
        <v>1580.39402</v>
      </c>
      <c r="T282" s="29">
        <f>VLOOKUP($C282,'S45'!$C:$BQ,52,0)</f>
        <v>95</v>
      </c>
      <c r="U282" s="29">
        <f>VLOOKUP($C282,'S45'!$C:$BQ,53,0)</f>
        <v>430</v>
      </c>
      <c r="V282" s="29">
        <f>VLOOKUP($C282,'S45'!$C:$BQ,15,0)</f>
        <v>123</v>
      </c>
      <c r="W282" s="29">
        <f>VLOOKUP($C282,'S45'!$C:$BQ,22,0)</f>
        <v>0</v>
      </c>
      <c r="X282" s="29">
        <f>VLOOKUP($C282,'S45'!$C:$BQ,23,0)</f>
        <v>4</v>
      </c>
      <c r="Y282" s="29">
        <f>VLOOKUP($C282,'S45'!$C:$BQ,35,0)</f>
        <v>2740.4028400000002</v>
      </c>
      <c r="Z282" s="29">
        <f>VLOOKUP($C282,'S45'!$C:$BQ,42,0)</f>
        <v>0</v>
      </c>
      <c r="AA282" s="29">
        <f>VLOOKUP($C282,'S45'!$C:$BQ,43,0)</f>
        <v>0</v>
      </c>
      <c r="AB282" s="22" t="e">
        <f>VLOOKUP($C282,'S46'!$C:$BQ,55,0)</f>
        <v>#N/A</v>
      </c>
      <c r="AC282" s="22" t="e">
        <f>VLOOKUP($C282,'S46'!$C:$BQ,62,0)</f>
        <v>#N/A</v>
      </c>
      <c r="AD282" s="22" t="e">
        <f>VLOOKUP($C282,'S46'!$C:$BQ,63,0)</f>
        <v>#N/A</v>
      </c>
      <c r="AE282" s="22" t="e">
        <f>VLOOKUP($C282,'S46'!$C:$BQ,45,0)</f>
        <v>#N/A</v>
      </c>
      <c r="AF282" s="29" t="e">
        <f>VLOOKUP($C282,'S46'!$C:$BQ,52,0)</f>
        <v>#N/A</v>
      </c>
      <c r="AG282" s="29" t="e">
        <f>VLOOKUP($C282,'S46'!$C:$BQ,53,0)</f>
        <v>#N/A</v>
      </c>
      <c r="AH282" s="29" t="e">
        <f>VLOOKUP($C282,'S46'!$C:$BQ,15,0)</f>
        <v>#N/A</v>
      </c>
      <c r="AI282" s="29" t="e">
        <f>VLOOKUP($C282,'S46'!$C:$BQ,22,0)</f>
        <v>#N/A</v>
      </c>
      <c r="AJ282" s="29" t="e">
        <f>VLOOKUP($C282,'S46'!$C:$BQ,23,0)</f>
        <v>#N/A</v>
      </c>
      <c r="AK282" s="29" t="e">
        <f>VLOOKUP($C282,'S46'!$C:$BQ,35,0)</f>
        <v>#N/A</v>
      </c>
      <c r="AL282" s="29" t="e">
        <f>VLOOKUP($C282,'S46'!$C:$BQ,42,0)</f>
        <v>#N/A</v>
      </c>
      <c r="AM282" s="29" t="e">
        <f>VLOOKUP($C282,'S46'!$C:$BQ,43,0)</f>
        <v>#N/A</v>
      </c>
      <c r="AN282" s="22" t="e">
        <f>VLOOKUP($C282,'S47'!$C:$BQ,55,0)</f>
        <v>#N/A</v>
      </c>
      <c r="AO282" s="22" t="e">
        <f>VLOOKUP($C282,'S47'!$C:$BQ,62,0)</f>
        <v>#N/A</v>
      </c>
      <c r="AP282" s="22" t="e">
        <f>VLOOKUP($C282,'S47'!$C:$BQ,63,0)</f>
        <v>#N/A</v>
      </c>
      <c r="AQ282" s="22" t="e">
        <f>VLOOKUP($C282,'S47'!$C:$BQ,45,0)</f>
        <v>#N/A</v>
      </c>
      <c r="AR282" s="29" t="e">
        <f>VLOOKUP($C282,'S47'!$C:$BQ,52,0)</f>
        <v>#N/A</v>
      </c>
      <c r="AS282" s="29" t="e">
        <f>VLOOKUP($C282,'S47'!$C:$BQ,53,0)</f>
        <v>#N/A</v>
      </c>
      <c r="AT282" s="29" t="e">
        <f>VLOOKUP($C282,'S47'!$C:$BQ,15,0)</f>
        <v>#N/A</v>
      </c>
      <c r="AU282" s="29" t="e">
        <f>VLOOKUP($C282,'S47'!$C:$BQ,22,0)</f>
        <v>#N/A</v>
      </c>
      <c r="AV282" s="29" t="e">
        <f>VLOOKUP($C282,'S47'!$C:$BQ,23,0)</f>
        <v>#N/A</v>
      </c>
      <c r="AW282" s="29" t="e">
        <f>VLOOKUP($C282,'S47'!$C:$BQ,35,0)</f>
        <v>#N/A</v>
      </c>
      <c r="AX282" s="29" t="e">
        <f>VLOOKUP($C282,'S47'!$C:$BQ,42,0)</f>
        <v>#N/A</v>
      </c>
      <c r="AY282" s="29" t="e">
        <f>VLOOKUP($C282,'S47'!$C:$BQ,43,0)</f>
        <v>#N/A</v>
      </c>
      <c r="AZ282" s="22" t="e">
        <f>VLOOKUP($C282,'S48'!$C:$BQ,55,0)</f>
        <v>#N/A</v>
      </c>
      <c r="BA282" s="22" t="e">
        <f>VLOOKUP($C282,'S48'!$C:$BQ,62,0)</f>
        <v>#N/A</v>
      </c>
      <c r="BB282" s="22" t="e">
        <f>VLOOKUP($C282,'S48'!$C:$BQ,63,0)</f>
        <v>#N/A</v>
      </c>
      <c r="BC282" s="22" t="e">
        <f>VLOOKUP($C282,'S48'!$C:$BQ,45,0)</f>
        <v>#N/A</v>
      </c>
      <c r="BD282" s="29" t="e">
        <f>VLOOKUP($C282,'S48'!$C:$BQ,52,0)</f>
        <v>#N/A</v>
      </c>
      <c r="BE282" s="29" t="e">
        <f>VLOOKUP($C282,'S48'!$C:$BQ,53,0)</f>
        <v>#N/A</v>
      </c>
      <c r="BF282" s="29" t="e">
        <f>VLOOKUP($C282,'S48'!$C:$BQ,15,0)</f>
        <v>#N/A</v>
      </c>
      <c r="BG282" s="29" t="e">
        <f>VLOOKUP($C282,'S48'!$C:$BQ,22,0)</f>
        <v>#N/A</v>
      </c>
      <c r="BH282" s="29" t="e">
        <f>VLOOKUP($C282,'S48'!$C:$BQ,23,0)</f>
        <v>#N/A</v>
      </c>
      <c r="BI282" s="29" t="e">
        <f>VLOOKUP($C282,'S48'!$C:$BQ,35,0)</f>
        <v>#N/A</v>
      </c>
      <c r="BJ282" s="29" t="e">
        <f>VLOOKUP($C282,'S48'!$C:$BQ,42,0)</f>
        <v>#N/A</v>
      </c>
      <c r="BK282" s="29" t="e">
        <f>VLOOKUP($C282,'S48'!$C:$BQ,43,0)</f>
        <v>#N/A</v>
      </c>
      <c r="BL282" s="22" t="e">
        <f>VLOOKUP($C282,'S49'!$C:$BQ,55,0)</f>
        <v>#N/A</v>
      </c>
      <c r="BM282" s="22" t="e">
        <f>VLOOKUP($C282,'S49'!$C:$BQ,62,0)</f>
        <v>#N/A</v>
      </c>
      <c r="BN282" s="22" t="e">
        <f>VLOOKUP($C282,'S49'!$C:$BQ,63,0)</f>
        <v>#N/A</v>
      </c>
      <c r="BO282" s="22" t="e">
        <f>VLOOKUP($C282,'S49'!$C:$BQ,45,0)</f>
        <v>#N/A</v>
      </c>
      <c r="BP282" s="29" t="e">
        <f>VLOOKUP($C282,'S49'!$C:$BQ,52,0)</f>
        <v>#N/A</v>
      </c>
      <c r="BQ282" s="29" t="e">
        <f>VLOOKUP($C282,'S49'!$C:$BQ,53,0)</f>
        <v>#N/A</v>
      </c>
      <c r="BR282" s="29" t="e">
        <f>VLOOKUP($C282,'S49'!$C:$BQ,15,0)</f>
        <v>#N/A</v>
      </c>
      <c r="BS282" s="29" t="e">
        <f>VLOOKUP($C282,'S49'!$C:$BQ,22,0)</f>
        <v>#N/A</v>
      </c>
      <c r="BT282" s="29" t="e">
        <f>VLOOKUP($C282,'S49'!$C:$BQ,23,0)</f>
        <v>#N/A</v>
      </c>
      <c r="BU282" s="29" t="e">
        <f>VLOOKUP($C282,'S49'!$C:$BQ,35,0)</f>
        <v>#N/A</v>
      </c>
      <c r="BV282" s="29" t="e">
        <f>VLOOKUP($C282,'S49'!$C:$BQ,42,0)</f>
        <v>#N/A</v>
      </c>
      <c r="BW282" s="29" t="e">
        <f>VLOOKUP($C282,'S49'!$C:$BQ,43,0)</f>
        <v>#N/A</v>
      </c>
      <c r="BX282" s="22" t="e">
        <f>VLOOKUP($C282,'S50'!$C:$BQ,55,0)</f>
        <v>#N/A</v>
      </c>
      <c r="BY282" s="22" t="e">
        <f>VLOOKUP($C282,'S50'!$C:$BQ,62,0)</f>
        <v>#N/A</v>
      </c>
      <c r="BZ282" s="22" t="e">
        <f>VLOOKUP($C282,'S50'!$C:$BQ,63,0)</f>
        <v>#N/A</v>
      </c>
      <c r="CA282" s="22" t="e">
        <f>VLOOKUP($C282,'S50'!$C:$BQ,45,0)</f>
        <v>#N/A</v>
      </c>
      <c r="CB282" s="29" t="e">
        <f>VLOOKUP($C282,'S50'!$C:$BQ,52,0)</f>
        <v>#N/A</v>
      </c>
      <c r="CC282" s="29" t="e">
        <f>VLOOKUP($C282,'S50'!$C:$BQ,53,0)</f>
        <v>#N/A</v>
      </c>
      <c r="CD282" s="29" t="e">
        <f>VLOOKUP($C282,'S50'!$C:$BQ,15,0)</f>
        <v>#N/A</v>
      </c>
      <c r="CE282" s="29" t="e">
        <f>VLOOKUP($C282,'S50'!$C:$BQ,22,0)</f>
        <v>#N/A</v>
      </c>
      <c r="CF282" s="29" t="e">
        <f>VLOOKUP($C282,'S50'!$C:$BQ,23,0)</f>
        <v>#N/A</v>
      </c>
      <c r="CG282" s="29" t="e">
        <f>VLOOKUP($C282,'S50'!$C:$BQ,35,0)</f>
        <v>#N/A</v>
      </c>
      <c r="CH282" s="29" t="e">
        <f>VLOOKUP($C282,'S50'!$C:$BQ,42,0)</f>
        <v>#N/A</v>
      </c>
      <c r="CI282" s="29" t="e">
        <f>VLOOKUP($C282,'S50'!$C:$BQ,43,0)</f>
        <v>#N/A</v>
      </c>
    </row>
    <row r="283" spans="1:87" x14ac:dyDescent="0.2">
      <c r="A283" s="31" t="s">
        <v>308</v>
      </c>
      <c r="B283" s="31" t="s">
        <v>377</v>
      </c>
      <c r="C283" s="21" t="s">
        <v>327</v>
      </c>
      <c r="D283" s="22">
        <f>VLOOKUP($C283,'S0 remplacer avec S44'!$C:$BQ,55,0)</f>
        <v>234.2</v>
      </c>
      <c r="E283" s="22">
        <f>VLOOKUP($C283,'S0 remplacer avec S44'!$C:$BQ,62,0)</f>
        <v>10</v>
      </c>
      <c r="F283" s="22">
        <f>VLOOKUP($C283,'S0 remplacer avec S44'!$C:$BQ,63,0)</f>
        <v>59</v>
      </c>
      <c r="G283" s="22">
        <f>VLOOKUP($C283,'S0 remplacer avec S44'!$C:$BQ,45,0)</f>
        <v>3101.97795</v>
      </c>
      <c r="H283" s="29">
        <f>VLOOKUP($C283,'S0 remplacer avec S44'!$C:$BQ,52,0)</f>
        <v>0</v>
      </c>
      <c r="I283" s="29">
        <f>VLOOKUP($C283,'S0 remplacer avec S44'!$C:$BQ,53,0)</f>
        <v>0</v>
      </c>
      <c r="J283" s="29">
        <f>VLOOKUP($C283,'S0 remplacer avec S44'!$C:$BQ,15,0)</f>
        <v>179</v>
      </c>
      <c r="K283" s="29">
        <f>VLOOKUP($C283,'S0 remplacer avec S44'!$C:$BQ,22,0)</f>
        <v>0</v>
      </c>
      <c r="L283" s="29">
        <f>VLOOKUP($C283,'S0 remplacer avec S44'!$C:$BQ,23,0)</f>
        <v>0</v>
      </c>
      <c r="M283" s="29">
        <f>VLOOKUP($C283,'S0 remplacer avec S44'!$C:$BQ,35,0)</f>
        <v>3930.0188600000001</v>
      </c>
      <c r="N283" s="29">
        <f>VLOOKUP($C283,'S0 remplacer avec S44'!$C:$BQ,42,0)</f>
        <v>0</v>
      </c>
      <c r="O283" s="29">
        <f>VLOOKUP($C283,'S0 remplacer avec S44'!$C:$BQ,43,0)</f>
        <v>0</v>
      </c>
      <c r="P283" s="22">
        <f>VLOOKUP($C283,'S45'!$C:$BQ,55,0)</f>
        <v>238.2</v>
      </c>
      <c r="Q283" s="22">
        <f>VLOOKUP($C283,'S45'!$C:$BQ,62,0)</f>
        <v>6</v>
      </c>
      <c r="R283" s="22">
        <f>VLOOKUP($C283,'S45'!$C:$BQ,63,0)</f>
        <v>55</v>
      </c>
      <c r="S283" s="22">
        <f>VLOOKUP($C283,'S45'!$C:$BQ,45,0)</f>
        <v>3161.1355400000002</v>
      </c>
      <c r="T283" s="29">
        <f>VLOOKUP($C283,'S45'!$C:$BQ,52,0)</f>
        <v>0</v>
      </c>
      <c r="U283" s="29">
        <f>VLOOKUP($C283,'S45'!$C:$BQ,53,0)</f>
        <v>0</v>
      </c>
      <c r="V283" s="29">
        <f>VLOOKUP($C283,'S45'!$C:$BQ,15,0)</f>
        <v>180</v>
      </c>
      <c r="W283" s="29">
        <f>VLOOKUP($C283,'S45'!$C:$BQ,22,0)</f>
        <v>0</v>
      </c>
      <c r="X283" s="29">
        <f>VLOOKUP($C283,'S45'!$C:$BQ,23,0)</f>
        <v>0</v>
      </c>
      <c r="Y283" s="29">
        <f>VLOOKUP($C283,'S45'!$C:$BQ,35,0)</f>
        <v>3940.5782599999998</v>
      </c>
      <c r="Z283" s="29">
        <f>VLOOKUP($C283,'S45'!$C:$BQ,42,0)</f>
        <v>0</v>
      </c>
      <c r="AA283" s="29">
        <f>VLOOKUP($C283,'S45'!$C:$BQ,43,0)</f>
        <v>0</v>
      </c>
      <c r="AB283" s="22" t="e">
        <f>VLOOKUP($C283,'S46'!$C:$BQ,55,0)</f>
        <v>#N/A</v>
      </c>
      <c r="AC283" s="22" t="e">
        <f>VLOOKUP($C283,'S46'!$C:$BQ,62,0)</f>
        <v>#N/A</v>
      </c>
      <c r="AD283" s="22" t="e">
        <f>VLOOKUP($C283,'S46'!$C:$BQ,63,0)</f>
        <v>#N/A</v>
      </c>
      <c r="AE283" s="22" t="e">
        <f>VLOOKUP($C283,'S46'!$C:$BQ,45,0)</f>
        <v>#N/A</v>
      </c>
      <c r="AF283" s="29" t="e">
        <f>VLOOKUP($C283,'S46'!$C:$BQ,52,0)</f>
        <v>#N/A</v>
      </c>
      <c r="AG283" s="29" t="e">
        <f>VLOOKUP($C283,'S46'!$C:$BQ,53,0)</f>
        <v>#N/A</v>
      </c>
      <c r="AH283" s="29" t="e">
        <f>VLOOKUP($C283,'S46'!$C:$BQ,15,0)</f>
        <v>#N/A</v>
      </c>
      <c r="AI283" s="29" t="e">
        <f>VLOOKUP($C283,'S46'!$C:$BQ,22,0)</f>
        <v>#N/A</v>
      </c>
      <c r="AJ283" s="29" t="e">
        <f>VLOOKUP($C283,'S46'!$C:$BQ,23,0)</f>
        <v>#N/A</v>
      </c>
      <c r="AK283" s="29" t="e">
        <f>VLOOKUP($C283,'S46'!$C:$BQ,35,0)</f>
        <v>#N/A</v>
      </c>
      <c r="AL283" s="29" t="e">
        <f>VLOOKUP($C283,'S46'!$C:$BQ,42,0)</f>
        <v>#N/A</v>
      </c>
      <c r="AM283" s="29" t="e">
        <f>VLOOKUP($C283,'S46'!$C:$BQ,43,0)</f>
        <v>#N/A</v>
      </c>
      <c r="AN283" s="22" t="e">
        <f>VLOOKUP($C283,'S47'!$C:$BQ,55,0)</f>
        <v>#N/A</v>
      </c>
      <c r="AO283" s="22" t="e">
        <f>VLOOKUP($C283,'S47'!$C:$BQ,62,0)</f>
        <v>#N/A</v>
      </c>
      <c r="AP283" s="22" t="e">
        <f>VLOOKUP($C283,'S47'!$C:$BQ,63,0)</f>
        <v>#N/A</v>
      </c>
      <c r="AQ283" s="22" t="e">
        <f>VLOOKUP($C283,'S47'!$C:$BQ,45,0)</f>
        <v>#N/A</v>
      </c>
      <c r="AR283" s="29" t="e">
        <f>VLOOKUP($C283,'S47'!$C:$BQ,52,0)</f>
        <v>#N/A</v>
      </c>
      <c r="AS283" s="29" t="e">
        <f>VLOOKUP($C283,'S47'!$C:$BQ,53,0)</f>
        <v>#N/A</v>
      </c>
      <c r="AT283" s="29" t="e">
        <f>VLOOKUP($C283,'S47'!$C:$BQ,15,0)</f>
        <v>#N/A</v>
      </c>
      <c r="AU283" s="29" t="e">
        <f>VLOOKUP($C283,'S47'!$C:$BQ,22,0)</f>
        <v>#N/A</v>
      </c>
      <c r="AV283" s="29" t="e">
        <f>VLOOKUP($C283,'S47'!$C:$BQ,23,0)</f>
        <v>#N/A</v>
      </c>
      <c r="AW283" s="29" t="e">
        <f>VLOOKUP($C283,'S47'!$C:$BQ,35,0)</f>
        <v>#N/A</v>
      </c>
      <c r="AX283" s="29" t="e">
        <f>VLOOKUP($C283,'S47'!$C:$BQ,42,0)</f>
        <v>#N/A</v>
      </c>
      <c r="AY283" s="29" t="e">
        <f>VLOOKUP($C283,'S47'!$C:$BQ,43,0)</f>
        <v>#N/A</v>
      </c>
      <c r="AZ283" s="22" t="e">
        <f>VLOOKUP($C283,'S48'!$C:$BQ,55,0)</f>
        <v>#N/A</v>
      </c>
      <c r="BA283" s="22" t="e">
        <f>VLOOKUP($C283,'S48'!$C:$BQ,62,0)</f>
        <v>#N/A</v>
      </c>
      <c r="BB283" s="22" t="e">
        <f>VLOOKUP($C283,'S48'!$C:$BQ,63,0)</f>
        <v>#N/A</v>
      </c>
      <c r="BC283" s="22" t="e">
        <f>VLOOKUP($C283,'S48'!$C:$BQ,45,0)</f>
        <v>#N/A</v>
      </c>
      <c r="BD283" s="29" t="e">
        <f>VLOOKUP($C283,'S48'!$C:$BQ,52,0)</f>
        <v>#N/A</v>
      </c>
      <c r="BE283" s="29" t="e">
        <f>VLOOKUP($C283,'S48'!$C:$BQ,53,0)</f>
        <v>#N/A</v>
      </c>
      <c r="BF283" s="29" t="e">
        <f>VLOOKUP($C283,'S48'!$C:$BQ,15,0)</f>
        <v>#N/A</v>
      </c>
      <c r="BG283" s="29" t="e">
        <f>VLOOKUP($C283,'S48'!$C:$BQ,22,0)</f>
        <v>#N/A</v>
      </c>
      <c r="BH283" s="29" t="e">
        <f>VLOOKUP($C283,'S48'!$C:$BQ,23,0)</f>
        <v>#N/A</v>
      </c>
      <c r="BI283" s="29" t="e">
        <f>VLOOKUP($C283,'S48'!$C:$BQ,35,0)</f>
        <v>#N/A</v>
      </c>
      <c r="BJ283" s="29" t="e">
        <f>VLOOKUP($C283,'S48'!$C:$BQ,42,0)</f>
        <v>#N/A</v>
      </c>
      <c r="BK283" s="29" t="e">
        <f>VLOOKUP($C283,'S48'!$C:$BQ,43,0)</f>
        <v>#N/A</v>
      </c>
      <c r="BL283" s="22" t="e">
        <f>VLOOKUP($C283,'S49'!$C:$BQ,55,0)</f>
        <v>#N/A</v>
      </c>
      <c r="BM283" s="22" t="e">
        <f>VLOOKUP($C283,'S49'!$C:$BQ,62,0)</f>
        <v>#N/A</v>
      </c>
      <c r="BN283" s="22" t="e">
        <f>VLOOKUP($C283,'S49'!$C:$BQ,63,0)</f>
        <v>#N/A</v>
      </c>
      <c r="BO283" s="22" t="e">
        <f>VLOOKUP($C283,'S49'!$C:$BQ,45,0)</f>
        <v>#N/A</v>
      </c>
      <c r="BP283" s="29" t="e">
        <f>VLOOKUP($C283,'S49'!$C:$BQ,52,0)</f>
        <v>#N/A</v>
      </c>
      <c r="BQ283" s="29" t="e">
        <f>VLOOKUP($C283,'S49'!$C:$BQ,53,0)</f>
        <v>#N/A</v>
      </c>
      <c r="BR283" s="29" t="e">
        <f>VLOOKUP($C283,'S49'!$C:$BQ,15,0)</f>
        <v>#N/A</v>
      </c>
      <c r="BS283" s="29" t="e">
        <f>VLOOKUP($C283,'S49'!$C:$BQ,22,0)</f>
        <v>#N/A</v>
      </c>
      <c r="BT283" s="29" t="e">
        <f>VLOOKUP($C283,'S49'!$C:$BQ,23,0)</f>
        <v>#N/A</v>
      </c>
      <c r="BU283" s="29" t="e">
        <f>VLOOKUP($C283,'S49'!$C:$BQ,35,0)</f>
        <v>#N/A</v>
      </c>
      <c r="BV283" s="29" t="e">
        <f>VLOOKUP($C283,'S49'!$C:$BQ,42,0)</f>
        <v>#N/A</v>
      </c>
      <c r="BW283" s="29" t="e">
        <f>VLOOKUP($C283,'S49'!$C:$BQ,43,0)</f>
        <v>#N/A</v>
      </c>
      <c r="BX283" s="22" t="e">
        <f>VLOOKUP($C283,'S50'!$C:$BQ,55,0)</f>
        <v>#N/A</v>
      </c>
      <c r="BY283" s="22" t="e">
        <f>VLOOKUP($C283,'S50'!$C:$BQ,62,0)</f>
        <v>#N/A</v>
      </c>
      <c r="BZ283" s="22" t="e">
        <f>VLOOKUP($C283,'S50'!$C:$BQ,63,0)</f>
        <v>#N/A</v>
      </c>
      <c r="CA283" s="22" t="e">
        <f>VLOOKUP($C283,'S50'!$C:$BQ,45,0)</f>
        <v>#N/A</v>
      </c>
      <c r="CB283" s="29" t="e">
        <f>VLOOKUP($C283,'S50'!$C:$BQ,52,0)</f>
        <v>#N/A</v>
      </c>
      <c r="CC283" s="29" t="e">
        <f>VLOOKUP($C283,'S50'!$C:$BQ,53,0)</f>
        <v>#N/A</v>
      </c>
      <c r="CD283" s="29" t="e">
        <f>VLOOKUP($C283,'S50'!$C:$BQ,15,0)</f>
        <v>#N/A</v>
      </c>
      <c r="CE283" s="29" t="e">
        <f>VLOOKUP($C283,'S50'!$C:$BQ,22,0)</f>
        <v>#N/A</v>
      </c>
      <c r="CF283" s="29" t="e">
        <f>VLOOKUP($C283,'S50'!$C:$BQ,23,0)</f>
        <v>#N/A</v>
      </c>
      <c r="CG283" s="29" t="e">
        <f>VLOOKUP($C283,'S50'!$C:$BQ,35,0)</f>
        <v>#N/A</v>
      </c>
      <c r="CH283" s="29" t="e">
        <f>VLOOKUP($C283,'S50'!$C:$BQ,42,0)</f>
        <v>#N/A</v>
      </c>
      <c r="CI283" s="29" t="e">
        <f>VLOOKUP($C283,'S50'!$C:$BQ,43,0)</f>
        <v>#N/A</v>
      </c>
    </row>
    <row r="284" spans="1:87" x14ac:dyDescent="0.2">
      <c r="A284" s="31" t="s">
        <v>308</v>
      </c>
      <c r="B284" s="31" t="s">
        <v>377</v>
      </c>
      <c r="C284" s="21" t="s">
        <v>328</v>
      </c>
      <c r="D284" s="22">
        <f>VLOOKUP($C284,'S0 remplacer avec S44'!$C:$BQ,55,0)</f>
        <v>180.4</v>
      </c>
      <c r="E284" s="22">
        <f>VLOOKUP($C284,'S0 remplacer avec S44'!$C:$BQ,62,0)</f>
        <v>3</v>
      </c>
      <c r="F284" s="22">
        <f>VLOOKUP($C284,'S0 remplacer avec S44'!$C:$BQ,63,0)</f>
        <v>39</v>
      </c>
      <c r="G284" s="22">
        <f>VLOOKUP($C284,'S0 remplacer avec S44'!$C:$BQ,45,0)</f>
        <v>2279.1538</v>
      </c>
      <c r="H284" s="29">
        <f>VLOOKUP($C284,'S0 remplacer avec S44'!$C:$BQ,52,0)</f>
        <v>0</v>
      </c>
      <c r="I284" s="29">
        <f>VLOOKUP($C284,'S0 remplacer avec S44'!$C:$BQ,53,0)</f>
        <v>0</v>
      </c>
      <c r="J284" s="29">
        <f>VLOOKUP($C284,'S0 remplacer avec S44'!$C:$BQ,15,0)</f>
        <v>129</v>
      </c>
      <c r="K284" s="29">
        <f>VLOOKUP($C284,'S0 remplacer avec S44'!$C:$BQ,22,0)</f>
        <v>0</v>
      </c>
      <c r="L284" s="29">
        <f>VLOOKUP($C284,'S0 remplacer avec S44'!$C:$BQ,23,0)</f>
        <v>0</v>
      </c>
      <c r="M284" s="29">
        <f>VLOOKUP($C284,'S0 remplacer avec S44'!$C:$BQ,35,0)</f>
        <v>3204.0408299999999</v>
      </c>
      <c r="N284" s="29">
        <f>VLOOKUP($C284,'S0 remplacer avec S44'!$C:$BQ,42,0)</f>
        <v>0</v>
      </c>
      <c r="O284" s="29">
        <f>VLOOKUP($C284,'S0 remplacer avec S44'!$C:$BQ,43,0)</f>
        <v>0</v>
      </c>
      <c r="P284" s="22">
        <f>VLOOKUP($C284,'S45'!$C:$BQ,55,0)</f>
        <v>185.8</v>
      </c>
      <c r="Q284" s="22">
        <f>VLOOKUP($C284,'S45'!$C:$BQ,62,0)</f>
        <v>0</v>
      </c>
      <c r="R284" s="22">
        <f>VLOOKUP($C284,'S45'!$C:$BQ,63,0)</f>
        <v>34</v>
      </c>
      <c r="S284" s="22">
        <f>VLOOKUP($C284,'S45'!$C:$BQ,45,0)</f>
        <v>2289.2700199999999</v>
      </c>
      <c r="T284" s="29">
        <f>VLOOKUP($C284,'S45'!$C:$BQ,52,0)</f>
        <v>0</v>
      </c>
      <c r="U284" s="29">
        <f>VLOOKUP($C284,'S45'!$C:$BQ,53,0)</f>
        <v>0</v>
      </c>
      <c r="V284" s="29">
        <f>VLOOKUP($C284,'S45'!$C:$BQ,15,0)</f>
        <v>129</v>
      </c>
      <c r="W284" s="29">
        <f>VLOOKUP($C284,'S45'!$C:$BQ,22,0)</f>
        <v>0</v>
      </c>
      <c r="X284" s="29">
        <f>VLOOKUP($C284,'S45'!$C:$BQ,23,0)</f>
        <v>0</v>
      </c>
      <c r="Y284" s="29">
        <f>VLOOKUP($C284,'S45'!$C:$BQ,35,0)</f>
        <v>3267.4485599999998</v>
      </c>
      <c r="Z284" s="29">
        <f>VLOOKUP($C284,'S45'!$C:$BQ,42,0)</f>
        <v>0</v>
      </c>
      <c r="AA284" s="29">
        <f>VLOOKUP($C284,'S45'!$C:$BQ,43,0)</f>
        <v>0</v>
      </c>
      <c r="AB284" s="22" t="e">
        <f>VLOOKUP($C284,'S46'!$C:$BQ,55,0)</f>
        <v>#N/A</v>
      </c>
      <c r="AC284" s="22" t="e">
        <f>VLOOKUP($C284,'S46'!$C:$BQ,62,0)</f>
        <v>#N/A</v>
      </c>
      <c r="AD284" s="22" t="e">
        <f>VLOOKUP($C284,'S46'!$C:$BQ,63,0)</f>
        <v>#N/A</v>
      </c>
      <c r="AE284" s="22" t="e">
        <f>VLOOKUP($C284,'S46'!$C:$BQ,45,0)</f>
        <v>#N/A</v>
      </c>
      <c r="AF284" s="29" t="e">
        <f>VLOOKUP($C284,'S46'!$C:$BQ,52,0)</f>
        <v>#N/A</v>
      </c>
      <c r="AG284" s="29" t="e">
        <f>VLOOKUP($C284,'S46'!$C:$BQ,53,0)</f>
        <v>#N/A</v>
      </c>
      <c r="AH284" s="29" t="e">
        <f>VLOOKUP($C284,'S46'!$C:$BQ,15,0)</f>
        <v>#N/A</v>
      </c>
      <c r="AI284" s="29" t="e">
        <f>VLOOKUP($C284,'S46'!$C:$BQ,22,0)</f>
        <v>#N/A</v>
      </c>
      <c r="AJ284" s="29" t="e">
        <f>VLOOKUP($C284,'S46'!$C:$BQ,23,0)</f>
        <v>#N/A</v>
      </c>
      <c r="AK284" s="29" t="e">
        <f>VLOOKUP($C284,'S46'!$C:$BQ,35,0)</f>
        <v>#N/A</v>
      </c>
      <c r="AL284" s="29" t="e">
        <f>VLOOKUP($C284,'S46'!$C:$BQ,42,0)</f>
        <v>#N/A</v>
      </c>
      <c r="AM284" s="29" t="e">
        <f>VLOOKUP($C284,'S46'!$C:$BQ,43,0)</f>
        <v>#N/A</v>
      </c>
      <c r="AN284" s="22" t="e">
        <f>VLOOKUP($C284,'S47'!$C:$BQ,55,0)</f>
        <v>#N/A</v>
      </c>
      <c r="AO284" s="22" t="e">
        <f>VLOOKUP($C284,'S47'!$C:$BQ,62,0)</f>
        <v>#N/A</v>
      </c>
      <c r="AP284" s="22" t="e">
        <f>VLOOKUP($C284,'S47'!$C:$BQ,63,0)</f>
        <v>#N/A</v>
      </c>
      <c r="AQ284" s="22" t="e">
        <f>VLOOKUP($C284,'S47'!$C:$BQ,45,0)</f>
        <v>#N/A</v>
      </c>
      <c r="AR284" s="29" t="e">
        <f>VLOOKUP($C284,'S47'!$C:$BQ,52,0)</f>
        <v>#N/A</v>
      </c>
      <c r="AS284" s="29" t="e">
        <f>VLOOKUP($C284,'S47'!$C:$BQ,53,0)</f>
        <v>#N/A</v>
      </c>
      <c r="AT284" s="29" t="e">
        <f>VLOOKUP($C284,'S47'!$C:$BQ,15,0)</f>
        <v>#N/A</v>
      </c>
      <c r="AU284" s="29" t="e">
        <f>VLOOKUP($C284,'S47'!$C:$BQ,22,0)</f>
        <v>#N/A</v>
      </c>
      <c r="AV284" s="29" t="e">
        <f>VLOOKUP($C284,'S47'!$C:$BQ,23,0)</f>
        <v>#N/A</v>
      </c>
      <c r="AW284" s="29" t="e">
        <f>VLOOKUP($C284,'S47'!$C:$BQ,35,0)</f>
        <v>#N/A</v>
      </c>
      <c r="AX284" s="29" t="e">
        <f>VLOOKUP($C284,'S47'!$C:$BQ,42,0)</f>
        <v>#N/A</v>
      </c>
      <c r="AY284" s="29" t="e">
        <f>VLOOKUP($C284,'S47'!$C:$BQ,43,0)</f>
        <v>#N/A</v>
      </c>
      <c r="AZ284" s="22" t="e">
        <f>VLOOKUP($C284,'S48'!$C:$BQ,55,0)</f>
        <v>#N/A</v>
      </c>
      <c r="BA284" s="22" t="e">
        <f>VLOOKUP($C284,'S48'!$C:$BQ,62,0)</f>
        <v>#N/A</v>
      </c>
      <c r="BB284" s="22" t="e">
        <f>VLOOKUP($C284,'S48'!$C:$BQ,63,0)</f>
        <v>#N/A</v>
      </c>
      <c r="BC284" s="22" t="e">
        <f>VLOOKUP($C284,'S48'!$C:$BQ,45,0)</f>
        <v>#N/A</v>
      </c>
      <c r="BD284" s="29" t="e">
        <f>VLOOKUP($C284,'S48'!$C:$BQ,52,0)</f>
        <v>#N/A</v>
      </c>
      <c r="BE284" s="29" t="e">
        <f>VLOOKUP($C284,'S48'!$C:$BQ,53,0)</f>
        <v>#N/A</v>
      </c>
      <c r="BF284" s="29" t="e">
        <f>VLOOKUP($C284,'S48'!$C:$BQ,15,0)</f>
        <v>#N/A</v>
      </c>
      <c r="BG284" s="29" t="e">
        <f>VLOOKUP($C284,'S48'!$C:$BQ,22,0)</f>
        <v>#N/A</v>
      </c>
      <c r="BH284" s="29" t="e">
        <f>VLOOKUP($C284,'S48'!$C:$BQ,23,0)</f>
        <v>#N/A</v>
      </c>
      <c r="BI284" s="29" t="e">
        <f>VLOOKUP($C284,'S48'!$C:$BQ,35,0)</f>
        <v>#N/A</v>
      </c>
      <c r="BJ284" s="29" t="e">
        <f>VLOOKUP($C284,'S48'!$C:$BQ,42,0)</f>
        <v>#N/A</v>
      </c>
      <c r="BK284" s="29" t="e">
        <f>VLOOKUP($C284,'S48'!$C:$BQ,43,0)</f>
        <v>#N/A</v>
      </c>
      <c r="BL284" s="22" t="e">
        <f>VLOOKUP($C284,'S49'!$C:$BQ,55,0)</f>
        <v>#N/A</v>
      </c>
      <c r="BM284" s="22" t="e">
        <f>VLOOKUP($C284,'S49'!$C:$BQ,62,0)</f>
        <v>#N/A</v>
      </c>
      <c r="BN284" s="22" t="e">
        <f>VLOOKUP($C284,'S49'!$C:$BQ,63,0)</f>
        <v>#N/A</v>
      </c>
      <c r="BO284" s="22" t="e">
        <f>VLOOKUP($C284,'S49'!$C:$BQ,45,0)</f>
        <v>#N/A</v>
      </c>
      <c r="BP284" s="29" t="e">
        <f>VLOOKUP($C284,'S49'!$C:$BQ,52,0)</f>
        <v>#N/A</v>
      </c>
      <c r="BQ284" s="29" t="e">
        <f>VLOOKUP($C284,'S49'!$C:$BQ,53,0)</f>
        <v>#N/A</v>
      </c>
      <c r="BR284" s="29" t="e">
        <f>VLOOKUP($C284,'S49'!$C:$BQ,15,0)</f>
        <v>#N/A</v>
      </c>
      <c r="BS284" s="29" t="e">
        <f>VLOOKUP($C284,'S49'!$C:$BQ,22,0)</f>
        <v>#N/A</v>
      </c>
      <c r="BT284" s="29" t="e">
        <f>VLOOKUP($C284,'S49'!$C:$BQ,23,0)</f>
        <v>#N/A</v>
      </c>
      <c r="BU284" s="29" t="e">
        <f>VLOOKUP($C284,'S49'!$C:$BQ,35,0)</f>
        <v>#N/A</v>
      </c>
      <c r="BV284" s="29" t="e">
        <f>VLOOKUP($C284,'S49'!$C:$BQ,42,0)</f>
        <v>#N/A</v>
      </c>
      <c r="BW284" s="29" t="e">
        <f>VLOOKUP($C284,'S49'!$C:$BQ,43,0)</f>
        <v>#N/A</v>
      </c>
      <c r="BX284" s="22" t="e">
        <f>VLOOKUP($C284,'S50'!$C:$BQ,55,0)</f>
        <v>#N/A</v>
      </c>
      <c r="BY284" s="22" t="e">
        <f>VLOOKUP($C284,'S50'!$C:$BQ,62,0)</f>
        <v>#N/A</v>
      </c>
      <c r="BZ284" s="22" t="e">
        <f>VLOOKUP($C284,'S50'!$C:$BQ,63,0)</f>
        <v>#N/A</v>
      </c>
      <c r="CA284" s="22" t="e">
        <f>VLOOKUP($C284,'S50'!$C:$BQ,45,0)</f>
        <v>#N/A</v>
      </c>
      <c r="CB284" s="29" t="e">
        <f>VLOOKUP($C284,'S50'!$C:$BQ,52,0)</f>
        <v>#N/A</v>
      </c>
      <c r="CC284" s="29" t="e">
        <f>VLOOKUP($C284,'S50'!$C:$BQ,53,0)</f>
        <v>#N/A</v>
      </c>
      <c r="CD284" s="29" t="e">
        <f>VLOOKUP($C284,'S50'!$C:$BQ,15,0)</f>
        <v>#N/A</v>
      </c>
      <c r="CE284" s="29" t="e">
        <f>VLOOKUP($C284,'S50'!$C:$BQ,22,0)</f>
        <v>#N/A</v>
      </c>
      <c r="CF284" s="29" t="e">
        <f>VLOOKUP($C284,'S50'!$C:$BQ,23,0)</f>
        <v>#N/A</v>
      </c>
      <c r="CG284" s="29" t="e">
        <f>VLOOKUP($C284,'S50'!$C:$BQ,35,0)</f>
        <v>#N/A</v>
      </c>
      <c r="CH284" s="29" t="e">
        <f>VLOOKUP($C284,'S50'!$C:$BQ,42,0)</f>
        <v>#N/A</v>
      </c>
      <c r="CI284" s="29" t="e">
        <f>VLOOKUP($C284,'S50'!$C:$BQ,43,0)</f>
        <v>#N/A</v>
      </c>
    </row>
    <row r="285" spans="1:87" x14ac:dyDescent="0.2">
      <c r="A285" s="31" t="s">
        <v>308</v>
      </c>
      <c r="B285" s="31" t="s">
        <v>377</v>
      </c>
      <c r="C285" s="21" t="s">
        <v>329</v>
      </c>
      <c r="D285" s="22">
        <f>VLOOKUP($C285,'S0 remplacer avec S44'!$C:$BQ,55,0)</f>
        <v>162</v>
      </c>
      <c r="E285" s="22">
        <f>VLOOKUP($C285,'S0 remplacer avec S44'!$C:$BQ,62,0)</f>
        <v>72</v>
      </c>
      <c r="F285" s="22">
        <f>VLOOKUP($C285,'S0 remplacer avec S44'!$C:$BQ,63,0)</f>
        <v>118</v>
      </c>
      <c r="G285" s="22">
        <f>VLOOKUP($C285,'S0 remplacer avec S44'!$C:$BQ,45,0)</f>
        <v>2487.2383399999999</v>
      </c>
      <c r="H285" s="29">
        <f>VLOOKUP($C285,'S0 remplacer avec S44'!$C:$BQ,52,0)</f>
        <v>0</v>
      </c>
      <c r="I285" s="29">
        <f>VLOOKUP($C285,'S0 remplacer avec S44'!$C:$BQ,53,0)</f>
        <v>0</v>
      </c>
      <c r="J285" s="29">
        <f>VLOOKUP($C285,'S0 remplacer avec S44'!$C:$BQ,15,0)</f>
        <v>178</v>
      </c>
      <c r="K285" s="29">
        <f>VLOOKUP($C285,'S0 remplacer avec S44'!$C:$BQ,22,0)</f>
        <v>0</v>
      </c>
      <c r="L285" s="29">
        <f>VLOOKUP($C285,'S0 remplacer avec S44'!$C:$BQ,23,0)</f>
        <v>0</v>
      </c>
      <c r="M285" s="29">
        <f>VLOOKUP($C285,'S0 remplacer avec S44'!$C:$BQ,35,0)</f>
        <v>2183.50038</v>
      </c>
      <c r="N285" s="29">
        <f>VLOOKUP($C285,'S0 remplacer avec S44'!$C:$BQ,42,0)</f>
        <v>160</v>
      </c>
      <c r="O285" s="29">
        <f>VLOOKUP($C285,'S0 remplacer avec S44'!$C:$BQ,43,0)</f>
        <v>628</v>
      </c>
      <c r="P285" s="22">
        <f>VLOOKUP($C285,'S45'!$C:$BQ,55,0)</f>
        <v>168</v>
      </c>
      <c r="Q285" s="22">
        <f>VLOOKUP($C285,'S45'!$C:$BQ,62,0)</f>
        <v>66</v>
      </c>
      <c r="R285" s="22">
        <f>VLOOKUP($C285,'S45'!$C:$BQ,63,0)</f>
        <v>112</v>
      </c>
      <c r="S285" s="22">
        <f>VLOOKUP($C285,'S45'!$C:$BQ,45,0)</f>
        <v>2514.4746</v>
      </c>
      <c r="T285" s="29">
        <f>VLOOKUP($C285,'S45'!$C:$BQ,52,0)</f>
        <v>0</v>
      </c>
      <c r="U285" s="29">
        <f>VLOOKUP($C285,'S45'!$C:$BQ,53,0)</f>
        <v>0</v>
      </c>
      <c r="V285" s="29">
        <f>VLOOKUP($C285,'S45'!$C:$BQ,15,0)</f>
        <v>178</v>
      </c>
      <c r="W285" s="29">
        <f>VLOOKUP($C285,'S45'!$C:$BQ,22,0)</f>
        <v>0</v>
      </c>
      <c r="X285" s="29">
        <f>VLOOKUP($C285,'S45'!$C:$BQ,23,0)</f>
        <v>0</v>
      </c>
      <c r="Y285" s="29">
        <f>VLOOKUP($C285,'S45'!$C:$BQ,35,0)</f>
        <v>2283.5784600000002</v>
      </c>
      <c r="Z285" s="29">
        <f>VLOOKUP($C285,'S45'!$C:$BQ,42,0)</f>
        <v>60</v>
      </c>
      <c r="AA285" s="29">
        <f>VLOOKUP($C285,'S45'!$C:$BQ,43,0)</f>
        <v>528</v>
      </c>
      <c r="AB285" s="22" t="e">
        <f>VLOOKUP($C285,'S46'!$C:$BQ,55,0)</f>
        <v>#N/A</v>
      </c>
      <c r="AC285" s="22" t="e">
        <f>VLOOKUP($C285,'S46'!$C:$BQ,62,0)</f>
        <v>#N/A</v>
      </c>
      <c r="AD285" s="22" t="e">
        <f>VLOOKUP($C285,'S46'!$C:$BQ,63,0)</f>
        <v>#N/A</v>
      </c>
      <c r="AE285" s="22" t="e">
        <f>VLOOKUP($C285,'S46'!$C:$BQ,45,0)</f>
        <v>#N/A</v>
      </c>
      <c r="AF285" s="29" t="e">
        <f>VLOOKUP($C285,'S46'!$C:$BQ,52,0)</f>
        <v>#N/A</v>
      </c>
      <c r="AG285" s="29" t="e">
        <f>VLOOKUP($C285,'S46'!$C:$BQ,53,0)</f>
        <v>#N/A</v>
      </c>
      <c r="AH285" s="29" t="e">
        <f>VLOOKUP($C285,'S46'!$C:$BQ,15,0)</f>
        <v>#N/A</v>
      </c>
      <c r="AI285" s="29" t="e">
        <f>VLOOKUP($C285,'S46'!$C:$BQ,22,0)</f>
        <v>#N/A</v>
      </c>
      <c r="AJ285" s="29" t="e">
        <f>VLOOKUP($C285,'S46'!$C:$BQ,23,0)</f>
        <v>#N/A</v>
      </c>
      <c r="AK285" s="29" t="e">
        <f>VLOOKUP($C285,'S46'!$C:$BQ,35,0)</f>
        <v>#N/A</v>
      </c>
      <c r="AL285" s="29" t="e">
        <f>VLOOKUP($C285,'S46'!$C:$BQ,42,0)</f>
        <v>#N/A</v>
      </c>
      <c r="AM285" s="29" t="e">
        <f>VLOOKUP($C285,'S46'!$C:$BQ,43,0)</f>
        <v>#N/A</v>
      </c>
      <c r="AN285" s="22" t="e">
        <f>VLOOKUP($C285,'S47'!$C:$BQ,55,0)</f>
        <v>#N/A</v>
      </c>
      <c r="AO285" s="22" t="e">
        <f>VLOOKUP($C285,'S47'!$C:$BQ,62,0)</f>
        <v>#N/A</v>
      </c>
      <c r="AP285" s="22" t="e">
        <f>VLOOKUP($C285,'S47'!$C:$BQ,63,0)</f>
        <v>#N/A</v>
      </c>
      <c r="AQ285" s="22" t="e">
        <f>VLOOKUP($C285,'S47'!$C:$BQ,45,0)</f>
        <v>#N/A</v>
      </c>
      <c r="AR285" s="29" t="e">
        <f>VLOOKUP($C285,'S47'!$C:$BQ,52,0)</f>
        <v>#N/A</v>
      </c>
      <c r="AS285" s="29" t="e">
        <f>VLOOKUP($C285,'S47'!$C:$BQ,53,0)</f>
        <v>#N/A</v>
      </c>
      <c r="AT285" s="29" t="e">
        <f>VLOOKUP($C285,'S47'!$C:$BQ,15,0)</f>
        <v>#N/A</v>
      </c>
      <c r="AU285" s="29" t="e">
        <f>VLOOKUP($C285,'S47'!$C:$BQ,22,0)</f>
        <v>#N/A</v>
      </c>
      <c r="AV285" s="29" t="e">
        <f>VLOOKUP($C285,'S47'!$C:$BQ,23,0)</f>
        <v>#N/A</v>
      </c>
      <c r="AW285" s="29" t="e">
        <f>VLOOKUP($C285,'S47'!$C:$BQ,35,0)</f>
        <v>#N/A</v>
      </c>
      <c r="AX285" s="29" t="e">
        <f>VLOOKUP($C285,'S47'!$C:$BQ,42,0)</f>
        <v>#N/A</v>
      </c>
      <c r="AY285" s="29" t="e">
        <f>VLOOKUP($C285,'S47'!$C:$BQ,43,0)</f>
        <v>#N/A</v>
      </c>
      <c r="AZ285" s="22" t="e">
        <f>VLOOKUP($C285,'S48'!$C:$BQ,55,0)</f>
        <v>#N/A</v>
      </c>
      <c r="BA285" s="22" t="e">
        <f>VLOOKUP($C285,'S48'!$C:$BQ,62,0)</f>
        <v>#N/A</v>
      </c>
      <c r="BB285" s="22" t="e">
        <f>VLOOKUP($C285,'S48'!$C:$BQ,63,0)</f>
        <v>#N/A</v>
      </c>
      <c r="BC285" s="22" t="e">
        <f>VLOOKUP($C285,'S48'!$C:$BQ,45,0)</f>
        <v>#N/A</v>
      </c>
      <c r="BD285" s="29" t="e">
        <f>VLOOKUP($C285,'S48'!$C:$BQ,52,0)</f>
        <v>#N/A</v>
      </c>
      <c r="BE285" s="29" t="e">
        <f>VLOOKUP($C285,'S48'!$C:$BQ,53,0)</f>
        <v>#N/A</v>
      </c>
      <c r="BF285" s="29" t="e">
        <f>VLOOKUP($C285,'S48'!$C:$BQ,15,0)</f>
        <v>#N/A</v>
      </c>
      <c r="BG285" s="29" t="e">
        <f>VLOOKUP($C285,'S48'!$C:$BQ,22,0)</f>
        <v>#N/A</v>
      </c>
      <c r="BH285" s="29" t="e">
        <f>VLOOKUP($C285,'S48'!$C:$BQ,23,0)</f>
        <v>#N/A</v>
      </c>
      <c r="BI285" s="29" t="e">
        <f>VLOOKUP($C285,'S48'!$C:$BQ,35,0)</f>
        <v>#N/A</v>
      </c>
      <c r="BJ285" s="29" t="e">
        <f>VLOOKUP($C285,'S48'!$C:$BQ,42,0)</f>
        <v>#N/A</v>
      </c>
      <c r="BK285" s="29" t="e">
        <f>VLOOKUP($C285,'S48'!$C:$BQ,43,0)</f>
        <v>#N/A</v>
      </c>
      <c r="BL285" s="22" t="e">
        <f>VLOOKUP($C285,'S49'!$C:$BQ,55,0)</f>
        <v>#N/A</v>
      </c>
      <c r="BM285" s="22" t="e">
        <f>VLOOKUP($C285,'S49'!$C:$BQ,62,0)</f>
        <v>#N/A</v>
      </c>
      <c r="BN285" s="22" t="e">
        <f>VLOOKUP($C285,'S49'!$C:$BQ,63,0)</f>
        <v>#N/A</v>
      </c>
      <c r="BO285" s="22" t="e">
        <f>VLOOKUP($C285,'S49'!$C:$BQ,45,0)</f>
        <v>#N/A</v>
      </c>
      <c r="BP285" s="29" t="e">
        <f>VLOOKUP($C285,'S49'!$C:$BQ,52,0)</f>
        <v>#N/A</v>
      </c>
      <c r="BQ285" s="29" t="e">
        <f>VLOOKUP($C285,'S49'!$C:$BQ,53,0)</f>
        <v>#N/A</v>
      </c>
      <c r="BR285" s="29" t="e">
        <f>VLOOKUP($C285,'S49'!$C:$BQ,15,0)</f>
        <v>#N/A</v>
      </c>
      <c r="BS285" s="29" t="e">
        <f>VLOOKUP($C285,'S49'!$C:$BQ,22,0)</f>
        <v>#N/A</v>
      </c>
      <c r="BT285" s="29" t="e">
        <f>VLOOKUP($C285,'S49'!$C:$BQ,23,0)</f>
        <v>#N/A</v>
      </c>
      <c r="BU285" s="29" t="e">
        <f>VLOOKUP($C285,'S49'!$C:$BQ,35,0)</f>
        <v>#N/A</v>
      </c>
      <c r="BV285" s="29" t="e">
        <f>VLOOKUP($C285,'S49'!$C:$BQ,42,0)</f>
        <v>#N/A</v>
      </c>
      <c r="BW285" s="29" t="e">
        <f>VLOOKUP($C285,'S49'!$C:$BQ,43,0)</f>
        <v>#N/A</v>
      </c>
      <c r="BX285" s="22" t="e">
        <f>VLOOKUP($C285,'S50'!$C:$BQ,55,0)</f>
        <v>#N/A</v>
      </c>
      <c r="BY285" s="22" t="e">
        <f>VLOOKUP($C285,'S50'!$C:$BQ,62,0)</f>
        <v>#N/A</v>
      </c>
      <c r="BZ285" s="22" t="e">
        <f>VLOOKUP($C285,'S50'!$C:$BQ,63,0)</f>
        <v>#N/A</v>
      </c>
      <c r="CA285" s="22" t="e">
        <f>VLOOKUP($C285,'S50'!$C:$BQ,45,0)</f>
        <v>#N/A</v>
      </c>
      <c r="CB285" s="29" t="e">
        <f>VLOOKUP($C285,'S50'!$C:$BQ,52,0)</f>
        <v>#N/A</v>
      </c>
      <c r="CC285" s="29" t="e">
        <f>VLOOKUP($C285,'S50'!$C:$BQ,53,0)</f>
        <v>#N/A</v>
      </c>
      <c r="CD285" s="29" t="e">
        <f>VLOOKUP($C285,'S50'!$C:$BQ,15,0)</f>
        <v>#N/A</v>
      </c>
      <c r="CE285" s="29" t="e">
        <f>VLOOKUP($C285,'S50'!$C:$BQ,22,0)</f>
        <v>#N/A</v>
      </c>
      <c r="CF285" s="29" t="e">
        <f>VLOOKUP($C285,'S50'!$C:$BQ,23,0)</f>
        <v>#N/A</v>
      </c>
      <c r="CG285" s="29" t="e">
        <f>VLOOKUP($C285,'S50'!$C:$BQ,35,0)</f>
        <v>#N/A</v>
      </c>
      <c r="CH285" s="29" t="e">
        <f>VLOOKUP($C285,'S50'!$C:$BQ,42,0)</f>
        <v>#N/A</v>
      </c>
      <c r="CI285" s="29" t="e">
        <f>VLOOKUP($C285,'S50'!$C:$BQ,43,0)</f>
        <v>#N/A</v>
      </c>
    </row>
    <row r="286" spans="1:87" x14ac:dyDescent="0.2">
      <c r="A286" s="31" t="s">
        <v>308</v>
      </c>
      <c r="B286" s="31" t="s">
        <v>377</v>
      </c>
      <c r="C286" s="21" t="s">
        <v>330</v>
      </c>
      <c r="D286" s="22">
        <f>VLOOKUP($C286,'S0 remplacer avec S44'!$C:$BQ,55,0)</f>
        <v>228</v>
      </c>
      <c r="E286" s="22">
        <f>VLOOKUP($C286,'S0 remplacer avec S44'!$C:$BQ,62,0)</f>
        <v>101</v>
      </c>
      <c r="F286" s="22">
        <f>VLOOKUP($C286,'S0 remplacer avec S44'!$C:$BQ,63,0)</f>
        <v>167</v>
      </c>
      <c r="G286" s="22">
        <f>VLOOKUP($C286,'S0 remplacer avec S44'!$C:$BQ,45,0)</f>
        <v>2607.4059400000001</v>
      </c>
      <c r="H286" s="29">
        <f>VLOOKUP($C286,'S0 remplacer avec S44'!$C:$BQ,52,0)</f>
        <v>292</v>
      </c>
      <c r="I286" s="29">
        <f>VLOOKUP($C286,'S0 remplacer avec S44'!$C:$BQ,53,0)</f>
        <v>872</v>
      </c>
      <c r="J286" s="29">
        <f>VLOOKUP($C286,'S0 remplacer avec S44'!$C:$BQ,15,0)</f>
        <v>179</v>
      </c>
      <c r="K286" s="29">
        <f>VLOOKUP($C286,'S0 remplacer avec S44'!$C:$BQ,22,0)</f>
        <v>4</v>
      </c>
      <c r="L286" s="29">
        <f>VLOOKUP($C286,'S0 remplacer avec S44'!$C:$BQ,23,0)</f>
        <v>40</v>
      </c>
      <c r="M286" s="29">
        <f>VLOOKUP($C286,'S0 remplacer avec S44'!$C:$BQ,35,0)</f>
        <v>6221.1008400000001</v>
      </c>
      <c r="N286" s="29">
        <f>VLOOKUP($C286,'S0 remplacer avec S44'!$C:$BQ,42,0)</f>
        <v>0</v>
      </c>
      <c r="O286" s="29">
        <f>VLOOKUP($C286,'S0 remplacer avec S44'!$C:$BQ,43,0)</f>
        <v>0</v>
      </c>
      <c r="P286" s="22">
        <f>VLOOKUP($C286,'S45'!$C:$BQ,55,0)</f>
        <v>229</v>
      </c>
      <c r="Q286" s="22">
        <f>VLOOKUP($C286,'S45'!$C:$BQ,62,0)</f>
        <v>100</v>
      </c>
      <c r="R286" s="22">
        <f>VLOOKUP($C286,'S45'!$C:$BQ,63,0)</f>
        <v>166</v>
      </c>
      <c r="S286" s="22">
        <f>VLOOKUP($C286,'S45'!$C:$BQ,45,0)</f>
        <v>2666.9616299999998</v>
      </c>
      <c r="T286" s="29">
        <f>VLOOKUP($C286,'S45'!$C:$BQ,52,0)</f>
        <v>233</v>
      </c>
      <c r="U286" s="29">
        <f>VLOOKUP($C286,'S45'!$C:$BQ,53,0)</f>
        <v>812</v>
      </c>
      <c r="V286" s="29">
        <f>VLOOKUP($C286,'S45'!$C:$BQ,15,0)</f>
        <v>180</v>
      </c>
      <c r="W286" s="29">
        <f>VLOOKUP($C286,'S45'!$C:$BQ,22,0)</f>
        <v>3</v>
      </c>
      <c r="X286" s="29">
        <f>VLOOKUP($C286,'S45'!$C:$BQ,23,0)</f>
        <v>39</v>
      </c>
      <c r="Y286" s="29">
        <f>VLOOKUP($C286,'S45'!$C:$BQ,35,0)</f>
        <v>6246.58428</v>
      </c>
      <c r="Z286" s="29">
        <f>VLOOKUP($C286,'S45'!$C:$BQ,42,0)</f>
        <v>0</v>
      </c>
      <c r="AA286" s="29">
        <f>VLOOKUP($C286,'S45'!$C:$BQ,43,0)</f>
        <v>0</v>
      </c>
      <c r="AB286" s="22" t="e">
        <f>VLOOKUP($C286,'S46'!$C:$BQ,55,0)</f>
        <v>#N/A</v>
      </c>
      <c r="AC286" s="22" t="e">
        <f>VLOOKUP($C286,'S46'!$C:$BQ,62,0)</f>
        <v>#N/A</v>
      </c>
      <c r="AD286" s="22" t="e">
        <f>VLOOKUP($C286,'S46'!$C:$BQ,63,0)</f>
        <v>#N/A</v>
      </c>
      <c r="AE286" s="22" t="e">
        <f>VLOOKUP($C286,'S46'!$C:$BQ,45,0)</f>
        <v>#N/A</v>
      </c>
      <c r="AF286" s="29" t="e">
        <f>VLOOKUP($C286,'S46'!$C:$BQ,52,0)</f>
        <v>#N/A</v>
      </c>
      <c r="AG286" s="29" t="e">
        <f>VLOOKUP($C286,'S46'!$C:$BQ,53,0)</f>
        <v>#N/A</v>
      </c>
      <c r="AH286" s="29" t="e">
        <f>VLOOKUP($C286,'S46'!$C:$BQ,15,0)</f>
        <v>#N/A</v>
      </c>
      <c r="AI286" s="29" t="e">
        <f>VLOOKUP($C286,'S46'!$C:$BQ,22,0)</f>
        <v>#N/A</v>
      </c>
      <c r="AJ286" s="29" t="e">
        <f>VLOOKUP($C286,'S46'!$C:$BQ,23,0)</f>
        <v>#N/A</v>
      </c>
      <c r="AK286" s="29" t="e">
        <f>VLOOKUP($C286,'S46'!$C:$BQ,35,0)</f>
        <v>#N/A</v>
      </c>
      <c r="AL286" s="29" t="e">
        <f>VLOOKUP($C286,'S46'!$C:$BQ,42,0)</f>
        <v>#N/A</v>
      </c>
      <c r="AM286" s="29" t="e">
        <f>VLOOKUP($C286,'S46'!$C:$BQ,43,0)</f>
        <v>#N/A</v>
      </c>
      <c r="AN286" s="22" t="e">
        <f>VLOOKUP($C286,'S47'!$C:$BQ,55,0)</f>
        <v>#N/A</v>
      </c>
      <c r="AO286" s="22" t="e">
        <f>VLOOKUP($C286,'S47'!$C:$BQ,62,0)</f>
        <v>#N/A</v>
      </c>
      <c r="AP286" s="22" t="e">
        <f>VLOOKUP($C286,'S47'!$C:$BQ,63,0)</f>
        <v>#N/A</v>
      </c>
      <c r="AQ286" s="22" t="e">
        <f>VLOOKUP($C286,'S47'!$C:$BQ,45,0)</f>
        <v>#N/A</v>
      </c>
      <c r="AR286" s="29" t="e">
        <f>VLOOKUP($C286,'S47'!$C:$BQ,52,0)</f>
        <v>#N/A</v>
      </c>
      <c r="AS286" s="29" t="e">
        <f>VLOOKUP($C286,'S47'!$C:$BQ,53,0)</f>
        <v>#N/A</v>
      </c>
      <c r="AT286" s="29" t="e">
        <f>VLOOKUP($C286,'S47'!$C:$BQ,15,0)</f>
        <v>#N/A</v>
      </c>
      <c r="AU286" s="29" t="e">
        <f>VLOOKUP($C286,'S47'!$C:$BQ,22,0)</f>
        <v>#N/A</v>
      </c>
      <c r="AV286" s="29" t="e">
        <f>VLOOKUP($C286,'S47'!$C:$BQ,23,0)</f>
        <v>#N/A</v>
      </c>
      <c r="AW286" s="29" t="e">
        <f>VLOOKUP($C286,'S47'!$C:$BQ,35,0)</f>
        <v>#N/A</v>
      </c>
      <c r="AX286" s="29" t="e">
        <f>VLOOKUP($C286,'S47'!$C:$BQ,42,0)</f>
        <v>#N/A</v>
      </c>
      <c r="AY286" s="29" t="e">
        <f>VLOOKUP($C286,'S47'!$C:$BQ,43,0)</f>
        <v>#N/A</v>
      </c>
      <c r="AZ286" s="22" t="e">
        <f>VLOOKUP($C286,'S48'!$C:$BQ,55,0)</f>
        <v>#N/A</v>
      </c>
      <c r="BA286" s="22" t="e">
        <f>VLOOKUP($C286,'S48'!$C:$BQ,62,0)</f>
        <v>#N/A</v>
      </c>
      <c r="BB286" s="22" t="e">
        <f>VLOOKUP($C286,'S48'!$C:$BQ,63,0)</f>
        <v>#N/A</v>
      </c>
      <c r="BC286" s="22" t="e">
        <f>VLOOKUP($C286,'S48'!$C:$BQ,45,0)</f>
        <v>#N/A</v>
      </c>
      <c r="BD286" s="29" t="e">
        <f>VLOOKUP($C286,'S48'!$C:$BQ,52,0)</f>
        <v>#N/A</v>
      </c>
      <c r="BE286" s="29" t="e">
        <f>VLOOKUP($C286,'S48'!$C:$BQ,53,0)</f>
        <v>#N/A</v>
      </c>
      <c r="BF286" s="29" t="e">
        <f>VLOOKUP($C286,'S48'!$C:$BQ,15,0)</f>
        <v>#N/A</v>
      </c>
      <c r="BG286" s="29" t="e">
        <f>VLOOKUP($C286,'S48'!$C:$BQ,22,0)</f>
        <v>#N/A</v>
      </c>
      <c r="BH286" s="29" t="e">
        <f>VLOOKUP($C286,'S48'!$C:$BQ,23,0)</f>
        <v>#N/A</v>
      </c>
      <c r="BI286" s="29" t="e">
        <f>VLOOKUP($C286,'S48'!$C:$BQ,35,0)</f>
        <v>#N/A</v>
      </c>
      <c r="BJ286" s="29" t="e">
        <f>VLOOKUP($C286,'S48'!$C:$BQ,42,0)</f>
        <v>#N/A</v>
      </c>
      <c r="BK286" s="29" t="e">
        <f>VLOOKUP($C286,'S48'!$C:$BQ,43,0)</f>
        <v>#N/A</v>
      </c>
      <c r="BL286" s="22" t="e">
        <f>VLOOKUP($C286,'S49'!$C:$BQ,55,0)</f>
        <v>#N/A</v>
      </c>
      <c r="BM286" s="22" t="e">
        <f>VLOOKUP($C286,'S49'!$C:$BQ,62,0)</f>
        <v>#N/A</v>
      </c>
      <c r="BN286" s="22" t="e">
        <f>VLOOKUP($C286,'S49'!$C:$BQ,63,0)</f>
        <v>#N/A</v>
      </c>
      <c r="BO286" s="22" t="e">
        <f>VLOOKUP($C286,'S49'!$C:$BQ,45,0)</f>
        <v>#N/A</v>
      </c>
      <c r="BP286" s="29" t="e">
        <f>VLOOKUP($C286,'S49'!$C:$BQ,52,0)</f>
        <v>#N/A</v>
      </c>
      <c r="BQ286" s="29" t="e">
        <f>VLOOKUP($C286,'S49'!$C:$BQ,53,0)</f>
        <v>#N/A</v>
      </c>
      <c r="BR286" s="29" t="e">
        <f>VLOOKUP($C286,'S49'!$C:$BQ,15,0)</f>
        <v>#N/A</v>
      </c>
      <c r="BS286" s="29" t="e">
        <f>VLOOKUP($C286,'S49'!$C:$BQ,22,0)</f>
        <v>#N/A</v>
      </c>
      <c r="BT286" s="29" t="e">
        <f>VLOOKUP($C286,'S49'!$C:$BQ,23,0)</f>
        <v>#N/A</v>
      </c>
      <c r="BU286" s="29" t="e">
        <f>VLOOKUP($C286,'S49'!$C:$BQ,35,0)</f>
        <v>#N/A</v>
      </c>
      <c r="BV286" s="29" t="e">
        <f>VLOOKUP($C286,'S49'!$C:$BQ,42,0)</f>
        <v>#N/A</v>
      </c>
      <c r="BW286" s="29" t="e">
        <f>VLOOKUP($C286,'S49'!$C:$BQ,43,0)</f>
        <v>#N/A</v>
      </c>
      <c r="BX286" s="22" t="e">
        <f>VLOOKUP($C286,'S50'!$C:$BQ,55,0)</f>
        <v>#N/A</v>
      </c>
      <c r="BY286" s="22" t="e">
        <f>VLOOKUP($C286,'S50'!$C:$BQ,62,0)</f>
        <v>#N/A</v>
      </c>
      <c r="BZ286" s="22" t="e">
        <f>VLOOKUP($C286,'S50'!$C:$BQ,63,0)</f>
        <v>#N/A</v>
      </c>
      <c r="CA286" s="22" t="e">
        <f>VLOOKUP($C286,'S50'!$C:$BQ,45,0)</f>
        <v>#N/A</v>
      </c>
      <c r="CB286" s="29" t="e">
        <f>VLOOKUP($C286,'S50'!$C:$BQ,52,0)</f>
        <v>#N/A</v>
      </c>
      <c r="CC286" s="29" t="e">
        <f>VLOOKUP($C286,'S50'!$C:$BQ,53,0)</f>
        <v>#N/A</v>
      </c>
      <c r="CD286" s="29" t="e">
        <f>VLOOKUP($C286,'S50'!$C:$BQ,15,0)</f>
        <v>#N/A</v>
      </c>
      <c r="CE286" s="29" t="e">
        <f>VLOOKUP($C286,'S50'!$C:$BQ,22,0)</f>
        <v>#N/A</v>
      </c>
      <c r="CF286" s="29" t="e">
        <f>VLOOKUP($C286,'S50'!$C:$BQ,23,0)</f>
        <v>#N/A</v>
      </c>
      <c r="CG286" s="29" t="e">
        <f>VLOOKUP($C286,'S50'!$C:$BQ,35,0)</f>
        <v>#N/A</v>
      </c>
      <c r="CH286" s="29" t="e">
        <f>VLOOKUP($C286,'S50'!$C:$BQ,42,0)</f>
        <v>#N/A</v>
      </c>
      <c r="CI286" s="29" t="e">
        <f>VLOOKUP($C286,'S50'!$C:$BQ,43,0)</f>
        <v>#N/A</v>
      </c>
    </row>
    <row r="287" spans="1:87" x14ac:dyDescent="0.2">
      <c r="A287" s="31" t="e">
        <v>#N/A</v>
      </c>
      <c r="B287" s="31" t="e">
        <v>#N/A</v>
      </c>
      <c r="C287" s="21" t="s">
        <v>331</v>
      </c>
      <c r="D287" s="22" t="e">
        <f>VLOOKUP($C287,'S0 remplacer avec S44'!$C:$BQ,55,0)</f>
        <v>#N/A</v>
      </c>
      <c r="E287" s="22" t="e">
        <f>VLOOKUP($C287,'S0 remplacer avec S44'!$C:$BQ,62,0)</f>
        <v>#N/A</v>
      </c>
      <c r="F287" s="22" t="e">
        <f>VLOOKUP($C287,'S0 remplacer avec S44'!$C:$BQ,63,0)</f>
        <v>#N/A</v>
      </c>
      <c r="G287" s="22" t="e">
        <f>VLOOKUP($C287,'S0 remplacer avec S44'!$C:$BQ,45,0)</f>
        <v>#N/A</v>
      </c>
      <c r="H287" s="29" t="e">
        <f>VLOOKUP($C287,'S0 remplacer avec S44'!$C:$BQ,52,0)</f>
        <v>#N/A</v>
      </c>
      <c r="I287" s="29" t="e">
        <f>VLOOKUP($C287,'S0 remplacer avec S44'!$C:$BQ,53,0)</f>
        <v>#N/A</v>
      </c>
      <c r="J287" s="29" t="e">
        <f>VLOOKUP($C287,'S0 remplacer avec S44'!$C:$BQ,15,0)</f>
        <v>#N/A</v>
      </c>
      <c r="K287" s="29" t="e">
        <f>VLOOKUP($C287,'S0 remplacer avec S44'!$C:$BQ,22,0)</f>
        <v>#N/A</v>
      </c>
      <c r="L287" s="29" t="e">
        <f>VLOOKUP($C287,'S0 remplacer avec S44'!$C:$BQ,23,0)</f>
        <v>#N/A</v>
      </c>
      <c r="M287" s="29" t="e">
        <f>VLOOKUP($C287,'S0 remplacer avec S44'!$C:$BQ,35,0)</f>
        <v>#N/A</v>
      </c>
      <c r="N287" s="29" t="e">
        <f>VLOOKUP($C287,'S0 remplacer avec S44'!$C:$BQ,42,0)</f>
        <v>#N/A</v>
      </c>
      <c r="O287" s="29" t="e">
        <f>VLOOKUP($C287,'S0 remplacer avec S44'!$C:$BQ,43,0)</f>
        <v>#N/A</v>
      </c>
      <c r="P287" s="22" t="e">
        <f>VLOOKUP($C287,'S45'!$C:$BQ,55,0)</f>
        <v>#N/A</v>
      </c>
      <c r="Q287" s="22" t="e">
        <f>VLOOKUP($C287,'S45'!$C:$BQ,62,0)</f>
        <v>#N/A</v>
      </c>
      <c r="R287" s="22" t="e">
        <f>VLOOKUP($C287,'S45'!$C:$BQ,63,0)</f>
        <v>#N/A</v>
      </c>
      <c r="S287" s="22" t="e">
        <f>VLOOKUP($C287,'S45'!$C:$BQ,45,0)</f>
        <v>#N/A</v>
      </c>
      <c r="T287" s="29" t="e">
        <f>VLOOKUP($C287,'S45'!$C:$BQ,52,0)</f>
        <v>#N/A</v>
      </c>
      <c r="U287" s="29" t="e">
        <f>VLOOKUP($C287,'S45'!$C:$BQ,53,0)</f>
        <v>#N/A</v>
      </c>
      <c r="V287" s="29" t="e">
        <f>VLOOKUP($C287,'S45'!$C:$BQ,15,0)</f>
        <v>#N/A</v>
      </c>
      <c r="W287" s="29" t="e">
        <f>VLOOKUP($C287,'S45'!$C:$BQ,22,0)</f>
        <v>#N/A</v>
      </c>
      <c r="X287" s="29" t="e">
        <f>VLOOKUP($C287,'S45'!$C:$BQ,23,0)</f>
        <v>#N/A</v>
      </c>
      <c r="Y287" s="29" t="e">
        <f>VLOOKUP($C287,'S45'!$C:$BQ,35,0)</f>
        <v>#N/A</v>
      </c>
      <c r="Z287" s="29" t="e">
        <f>VLOOKUP($C287,'S45'!$C:$BQ,42,0)</f>
        <v>#N/A</v>
      </c>
      <c r="AA287" s="29" t="e">
        <f>VLOOKUP($C287,'S45'!$C:$BQ,43,0)</f>
        <v>#N/A</v>
      </c>
      <c r="AB287" s="22" t="e">
        <f>VLOOKUP($C287,'S46'!$C:$BQ,55,0)</f>
        <v>#N/A</v>
      </c>
      <c r="AC287" s="22" t="e">
        <f>VLOOKUP($C287,'S46'!$C:$BQ,62,0)</f>
        <v>#N/A</v>
      </c>
      <c r="AD287" s="22" t="e">
        <f>VLOOKUP($C287,'S46'!$C:$BQ,63,0)</f>
        <v>#N/A</v>
      </c>
      <c r="AE287" s="22" t="e">
        <f>VLOOKUP($C287,'S46'!$C:$BQ,45,0)</f>
        <v>#N/A</v>
      </c>
      <c r="AF287" s="29" t="e">
        <f>VLOOKUP($C287,'S46'!$C:$BQ,52,0)</f>
        <v>#N/A</v>
      </c>
      <c r="AG287" s="29" t="e">
        <f>VLOOKUP($C287,'S46'!$C:$BQ,53,0)</f>
        <v>#N/A</v>
      </c>
      <c r="AH287" s="29" t="e">
        <f>VLOOKUP($C287,'S46'!$C:$BQ,15,0)</f>
        <v>#N/A</v>
      </c>
      <c r="AI287" s="29" t="e">
        <f>VLOOKUP($C287,'S46'!$C:$BQ,22,0)</f>
        <v>#N/A</v>
      </c>
      <c r="AJ287" s="29" t="e">
        <f>VLOOKUP($C287,'S46'!$C:$BQ,23,0)</f>
        <v>#N/A</v>
      </c>
      <c r="AK287" s="29" t="e">
        <f>VLOOKUP($C287,'S46'!$C:$BQ,35,0)</f>
        <v>#N/A</v>
      </c>
      <c r="AL287" s="29" t="e">
        <f>VLOOKUP($C287,'S46'!$C:$BQ,42,0)</f>
        <v>#N/A</v>
      </c>
      <c r="AM287" s="29" t="e">
        <f>VLOOKUP($C287,'S46'!$C:$BQ,43,0)</f>
        <v>#N/A</v>
      </c>
      <c r="AN287" s="22" t="e">
        <f>VLOOKUP($C287,'S47'!$C:$BQ,55,0)</f>
        <v>#N/A</v>
      </c>
      <c r="AO287" s="22" t="e">
        <f>VLOOKUP($C287,'S47'!$C:$BQ,62,0)</f>
        <v>#N/A</v>
      </c>
      <c r="AP287" s="22" t="e">
        <f>VLOOKUP($C287,'S47'!$C:$BQ,63,0)</f>
        <v>#N/A</v>
      </c>
      <c r="AQ287" s="22" t="e">
        <f>VLOOKUP($C287,'S47'!$C:$BQ,45,0)</f>
        <v>#N/A</v>
      </c>
      <c r="AR287" s="29" t="e">
        <f>VLOOKUP($C287,'S47'!$C:$BQ,52,0)</f>
        <v>#N/A</v>
      </c>
      <c r="AS287" s="29" t="e">
        <f>VLOOKUP($C287,'S47'!$C:$BQ,53,0)</f>
        <v>#N/A</v>
      </c>
      <c r="AT287" s="29" t="e">
        <f>VLOOKUP($C287,'S47'!$C:$BQ,15,0)</f>
        <v>#N/A</v>
      </c>
      <c r="AU287" s="29" t="e">
        <f>VLOOKUP($C287,'S47'!$C:$BQ,22,0)</f>
        <v>#N/A</v>
      </c>
      <c r="AV287" s="29" t="e">
        <f>VLOOKUP($C287,'S47'!$C:$BQ,23,0)</f>
        <v>#N/A</v>
      </c>
      <c r="AW287" s="29" t="e">
        <f>VLOOKUP($C287,'S47'!$C:$BQ,35,0)</f>
        <v>#N/A</v>
      </c>
      <c r="AX287" s="29" t="e">
        <f>VLOOKUP($C287,'S47'!$C:$BQ,42,0)</f>
        <v>#N/A</v>
      </c>
      <c r="AY287" s="29" t="e">
        <f>VLOOKUP($C287,'S47'!$C:$BQ,43,0)</f>
        <v>#N/A</v>
      </c>
      <c r="AZ287" s="22" t="e">
        <f>VLOOKUP($C287,'S48'!$C:$BQ,55,0)</f>
        <v>#N/A</v>
      </c>
      <c r="BA287" s="22" t="e">
        <f>VLOOKUP($C287,'S48'!$C:$BQ,62,0)</f>
        <v>#N/A</v>
      </c>
      <c r="BB287" s="22" t="e">
        <f>VLOOKUP($C287,'S48'!$C:$BQ,63,0)</f>
        <v>#N/A</v>
      </c>
      <c r="BC287" s="22" t="e">
        <f>VLOOKUP($C287,'S48'!$C:$BQ,45,0)</f>
        <v>#N/A</v>
      </c>
      <c r="BD287" s="29" t="e">
        <f>VLOOKUP($C287,'S48'!$C:$BQ,52,0)</f>
        <v>#N/A</v>
      </c>
      <c r="BE287" s="29" t="e">
        <f>VLOOKUP($C287,'S48'!$C:$BQ,53,0)</f>
        <v>#N/A</v>
      </c>
      <c r="BF287" s="29" t="e">
        <f>VLOOKUP($C287,'S48'!$C:$BQ,15,0)</f>
        <v>#N/A</v>
      </c>
      <c r="BG287" s="29" t="e">
        <f>VLOOKUP($C287,'S48'!$C:$BQ,22,0)</f>
        <v>#N/A</v>
      </c>
      <c r="BH287" s="29" t="e">
        <f>VLOOKUP($C287,'S48'!$C:$BQ,23,0)</f>
        <v>#N/A</v>
      </c>
      <c r="BI287" s="29" t="e">
        <f>VLOOKUP($C287,'S48'!$C:$BQ,35,0)</f>
        <v>#N/A</v>
      </c>
      <c r="BJ287" s="29" t="e">
        <f>VLOOKUP($C287,'S48'!$C:$BQ,42,0)</f>
        <v>#N/A</v>
      </c>
      <c r="BK287" s="29" t="e">
        <f>VLOOKUP($C287,'S48'!$C:$BQ,43,0)</f>
        <v>#N/A</v>
      </c>
      <c r="BL287" s="22" t="e">
        <f>VLOOKUP($C287,'S49'!$C:$BQ,55,0)</f>
        <v>#N/A</v>
      </c>
      <c r="BM287" s="22" t="e">
        <f>VLOOKUP($C287,'S49'!$C:$BQ,62,0)</f>
        <v>#N/A</v>
      </c>
      <c r="BN287" s="22" t="e">
        <f>VLOOKUP($C287,'S49'!$C:$BQ,63,0)</f>
        <v>#N/A</v>
      </c>
      <c r="BO287" s="22" t="e">
        <f>VLOOKUP($C287,'S49'!$C:$BQ,45,0)</f>
        <v>#N/A</v>
      </c>
      <c r="BP287" s="29" t="e">
        <f>VLOOKUP($C287,'S49'!$C:$BQ,52,0)</f>
        <v>#N/A</v>
      </c>
      <c r="BQ287" s="29" t="e">
        <f>VLOOKUP($C287,'S49'!$C:$BQ,53,0)</f>
        <v>#N/A</v>
      </c>
      <c r="BR287" s="29" t="e">
        <f>VLOOKUP($C287,'S49'!$C:$BQ,15,0)</f>
        <v>#N/A</v>
      </c>
      <c r="BS287" s="29" t="e">
        <f>VLOOKUP($C287,'S49'!$C:$BQ,22,0)</f>
        <v>#N/A</v>
      </c>
      <c r="BT287" s="29" t="e">
        <f>VLOOKUP($C287,'S49'!$C:$BQ,23,0)</f>
        <v>#N/A</v>
      </c>
      <c r="BU287" s="29" t="e">
        <f>VLOOKUP($C287,'S49'!$C:$BQ,35,0)</f>
        <v>#N/A</v>
      </c>
      <c r="BV287" s="29" t="e">
        <f>VLOOKUP($C287,'S49'!$C:$BQ,42,0)</f>
        <v>#N/A</v>
      </c>
      <c r="BW287" s="29" t="e">
        <f>VLOOKUP($C287,'S49'!$C:$BQ,43,0)</f>
        <v>#N/A</v>
      </c>
      <c r="BX287" s="22" t="e">
        <f>VLOOKUP($C287,'S50'!$C:$BQ,55,0)</f>
        <v>#N/A</v>
      </c>
      <c r="BY287" s="22" t="e">
        <f>VLOOKUP($C287,'S50'!$C:$BQ,62,0)</f>
        <v>#N/A</v>
      </c>
      <c r="BZ287" s="22" t="e">
        <f>VLOOKUP($C287,'S50'!$C:$BQ,63,0)</f>
        <v>#N/A</v>
      </c>
      <c r="CA287" s="22" t="e">
        <f>VLOOKUP($C287,'S50'!$C:$BQ,45,0)</f>
        <v>#N/A</v>
      </c>
      <c r="CB287" s="29" t="e">
        <f>VLOOKUP($C287,'S50'!$C:$BQ,52,0)</f>
        <v>#N/A</v>
      </c>
      <c r="CC287" s="29" t="e">
        <f>VLOOKUP($C287,'S50'!$C:$BQ,53,0)</f>
        <v>#N/A</v>
      </c>
      <c r="CD287" s="29" t="e">
        <f>VLOOKUP($C287,'S50'!$C:$BQ,15,0)</f>
        <v>#N/A</v>
      </c>
      <c r="CE287" s="29" t="e">
        <f>VLOOKUP($C287,'S50'!$C:$BQ,22,0)</f>
        <v>#N/A</v>
      </c>
      <c r="CF287" s="29" t="e">
        <f>VLOOKUP($C287,'S50'!$C:$BQ,23,0)</f>
        <v>#N/A</v>
      </c>
      <c r="CG287" s="29" t="e">
        <f>VLOOKUP($C287,'S50'!$C:$BQ,35,0)</f>
        <v>#N/A</v>
      </c>
      <c r="CH287" s="29" t="e">
        <f>VLOOKUP($C287,'S50'!$C:$BQ,42,0)</f>
        <v>#N/A</v>
      </c>
      <c r="CI287" s="29" t="e">
        <f>VLOOKUP($C287,'S50'!$C:$BQ,43,0)</f>
        <v>#N/A</v>
      </c>
    </row>
    <row r="288" spans="1:87" x14ac:dyDescent="0.2">
      <c r="A288" s="31" t="s">
        <v>308</v>
      </c>
      <c r="B288" s="31" t="s">
        <v>377</v>
      </c>
      <c r="C288" s="21" t="s">
        <v>332</v>
      </c>
      <c r="D288" s="22">
        <f>VLOOKUP($C288,'S0 remplacer avec S44'!$C:$BQ,55,0)</f>
        <v>148.5</v>
      </c>
      <c r="E288" s="22">
        <f>VLOOKUP($C288,'S0 remplacer avec S44'!$C:$BQ,62,0)</f>
        <v>18</v>
      </c>
      <c r="F288" s="22">
        <f>VLOOKUP($C288,'S0 remplacer avec S44'!$C:$BQ,63,0)</f>
        <v>51</v>
      </c>
      <c r="G288" s="22">
        <f>VLOOKUP($C288,'S0 remplacer avec S44'!$C:$BQ,45,0)</f>
        <v>1248.51378</v>
      </c>
      <c r="H288" s="29">
        <f>VLOOKUP($C288,'S0 remplacer avec S44'!$C:$BQ,52,0)</f>
        <v>217</v>
      </c>
      <c r="I288" s="29">
        <f>VLOOKUP($C288,'S0 remplacer avec S44'!$C:$BQ,53,0)</f>
        <v>510</v>
      </c>
      <c r="J288" s="29">
        <f>VLOOKUP($C288,'S0 remplacer avec S44'!$C:$BQ,15,0)</f>
        <v>69</v>
      </c>
      <c r="K288" s="29">
        <f>VLOOKUP($C288,'S0 remplacer avec S44'!$C:$BQ,22,0)</f>
        <v>24</v>
      </c>
      <c r="L288" s="29">
        <f>VLOOKUP($C288,'S0 remplacer avec S44'!$C:$BQ,23,0)</f>
        <v>42</v>
      </c>
      <c r="M288" s="29">
        <f>VLOOKUP($C288,'S0 remplacer avec S44'!$C:$BQ,35,0)</f>
        <v>1646.19865</v>
      </c>
      <c r="N288" s="29">
        <f>VLOOKUP($C288,'S0 remplacer avec S44'!$C:$BQ,42,0)</f>
        <v>0</v>
      </c>
      <c r="O288" s="29">
        <f>VLOOKUP($C288,'S0 remplacer avec S44'!$C:$BQ,43,0)</f>
        <v>235</v>
      </c>
      <c r="P288" s="22">
        <f>VLOOKUP($C288,'S45'!$C:$BQ,55,0)</f>
        <v>149.80000000000001</v>
      </c>
      <c r="Q288" s="22">
        <f>VLOOKUP($C288,'S45'!$C:$BQ,62,0)</f>
        <v>17</v>
      </c>
      <c r="R288" s="22">
        <f>VLOOKUP($C288,'S45'!$C:$BQ,63,0)</f>
        <v>50</v>
      </c>
      <c r="S288" s="22">
        <f>VLOOKUP($C288,'S45'!$C:$BQ,45,0)</f>
        <v>1255.3127199999999</v>
      </c>
      <c r="T288" s="29">
        <f>VLOOKUP($C288,'S45'!$C:$BQ,52,0)</f>
        <v>210</v>
      </c>
      <c r="U288" s="29">
        <f>VLOOKUP($C288,'S45'!$C:$BQ,53,0)</f>
        <v>503</v>
      </c>
      <c r="V288" s="29">
        <f>VLOOKUP($C288,'S45'!$C:$BQ,15,0)</f>
        <v>72</v>
      </c>
      <c r="W288" s="29">
        <f>VLOOKUP($C288,'S45'!$C:$BQ,22,0)</f>
        <v>21</v>
      </c>
      <c r="X288" s="29">
        <f>VLOOKUP($C288,'S45'!$C:$BQ,23,0)</f>
        <v>39</v>
      </c>
      <c r="Y288" s="29">
        <f>VLOOKUP($C288,'S45'!$C:$BQ,35,0)</f>
        <v>1668.6247599999999</v>
      </c>
      <c r="Z288" s="29">
        <f>VLOOKUP($C288,'S45'!$C:$BQ,42,0)</f>
        <v>0</v>
      </c>
      <c r="AA288" s="29">
        <f>VLOOKUP($C288,'S45'!$C:$BQ,43,0)</f>
        <v>212</v>
      </c>
      <c r="AB288" s="22" t="e">
        <f>VLOOKUP($C288,'S46'!$C:$BQ,55,0)</f>
        <v>#N/A</v>
      </c>
      <c r="AC288" s="22" t="e">
        <f>VLOOKUP($C288,'S46'!$C:$BQ,62,0)</f>
        <v>#N/A</v>
      </c>
      <c r="AD288" s="22" t="e">
        <f>VLOOKUP($C288,'S46'!$C:$BQ,63,0)</f>
        <v>#N/A</v>
      </c>
      <c r="AE288" s="22" t="e">
        <f>VLOOKUP($C288,'S46'!$C:$BQ,45,0)</f>
        <v>#N/A</v>
      </c>
      <c r="AF288" s="29" t="e">
        <f>VLOOKUP($C288,'S46'!$C:$BQ,52,0)</f>
        <v>#N/A</v>
      </c>
      <c r="AG288" s="29" t="e">
        <f>VLOOKUP($C288,'S46'!$C:$BQ,53,0)</f>
        <v>#N/A</v>
      </c>
      <c r="AH288" s="29" t="e">
        <f>VLOOKUP($C288,'S46'!$C:$BQ,15,0)</f>
        <v>#N/A</v>
      </c>
      <c r="AI288" s="29" t="e">
        <f>VLOOKUP($C288,'S46'!$C:$BQ,22,0)</f>
        <v>#N/A</v>
      </c>
      <c r="AJ288" s="29" t="e">
        <f>VLOOKUP($C288,'S46'!$C:$BQ,23,0)</f>
        <v>#N/A</v>
      </c>
      <c r="AK288" s="29" t="e">
        <f>VLOOKUP($C288,'S46'!$C:$BQ,35,0)</f>
        <v>#N/A</v>
      </c>
      <c r="AL288" s="29" t="e">
        <f>VLOOKUP($C288,'S46'!$C:$BQ,42,0)</f>
        <v>#N/A</v>
      </c>
      <c r="AM288" s="29" t="e">
        <f>VLOOKUP($C288,'S46'!$C:$BQ,43,0)</f>
        <v>#N/A</v>
      </c>
      <c r="AN288" s="22" t="e">
        <f>VLOOKUP($C288,'S47'!$C:$BQ,55,0)</f>
        <v>#N/A</v>
      </c>
      <c r="AO288" s="22" t="e">
        <f>VLOOKUP($C288,'S47'!$C:$BQ,62,0)</f>
        <v>#N/A</v>
      </c>
      <c r="AP288" s="22" t="e">
        <f>VLOOKUP($C288,'S47'!$C:$BQ,63,0)</f>
        <v>#N/A</v>
      </c>
      <c r="AQ288" s="22" t="e">
        <f>VLOOKUP($C288,'S47'!$C:$BQ,45,0)</f>
        <v>#N/A</v>
      </c>
      <c r="AR288" s="29" t="e">
        <f>VLOOKUP($C288,'S47'!$C:$BQ,52,0)</f>
        <v>#N/A</v>
      </c>
      <c r="AS288" s="29" t="e">
        <f>VLOOKUP($C288,'S47'!$C:$BQ,53,0)</f>
        <v>#N/A</v>
      </c>
      <c r="AT288" s="29" t="e">
        <f>VLOOKUP($C288,'S47'!$C:$BQ,15,0)</f>
        <v>#N/A</v>
      </c>
      <c r="AU288" s="29" t="e">
        <f>VLOOKUP($C288,'S47'!$C:$BQ,22,0)</f>
        <v>#N/A</v>
      </c>
      <c r="AV288" s="29" t="e">
        <f>VLOOKUP($C288,'S47'!$C:$BQ,23,0)</f>
        <v>#N/A</v>
      </c>
      <c r="AW288" s="29" t="e">
        <f>VLOOKUP($C288,'S47'!$C:$BQ,35,0)</f>
        <v>#N/A</v>
      </c>
      <c r="AX288" s="29" t="e">
        <f>VLOOKUP($C288,'S47'!$C:$BQ,42,0)</f>
        <v>#N/A</v>
      </c>
      <c r="AY288" s="29" t="e">
        <f>VLOOKUP($C288,'S47'!$C:$BQ,43,0)</f>
        <v>#N/A</v>
      </c>
      <c r="AZ288" s="22" t="e">
        <f>VLOOKUP($C288,'S48'!$C:$BQ,55,0)</f>
        <v>#N/A</v>
      </c>
      <c r="BA288" s="22" t="e">
        <f>VLOOKUP($C288,'S48'!$C:$BQ,62,0)</f>
        <v>#N/A</v>
      </c>
      <c r="BB288" s="22" t="e">
        <f>VLOOKUP($C288,'S48'!$C:$BQ,63,0)</f>
        <v>#N/A</v>
      </c>
      <c r="BC288" s="22" t="e">
        <f>VLOOKUP($C288,'S48'!$C:$BQ,45,0)</f>
        <v>#N/A</v>
      </c>
      <c r="BD288" s="29" t="e">
        <f>VLOOKUP($C288,'S48'!$C:$BQ,52,0)</f>
        <v>#N/A</v>
      </c>
      <c r="BE288" s="29" t="e">
        <f>VLOOKUP($C288,'S48'!$C:$BQ,53,0)</f>
        <v>#N/A</v>
      </c>
      <c r="BF288" s="29" t="e">
        <f>VLOOKUP($C288,'S48'!$C:$BQ,15,0)</f>
        <v>#N/A</v>
      </c>
      <c r="BG288" s="29" t="e">
        <f>VLOOKUP($C288,'S48'!$C:$BQ,22,0)</f>
        <v>#N/A</v>
      </c>
      <c r="BH288" s="29" t="e">
        <f>VLOOKUP($C288,'S48'!$C:$BQ,23,0)</f>
        <v>#N/A</v>
      </c>
      <c r="BI288" s="29" t="e">
        <f>VLOOKUP($C288,'S48'!$C:$BQ,35,0)</f>
        <v>#N/A</v>
      </c>
      <c r="BJ288" s="29" t="e">
        <f>VLOOKUP($C288,'S48'!$C:$BQ,42,0)</f>
        <v>#N/A</v>
      </c>
      <c r="BK288" s="29" t="e">
        <f>VLOOKUP($C288,'S48'!$C:$BQ,43,0)</f>
        <v>#N/A</v>
      </c>
      <c r="BL288" s="22" t="e">
        <f>VLOOKUP($C288,'S49'!$C:$BQ,55,0)</f>
        <v>#N/A</v>
      </c>
      <c r="BM288" s="22" t="e">
        <f>VLOOKUP($C288,'S49'!$C:$BQ,62,0)</f>
        <v>#N/A</v>
      </c>
      <c r="BN288" s="22" t="e">
        <f>VLOOKUP($C288,'S49'!$C:$BQ,63,0)</f>
        <v>#N/A</v>
      </c>
      <c r="BO288" s="22" t="e">
        <f>VLOOKUP($C288,'S49'!$C:$BQ,45,0)</f>
        <v>#N/A</v>
      </c>
      <c r="BP288" s="29" t="e">
        <f>VLOOKUP($C288,'S49'!$C:$BQ,52,0)</f>
        <v>#N/A</v>
      </c>
      <c r="BQ288" s="29" t="e">
        <f>VLOOKUP($C288,'S49'!$C:$BQ,53,0)</f>
        <v>#N/A</v>
      </c>
      <c r="BR288" s="29" t="e">
        <f>VLOOKUP($C288,'S49'!$C:$BQ,15,0)</f>
        <v>#N/A</v>
      </c>
      <c r="BS288" s="29" t="e">
        <f>VLOOKUP($C288,'S49'!$C:$BQ,22,0)</f>
        <v>#N/A</v>
      </c>
      <c r="BT288" s="29" t="e">
        <f>VLOOKUP($C288,'S49'!$C:$BQ,23,0)</f>
        <v>#N/A</v>
      </c>
      <c r="BU288" s="29" t="e">
        <f>VLOOKUP($C288,'S49'!$C:$BQ,35,0)</f>
        <v>#N/A</v>
      </c>
      <c r="BV288" s="29" t="e">
        <f>VLOOKUP($C288,'S49'!$C:$BQ,42,0)</f>
        <v>#N/A</v>
      </c>
      <c r="BW288" s="29" t="e">
        <f>VLOOKUP($C288,'S49'!$C:$BQ,43,0)</f>
        <v>#N/A</v>
      </c>
      <c r="BX288" s="22" t="e">
        <f>VLOOKUP($C288,'S50'!$C:$BQ,55,0)</f>
        <v>#N/A</v>
      </c>
      <c r="BY288" s="22" t="e">
        <f>VLOOKUP($C288,'S50'!$C:$BQ,62,0)</f>
        <v>#N/A</v>
      </c>
      <c r="BZ288" s="22" t="e">
        <f>VLOOKUP($C288,'S50'!$C:$BQ,63,0)</f>
        <v>#N/A</v>
      </c>
      <c r="CA288" s="22" t="e">
        <f>VLOOKUP($C288,'S50'!$C:$BQ,45,0)</f>
        <v>#N/A</v>
      </c>
      <c r="CB288" s="29" t="e">
        <f>VLOOKUP($C288,'S50'!$C:$BQ,52,0)</f>
        <v>#N/A</v>
      </c>
      <c r="CC288" s="29" t="e">
        <f>VLOOKUP($C288,'S50'!$C:$BQ,53,0)</f>
        <v>#N/A</v>
      </c>
      <c r="CD288" s="29" t="e">
        <f>VLOOKUP($C288,'S50'!$C:$BQ,15,0)</f>
        <v>#N/A</v>
      </c>
      <c r="CE288" s="29" t="e">
        <f>VLOOKUP($C288,'S50'!$C:$BQ,22,0)</f>
        <v>#N/A</v>
      </c>
      <c r="CF288" s="29" t="e">
        <f>VLOOKUP($C288,'S50'!$C:$BQ,23,0)</f>
        <v>#N/A</v>
      </c>
      <c r="CG288" s="29" t="e">
        <f>VLOOKUP($C288,'S50'!$C:$BQ,35,0)</f>
        <v>#N/A</v>
      </c>
      <c r="CH288" s="29" t="e">
        <f>VLOOKUP($C288,'S50'!$C:$BQ,42,0)</f>
        <v>#N/A</v>
      </c>
      <c r="CI288" s="29" t="e">
        <f>VLOOKUP($C288,'S50'!$C:$BQ,43,0)</f>
        <v>#N/A</v>
      </c>
    </row>
    <row r="289" spans="1:87" x14ac:dyDescent="0.2">
      <c r="A289" s="31" t="s">
        <v>308</v>
      </c>
      <c r="B289" s="31" t="s">
        <v>377</v>
      </c>
      <c r="C289" s="21" t="s">
        <v>333</v>
      </c>
      <c r="D289" s="22">
        <f>VLOOKUP($C289,'S0 remplacer avec S44'!$C:$BQ,55,0)</f>
        <v>207</v>
      </c>
      <c r="E289" s="22">
        <f>VLOOKUP($C289,'S0 remplacer avec S44'!$C:$BQ,62,0)</f>
        <v>76</v>
      </c>
      <c r="F289" s="22">
        <f>VLOOKUP($C289,'S0 remplacer avec S44'!$C:$BQ,63,0)</f>
        <v>133</v>
      </c>
      <c r="G289" s="22">
        <f>VLOOKUP($C289,'S0 remplacer avec S44'!$C:$BQ,45,0)</f>
        <v>2664.9359199999999</v>
      </c>
      <c r="H289" s="29">
        <f>VLOOKUP($C289,'S0 remplacer avec S44'!$C:$BQ,52,0)</f>
        <v>0</v>
      </c>
      <c r="I289" s="29">
        <f>VLOOKUP($C289,'S0 remplacer avec S44'!$C:$BQ,53,0)</f>
        <v>325</v>
      </c>
      <c r="J289" s="29">
        <f>VLOOKUP($C289,'S0 remplacer avec S44'!$C:$BQ,15,0)</f>
        <v>157</v>
      </c>
      <c r="K289" s="29">
        <f>VLOOKUP($C289,'S0 remplacer avec S44'!$C:$BQ,22,0)</f>
        <v>0</v>
      </c>
      <c r="L289" s="29">
        <f>VLOOKUP($C289,'S0 remplacer avec S44'!$C:$BQ,23,0)</f>
        <v>31</v>
      </c>
      <c r="M289" s="29">
        <f>VLOOKUP($C289,'S0 remplacer avec S44'!$C:$BQ,35,0)</f>
        <v>2470.3525500000001</v>
      </c>
      <c r="N289" s="29">
        <f>VLOOKUP($C289,'S0 remplacer avec S44'!$C:$BQ,42,0)</f>
        <v>243</v>
      </c>
      <c r="O289" s="29">
        <f>VLOOKUP($C289,'S0 remplacer avec S44'!$C:$BQ,43,0)</f>
        <v>785</v>
      </c>
      <c r="P289" s="22">
        <f>VLOOKUP($C289,'S45'!$C:$BQ,55,0)</f>
        <v>209</v>
      </c>
      <c r="Q289" s="22">
        <f>VLOOKUP($C289,'S45'!$C:$BQ,62,0)</f>
        <v>74</v>
      </c>
      <c r="R289" s="22">
        <f>VLOOKUP($C289,'S45'!$C:$BQ,63,0)</f>
        <v>131</v>
      </c>
      <c r="S289" s="22">
        <f>VLOOKUP($C289,'S45'!$C:$BQ,45,0)</f>
        <v>2715.2226599999999</v>
      </c>
      <c r="T289" s="29">
        <f>VLOOKUP($C289,'S45'!$C:$BQ,52,0)</f>
        <v>0</v>
      </c>
      <c r="U289" s="29">
        <f>VLOOKUP($C289,'S45'!$C:$BQ,53,0)</f>
        <v>274</v>
      </c>
      <c r="V289" s="29">
        <f>VLOOKUP($C289,'S45'!$C:$BQ,15,0)</f>
        <v>161</v>
      </c>
      <c r="W289" s="29">
        <f>VLOOKUP($C289,'S45'!$C:$BQ,22,0)</f>
        <v>0</v>
      </c>
      <c r="X289" s="29">
        <f>VLOOKUP($C289,'S45'!$C:$BQ,23,0)</f>
        <v>27</v>
      </c>
      <c r="Y289" s="29">
        <f>VLOOKUP($C289,'S45'!$C:$BQ,35,0)</f>
        <v>2537.51541</v>
      </c>
      <c r="Z289" s="29">
        <f>VLOOKUP($C289,'S45'!$C:$BQ,42,0)</f>
        <v>175</v>
      </c>
      <c r="AA289" s="29">
        <f>VLOOKUP($C289,'S45'!$C:$BQ,43,0)</f>
        <v>718</v>
      </c>
      <c r="AB289" s="22" t="e">
        <f>VLOOKUP($C289,'S46'!$C:$BQ,55,0)</f>
        <v>#N/A</v>
      </c>
      <c r="AC289" s="22" t="e">
        <f>VLOOKUP($C289,'S46'!$C:$BQ,62,0)</f>
        <v>#N/A</v>
      </c>
      <c r="AD289" s="22" t="e">
        <f>VLOOKUP($C289,'S46'!$C:$BQ,63,0)</f>
        <v>#N/A</v>
      </c>
      <c r="AE289" s="22" t="e">
        <f>VLOOKUP($C289,'S46'!$C:$BQ,45,0)</f>
        <v>#N/A</v>
      </c>
      <c r="AF289" s="29" t="e">
        <f>VLOOKUP($C289,'S46'!$C:$BQ,52,0)</f>
        <v>#N/A</v>
      </c>
      <c r="AG289" s="29" t="e">
        <f>VLOOKUP($C289,'S46'!$C:$BQ,53,0)</f>
        <v>#N/A</v>
      </c>
      <c r="AH289" s="29" t="e">
        <f>VLOOKUP($C289,'S46'!$C:$BQ,15,0)</f>
        <v>#N/A</v>
      </c>
      <c r="AI289" s="29" t="e">
        <f>VLOOKUP($C289,'S46'!$C:$BQ,22,0)</f>
        <v>#N/A</v>
      </c>
      <c r="AJ289" s="29" t="e">
        <f>VLOOKUP($C289,'S46'!$C:$BQ,23,0)</f>
        <v>#N/A</v>
      </c>
      <c r="AK289" s="29" t="e">
        <f>VLOOKUP($C289,'S46'!$C:$BQ,35,0)</f>
        <v>#N/A</v>
      </c>
      <c r="AL289" s="29" t="e">
        <f>VLOOKUP($C289,'S46'!$C:$BQ,42,0)</f>
        <v>#N/A</v>
      </c>
      <c r="AM289" s="29" t="e">
        <f>VLOOKUP($C289,'S46'!$C:$BQ,43,0)</f>
        <v>#N/A</v>
      </c>
      <c r="AN289" s="22" t="e">
        <f>VLOOKUP($C289,'S47'!$C:$BQ,55,0)</f>
        <v>#N/A</v>
      </c>
      <c r="AO289" s="22" t="e">
        <f>VLOOKUP($C289,'S47'!$C:$BQ,62,0)</f>
        <v>#N/A</v>
      </c>
      <c r="AP289" s="22" t="e">
        <f>VLOOKUP($C289,'S47'!$C:$BQ,63,0)</f>
        <v>#N/A</v>
      </c>
      <c r="AQ289" s="22" t="e">
        <f>VLOOKUP($C289,'S47'!$C:$BQ,45,0)</f>
        <v>#N/A</v>
      </c>
      <c r="AR289" s="29" t="e">
        <f>VLOOKUP($C289,'S47'!$C:$BQ,52,0)</f>
        <v>#N/A</v>
      </c>
      <c r="AS289" s="29" t="e">
        <f>VLOOKUP($C289,'S47'!$C:$BQ,53,0)</f>
        <v>#N/A</v>
      </c>
      <c r="AT289" s="29" t="e">
        <f>VLOOKUP($C289,'S47'!$C:$BQ,15,0)</f>
        <v>#N/A</v>
      </c>
      <c r="AU289" s="29" t="e">
        <f>VLOOKUP($C289,'S47'!$C:$BQ,22,0)</f>
        <v>#N/A</v>
      </c>
      <c r="AV289" s="29" t="e">
        <f>VLOOKUP($C289,'S47'!$C:$BQ,23,0)</f>
        <v>#N/A</v>
      </c>
      <c r="AW289" s="29" t="e">
        <f>VLOOKUP($C289,'S47'!$C:$BQ,35,0)</f>
        <v>#N/A</v>
      </c>
      <c r="AX289" s="29" t="e">
        <f>VLOOKUP($C289,'S47'!$C:$BQ,42,0)</f>
        <v>#N/A</v>
      </c>
      <c r="AY289" s="29" t="e">
        <f>VLOOKUP($C289,'S47'!$C:$BQ,43,0)</f>
        <v>#N/A</v>
      </c>
      <c r="AZ289" s="22" t="e">
        <f>VLOOKUP($C289,'S48'!$C:$BQ,55,0)</f>
        <v>#N/A</v>
      </c>
      <c r="BA289" s="22" t="e">
        <f>VLOOKUP($C289,'S48'!$C:$BQ,62,0)</f>
        <v>#N/A</v>
      </c>
      <c r="BB289" s="22" t="e">
        <f>VLOOKUP($C289,'S48'!$C:$BQ,63,0)</f>
        <v>#N/A</v>
      </c>
      <c r="BC289" s="22" t="e">
        <f>VLOOKUP($C289,'S48'!$C:$BQ,45,0)</f>
        <v>#N/A</v>
      </c>
      <c r="BD289" s="29" t="e">
        <f>VLOOKUP($C289,'S48'!$C:$BQ,52,0)</f>
        <v>#N/A</v>
      </c>
      <c r="BE289" s="29" t="e">
        <f>VLOOKUP($C289,'S48'!$C:$BQ,53,0)</f>
        <v>#N/A</v>
      </c>
      <c r="BF289" s="29" t="e">
        <f>VLOOKUP($C289,'S48'!$C:$BQ,15,0)</f>
        <v>#N/A</v>
      </c>
      <c r="BG289" s="29" t="e">
        <f>VLOOKUP($C289,'S48'!$C:$BQ,22,0)</f>
        <v>#N/A</v>
      </c>
      <c r="BH289" s="29" t="e">
        <f>VLOOKUP($C289,'S48'!$C:$BQ,23,0)</f>
        <v>#N/A</v>
      </c>
      <c r="BI289" s="29" t="e">
        <f>VLOOKUP($C289,'S48'!$C:$BQ,35,0)</f>
        <v>#N/A</v>
      </c>
      <c r="BJ289" s="29" t="e">
        <f>VLOOKUP($C289,'S48'!$C:$BQ,42,0)</f>
        <v>#N/A</v>
      </c>
      <c r="BK289" s="29" t="e">
        <f>VLOOKUP($C289,'S48'!$C:$BQ,43,0)</f>
        <v>#N/A</v>
      </c>
      <c r="BL289" s="22" t="e">
        <f>VLOOKUP($C289,'S49'!$C:$BQ,55,0)</f>
        <v>#N/A</v>
      </c>
      <c r="BM289" s="22" t="e">
        <f>VLOOKUP($C289,'S49'!$C:$BQ,62,0)</f>
        <v>#N/A</v>
      </c>
      <c r="BN289" s="22" t="e">
        <f>VLOOKUP($C289,'S49'!$C:$BQ,63,0)</f>
        <v>#N/A</v>
      </c>
      <c r="BO289" s="22" t="e">
        <f>VLOOKUP($C289,'S49'!$C:$BQ,45,0)</f>
        <v>#N/A</v>
      </c>
      <c r="BP289" s="29" t="e">
        <f>VLOOKUP($C289,'S49'!$C:$BQ,52,0)</f>
        <v>#N/A</v>
      </c>
      <c r="BQ289" s="29" t="e">
        <f>VLOOKUP($C289,'S49'!$C:$BQ,53,0)</f>
        <v>#N/A</v>
      </c>
      <c r="BR289" s="29" t="e">
        <f>VLOOKUP($C289,'S49'!$C:$BQ,15,0)</f>
        <v>#N/A</v>
      </c>
      <c r="BS289" s="29" t="e">
        <f>VLOOKUP($C289,'S49'!$C:$BQ,22,0)</f>
        <v>#N/A</v>
      </c>
      <c r="BT289" s="29" t="e">
        <f>VLOOKUP($C289,'S49'!$C:$BQ,23,0)</f>
        <v>#N/A</v>
      </c>
      <c r="BU289" s="29" t="e">
        <f>VLOOKUP($C289,'S49'!$C:$BQ,35,0)</f>
        <v>#N/A</v>
      </c>
      <c r="BV289" s="29" t="e">
        <f>VLOOKUP($C289,'S49'!$C:$BQ,42,0)</f>
        <v>#N/A</v>
      </c>
      <c r="BW289" s="29" t="e">
        <f>VLOOKUP($C289,'S49'!$C:$BQ,43,0)</f>
        <v>#N/A</v>
      </c>
      <c r="BX289" s="22" t="e">
        <f>VLOOKUP($C289,'S50'!$C:$BQ,55,0)</f>
        <v>#N/A</v>
      </c>
      <c r="BY289" s="22" t="e">
        <f>VLOOKUP($C289,'S50'!$C:$BQ,62,0)</f>
        <v>#N/A</v>
      </c>
      <c r="BZ289" s="22" t="e">
        <f>VLOOKUP($C289,'S50'!$C:$BQ,63,0)</f>
        <v>#N/A</v>
      </c>
      <c r="CA289" s="22" t="e">
        <f>VLOOKUP($C289,'S50'!$C:$BQ,45,0)</f>
        <v>#N/A</v>
      </c>
      <c r="CB289" s="29" t="e">
        <f>VLOOKUP($C289,'S50'!$C:$BQ,52,0)</f>
        <v>#N/A</v>
      </c>
      <c r="CC289" s="29" t="e">
        <f>VLOOKUP($C289,'S50'!$C:$BQ,53,0)</f>
        <v>#N/A</v>
      </c>
      <c r="CD289" s="29" t="e">
        <f>VLOOKUP($C289,'S50'!$C:$BQ,15,0)</f>
        <v>#N/A</v>
      </c>
      <c r="CE289" s="29" t="e">
        <f>VLOOKUP($C289,'S50'!$C:$BQ,22,0)</f>
        <v>#N/A</v>
      </c>
      <c r="CF289" s="29" t="e">
        <f>VLOOKUP($C289,'S50'!$C:$BQ,23,0)</f>
        <v>#N/A</v>
      </c>
      <c r="CG289" s="29" t="e">
        <f>VLOOKUP($C289,'S50'!$C:$BQ,35,0)</f>
        <v>#N/A</v>
      </c>
      <c r="CH289" s="29" t="e">
        <f>VLOOKUP($C289,'S50'!$C:$BQ,42,0)</f>
        <v>#N/A</v>
      </c>
      <c r="CI289" s="29" t="e">
        <f>VLOOKUP($C289,'S50'!$C:$BQ,43,0)</f>
        <v>#N/A</v>
      </c>
    </row>
    <row r="290" spans="1:87" x14ac:dyDescent="0.2">
      <c r="A290" s="31" t="s">
        <v>308</v>
      </c>
      <c r="B290" s="31" t="s">
        <v>377</v>
      </c>
      <c r="C290" s="21" t="s">
        <v>334</v>
      </c>
      <c r="D290" s="22">
        <f>VLOOKUP($C290,'S0 remplacer avec S44'!$C:$BQ,55,0)</f>
        <v>143.69999999999999</v>
      </c>
      <c r="E290" s="22">
        <f>VLOOKUP($C290,'S0 remplacer avec S44'!$C:$BQ,62,0)</f>
        <v>75</v>
      </c>
      <c r="F290" s="22">
        <f>VLOOKUP($C290,'S0 remplacer avec S44'!$C:$BQ,63,0)</f>
        <v>119</v>
      </c>
      <c r="G290" s="22">
        <f>VLOOKUP($C290,'S0 remplacer avec S44'!$C:$BQ,45,0)</f>
        <v>2174.7449200000001</v>
      </c>
      <c r="H290" s="29">
        <f>VLOOKUP($C290,'S0 remplacer avec S44'!$C:$BQ,52,0)</f>
        <v>0</v>
      </c>
      <c r="I290" s="29">
        <f>VLOOKUP($C290,'S0 remplacer avec S44'!$C:$BQ,53,0)</f>
        <v>135</v>
      </c>
      <c r="J290" s="29">
        <f>VLOOKUP($C290,'S0 remplacer avec S44'!$C:$BQ,15,0)</f>
        <v>144</v>
      </c>
      <c r="K290" s="29">
        <f>VLOOKUP($C290,'S0 remplacer avec S44'!$C:$BQ,22,0)</f>
        <v>0</v>
      </c>
      <c r="L290" s="29">
        <f>VLOOKUP($C290,'S0 remplacer avec S44'!$C:$BQ,23,0)</f>
        <v>2</v>
      </c>
      <c r="M290" s="29">
        <f>VLOOKUP($C290,'S0 remplacer avec S44'!$C:$BQ,35,0)</f>
        <v>2227.87583</v>
      </c>
      <c r="N290" s="29">
        <f>VLOOKUP($C290,'S0 remplacer avec S44'!$C:$BQ,42,0)</f>
        <v>0</v>
      </c>
      <c r="O290" s="29">
        <f>VLOOKUP($C290,'S0 remplacer avec S44'!$C:$BQ,43,0)</f>
        <v>414</v>
      </c>
      <c r="P290" s="22">
        <f>VLOOKUP($C290,'S45'!$C:$BQ,55,0)</f>
        <v>146.69999999999999</v>
      </c>
      <c r="Q290" s="22">
        <f>VLOOKUP($C290,'S45'!$C:$BQ,62,0)</f>
        <v>72</v>
      </c>
      <c r="R290" s="22">
        <f>VLOOKUP($C290,'S45'!$C:$BQ,63,0)</f>
        <v>116</v>
      </c>
      <c r="S290" s="22">
        <f>VLOOKUP($C290,'S45'!$C:$BQ,45,0)</f>
        <v>2199.22667</v>
      </c>
      <c r="T290" s="29">
        <f>VLOOKUP($C290,'S45'!$C:$BQ,52,0)</f>
        <v>0</v>
      </c>
      <c r="U290" s="29">
        <f>VLOOKUP($C290,'S45'!$C:$BQ,53,0)</f>
        <v>110</v>
      </c>
      <c r="V290" s="29">
        <f>VLOOKUP($C290,'S45'!$C:$BQ,15,0)</f>
        <v>144</v>
      </c>
      <c r="W290" s="29">
        <f>VLOOKUP($C290,'S45'!$C:$BQ,22,0)</f>
        <v>0</v>
      </c>
      <c r="X290" s="29">
        <f>VLOOKUP($C290,'S45'!$C:$BQ,23,0)</f>
        <v>2</v>
      </c>
      <c r="Y290" s="29">
        <f>VLOOKUP($C290,'S45'!$C:$BQ,35,0)</f>
        <v>2245.66255</v>
      </c>
      <c r="Z290" s="29">
        <f>VLOOKUP($C290,'S45'!$C:$BQ,42,0)</f>
        <v>0</v>
      </c>
      <c r="AA290" s="29">
        <f>VLOOKUP($C290,'S45'!$C:$BQ,43,0)</f>
        <v>397</v>
      </c>
      <c r="AB290" s="22" t="e">
        <f>VLOOKUP($C290,'S46'!$C:$BQ,55,0)</f>
        <v>#N/A</v>
      </c>
      <c r="AC290" s="22" t="e">
        <f>VLOOKUP($C290,'S46'!$C:$BQ,62,0)</f>
        <v>#N/A</v>
      </c>
      <c r="AD290" s="22" t="e">
        <f>VLOOKUP($C290,'S46'!$C:$BQ,63,0)</f>
        <v>#N/A</v>
      </c>
      <c r="AE290" s="22" t="e">
        <f>VLOOKUP($C290,'S46'!$C:$BQ,45,0)</f>
        <v>#N/A</v>
      </c>
      <c r="AF290" s="29" t="e">
        <f>VLOOKUP($C290,'S46'!$C:$BQ,52,0)</f>
        <v>#N/A</v>
      </c>
      <c r="AG290" s="29" t="e">
        <f>VLOOKUP($C290,'S46'!$C:$BQ,53,0)</f>
        <v>#N/A</v>
      </c>
      <c r="AH290" s="29" t="e">
        <f>VLOOKUP($C290,'S46'!$C:$BQ,15,0)</f>
        <v>#N/A</v>
      </c>
      <c r="AI290" s="29" t="e">
        <f>VLOOKUP($C290,'S46'!$C:$BQ,22,0)</f>
        <v>#N/A</v>
      </c>
      <c r="AJ290" s="29" t="e">
        <f>VLOOKUP($C290,'S46'!$C:$BQ,23,0)</f>
        <v>#N/A</v>
      </c>
      <c r="AK290" s="29" t="e">
        <f>VLOOKUP($C290,'S46'!$C:$BQ,35,0)</f>
        <v>#N/A</v>
      </c>
      <c r="AL290" s="29" t="e">
        <f>VLOOKUP($C290,'S46'!$C:$BQ,42,0)</f>
        <v>#N/A</v>
      </c>
      <c r="AM290" s="29" t="e">
        <f>VLOOKUP($C290,'S46'!$C:$BQ,43,0)</f>
        <v>#N/A</v>
      </c>
      <c r="AN290" s="22" t="e">
        <f>VLOOKUP($C290,'S47'!$C:$BQ,55,0)</f>
        <v>#N/A</v>
      </c>
      <c r="AO290" s="22" t="e">
        <f>VLOOKUP($C290,'S47'!$C:$BQ,62,0)</f>
        <v>#N/A</v>
      </c>
      <c r="AP290" s="22" t="e">
        <f>VLOOKUP($C290,'S47'!$C:$BQ,63,0)</f>
        <v>#N/A</v>
      </c>
      <c r="AQ290" s="22" t="e">
        <f>VLOOKUP($C290,'S47'!$C:$BQ,45,0)</f>
        <v>#N/A</v>
      </c>
      <c r="AR290" s="29" t="e">
        <f>VLOOKUP($C290,'S47'!$C:$BQ,52,0)</f>
        <v>#N/A</v>
      </c>
      <c r="AS290" s="29" t="e">
        <f>VLOOKUP($C290,'S47'!$C:$BQ,53,0)</f>
        <v>#N/A</v>
      </c>
      <c r="AT290" s="29" t="e">
        <f>VLOOKUP($C290,'S47'!$C:$BQ,15,0)</f>
        <v>#N/A</v>
      </c>
      <c r="AU290" s="29" t="e">
        <f>VLOOKUP($C290,'S47'!$C:$BQ,22,0)</f>
        <v>#N/A</v>
      </c>
      <c r="AV290" s="29" t="e">
        <f>VLOOKUP($C290,'S47'!$C:$BQ,23,0)</f>
        <v>#N/A</v>
      </c>
      <c r="AW290" s="29" t="e">
        <f>VLOOKUP($C290,'S47'!$C:$BQ,35,0)</f>
        <v>#N/A</v>
      </c>
      <c r="AX290" s="29" t="e">
        <f>VLOOKUP($C290,'S47'!$C:$BQ,42,0)</f>
        <v>#N/A</v>
      </c>
      <c r="AY290" s="29" t="e">
        <f>VLOOKUP($C290,'S47'!$C:$BQ,43,0)</f>
        <v>#N/A</v>
      </c>
      <c r="AZ290" s="22" t="e">
        <f>VLOOKUP($C290,'S48'!$C:$BQ,55,0)</f>
        <v>#N/A</v>
      </c>
      <c r="BA290" s="22" t="e">
        <f>VLOOKUP($C290,'S48'!$C:$BQ,62,0)</f>
        <v>#N/A</v>
      </c>
      <c r="BB290" s="22" t="e">
        <f>VLOOKUP($C290,'S48'!$C:$BQ,63,0)</f>
        <v>#N/A</v>
      </c>
      <c r="BC290" s="22" t="e">
        <f>VLOOKUP($C290,'S48'!$C:$BQ,45,0)</f>
        <v>#N/A</v>
      </c>
      <c r="BD290" s="29" t="e">
        <f>VLOOKUP($C290,'S48'!$C:$BQ,52,0)</f>
        <v>#N/A</v>
      </c>
      <c r="BE290" s="29" t="e">
        <f>VLOOKUP($C290,'S48'!$C:$BQ,53,0)</f>
        <v>#N/A</v>
      </c>
      <c r="BF290" s="29" t="e">
        <f>VLOOKUP($C290,'S48'!$C:$BQ,15,0)</f>
        <v>#N/A</v>
      </c>
      <c r="BG290" s="29" t="e">
        <f>VLOOKUP($C290,'S48'!$C:$BQ,22,0)</f>
        <v>#N/A</v>
      </c>
      <c r="BH290" s="29" t="e">
        <f>VLOOKUP($C290,'S48'!$C:$BQ,23,0)</f>
        <v>#N/A</v>
      </c>
      <c r="BI290" s="29" t="e">
        <f>VLOOKUP($C290,'S48'!$C:$BQ,35,0)</f>
        <v>#N/A</v>
      </c>
      <c r="BJ290" s="29" t="e">
        <f>VLOOKUP($C290,'S48'!$C:$BQ,42,0)</f>
        <v>#N/A</v>
      </c>
      <c r="BK290" s="29" t="e">
        <f>VLOOKUP($C290,'S48'!$C:$BQ,43,0)</f>
        <v>#N/A</v>
      </c>
      <c r="BL290" s="22" t="e">
        <f>VLOOKUP($C290,'S49'!$C:$BQ,55,0)</f>
        <v>#N/A</v>
      </c>
      <c r="BM290" s="22" t="e">
        <f>VLOOKUP($C290,'S49'!$C:$BQ,62,0)</f>
        <v>#N/A</v>
      </c>
      <c r="BN290" s="22" t="e">
        <f>VLOOKUP($C290,'S49'!$C:$BQ,63,0)</f>
        <v>#N/A</v>
      </c>
      <c r="BO290" s="22" t="e">
        <f>VLOOKUP($C290,'S49'!$C:$BQ,45,0)</f>
        <v>#N/A</v>
      </c>
      <c r="BP290" s="29" t="e">
        <f>VLOOKUP($C290,'S49'!$C:$BQ,52,0)</f>
        <v>#N/A</v>
      </c>
      <c r="BQ290" s="29" t="e">
        <f>VLOOKUP($C290,'S49'!$C:$BQ,53,0)</f>
        <v>#N/A</v>
      </c>
      <c r="BR290" s="29" t="e">
        <f>VLOOKUP($C290,'S49'!$C:$BQ,15,0)</f>
        <v>#N/A</v>
      </c>
      <c r="BS290" s="29" t="e">
        <f>VLOOKUP($C290,'S49'!$C:$BQ,22,0)</f>
        <v>#N/A</v>
      </c>
      <c r="BT290" s="29" t="e">
        <f>VLOOKUP($C290,'S49'!$C:$BQ,23,0)</f>
        <v>#N/A</v>
      </c>
      <c r="BU290" s="29" t="e">
        <f>VLOOKUP($C290,'S49'!$C:$BQ,35,0)</f>
        <v>#N/A</v>
      </c>
      <c r="BV290" s="29" t="e">
        <f>VLOOKUP($C290,'S49'!$C:$BQ,42,0)</f>
        <v>#N/A</v>
      </c>
      <c r="BW290" s="29" t="e">
        <f>VLOOKUP($C290,'S49'!$C:$BQ,43,0)</f>
        <v>#N/A</v>
      </c>
      <c r="BX290" s="22" t="e">
        <f>VLOOKUP($C290,'S50'!$C:$BQ,55,0)</f>
        <v>#N/A</v>
      </c>
      <c r="BY290" s="22" t="e">
        <f>VLOOKUP($C290,'S50'!$C:$BQ,62,0)</f>
        <v>#N/A</v>
      </c>
      <c r="BZ290" s="22" t="e">
        <f>VLOOKUP($C290,'S50'!$C:$BQ,63,0)</f>
        <v>#N/A</v>
      </c>
      <c r="CA290" s="22" t="e">
        <f>VLOOKUP($C290,'S50'!$C:$BQ,45,0)</f>
        <v>#N/A</v>
      </c>
      <c r="CB290" s="29" t="e">
        <f>VLOOKUP($C290,'S50'!$C:$BQ,52,0)</f>
        <v>#N/A</v>
      </c>
      <c r="CC290" s="29" t="e">
        <f>VLOOKUP($C290,'S50'!$C:$BQ,53,0)</f>
        <v>#N/A</v>
      </c>
      <c r="CD290" s="29" t="e">
        <f>VLOOKUP($C290,'S50'!$C:$BQ,15,0)</f>
        <v>#N/A</v>
      </c>
      <c r="CE290" s="29" t="e">
        <f>VLOOKUP($C290,'S50'!$C:$BQ,22,0)</f>
        <v>#N/A</v>
      </c>
      <c r="CF290" s="29" t="e">
        <f>VLOOKUP($C290,'S50'!$C:$BQ,23,0)</f>
        <v>#N/A</v>
      </c>
      <c r="CG290" s="29" t="e">
        <f>VLOOKUP($C290,'S50'!$C:$BQ,35,0)</f>
        <v>#N/A</v>
      </c>
      <c r="CH290" s="29" t="e">
        <f>VLOOKUP($C290,'S50'!$C:$BQ,42,0)</f>
        <v>#N/A</v>
      </c>
      <c r="CI290" s="29" t="e">
        <f>VLOOKUP($C290,'S50'!$C:$BQ,43,0)</f>
        <v>#N/A</v>
      </c>
    </row>
    <row r="291" spans="1:87" x14ac:dyDescent="0.2">
      <c r="A291" s="31" t="s">
        <v>308</v>
      </c>
      <c r="B291" s="31" t="s">
        <v>377</v>
      </c>
      <c r="C291" s="21" t="s">
        <v>335</v>
      </c>
      <c r="D291" s="22">
        <f>VLOOKUP($C291,'S0 remplacer avec S44'!$C:$BQ,55,0)</f>
        <v>124.6</v>
      </c>
      <c r="E291" s="22">
        <f>VLOOKUP($C291,'S0 remplacer avec S44'!$C:$BQ,62,0)</f>
        <v>77</v>
      </c>
      <c r="F291" s="22">
        <f>VLOOKUP($C291,'S0 remplacer avec S44'!$C:$BQ,63,0)</f>
        <v>117</v>
      </c>
      <c r="G291" s="22">
        <f>VLOOKUP($C291,'S0 remplacer avec S44'!$C:$BQ,45,0)</f>
        <v>1522.9993300000001</v>
      </c>
      <c r="H291" s="29">
        <f>VLOOKUP($C291,'S0 remplacer avec S44'!$C:$BQ,52,0)</f>
        <v>251</v>
      </c>
      <c r="I291" s="29">
        <f>VLOOKUP($C291,'S0 remplacer avec S44'!$C:$BQ,53,0)</f>
        <v>606</v>
      </c>
      <c r="J291" s="29">
        <f>VLOOKUP($C291,'S0 remplacer avec S44'!$C:$BQ,15,0)</f>
        <v>121</v>
      </c>
      <c r="K291" s="29">
        <f>VLOOKUP($C291,'S0 remplacer avec S44'!$C:$BQ,22,0)</f>
        <v>0</v>
      </c>
      <c r="L291" s="29">
        <f>VLOOKUP($C291,'S0 remplacer avec S44'!$C:$BQ,23,0)</f>
        <v>13</v>
      </c>
      <c r="M291" s="29">
        <f>VLOOKUP($C291,'S0 remplacer avec S44'!$C:$BQ,35,0)</f>
        <v>2176.6381099999999</v>
      </c>
      <c r="N291" s="29">
        <f>VLOOKUP($C291,'S0 remplacer avec S44'!$C:$BQ,42,0)</f>
        <v>0</v>
      </c>
      <c r="O291" s="29">
        <f>VLOOKUP($C291,'S0 remplacer avec S44'!$C:$BQ,43,0)</f>
        <v>156</v>
      </c>
      <c r="P291" s="22">
        <f>VLOOKUP($C291,'S45'!$C:$BQ,55,0)</f>
        <v>125.8</v>
      </c>
      <c r="Q291" s="22">
        <f>VLOOKUP($C291,'S45'!$C:$BQ,62,0)</f>
        <v>76</v>
      </c>
      <c r="R291" s="22">
        <f>VLOOKUP($C291,'S45'!$C:$BQ,63,0)</f>
        <v>116</v>
      </c>
      <c r="S291" s="22">
        <f>VLOOKUP($C291,'S45'!$C:$BQ,45,0)</f>
        <v>1506.74478</v>
      </c>
      <c r="T291" s="29">
        <f>VLOOKUP($C291,'S45'!$C:$BQ,52,0)</f>
        <v>268</v>
      </c>
      <c r="U291" s="29">
        <f>VLOOKUP($C291,'S45'!$C:$BQ,53,0)</f>
        <v>622</v>
      </c>
      <c r="V291" s="29">
        <f>VLOOKUP($C291,'S45'!$C:$BQ,15,0)</f>
        <v>123</v>
      </c>
      <c r="W291" s="29">
        <f>VLOOKUP($C291,'S45'!$C:$BQ,22,0)</f>
        <v>0</v>
      </c>
      <c r="X291" s="29">
        <f>VLOOKUP($C291,'S45'!$C:$BQ,23,0)</f>
        <v>11</v>
      </c>
      <c r="Y291" s="29">
        <f>VLOOKUP($C291,'S45'!$C:$BQ,35,0)</f>
        <v>2181.0922</v>
      </c>
      <c r="Z291" s="29">
        <f>VLOOKUP($C291,'S45'!$C:$BQ,42,0)</f>
        <v>0</v>
      </c>
      <c r="AA291" s="29">
        <f>VLOOKUP($C291,'S45'!$C:$BQ,43,0)</f>
        <v>151</v>
      </c>
      <c r="AB291" s="22" t="e">
        <f>VLOOKUP($C291,'S46'!$C:$BQ,55,0)</f>
        <v>#N/A</v>
      </c>
      <c r="AC291" s="22" t="e">
        <f>VLOOKUP($C291,'S46'!$C:$BQ,62,0)</f>
        <v>#N/A</v>
      </c>
      <c r="AD291" s="22" t="e">
        <f>VLOOKUP($C291,'S46'!$C:$BQ,63,0)</f>
        <v>#N/A</v>
      </c>
      <c r="AE291" s="22" t="e">
        <f>VLOOKUP($C291,'S46'!$C:$BQ,45,0)</f>
        <v>#N/A</v>
      </c>
      <c r="AF291" s="29" t="e">
        <f>VLOOKUP($C291,'S46'!$C:$BQ,52,0)</f>
        <v>#N/A</v>
      </c>
      <c r="AG291" s="29" t="e">
        <f>VLOOKUP($C291,'S46'!$C:$BQ,53,0)</f>
        <v>#N/A</v>
      </c>
      <c r="AH291" s="29" t="e">
        <f>VLOOKUP($C291,'S46'!$C:$BQ,15,0)</f>
        <v>#N/A</v>
      </c>
      <c r="AI291" s="29" t="e">
        <f>VLOOKUP($C291,'S46'!$C:$BQ,22,0)</f>
        <v>#N/A</v>
      </c>
      <c r="AJ291" s="29" t="e">
        <f>VLOOKUP($C291,'S46'!$C:$BQ,23,0)</f>
        <v>#N/A</v>
      </c>
      <c r="AK291" s="29" t="e">
        <f>VLOOKUP($C291,'S46'!$C:$BQ,35,0)</f>
        <v>#N/A</v>
      </c>
      <c r="AL291" s="29" t="e">
        <f>VLOOKUP($C291,'S46'!$C:$BQ,42,0)</f>
        <v>#N/A</v>
      </c>
      <c r="AM291" s="29" t="e">
        <f>VLOOKUP($C291,'S46'!$C:$BQ,43,0)</f>
        <v>#N/A</v>
      </c>
      <c r="AN291" s="22" t="e">
        <f>VLOOKUP($C291,'S47'!$C:$BQ,55,0)</f>
        <v>#N/A</v>
      </c>
      <c r="AO291" s="22" t="e">
        <f>VLOOKUP($C291,'S47'!$C:$BQ,62,0)</f>
        <v>#N/A</v>
      </c>
      <c r="AP291" s="22" t="e">
        <f>VLOOKUP($C291,'S47'!$C:$BQ,63,0)</f>
        <v>#N/A</v>
      </c>
      <c r="AQ291" s="22" t="e">
        <f>VLOOKUP($C291,'S47'!$C:$BQ,45,0)</f>
        <v>#N/A</v>
      </c>
      <c r="AR291" s="29" t="e">
        <f>VLOOKUP($C291,'S47'!$C:$BQ,52,0)</f>
        <v>#N/A</v>
      </c>
      <c r="AS291" s="29" t="e">
        <f>VLOOKUP($C291,'S47'!$C:$BQ,53,0)</f>
        <v>#N/A</v>
      </c>
      <c r="AT291" s="29" t="e">
        <f>VLOOKUP($C291,'S47'!$C:$BQ,15,0)</f>
        <v>#N/A</v>
      </c>
      <c r="AU291" s="29" t="e">
        <f>VLOOKUP($C291,'S47'!$C:$BQ,22,0)</f>
        <v>#N/A</v>
      </c>
      <c r="AV291" s="29" t="e">
        <f>VLOOKUP($C291,'S47'!$C:$BQ,23,0)</f>
        <v>#N/A</v>
      </c>
      <c r="AW291" s="29" t="e">
        <f>VLOOKUP($C291,'S47'!$C:$BQ,35,0)</f>
        <v>#N/A</v>
      </c>
      <c r="AX291" s="29" t="e">
        <f>VLOOKUP($C291,'S47'!$C:$BQ,42,0)</f>
        <v>#N/A</v>
      </c>
      <c r="AY291" s="29" t="e">
        <f>VLOOKUP($C291,'S47'!$C:$BQ,43,0)</f>
        <v>#N/A</v>
      </c>
      <c r="AZ291" s="22" t="e">
        <f>VLOOKUP($C291,'S48'!$C:$BQ,55,0)</f>
        <v>#N/A</v>
      </c>
      <c r="BA291" s="22" t="e">
        <f>VLOOKUP($C291,'S48'!$C:$BQ,62,0)</f>
        <v>#N/A</v>
      </c>
      <c r="BB291" s="22" t="e">
        <f>VLOOKUP($C291,'S48'!$C:$BQ,63,0)</f>
        <v>#N/A</v>
      </c>
      <c r="BC291" s="22" t="e">
        <f>VLOOKUP($C291,'S48'!$C:$BQ,45,0)</f>
        <v>#N/A</v>
      </c>
      <c r="BD291" s="29" t="e">
        <f>VLOOKUP($C291,'S48'!$C:$BQ,52,0)</f>
        <v>#N/A</v>
      </c>
      <c r="BE291" s="29" t="e">
        <f>VLOOKUP($C291,'S48'!$C:$BQ,53,0)</f>
        <v>#N/A</v>
      </c>
      <c r="BF291" s="29" t="e">
        <f>VLOOKUP($C291,'S48'!$C:$BQ,15,0)</f>
        <v>#N/A</v>
      </c>
      <c r="BG291" s="29" t="e">
        <f>VLOOKUP($C291,'S48'!$C:$BQ,22,0)</f>
        <v>#N/A</v>
      </c>
      <c r="BH291" s="29" t="e">
        <f>VLOOKUP($C291,'S48'!$C:$BQ,23,0)</f>
        <v>#N/A</v>
      </c>
      <c r="BI291" s="29" t="e">
        <f>VLOOKUP($C291,'S48'!$C:$BQ,35,0)</f>
        <v>#N/A</v>
      </c>
      <c r="BJ291" s="29" t="e">
        <f>VLOOKUP($C291,'S48'!$C:$BQ,42,0)</f>
        <v>#N/A</v>
      </c>
      <c r="BK291" s="29" t="e">
        <f>VLOOKUP($C291,'S48'!$C:$BQ,43,0)</f>
        <v>#N/A</v>
      </c>
      <c r="BL291" s="22" t="e">
        <f>VLOOKUP($C291,'S49'!$C:$BQ,55,0)</f>
        <v>#N/A</v>
      </c>
      <c r="BM291" s="22" t="e">
        <f>VLOOKUP($C291,'S49'!$C:$BQ,62,0)</f>
        <v>#N/A</v>
      </c>
      <c r="BN291" s="22" t="e">
        <f>VLOOKUP($C291,'S49'!$C:$BQ,63,0)</f>
        <v>#N/A</v>
      </c>
      <c r="BO291" s="22" t="e">
        <f>VLOOKUP($C291,'S49'!$C:$BQ,45,0)</f>
        <v>#N/A</v>
      </c>
      <c r="BP291" s="29" t="e">
        <f>VLOOKUP($C291,'S49'!$C:$BQ,52,0)</f>
        <v>#N/A</v>
      </c>
      <c r="BQ291" s="29" t="e">
        <f>VLOOKUP($C291,'S49'!$C:$BQ,53,0)</f>
        <v>#N/A</v>
      </c>
      <c r="BR291" s="29" t="e">
        <f>VLOOKUP($C291,'S49'!$C:$BQ,15,0)</f>
        <v>#N/A</v>
      </c>
      <c r="BS291" s="29" t="e">
        <f>VLOOKUP($C291,'S49'!$C:$BQ,22,0)</f>
        <v>#N/A</v>
      </c>
      <c r="BT291" s="29" t="e">
        <f>VLOOKUP($C291,'S49'!$C:$BQ,23,0)</f>
        <v>#N/A</v>
      </c>
      <c r="BU291" s="29" t="e">
        <f>VLOOKUP($C291,'S49'!$C:$BQ,35,0)</f>
        <v>#N/A</v>
      </c>
      <c r="BV291" s="29" t="e">
        <f>VLOOKUP($C291,'S49'!$C:$BQ,42,0)</f>
        <v>#N/A</v>
      </c>
      <c r="BW291" s="29" t="e">
        <f>VLOOKUP($C291,'S49'!$C:$BQ,43,0)</f>
        <v>#N/A</v>
      </c>
      <c r="BX291" s="22" t="e">
        <f>VLOOKUP($C291,'S50'!$C:$BQ,55,0)</f>
        <v>#N/A</v>
      </c>
      <c r="BY291" s="22" t="e">
        <f>VLOOKUP($C291,'S50'!$C:$BQ,62,0)</f>
        <v>#N/A</v>
      </c>
      <c r="BZ291" s="22" t="e">
        <f>VLOOKUP($C291,'S50'!$C:$BQ,63,0)</f>
        <v>#N/A</v>
      </c>
      <c r="CA291" s="22" t="e">
        <f>VLOOKUP($C291,'S50'!$C:$BQ,45,0)</f>
        <v>#N/A</v>
      </c>
      <c r="CB291" s="29" t="e">
        <f>VLOOKUP($C291,'S50'!$C:$BQ,52,0)</f>
        <v>#N/A</v>
      </c>
      <c r="CC291" s="29" t="e">
        <f>VLOOKUP($C291,'S50'!$C:$BQ,53,0)</f>
        <v>#N/A</v>
      </c>
      <c r="CD291" s="29" t="e">
        <f>VLOOKUP($C291,'S50'!$C:$BQ,15,0)</f>
        <v>#N/A</v>
      </c>
      <c r="CE291" s="29" t="e">
        <f>VLOOKUP($C291,'S50'!$C:$BQ,22,0)</f>
        <v>#N/A</v>
      </c>
      <c r="CF291" s="29" t="e">
        <f>VLOOKUP($C291,'S50'!$C:$BQ,23,0)</f>
        <v>#N/A</v>
      </c>
      <c r="CG291" s="29" t="e">
        <f>VLOOKUP($C291,'S50'!$C:$BQ,35,0)</f>
        <v>#N/A</v>
      </c>
      <c r="CH291" s="29" t="e">
        <f>VLOOKUP($C291,'S50'!$C:$BQ,42,0)</f>
        <v>#N/A</v>
      </c>
      <c r="CI291" s="29" t="e">
        <f>VLOOKUP($C291,'S50'!$C:$BQ,43,0)</f>
        <v>#N/A</v>
      </c>
    </row>
    <row r="292" spans="1:87" x14ac:dyDescent="0.2">
      <c r="A292" s="31" t="s">
        <v>308</v>
      </c>
      <c r="B292" s="31" t="s">
        <v>377</v>
      </c>
      <c r="C292" s="21" t="s">
        <v>326</v>
      </c>
      <c r="D292" s="22">
        <f>VLOOKUP($C292,'S0 remplacer avec S44'!$C:$BQ,55,0)</f>
        <v>674.4</v>
      </c>
      <c r="E292" s="22">
        <f>VLOOKUP($C292,'S0 remplacer avec S44'!$C:$BQ,62,0)</f>
        <v>228</v>
      </c>
      <c r="F292" s="22">
        <f>VLOOKUP($C292,'S0 remplacer avec S44'!$C:$BQ,63,0)</f>
        <v>409</v>
      </c>
      <c r="G292" s="22">
        <f>VLOOKUP($C292,'S0 remplacer avec S44'!$C:$BQ,45,0)</f>
        <v>7491.9744099999998</v>
      </c>
      <c r="H292" s="29">
        <f>VLOOKUP($C292,'S0 remplacer avec S44'!$C:$BQ,52,0)</f>
        <v>462</v>
      </c>
      <c r="I292" s="29">
        <f>VLOOKUP($C292,'S0 remplacer avec S44'!$C:$BQ,53,0)</f>
        <v>2053</v>
      </c>
      <c r="J292" s="29">
        <f>VLOOKUP($C292,'S0 remplacer avec S44'!$C:$BQ,15,0)</f>
        <v>584</v>
      </c>
      <c r="K292" s="29">
        <f>VLOOKUP($C292,'S0 remplacer avec S44'!$C:$BQ,22,0)</f>
        <v>0</v>
      </c>
      <c r="L292" s="29">
        <f>VLOOKUP($C292,'S0 remplacer avec S44'!$C:$BQ,23,0)</f>
        <v>16</v>
      </c>
      <c r="M292" s="29">
        <f>VLOOKUP($C292,'S0 remplacer avec S44'!$C:$BQ,35,0)</f>
        <v>15019.987069999999</v>
      </c>
      <c r="N292" s="29">
        <f>VLOOKUP($C292,'S0 remplacer avec S44'!$C:$BQ,42,0)</f>
        <v>0</v>
      </c>
      <c r="O292" s="29">
        <f>VLOOKUP($C292,'S0 remplacer avec S44'!$C:$BQ,43,0)</f>
        <v>0</v>
      </c>
      <c r="P292" s="22">
        <f>VLOOKUP($C292,'S45'!$C:$BQ,55,0)</f>
        <v>681.6</v>
      </c>
      <c r="Q292" s="22">
        <f>VLOOKUP($C292,'S45'!$C:$BQ,62,0)</f>
        <v>221</v>
      </c>
      <c r="R292" s="22">
        <f>VLOOKUP($C292,'S45'!$C:$BQ,63,0)</f>
        <v>402</v>
      </c>
      <c r="S292" s="22">
        <f>VLOOKUP($C292,'S45'!$C:$BQ,45,0)</f>
        <v>7704.4804299999996</v>
      </c>
      <c r="T292" s="29">
        <f>VLOOKUP($C292,'S45'!$C:$BQ,52,0)</f>
        <v>249</v>
      </c>
      <c r="U292" s="29">
        <f>VLOOKUP($C292,'S45'!$C:$BQ,53,0)</f>
        <v>1840</v>
      </c>
      <c r="V292" s="29">
        <f>VLOOKUP($C292,'S45'!$C:$BQ,15,0)</f>
        <v>591</v>
      </c>
      <c r="W292" s="29">
        <f>VLOOKUP($C292,'S45'!$C:$BQ,22,0)</f>
        <v>0</v>
      </c>
      <c r="X292" s="29">
        <f>VLOOKUP($C292,'S45'!$C:$BQ,23,0)</f>
        <v>9</v>
      </c>
      <c r="Y292" s="29">
        <f>VLOOKUP($C292,'S45'!$C:$BQ,35,0)</f>
        <v>15349.080029999999</v>
      </c>
      <c r="Z292" s="29">
        <f>VLOOKUP($C292,'S45'!$C:$BQ,42,0)</f>
        <v>0</v>
      </c>
      <c r="AA292" s="29">
        <f>VLOOKUP($C292,'S45'!$C:$BQ,43,0)</f>
        <v>0</v>
      </c>
      <c r="AB292" s="22" t="e">
        <f>VLOOKUP($C292,'S46'!$C:$BQ,55,0)</f>
        <v>#N/A</v>
      </c>
      <c r="AC292" s="22" t="e">
        <f>VLOOKUP($C292,'S46'!$C:$BQ,62,0)</f>
        <v>#N/A</v>
      </c>
      <c r="AD292" s="22" t="e">
        <f>VLOOKUP($C292,'S46'!$C:$BQ,63,0)</f>
        <v>#N/A</v>
      </c>
      <c r="AE292" s="22" t="e">
        <f>VLOOKUP($C292,'S46'!$C:$BQ,45,0)</f>
        <v>#N/A</v>
      </c>
      <c r="AF292" s="29" t="e">
        <f>VLOOKUP($C292,'S46'!$C:$BQ,52,0)</f>
        <v>#N/A</v>
      </c>
      <c r="AG292" s="29" t="e">
        <f>VLOOKUP($C292,'S46'!$C:$BQ,53,0)</f>
        <v>#N/A</v>
      </c>
      <c r="AH292" s="29" t="e">
        <f>VLOOKUP($C292,'S46'!$C:$BQ,15,0)</f>
        <v>#N/A</v>
      </c>
      <c r="AI292" s="29" t="e">
        <f>VLOOKUP($C292,'S46'!$C:$BQ,22,0)</f>
        <v>#N/A</v>
      </c>
      <c r="AJ292" s="29" t="e">
        <f>VLOOKUP($C292,'S46'!$C:$BQ,23,0)</f>
        <v>#N/A</v>
      </c>
      <c r="AK292" s="29" t="e">
        <f>VLOOKUP($C292,'S46'!$C:$BQ,35,0)</f>
        <v>#N/A</v>
      </c>
      <c r="AL292" s="29" t="e">
        <f>VLOOKUP($C292,'S46'!$C:$BQ,42,0)</f>
        <v>#N/A</v>
      </c>
      <c r="AM292" s="29" t="e">
        <f>VLOOKUP($C292,'S46'!$C:$BQ,43,0)</f>
        <v>#N/A</v>
      </c>
      <c r="AN292" s="22" t="e">
        <f>VLOOKUP($C292,'S47'!$C:$BQ,55,0)</f>
        <v>#N/A</v>
      </c>
      <c r="AO292" s="22" t="e">
        <f>VLOOKUP($C292,'S47'!$C:$BQ,62,0)</f>
        <v>#N/A</v>
      </c>
      <c r="AP292" s="22" t="e">
        <f>VLOOKUP($C292,'S47'!$C:$BQ,63,0)</f>
        <v>#N/A</v>
      </c>
      <c r="AQ292" s="22" t="e">
        <f>VLOOKUP($C292,'S47'!$C:$BQ,45,0)</f>
        <v>#N/A</v>
      </c>
      <c r="AR292" s="29" t="e">
        <f>VLOOKUP($C292,'S47'!$C:$BQ,52,0)</f>
        <v>#N/A</v>
      </c>
      <c r="AS292" s="29" t="e">
        <f>VLOOKUP($C292,'S47'!$C:$BQ,53,0)</f>
        <v>#N/A</v>
      </c>
      <c r="AT292" s="29" t="e">
        <f>VLOOKUP($C292,'S47'!$C:$BQ,15,0)</f>
        <v>#N/A</v>
      </c>
      <c r="AU292" s="29" t="e">
        <f>VLOOKUP($C292,'S47'!$C:$BQ,22,0)</f>
        <v>#N/A</v>
      </c>
      <c r="AV292" s="29" t="e">
        <f>VLOOKUP($C292,'S47'!$C:$BQ,23,0)</f>
        <v>#N/A</v>
      </c>
      <c r="AW292" s="29" t="e">
        <f>VLOOKUP($C292,'S47'!$C:$BQ,35,0)</f>
        <v>#N/A</v>
      </c>
      <c r="AX292" s="29" t="e">
        <f>VLOOKUP($C292,'S47'!$C:$BQ,42,0)</f>
        <v>#N/A</v>
      </c>
      <c r="AY292" s="29" t="e">
        <f>VLOOKUP($C292,'S47'!$C:$BQ,43,0)</f>
        <v>#N/A</v>
      </c>
      <c r="AZ292" s="22" t="e">
        <f>VLOOKUP($C292,'S48'!$C:$BQ,55,0)</f>
        <v>#N/A</v>
      </c>
      <c r="BA292" s="22" t="e">
        <f>VLOOKUP($C292,'S48'!$C:$BQ,62,0)</f>
        <v>#N/A</v>
      </c>
      <c r="BB292" s="22" t="e">
        <f>VLOOKUP($C292,'S48'!$C:$BQ,63,0)</f>
        <v>#N/A</v>
      </c>
      <c r="BC292" s="22" t="e">
        <f>VLOOKUP($C292,'S48'!$C:$BQ,45,0)</f>
        <v>#N/A</v>
      </c>
      <c r="BD292" s="29" t="e">
        <f>VLOOKUP($C292,'S48'!$C:$BQ,52,0)</f>
        <v>#N/A</v>
      </c>
      <c r="BE292" s="29" t="e">
        <f>VLOOKUP($C292,'S48'!$C:$BQ,53,0)</f>
        <v>#N/A</v>
      </c>
      <c r="BF292" s="29" t="e">
        <f>VLOOKUP($C292,'S48'!$C:$BQ,15,0)</f>
        <v>#N/A</v>
      </c>
      <c r="BG292" s="29" t="e">
        <f>VLOOKUP($C292,'S48'!$C:$BQ,22,0)</f>
        <v>#N/A</v>
      </c>
      <c r="BH292" s="29" t="e">
        <f>VLOOKUP($C292,'S48'!$C:$BQ,23,0)</f>
        <v>#N/A</v>
      </c>
      <c r="BI292" s="29" t="e">
        <f>VLOOKUP($C292,'S48'!$C:$BQ,35,0)</f>
        <v>#N/A</v>
      </c>
      <c r="BJ292" s="29" t="e">
        <f>VLOOKUP($C292,'S48'!$C:$BQ,42,0)</f>
        <v>#N/A</v>
      </c>
      <c r="BK292" s="29" t="e">
        <f>VLOOKUP($C292,'S48'!$C:$BQ,43,0)</f>
        <v>#N/A</v>
      </c>
      <c r="BL292" s="22" t="e">
        <f>VLOOKUP($C292,'S49'!$C:$BQ,55,0)</f>
        <v>#N/A</v>
      </c>
      <c r="BM292" s="22" t="e">
        <f>VLOOKUP($C292,'S49'!$C:$BQ,62,0)</f>
        <v>#N/A</v>
      </c>
      <c r="BN292" s="22" t="e">
        <f>VLOOKUP($C292,'S49'!$C:$BQ,63,0)</f>
        <v>#N/A</v>
      </c>
      <c r="BO292" s="22" t="e">
        <f>VLOOKUP($C292,'S49'!$C:$BQ,45,0)</f>
        <v>#N/A</v>
      </c>
      <c r="BP292" s="29" t="e">
        <f>VLOOKUP($C292,'S49'!$C:$BQ,52,0)</f>
        <v>#N/A</v>
      </c>
      <c r="BQ292" s="29" t="e">
        <f>VLOOKUP($C292,'S49'!$C:$BQ,53,0)</f>
        <v>#N/A</v>
      </c>
      <c r="BR292" s="29" t="e">
        <f>VLOOKUP($C292,'S49'!$C:$BQ,15,0)</f>
        <v>#N/A</v>
      </c>
      <c r="BS292" s="29" t="e">
        <f>VLOOKUP($C292,'S49'!$C:$BQ,22,0)</f>
        <v>#N/A</v>
      </c>
      <c r="BT292" s="29" t="e">
        <f>VLOOKUP($C292,'S49'!$C:$BQ,23,0)</f>
        <v>#N/A</v>
      </c>
      <c r="BU292" s="29" t="e">
        <f>VLOOKUP($C292,'S49'!$C:$BQ,35,0)</f>
        <v>#N/A</v>
      </c>
      <c r="BV292" s="29" t="e">
        <f>VLOOKUP($C292,'S49'!$C:$BQ,42,0)</f>
        <v>#N/A</v>
      </c>
      <c r="BW292" s="29" t="e">
        <f>VLOOKUP($C292,'S49'!$C:$BQ,43,0)</f>
        <v>#N/A</v>
      </c>
      <c r="BX292" s="22" t="e">
        <f>VLOOKUP($C292,'S50'!$C:$BQ,55,0)</f>
        <v>#N/A</v>
      </c>
      <c r="BY292" s="22" t="e">
        <f>VLOOKUP($C292,'S50'!$C:$BQ,62,0)</f>
        <v>#N/A</v>
      </c>
      <c r="BZ292" s="22" t="e">
        <f>VLOOKUP($C292,'S50'!$C:$BQ,63,0)</f>
        <v>#N/A</v>
      </c>
      <c r="CA292" s="22" t="e">
        <f>VLOOKUP($C292,'S50'!$C:$BQ,45,0)</f>
        <v>#N/A</v>
      </c>
      <c r="CB292" s="29" t="e">
        <f>VLOOKUP($C292,'S50'!$C:$BQ,52,0)</f>
        <v>#N/A</v>
      </c>
      <c r="CC292" s="29" t="e">
        <f>VLOOKUP($C292,'S50'!$C:$BQ,53,0)</f>
        <v>#N/A</v>
      </c>
      <c r="CD292" s="29" t="e">
        <f>VLOOKUP($C292,'S50'!$C:$BQ,15,0)</f>
        <v>#N/A</v>
      </c>
      <c r="CE292" s="29" t="e">
        <f>VLOOKUP($C292,'S50'!$C:$BQ,22,0)</f>
        <v>#N/A</v>
      </c>
      <c r="CF292" s="29" t="e">
        <f>VLOOKUP($C292,'S50'!$C:$BQ,23,0)</f>
        <v>#N/A</v>
      </c>
      <c r="CG292" s="29" t="e">
        <f>VLOOKUP($C292,'S50'!$C:$BQ,35,0)</f>
        <v>#N/A</v>
      </c>
      <c r="CH292" s="29" t="e">
        <f>VLOOKUP($C292,'S50'!$C:$BQ,42,0)</f>
        <v>#N/A</v>
      </c>
      <c r="CI292" s="29" t="e">
        <f>VLOOKUP($C292,'S50'!$C:$BQ,43,0)</f>
        <v>#N/A</v>
      </c>
    </row>
    <row r="293" spans="1:87" x14ac:dyDescent="0.2">
      <c r="A293" s="31" t="e">
        <v>#N/A</v>
      </c>
      <c r="B293" s="31" t="e">
        <v>#N/A</v>
      </c>
      <c r="C293" s="21" t="s">
        <v>336</v>
      </c>
      <c r="D293" s="22" t="e">
        <f>VLOOKUP($C293,'S0 remplacer avec S44'!$C:$BQ,55,0)</f>
        <v>#N/A</v>
      </c>
      <c r="E293" s="22" t="e">
        <f>VLOOKUP($C293,'S0 remplacer avec S44'!$C:$BQ,62,0)</f>
        <v>#N/A</v>
      </c>
      <c r="F293" s="22" t="e">
        <f>VLOOKUP($C293,'S0 remplacer avec S44'!$C:$BQ,63,0)</f>
        <v>#N/A</v>
      </c>
      <c r="G293" s="22" t="e">
        <f>VLOOKUP($C293,'S0 remplacer avec S44'!$C:$BQ,45,0)</f>
        <v>#N/A</v>
      </c>
      <c r="H293" s="29" t="e">
        <f>VLOOKUP($C293,'S0 remplacer avec S44'!$C:$BQ,52,0)</f>
        <v>#N/A</v>
      </c>
      <c r="I293" s="29" t="e">
        <f>VLOOKUP($C293,'S0 remplacer avec S44'!$C:$BQ,53,0)</f>
        <v>#N/A</v>
      </c>
      <c r="J293" s="29" t="e">
        <f>VLOOKUP($C293,'S0 remplacer avec S44'!$C:$BQ,15,0)</f>
        <v>#N/A</v>
      </c>
      <c r="K293" s="29" t="e">
        <f>VLOOKUP($C293,'S0 remplacer avec S44'!$C:$BQ,22,0)</f>
        <v>#N/A</v>
      </c>
      <c r="L293" s="29" t="e">
        <f>VLOOKUP($C293,'S0 remplacer avec S44'!$C:$BQ,23,0)</f>
        <v>#N/A</v>
      </c>
      <c r="M293" s="29" t="e">
        <f>VLOOKUP($C293,'S0 remplacer avec S44'!$C:$BQ,35,0)</f>
        <v>#N/A</v>
      </c>
      <c r="N293" s="29" t="e">
        <f>VLOOKUP($C293,'S0 remplacer avec S44'!$C:$BQ,42,0)</f>
        <v>#N/A</v>
      </c>
      <c r="O293" s="29" t="e">
        <f>VLOOKUP($C293,'S0 remplacer avec S44'!$C:$BQ,43,0)</f>
        <v>#N/A</v>
      </c>
      <c r="P293" s="22" t="e">
        <f>VLOOKUP($C293,'S45'!$C:$BQ,55,0)</f>
        <v>#N/A</v>
      </c>
      <c r="Q293" s="22" t="e">
        <f>VLOOKUP($C293,'S45'!$C:$BQ,62,0)</f>
        <v>#N/A</v>
      </c>
      <c r="R293" s="22" t="e">
        <f>VLOOKUP($C293,'S45'!$C:$BQ,63,0)</f>
        <v>#N/A</v>
      </c>
      <c r="S293" s="22" t="e">
        <f>VLOOKUP($C293,'S45'!$C:$BQ,45,0)</f>
        <v>#N/A</v>
      </c>
      <c r="T293" s="29" t="e">
        <f>VLOOKUP($C293,'S45'!$C:$BQ,52,0)</f>
        <v>#N/A</v>
      </c>
      <c r="U293" s="29" t="e">
        <f>VLOOKUP($C293,'S45'!$C:$BQ,53,0)</f>
        <v>#N/A</v>
      </c>
      <c r="V293" s="29" t="e">
        <f>VLOOKUP($C293,'S45'!$C:$BQ,15,0)</f>
        <v>#N/A</v>
      </c>
      <c r="W293" s="29" t="e">
        <f>VLOOKUP($C293,'S45'!$C:$BQ,22,0)</f>
        <v>#N/A</v>
      </c>
      <c r="X293" s="29" t="e">
        <f>VLOOKUP($C293,'S45'!$C:$BQ,23,0)</f>
        <v>#N/A</v>
      </c>
      <c r="Y293" s="29" t="e">
        <f>VLOOKUP($C293,'S45'!$C:$BQ,35,0)</f>
        <v>#N/A</v>
      </c>
      <c r="Z293" s="29" t="e">
        <f>VLOOKUP($C293,'S45'!$C:$BQ,42,0)</f>
        <v>#N/A</v>
      </c>
      <c r="AA293" s="29" t="e">
        <f>VLOOKUP($C293,'S45'!$C:$BQ,43,0)</f>
        <v>#N/A</v>
      </c>
      <c r="AB293" s="22" t="e">
        <f>VLOOKUP($C293,'S46'!$C:$BQ,55,0)</f>
        <v>#N/A</v>
      </c>
      <c r="AC293" s="22" t="e">
        <f>VLOOKUP($C293,'S46'!$C:$BQ,62,0)</f>
        <v>#N/A</v>
      </c>
      <c r="AD293" s="22" t="e">
        <f>VLOOKUP($C293,'S46'!$C:$BQ,63,0)</f>
        <v>#N/A</v>
      </c>
      <c r="AE293" s="22" t="e">
        <f>VLOOKUP($C293,'S46'!$C:$BQ,45,0)</f>
        <v>#N/A</v>
      </c>
      <c r="AF293" s="29" t="e">
        <f>VLOOKUP($C293,'S46'!$C:$BQ,52,0)</f>
        <v>#N/A</v>
      </c>
      <c r="AG293" s="29" t="e">
        <f>VLOOKUP($C293,'S46'!$C:$BQ,53,0)</f>
        <v>#N/A</v>
      </c>
      <c r="AH293" s="29" t="e">
        <f>VLOOKUP($C293,'S46'!$C:$BQ,15,0)</f>
        <v>#N/A</v>
      </c>
      <c r="AI293" s="29" t="e">
        <f>VLOOKUP($C293,'S46'!$C:$BQ,22,0)</f>
        <v>#N/A</v>
      </c>
      <c r="AJ293" s="29" t="e">
        <f>VLOOKUP($C293,'S46'!$C:$BQ,23,0)</f>
        <v>#N/A</v>
      </c>
      <c r="AK293" s="29" t="e">
        <f>VLOOKUP($C293,'S46'!$C:$BQ,35,0)</f>
        <v>#N/A</v>
      </c>
      <c r="AL293" s="29" t="e">
        <f>VLOOKUP($C293,'S46'!$C:$BQ,42,0)</f>
        <v>#N/A</v>
      </c>
      <c r="AM293" s="29" t="e">
        <f>VLOOKUP($C293,'S46'!$C:$BQ,43,0)</f>
        <v>#N/A</v>
      </c>
      <c r="AN293" s="22" t="e">
        <f>VLOOKUP($C293,'S47'!$C:$BQ,55,0)</f>
        <v>#N/A</v>
      </c>
      <c r="AO293" s="22" t="e">
        <f>VLOOKUP($C293,'S47'!$C:$BQ,62,0)</f>
        <v>#N/A</v>
      </c>
      <c r="AP293" s="22" t="e">
        <f>VLOOKUP($C293,'S47'!$C:$BQ,63,0)</f>
        <v>#N/A</v>
      </c>
      <c r="AQ293" s="22" t="e">
        <f>VLOOKUP($C293,'S47'!$C:$BQ,45,0)</f>
        <v>#N/A</v>
      </c>
      <c r="AR293" s="29" t="e">
        <f>VLOOKUP($C293,'S47'!$C:$BQ,52,0)</f>
        <v>#N/A</v>
      </c>
      <c r="AS293" s="29" t="e">
        <f>VLOOKUP($C293,'S47'!$C:$BQ,53,0)</f>
        <v>#N/A</v>
      </c>
      <c r="AT293" s="29" t="e">
        <f>VLOOKUP($C293,'S47'!$C:$BQ,15,0)</f>
        <v>#N/A</v>
      </c>
      <c r="AU293" s="29" t="e">
        <f>VLOOKUP($C293,'S47'!$C:$BQ,22,0)</f>
        <v>#N/A</v>
      </c>
      <c r="AV293" s="29" t="e">
        <f>VLOOKUP($C293,'S47'!$C:$BQ,23,0)</f>
        <v>#N/A</v>
      </c>
      <c r="AW293" s="29" t="e">
        <f>VLOOKUP($C293,'S47'!$C:$BQ,35,0)</f>
        <v>#N/A</v>
      </c>
      <c r="AX293" s="29" t="e">
        <f>VLOOKUP($C293,'S47'!$C:$BQ,42,0)</f>
        <v>#N/A</v>
      </c>
      <c r="AY293" s="29" t="e">
        <f>VLOOKUP($C293,'S47'!$C:$BQ,43,0)</f>
        <v>#N/A</v>
      </c>
      <c r="AZ293" s="22" t="e">
        <f>VLOOKUP($C293,'S48'!$C:$BQ,55,0)</f>
        <v>#N/A</v>
      </c>
      <c r="BA293" s="22" t="e">
        <f>VLOOKUP($C293,'S48'!$C:$BQ,62,0)</f>
        <v>#N/A</v>
      </c>
      <c r="BB293" s="22" t="e">
        <f>VLOOKUP($C293,'S48'!$C:$BQ,63,0)</f>
        <v>#N/A</v>
      </c>
      <c r="BC293" s="22" t="e">
        <f>VLOOKUP($C293,'S48'!$C:$BQ,45,0)</f>
        <v>#N/A</v>
      </c>
      <c r="BD293" s="29" t="e">
        <f>VLOOKUP($C293,'S48'!$C:$BQ,52,0)</f>
        <v>#N/A</v>
      </c>
      <c r="BE293" s="29" t="e">
        <f>VLOOKUP($C293,'S48'!$C:$BQ,53,0)</f>
        <v>#N/A</v>
      </c>
      <c r="BF293" s="29" t="e">
        <f>VLOOKUP($C293,'S48'!$C:$BQ,15,0)</f>
        <v>#N/A</v>
      </c>
      <c r="BG293" s="29" t="e">
        <f>VLOOKUP($C293,'S48'!$C:$BQ,22,0)</f>
        <v>#N/A</v>
      </c>
      <c r="BH293" s="29" t="e">
        <f>VLOOKUP($C293,'S48'!$C:$BQ,23,0)</f>
        <v>#N/A</v>
      </c>
      <c r="BI293" s="29" t="e">
        <f>VLOOKUP($C293,'S48'!$C:$BQ,35,0)</f>
        <v>#N/A</v>
      </c>
      <c r="BJ293" s="29" t="e">
        <f>VLOOKUP($C293,'S48'!$C:$BQ,42,0)</f>
        <v>#N/A</v>
      </c>
      <c r="BK293" s="29" t="e">
        <f>VLOOKUP($C293,'S48'!$C:$BQ,43,0)</f>
        <v>#N/A</v>
      </c>
      <c r="BL293" s="22" t="e">
        <f>VLOOKUP($C293,'S49'!$C:$BQ,55,0)</f>
        <v>#N/A</v>
      </c>
      <c r="BM293" s="22" t="e">
        <f>VLOOKUP($C293,'S49'!$C:$BQ,62,0)</f>
        <v>#N/A</v>
      </c>
      <c r="BN293" s="22" t="e">
        <f>VLOOKUP($C293,'S49'!$C:$BQ,63,0)</f>
        <v>#N/A</v>
      </c>
      <c r="BO293" s="22" t="e">
        <f>VLOOKUP($C293,'S49'!$C:$BQ,45,0)</f>
        <v>#N/A</v>
      </c>
      <c r="BP293" s="29" t="e">
        <f>VLOOKUP($C293,'S49'!$C:$BQ,52,0)</f>
        <v>#N/A</v>
      </c>
      <c r="BQ293" s="29" t="e">
        <f>VLOOKUP($C293,'S49'!$C:$BQ,53,0)</f>
        <v>#N/A</v>
      </c>
      <c r="BR293" s="29" t="e">
        <f>VLOOKUP($C293,'S49'!$C:$BQ,15,0)</f>
        <v>#N/A</v>
      </c>
      <c r="BS293" s="29" t="e">
        <f>VLOOKUP($C293,'S49'!$C:$BQ,22,0)</f>
        <v>#N/A</v>
      </c>
      <c r="BT293" s="29" t="e">
        <f>VLOOKUP($C293,'S49'!$C:$BQ,23,0)</f>
        <v>#N/A</v>
      </c>
      <c r="BU293" s="29" t="e">
        <f>VLOOKUP($C293,'S49'!$C:$BQ,35,0)</f>
        <v>#N/A</v>
      </c>
      <c r="BV293" s="29" t="e">
        <f>VLOOKUP($C293,'S49'!$C:$BQ,42,0)</f>
        <v>#N/A</v>
      </c>
      <c r="BW293" s="29" t="e">
        <f>VLOOKUP($C293,'S49'!$C:$BQ,43,0)</f>
        <v>#N/A</v>
      </c>
      <c r="BX293" s="22" t="e">
        <f>VLOOKUP($C293,'S50'!$C:$BQ,55,0)</f>
        <v>#N/A</v>
      </c>
      <c r="BY293" s="22" t="e">
        <f>VLOOKUP($C293,'S50'!$C:$BQ,62,0)</f>
        <v>#N/A</v>
      </c>
      <c r="BZ293" s="22" t="e">
        <f>VLOOKUP($C293,'S50'!$C:$BQ,63,0)</f>
        <v>#N/A</v>
      </c>
      <c r="CA293" s="22" t="e">
        <f>VLOOKUP($C293,'S50'!$C:$BQ,45,0)</f>
        <v>#N/A</v>
      </c>
      <c r="CB293" s="29" t="e">
        <f>VLOOKUP($C293,'S50'!$C:$BQ,52,0)</f>
        <v>#N/A</v>
      </c>
      <c r="CC293" s="29" t="e">
        <f>VLOOKUP($C293,'S50'!$C:$BQ,53,0)</f>
        <v>#N/A</v>
      </c>
      <c r="CD293" s="29" t="e">
        <f>VLOOKUP($C293,'S50'!$C:$BQ,15,0)</f>
        <v>#N/A</v>
      </c>
      <c r="CE293" s="29" t="e">
        <f>VLOOKUP($C293,'S50'!$C:$BQ,22,0)</f>
        <v>#N/A</v>
      </c>
      <c r="CF293" s="29" t="e">
        <f>VLOOKUP($C293,'S50'!$C:$BQ,23,0)</f>
        <v>#N/A</v>
      </c>
      <c r="CG293" s="29" t="e">
        <f>VLOOKUP($C293,'S50'!$C:$BQ,35,0)</f>
        <v>#N/A</v>
      </c>
      <c r="CH293" s="29" t="e">
        <f>VLOOKUP($C293,'S50'!$C:$BQ,42,0)</f>
        <v>#N/A</v>
      </c>
      <c r="CI293" s="29" t="e">
        <f>VLOOKUP($C293,'S50'!$C:$BQ,43,0)</f>
        <v>#N/A</v>
      </c>
    </row>
    <row r="294" spans="1:87" x14ac:dyDescent="0.2">
      <c r="A294" s="31" t="e">
        <v>#N/A</v>
      </c>
      <c r="B294" s="31" t="e">
        <v>#N/A</v>
      </c>
      <c r="C294" s="21" t="s">
        <v>337</v>
      </c>
      <c r="D294" s="22" t="e">
        <f>VLOOKUP($C294,'S0 remplacer avec S44'!$C:$BQ,55,0)</f>
        <v>#N/A</v>
      </c>
      <c r="E294" s="22" t="e">
        <f>VLOOKUP($C294,'S0 remplacer avec S44'!$C:$BQ,62,0)</f>
        <v>#N/A</v>
      </c>
      <c r="F294" s="22" t="e">
        <f>VLOOKUP($C294,'S0 remplacer avec S44'!$C:$BQ,63,0)</f>
        <v>#N/A</v>
      </c>
      <c r="G294" s="22" t="e">
        <f>VLOOKUP($C294,'S0 remplacer avec S44'!$C:$BQ,45,0)</f>
        <v>#N/A</v>
      </c>
      <c r="H294" s="29" t="e">
        <f>VLOOKUP($C294,'S0 remplacer avec S44'!$C:$BQ,52,0)</f>
        <v>#N/A</v>
      </c>
      <c r="I294" s="29" t="e">
        <f>VLOOKUP($C294,'S0 remplacer avec S44'!$C:$BQ,53,0)</f>
        <v>#N/A</v>
      </c>
      <c r="J294" s="29" t="e">
        <f>VLOOKUP($C294,'S0 remplacer avec S44'!$C:$BQ,15,0)</f>
        <v>#N/A</v>
      </c>
      <c r="K294" s="29" t="e">
        <f>VLOOKUP($C294,'S0 remplacer avec S44'!$C:$BQ,22,0)</f>
        <v>#N/A</v>
      </c>
      <c r="L294" s="29" t="e">
        <f>VLOOKUP($C294,'S0 remplacer avec S44'!$C:$BQ,23,0)</f>
        <v>#N/A</v>
      </c>
      <c r="M294" s="29" t="e">
        <f>VLOOKUP($C294,'S0 remplacer avec S44'!$C:$BQ,35,0)</f>
        <v>#N/A</v>
      </c>
      <c r="N294" s="29" t="e">
        <f>VLOOKUP($C294,'S0 remplacer avec S44'!$C:$BQ,42,0)</f>
        <v>#N/A</v>
      </c>
      <c r="O294" s="29" t="e">
        <f>VLOOKUP($C294,'S0 remplacer avec S44'!$C:$BQ,43,0)</f>
        <v>#N/A</v>
      </c>
      <c r="P294" s="22" t="e">
        <f>VLOOKUP($C294,'S45'!$C:$BQ,55,0)</f>
        <v>#N/A</v>
      </c>
      <c r="Q294" s="22" t="e">
        <f>VLOOKUP($C294,'S45'!$C:$BQ,62,0)</f>
        <v>#N/A</v>
      </c>
      <c r="R294" s="22" t="e">
        <f>VLOOKUP($C294,'S45'!$C:$BQ,63,0)</f>
        <v>#N/A</v>
      </c>
      <c r="S294" s="22" t="e">
        <f>VLOOKUP($C294,'S45'!$C:$BQ,45,0)</f>
        <v>#N/A</v>
      </c>
      <c r="T294" s="29" t="e">
        <f>VLOOKUP($C294,'S45'!$C:$BQ,52,0)</f>
        <v>#N/A</v>
      </c>
      <c r="U294" s="29" t="e">
        <f>VLOOKUP($C294,'S45'!$C:$BQ,53,0)</f>
        <v>#N/A</v>
      </c>
      <c r="V294" s="29" t="e">
        <f>VLOOKUP($C294,'S45'!$C:$BQ,15,0)</f>
        <v>#N/A</v>
      </c>
      <c r="W294" s="29" t="e">
        <f>VLOOKUP($C294,'S45'!$C:$BQ,22,0)</f>
        <v>#N/A</v>
      </c>
      <c r="X294" s="29" t="e">
        <f>VLOOKUP($C294,'S45'!$C:$BQ,23,0)</f>
        <v>#N/A</v>
      </c>
      <c r="Y294" s="29" t="e">
        <f>VLOOKUP($C294,'S45'!$C:$BQ,35,0)</f>
        <v>#N/A</v>
      </c>
      <c r="Z294" s="29" t="e">
        <f>VLOOKUP($C294,'S45'!$C:$BQ,42,0)</f>
        <v>#N/A</v>
      </c>
      <c r="AA294" s="29" t="e">
        <f>VLOOKUP($C294,'S45'!$C:$BQ,43,0)</f>
        <v>#N/A</v>
      </c>
      <c r="AB294" s="22" t="e">
        <f>VLOOKUP($C294,'S46'!$C:$BQ,55,0)</f>
        <v>#N/A</v>
      </c>
      <c r="AC294" s="22" t="e">
        <f>VLOOKUP($C294,'S46'!$C:$BQ,62,0)</f>
        <v>#N/A</v>
      </c>
      <c r="AD294" s="22" t="e">
        <f>VLOOKUP($C294,'S46'!$C:$BQ,63,0)</f>
        <v>#N/A</v>
      </c>
      <c r="AE294" s="22" t="e">
        <f>VLOOKUP($C294,'S46'!$C:$BQ,45,0)</f>
        <v>#N/A</v>
      </c>
      <c r="AF294" s="29" t="e">
        <f>VLOOKUP($C294,'S46'!$C:$BQ,52,0)</f>
        <v>#N/A</v>
      </c>
      <c r="AG294" s="29" t="e">
        <f>VLOOKUP($C294,'S46'!$C:$BQ,53,0)</f>
        <v>#N/A</v>
      </c>
      <c r="AH294" s="29" t="e">
        <f>VLOOKUP($C294,'S46'!$C:$BQ,15,0)</f>
        <v>#N/A</v>
      </c>
      <c r="AI294" s="29" t="e">
        <f>VLOOKUP($C294,'S46'!$C:$BQ,22,0)</f>
        <v>#N/A</v>
      </c>
      <c r="AJ294" s="29" t="e">
        <f>VLOOKUP($C294,'S46'!$C:$BQ,23,0)</f>
        <v>#N/A</v>
      </c>
      <c r="AK294" s="29" t="e">
        <f>VLOOKUP($C294,'S46'!$C:$BQ,35,0)</f>
        <v>#N/A</v>
      </c>
      <c r="AL294" s="29" t="e">
        <f>VLOOKUP($C294,'S46'!$C:$BQ,42,0)</f>
        <v>#N/A</v>
      </c>
      <c r="AM294" s="29" t="e">
        <f>VLOOKUP($C294,'S46'!$C:$BQ,43,0)</f>
        <v>#N/A</v>
      </c>
      <c r="AN294" s="22" t="e">
        <f>VLOOKUP($C294,'S47'!$C:$BQ,55,0)</f>
        <v>#N/A</v>
      </c>
      <c r="AO294" s="22" t="e">
        <f>VLOOKUP($C294,'S47'!$C:$BQ,62,0)</f>
        <v>#N/A</v>
      </c>
      <c r="AP294" s="22" t="e">
        <f>VLOOKUP($C294,'S47'!$C:$BQ,63,0)</f>
        <v>#N/A</v>
      </c>
      <c r="AQ294" s="22" t="e">
        <f>VLOOKUP($C294,'S47'!$C:$BQ,45,0)</f>
        <v>#N/A</v>
      </c>
      <c r="AR294" s="29" t="e">
        <f>VLOOKUP($C294,'S47'!$C:$BQ,52,0)</f>
        <v>#N/A</v>
      </c>
      <c r="AS294" s="29" t="e">
        <f>VLOOKUP($C294,'S47'!$C:$BQ,53,0)</f>
        <v>#N/A</v>
      </c>
      <c r="AT294" s="29" t="e">
        <f>VLOOKUP($C294,'S47'!$C:$BQ,15,0)</f>
        <v>#N/A</v>
      </c>
      <c r="AU294" s="29" t="e">
        <f>VLOOKUP($C294,'S47'!$C:$BQ,22,0)</f>
        <v>#N/A</v>
      </c>
      <c r="AV294" s="29" t="e">
        <f>VLOOKUP($C294,'S47'!$C:$BQ,23,0)</f>
        <v>#N/A</v>
      </c>
      <c r="AW294" s="29" t="e">
        <f>VLOOKUP($C294,'S47'!$C:$BQ,35,0)</f>
        <v>#N/A</v>
      </c>
      <c r="AX294" s="29" t="e">
        <f>VLOOKUP($C294,'S47'!$C:$BQ,42,0)</f>
        <v>#N/A</v>
      </c>
      <c r="AY294" s="29" t="e">
        <f>VLOOKUP($C294,'S47'!$C:$BQ,43,0)</f>
        <v>#N/A</v>
      </c>
      <c r="AZ294" s="22" t="e">
        <f>VLOOKUP($C294,'S48'!$C:$BQ,55,0)</f>
        <v>#N/A</v>
      </c>
      <c r="BA294" s="22" t="e">
        <f>VLOOKUP($C294,'S48'!$C:$BQ,62,0)</f>
        <v>#N/A</v>
      </c>
      <c r="BB294" s="22" t="e">
        <f>VLOOKUP($C294,'S48'!$C:$BQ,63,0)</f>
        <v>#N/A</v>
      </c>
      <c r="BC294" s="22" t="e">
        <f>VLOOKUP($C294,'S48'!$C:$BQ,45,0)</f>
        <v>#N/A</v>
      </c>
      <c r="BD294" s="29" t="e">
        <f>VLOOKUP($C294,'S48'!$C:$BQ,52,0)</f>
        <v>#N/A</v>
      </c>
      <c r="BE294" s="29" t="e">
        <f>VLOOKUP($C294,'S48'!$C:$BQ,53,0)</f>
        <v>#N/A</v>
      </c>
      <c r="BF294" s="29" t="e">
        <f>VLOOKUP($C294,'S48'!$C:$BQ,15,0)</f>
        <v>#N/A</v>
      </c>
      <c r="BG294" s="29" t="e">
        <f>VLOOKUP($C294,'S48'!$C:$BQ,22,0)</f>
        <v>#N/A</v>
      </c>
      <c r="BH294" s="29" t="e">
        <f>VLOOKUP($C294,'S48'!$C:$BQ,23,0)</f>
        <v>#N/A</v>
      </c>
      <c r="BI294" s="29" t="e">
        <f>VLOOKUP($C294,'S48'!$C:$BQ,35,0)</f>
        <v>#N/A</v>
      </c>
      <c r="BJ294" s="29" t="e">
        <f>VLOOKUP($C294,'S48'!$C:$BQ,42,0)</f>
        <v>#N/A</v>
      </c>
      <c r="BK294" s="29" t="e">
        <f>VLOOKUP($C294,'S48'!$C:$BQ,43,0)</f>
        <v>#N/A</v>
      </c>
      <c r="BL294" s="22" t="e">
        <f>VLOOKUP($C294,'S49'!$C:$BQ,55,0)</f>
        <v>#N/A</v>
      </c>
      <c r="BM294" s="22" t="e">
        <f>VLOOKUP($C294,'S49'!$C:$BQ,62,0)</f>
        <v>#N/A</v>
      </c>
      <c r="BN294" s="22" t="e">
        <f>VLOOKUP($C294,'S49'!$C:$BQ,63,0)</f>
        <v>#N/A</v>
      </c>
      <c r="BO294" s="22" t="e">
        <f>VLOOKUP($C294,'S49'!$C:$BQ,45,0)</f>
        <v>#N/A</v>
      </c>
      <c r="BP294" s="29" t="e">
        <f>VLOOKUP($C294,'S49'!$C:$BQ,52,0)</f>
        <v>#N/A</v>
      </c>
      <c r="BQ294" s="29" t="e">
        <f>VLOOKUP($C294,'S49'!$C:$BQ,53,0)</f>
        <v>#N/A</v>
      </c>
      <c r="BR294" s="29" t="e">
        <f>VLOOKUP($C294,'S49'!$C:$BQ,15,0)</f>
        <v>#N/A</v>
      </c>
      <c r="BS294" s="29" t="e">
        <f>VLOOKUP($C294,'S49'!$C:$BQ,22,0)</f>
        <v>#N/A</v>
      </c>
      <c r="BT294" s="29" t="e">
        <f>VLOOKUP($C294,'S49'!$C:$BQ,23,0)</f>
        <v>#N/A</v>
      </c>
      <c r="BU294" s="29" t="e">
        <f>VLOOKUP($C294,'S49'!$C:$BQ,35,0)</f>
        <v>#N/A</v>
      </c>
      <c r="BV294" s="29" t="e">
        <f>VLOOKUP($C294,'S49'!$C:$BQ,42,0)</f>
        <v>#N/A</v>
      </c>
      <c r="BW294" s="29" t="e">
        <f>VLOOKUP($C294,'S49'!$C:$BQ,43,0)</f>
        <v>#N/A</v>
      </c>
      <c r="BX294" s="22" t="e">
        <f>VLOOKUP($C294,'S50'!$C:$BQ,55,0)</f>
        <v>#N/A</v>
      </c>
      <c r="BY294" s="22" t="e">
        <f>VLOOKUP($C294,'S50'!$C:$BQ,62,0)</f>
        <v>#N/A</v>
      </c>
      <c r="BZ294" s="22" t="e">
        <f>VLOOKUP($C294,'S50'!$C:$BQ,63,0)</f>
        <v>#N/A</v>
      </c>
      <c r="CA294" s="22" t="e">
        <f>VLOOKUP($C294,'S50'!$C:$BQ,45,0)</f>
        <v>#N/A</v>
      </c>
      <c r="CB294" s="29" t="e">
        <f>VLOOKUP($C294,'S50'!$C:$BQ,52,0)</f>
        <v>#N/A</v>
      </c>
      <c r="CC294" s="29" t="e">
        <f>VLOOKUP($C294,'S50'!$C:$BQ,53,0)</f>
        <v>#N/A</v>
      </c>
      <c r="CD294" s="29" t="e">
        <f>VLOOKUP($C294,'S50'!$C:$BQ,15,0)</f>
        <v>#N/A</v>
      </c>
      <c r="CE294" s="29" t="e">
        <f>VLOOKUP($C294,'S50'!$C:$BQ,22,0)</f>
        <v>#N/A</v>
      </c>
      <c r="CF294" s="29" t="e">
        <f>VLOOKUP($C294,'S50'!$C:$BQ,23,0)</f>
        <v>#N/A</v>
      </c>
      <c r="CG294" s="29" t="e">
        <f>VLOOKUP($C294,'S50'!$C:$BQ,35,0)</f>
        <v>#N/A</v>
      </c>
      <c r="CH294" s="29" t="e">
        <f>VLOOKUP($C294,'S50'!$C:$BQ,42,0)</f>
        <v>#N/A</v>
      </c>
      <c r="CI294" s="29" t="e">
        <f>VLOOKUP($C294,'S50'!$C:$BQ,43,0)</f>
        <v>#N/A</v>
      </c>
    </row>
    <row r="295" spans="1:87" x14ac:dyDescent="0.2">
      <c r="A295" s="31" t="s">
        <v>308</v>
      </c>
      <c r="B295" s="31" t="s">
        <v>377</v>
      </c>
      <c r="C295" s="21" t="s">
        <v>338</v>
      </c>
      <c r="D295" s="22">
        <f>VLOOKUP($C295,'S0 remplacer avec S44'!$C:$BQ,55,0)</f>
        <v>182</v>
      </c>
      <c r="E295" s="22">
        <f>VLOOKUP($C295,'S0 remplacer avec S44'!$C:$BQ,62,0)</f>
        <v>73</v>
      </c>
      <c r="F295" s="22">
        <f>VLOOKUP($C295,'S0 remplacer avec S44'!$C:$BQ,63,0)</f>
        <v>124</v>
      </c>
      <c r="G295" s="22">
        <f>VLOOKUP($C295,'S0 remplacer avec S44'!$C:$BQ,45,0)</f>
        <v>1909.2527</v>
      </c>
      <c r="H295" s="29">
        <f>VLOOKUP($C295,'S0 remplacer avec S44'!$C:$BQ,52,0)</f>
        <v>333</v>
      </c>
      <c r="I295" s="29">
        <f>VLOOKUP($C295,'S0 remplacer avec S44'!$C:$BQ,53,0)</f>
        <v>782</v>
      </c>
      <c r="J295" s="29">
        <f>VLOOKUP($C295,'S0 remplacer avec S44'!$C:$BQ,15,0)</f>
        <v>124</v>
      </c>
      <c r="K295" s="29">
        <f>VLOOKUP($C295,'S0 remplacer avec S44'!$C:$BQ,22,0)</f>
        <v>17</v>
      </c>
      <c r="L295" s="29">
        <f>VLOOKUP($C295,'S0 remplacer avec S44'!$C:$BQ,23,0)</f>
        <v>46</v>
      </c>
      <c r="M295" s="29">
        <f>VLOOKUP($C295,'S0 remplacer avec S44'!$C:$BQ,35,0)</f>
        <v>3435.2764099999999</v>
      </c>
      <c r="N295" s="29">
        <f>VLOOKUP($C295,'S0 remplacer avec S44'!$C:$BQ,42,0)</f>
        <v>0</v>
      </c>
      <c r="O295" s="29">
        <f>VLOOKUP($C295,'S0 remplacer avec S44'!$C:$BQ,43,0)</f>
        <v>0</v>
      </c>
      <c r="P295" s="22">
        <f>VLOOKUP($C295,'S45'!$C:$BQ,55,0)</f>
        <v>180.4</v>
      </c>
      <c r="Q295" s="22">
        <f>VLOOKUP($C295,'S45'!$C:$BQ,62,0)</f>
        <v>74</v>
      </c>
      <c r="R295" s="22">
        <f>VLOOKUP($C295,'S45'!$C:$BQ,63,0)</f>
        <v>125</v>
      </c>
      <c r="S295" s="22">
        <f>VLOOKUP($C295,'S45'!$C:$BQ,45,0)</f>
        <v>1922.22543</v>
      </c>
      <c r="T295" s="29">
        <f>VLOOKUP($C295,'S45'!$C:$BQ,52,0)</f>
        <v>320</v>
      </c>
      <c r="U295" s="29">
        <f>VLOOKUP($C295,'S45'!$C:$BQ,53,0)</f>
        <v>769</v>
      </c>
      <c r="V295" s="29">
        <f>VLOOKUP($C295,'S45'!$C:$BQ,15,0)</f>
        <v>126</v>
      </c>
      <c r="W295" s="29">
        <f>VLOOKUP($C295,'S45'!$C:$BQ,22,0)</f>
        <v>15</v>
      </c>
      <c r="X295" s="29">
        <f>VLOOKUP($C295,'S45'!$C:$BQ,23,0)</f>
        <v>44</v>
      </c>
      <c r="Y295" s="29">
        <f>VLOOKUP($C295,'S45'!$C:$BQ,35,0)</f>
        <v>3622.0645800000002</v>
      </c>
      <c r="Z295" s="29">
        <f>VLOOKUP($C295,'S45'!$C:$BQ,42,0)</f>
        <v>0</v>
      </c>
      <c r="AA295" s="29">
        <f>VLOOKUP($C295,'S45'!$C:$BQ,43,0)</f>
        <v>0</v>
      </c>
      <c r="AB295" s="22" t="e">
        <f>VLOOKUP($C295,'S46'!$C:$BQ,55,0)</f>
        <v>#N/A</v>
      </c>
      <c r="AC295" s="22" t="e">
        <f>VLOOKUP($C295,'S46'!$C:$BQ,62,0)</f>
        <v>#N/A</v>
      </c>
      <c r="AD295" s="22" t="e">
        <f>VLOOKUP($C295,'S46'!$C:$BQ,63,0)</f>
        <v>#N/A</v>
      </c>
      <c r="AE295" s="22" t="e">
        <f>VLOOKUP($C295,'S46'!$C:$BQ,45,0)</f>
        <v>#N/A</v>
      </c>
      <c r="AF295" s="29" t="e">
        <f>VLOOKUP($C295,'S46'!$C:$BQ,52,0)</f>
        <v>#N/A</v>
      </c>
      <c r="AG295" s="29" t="e">
        <f>VLOOKUP($C295,'S46'!$C:$BQ,53,0)</f>
        <v>#N/A</v>
      </c>
      <c r="AH295" s="29" t="e">
        <f>VLOOKUP($C295,'S46'!$C:$BQ,15,0)</f>
        <v>#N/A</v>
      </c>
      <c r="AI295" s="29" t="e">
        <f>VLOOKUP($C295,'S46'!$C:$BQ,22,0)</f>
        <v>#N/A</v>
      </c>
      <c r="AJ295" s="29" t="e">
        <f>VLOOKUP($C295,'S46'!$C:$BQ,23,0)</f>
        <v>#N/A</v>
      </c>
      <c r="AK295" s="29" t="e">
        <f>VLOOKUP($C295,'S46'!$C:$BQ,35,0)</f>
        <v>#N/A</v>
      </c>
      <c r="AL295" s="29" t="e">
        <f>VLOOKUP($C295,'S46'!$C:$BQ,42,0)</f>
        <v>#N/A</v>
      </c>
      <c r="AM295" s="29" t="e">
        <f>VLOOKUP($C295,'S46'!$C:$BQ,43,0)</f>
        <v>#N/A</v>
      </c>
      <c r="AN295" s="22" t="e">
        <f>VLOOKUP($C295,'S47'!$C:$BQ,55,0)</f>
        <v>#N/A</v>
      </c>
      <c r="AO295" s="22" t="e">
        <f>VLOOKUP($C295,'S47'!$C:$BQ,62,0)</f>
        <v>#N/A</v>
      </c>
      <c r="AP295" s="22" t="e">
        <f>VLOOKUP($C295,'S47'!$C:$BQ,63,0)</f>
        <v>#N/A</v>
      </c>
      <c r="AQ295" s="22" t="e">
        <f>VLOOKUP($C295,'S47'!$C:$BQ,45,0)</f>
        <v>#N/A</v>
      </c>
      <c r="AR295" s="29" t="e">
        <f>VLOOKUP($C295,'S47'!$C:$BQ,52,0)</f>
        <v>#N/A</v>
      </c>
      <c r="AS295" s="29" t="e">
        <f>VLOOKUP($C295,'S47'!$C:$BQ,53,0)</f>
        <v>#N/A</v>
      </c>
      <c r="AT295" s="29" t="e">
        <f>VLOOKUP($C295,'S47'!$C:$BQ,15,0)</f>
        <v>#N/A</v>
      </c>
      <c r="AU295" s="29" t="e">
        <f>VLOOKUP($C295,'S47'!$C:$BQ,22,0)</f>
        <v>#N/A</v>
      </c>
      <c r="AV295" s="29" t="e">
        <f>VLOOKUP($C295,'S47'!$C:$BQ,23,0)</f>
        <v>#N/A</v>
      </c>
      <c r="AW295" s="29" t="e">
        <f>VLOOKUP($C295,'S47'!$C:$BQ,35,0)</f>
        <v>#N/A</v>
      </c>
      <c r="AX295" s="29" t="e">
        <f>VLOOKUP($C295,'S47'!$C:$BQ,42,0)</f>
        <v>#N/A</v>
      </c>
      <c r="AY295" s="29" t="e">
        <f>VLOOKUP($C295,'S47'!$C:$BQ,43,0)</f>
        <v>#N/A</v>
      </c>
      <c r="AZ295" s="22" t="e">
        <f>VLOOKUP($C295,'S48'!$C:$BQ,55,0)</f>
        <v>#N/A</v>
      </c>
      <c r="BA295" s="22" t="e">
        <f>VLOOKUP($C295,'S48'!$C:$BQ,62,0)</f>
        <v>#N/A</v>
      </c>
      <c r="BB295" s="22" t="e">
        <f>VLOOKUP($C295,'S48'!$C:$BQ,63,0)</f>
        <v>#N/A</v>
      </c>
      <c r="BC295" s="22" t="e">
        <f>VLOOKUP($C295,'S48'!$C:$BQ,45,0)</f>
        <v>#N/A</v>
      </c>
      <c r="BD295" s="29" t="e">
        <f>VLOOKUP($C295,'S48'!$C:$BQ,52,0)</f>
        <v>#N/A</v>
      </c>
      <c r="BE295" s="29" t="e">
        <f>VLOOKUP($C295,'S48'!$C:$BQ,53,0)</f>
        <v>#N/A</v>
      </c>
      <c r="BF295" s="29" t="e">
        <f>VLOOKUP($C295,'S48'!$C:$BQ,15,0)</f>
        <v>#N/A</v>
      </c>
      <c r="BG295" s="29" t="e">
        <f>VLOOKUP($C295,'S48'!$C:$BQ,22,0)</f>
        <v>#N/A</v>
      </c>
      <c r="BH295" s="29" t="e">
        <f>VLOOKUP($C295,'S48'!$C:$BQ,23,0)</f>
        <v>#N/A</v>
      </c>
      <c r="BI295" s="29" t="e">
        <f>VLOOKUP($C295,'S48'!$C:$BQ,35,0)</f>
        <v>#N/A</v>
      </c>
      <c r="BJ295" s="29" t="e">
        <f>VLOOKUP($C295,'S48'!$C:$BQ,42,0)</f>
        <v>#N/A</v>
      </c>
      <c r="BK295" s="29" t="e">
        <f>VLOOKUP($C295,'S48'!$C:$BQ,43,0)</f>
        <v>#N/A</v>
      </c>
      <c r="BL295" s="22" t="e">
        <f>VLOOKUP($C295,'S49'!$C:$BQ,55,0)</f>
        <v>#N/A</v>
      </c>
      <c r="BM295" s="22" t="e">
        <f>VLOOKUP($C295,'S49'!$C:$BQ,62,0)</f>
        <v>#N/A</v>
      </c>
      <c r="BN295" s="22" t="e">
        <f>VLOOKUP($C295,'S49'!$C:$BQ,63,0)</f>
        <v>#N/A</v>
      </c>
      <c r="BO295" s="22" t="e">
        <f>VLOOKUP($C295,'S49'!$C:$BQ,45,0)</f>
        <v>#N/A</v>
      </c>
      <c r="BP295" s="29" t="e">
        <f>VLOOKUP($C295,'S49'!$C:$BQ,52,0)</f>
        <v>#N/A</v>
      </c>
      <c r="BQ295" s="29" t="e">
        <f>VLOOKUP($C295,'S49'!$C:$BQ,53,0)</f>
        <v>#N/A</v>
      </c>
      <c r="BR295" s="29" t="e">
        <f>VLOOKUP($C295,'S49'!$C:$BQ,15,0)</f>
        <v>#N/A</v>
      </c>
      <c r="BS295" s="29" t="e">
        <f>VLOOKUP($C295,'S49'!$C:$BQ,22,0)</f>
        <v>#N/A</v>
      </c>
      <c r="BT295" s="29" t="e">
        <f>VLOOKUP($C295,'S49'!$C:$BQ,23,0)</f>
        <v>#N/A</v>
      </c>
      <c r="BU295" s="29" t="e">
        <f>VLOOKUP($C295,'S49'!$C:$BQ,35,0)</f>
        <v>#N/A</v>
      </c>
      <c r="BV295" s="29" t="e">
        <f>VLOOKUP($C295,'S49'!$C:$BQ,42,0)</f>
        <v>#N/A</v>
      </c>
      <c r="BW295" s="29" t="e">
        <f>VLOOKUP($C295,'S49'!$C:$BQ,43,0)</f>
        <v>#N/A</v>
      </c>
      <c r="BX295" s="22" t="e">
        <f>VLOOKUP($C295,'S50'!$C:$BQ,55,0)</f>
        <v>#N/A</v>
      </c>
      <c r="BY295" s="22" t="e">
        <f>VLOOKUP($C295,'S50'!$C:$BQ,62,0)</f>
        <v>#N/A</v>
      </c>
      <c r="BZ295" s="22" t="e">
        <f>VLOOKUP($C295,'S50'!$C:$BQ,63,0)</f>
        <v>#N/A</v>
      </c>
      <c r="CA295" s="22" t="e">
        <f>VLOOKUP($C295,'S50'!$C:$BQ,45,0)</f>
        <v>#N/A</v>
      </c>
      <c r="CB295" s="29" t="e">
        <f>VLOOKUP($C295,'S50'!$C:$BQ,52,0)</f>
        <v>#N/A</v>
      </c>
      <c r="CC295" s="29" t="e">
        <f>VLOOKUP($C295,'S50'!$C:$BQ,53,0)</f>
        <v>#N/A</v>
      </c>
      <c r="CD295" s="29" t="e">
        <f>VLOOKUP($C295,'S50'!$C:$BQ,15,0)</f>
        <v>#N/A</v>
      </c>
      <c r="CE295" s="29" t="e">
        <f>VLOOKUP($C295,'S50'!$C:$BQ,22,0)</f>
        <v>#N/A</v>
      </c>
      <c r="CF295" s="29" t="e">
        <f>VLOOKUP($C295,'S50'!$C:$BQ,23,0)</f>
        <v>#N/A</v>
      </c>
      <c r="CG295" s="29" t="e">
        <f>VLOOKUP($C295,'S50'!$C:$BQ,35,0)</f>
        <v>#N/A</v>
      </c>
      <c r="CH295" s="29" t="e">
        <f>VLOOKUP($C295,'S50'!$C:$BQ,42,0)</f>
        <v>#N/A</v>
      </c>
      <c r="CI295" s="29" t="e">
        <f>VLOOKUP($C295,'S50'!$C:$BQ,43,0)</f>
        <v>#N/A</v>
      </c>
    </row>
    <row r="296" spans="1:87" x14ac:dyDescent="0.2">
      <c r="C296" s="32"/>
      <c r="D296" s="33"/>
      <c r="E296" s="33"/>
      <c r="F296" s="33"/>
      <c r="G296" s="33"/>
    </row>
  </sheetData>
  <autoFilter ref="A2:EQ295" xr:uid="{B83E55C7-334C-43F4-A2A2-2BCD18F2A388}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5">
    <tabColor theme="1" tint="0.499984740745262"/>
  </sheetPr>
  <dimension ref="A1:CE263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10.7109375" customWidth="1"/>
    <col min="7" max="7" width="8.5703125" customWidth="1"/>
    <col min="8" max="8" width="0.28515625" customWidth="1"/>
    <col min="9" max="10" width="9.7109375" customWidth="1"/>
    <col min="11" max="11" width="0.28515625" customWidth="1"/>
    <col min="12" max="13" width="12.28515625" customWidth="1"/>
    <col min="14" max="15" width="7.85546875" customWidth="1"/>
    <col min="16" max="16" width="0.28515625" customWidth="1"/>
    <col min="17" max="17" width="10.7109375" customWidth="1"/>
    <col min="18" max="20" width="7.85546875" customWidth="1"/>
    <col min="21" max="21" width="10.7109375" customWidth="1"/>
    <col min="22" max="23" width="7.85546875" customWidth="1"/>
    <col min="24" max="25" width="8.42578125" customWidth="1"/>
    <col min="26" max="26" width="0.28515625" customWidth="1"/>
    <col min="27" max="27" width="12.42578125" customWidth="1"/>
    <col min="28" max="30" width="7.85546875" customWidth="1"/>
    <col min="31" max="31" width="11.140625" customWidth="1"/>
    <col min="32" max="33" width="7.85546875" customWidth="1"/>
    <col min="34" max="35" width="9.5703125" customWidth="1"/>
    <col min="36" max="36" width="0.28515625" customWidth="1"/>
    <col min="37" max="37" width="12.7109375" customWidth="1"/>
    <col min="38" max="38" width="9.28515625" customWidth="1"/>
    <col min="39" max="39" width="9.7109375" customWidth="1"/>
    <col min="40" max="40" width="7.85546875" customWidth="1"/>
    <col min="41" max="41" width="10.7109375" customWidth="1"/>
    <col min="42" max="43" width="7.85546875" customWidth="1"/>
    <col min="44" max="45" width="10.7109375" customWidth="1"/>
    <col min="46" max="46" width="0.28515625" customWidth="1"/>
    <col min="47" max="48" width="9.5703125" customWidth="1"/>
    <col min="49" max="50" width="7.85546875" customWidth="1"/>
    <col min="51" max="51" width="10" customWidth="1"/>
    <col min="52" max="53" width="7.85546875" customWidth="1"/>
    <col min="54" max="55" width="9.5703125" customWidth="1"/>
    <col min="56" max="56" width="0.28515625" customWidth="1"/>
    <col min="57" max="57" width="11.7109375" customWidth="1"/>
    <col min="58" max="60" width="7.85546875" customWidth="1"/>
    <col min="61" max="61" width="10.140625" customWidth="1"/>
    <col min="62" max="63" width="7.85546875" customWidth="1"/>
    <col min="64" max="64" width="8.85546875" customWidth="1"/>
    <col min="65" max="65" width="7.85546875" customWidth="1"/>
    <col min="66" max="66" width="0.28515625" customWidth="1"/>
    <col min="67" max="67" width="8.7109375" customWidth="1"/>
    <col min="68" max="70" width="7.85546875" customWidth="1"/>
    <col min="71" max="71" width="10.7109375" customWidth="1"/>
    <col min="72" max="75" width="8.85546875" customWidth="1"/>
    <col min="76" max="76" width="0.28515625" customWidth="1"/>
    <col min="77" max="77" width="10.7109375" customWidth="1"/>
    <col min="78" max="78" width="11.140625" customWidth="1"/>
    <col min="79" max="79" width="10.28515625" customWidth="1"/>
    <col min="80" max="81" width="7.85546875" customWidth="1"/>
    <col min="82" max="83" width="10.7109375" customWidth="1"/>
    <col min="84" max="84" width="4.7109375" customWidth="1"/>
  </cols>
  <sheetData>
    <row r="1" spans="1:83" s="87" customFormat="1" ht="3.75" customHeight="1" x14ac:dyDescent="0.2"/>
    <row r="2" spans="1:83" s="87" customFormat="1" ht="24" customHeight="1" x14ac:dyDescent="0.2">
      <c r="A2" s="302" t="s">
        <v>14</v>
      </c>
      <c r="B2" s="303" t="s">
        <v>15</v>
      </c>
      <c r="C2" s="303" t="s">
        <v>16</v>
      </c>
      <c r="D2" s="304" t="s">
        <v>17</v>
      </c>
      <c r="E2" s="100"/>
      <c r="F2" s="305" t="s">
        <v>18</v>
      </c>
      <c r="G2" s="299" t="s">
        <v>19</v>
      </c>
      <c r="H2" s="101"/>
      <c r="I2" s="299" t="s">
        <v>20</v>
      </c>
      <c r="J2" s="301" t="s">
        <v>21</v>
      </c>
      <c r="K2" s="101"/>
      <c r="L2" s="309" t="s">
        <v>494</v>
      </c>
      <c r="M2" s="309"/>
      <c r="N2" s="309"/>
      <c r="O2" s="309"/>
      <c r="P2" s="101"/>
      <c r="Q2" s="310" t="s">
        <v>495</v>
      </c>
      <c r="R2" s="310"/>
      <c r="S2" s="310"/>
      <c r="T2" s="310"/>
      <c r="U2" s="310"/>
      <c r="V2" s="310"/>
      <c r="W2" s="310"/>
      <c r="X2" s="310"/>
      <c r="Y2" s="310"/>
      <c r="Z2" s="101"/>
      <c r="AA2" s="311" t="s">
        <v>496</v>
      </c>
      <c r="AB2" s="311"/>
      <c r="AC2" s="311"/>
      <c r="AD2" s="311"/>
      <c r="AE2" s="311"/>
      <c r="AF2" s="311"/>
      <c r="AG2" s="311"/>
      <c r="AH2" s="311"/>
      <c r="AI2" s="311"/>
      <c r="AJ2" s="102"/>
      <c r="AK2" s="312" t="s">
        <v>497</v>
      </c>
      <c r="AL2" s="312"/>
      <c r="AM2" s="312"/>
      <c r="AN2" s="312"/>
      <c r="AO2" s="312"/>
      <c r="AP2" s="312"/>
      <c r="AQ2" s="312"/>
      <c r="AR2" s="312"/>
      <c r="AS2" s="312"/>
      <c r="AT2" s="103"/>
      <c r="AU2" s="313" t="s">
        <v>498</v>
      </c>
      <c r="AV2" s="313"/>
      <c r="AW2" s="313"/>
      <c r="AX2" s="313"/>
      <c r="AY2" s="313"/>
      <c r="AZ2" s="313"/>
      <c r="BA2" s="313"/>
      <c r="BB2" s="313"/>
      <c r="BC2" s="313"/>
      <c r="BD2" s="104"/>
      <c r="BE2" s="306" t="s">
        <v>499</v>
      </c>
      <c r="BF2" s="306"/>
      <c r="BG2" s="306"/>
      <c r="BH2" s="306"/>
      <c r="BI2" s="306"/>
      <c r="BJ2" s="306"/>
      <c r="BK2" s="306"/>
      <c r="BL2" s="306"/>
      <c r="BM2" s="306"/>
      <c r="BN2" s="105"/>
      <c r="BO2" s="307" t="s">
        <v>500</v>
      </c>
      <c r="BP2" s="307"/>
      <c r="BQ2" s="307"/>
      <c r="BR2" s="307"/>
      <c r="BS2" s="307"/>
      <c r="BT2" s="307"/>
      <c r="BU2" s="307"/>
      <c r="BV2" s="307"/>
      <c r="BW2" s="307"/>
      <c r="BX2" s="106"/>
      <c r="BY2" s="308" t="s">
        <v>501</v>
      </c>
      <c r="BZ2" s="308"/>
      <c r="CA2" s="308"/>
      <c r="CB2" s="308"/>
      <c r="CC2" s="308"/>
      <c r="CD2" s="106"/>
      <c r="CE2" s="106"/>
    </row>
    <row r="3" spans="1:83" s="87" customFormat="1" ht="24" customHeight="1" x14ac:dyDescent="0.2">
      <c r="A3" s="302"/>
      <c r="B3" s="303"/>
      <c r="C3" s="303"/>
      <c r="D3" s="304"/>
      <c r="E3" s="100"/>
      <c r="F3" s="305"/>
      <c r="G3" s="299"/>
      <c r="H3" s="101"/>
      <c r="I3" s="299"/>
      <c r="J3" s="301"/>
      <c r="K3" s="101"/>
      <c r="L3" s="309" t="s">
        <v>502</v>
      </c>
      <c r="M3" s="309"/>
      <c r="N3" s="309"/>
      <c r="O3" s="309"/>
      <c r="P3" s="101"/>
      <c r="Q3" s="310" t="s">
        <v>624</v>
      </c>
      <c r="R3" s="310"/>
      <c r="S3" s="310"/>
      <c r="T3" s="310"/>
      <c r="U3" s="310"/>
      <c r="V3" s="310"/>
      <c r="W3" s="310"/>
      <c r="X3" s="310"/>
      <c r="Y3" s="310"/>
      <c r="Z3" s="101"/>
      <c r="AA3" s="311" t="s">
        <v>624</v>
      </c>
      <c r="AB3" s="311"/>
      <c r="AC3" s="311"/>
      <c r="AD3" s="311"/>
      <c r="AE3" s="311"/>
      <c r="AF3" s="311"/>
      <c r="AG3" s="311"/>
      <c r="AH3" s="311"/>
      <c r="AI3" s="311"/>
      <c r="AJ3" s="102"/>
      <c r="AK3" s="312" t="s">
        <v>625</v>
      </c>
      <c r="AL3" s="312"/>
      <c r="AM3" s="312"/>
      <c r="AN3" s="312"/>
      <c r="AO3" s="312"/>
      <c r="AP3" s="312"/>
      <c r="AQ3" s="312"/>
      <c r="AR3" s="312"/>
      <c r="AS3" s="312"/>
      <c r="AT3" s="103"/>
      <c r="AU3" s="313" t="s">
        <v>626</v>
      </c>
      <c r="AV3" s="313"/>
      <c r="AW3" s="313"/>
      <c r="AX3" s="313"/>
      <c r="AY3" s="313"/>
      <c r="AZ3" s="313"/>
      <c r="BA3" s="313"/>
      <c r="BB3" s="313"/>
      <c r="BC3" s="313"/>
      <c r="BD3" s="102"/>
      <c r="BE3" s="306" t="s">
        <v>627</v>
      </c>
      <c r="BF3" s="306"/>
      <c r="BG3" s="306"/>
      <c r="BH3" s="306"/>
      <c r="BI3" s="306"/>
      <c r="BJ3" s="306"/>
      <c r="BK3" s="306"/>
      <c r="BL3" s="306"/>
      <c r="BM3" s="306"/>
      <c r="BN3" s="102"/>
      <c r="BO3" s="307" t="s">
        <v>503</v>
      </c>
      <c r="BP3" s="307"/>
      <c r="BQ3" s="307"/>
      <c r="BR3" s="307"/>
      <c r="BS3" s="307"/>
      <c r="BT3" s="307"/>
      <c r="BU3" s="307"/>
      <c r="BV3" s="307"/>
      <c r="BW3" s="307"/>
      <c r="BX3" s="106"/>
      <c r="BY3" s="308" t="s">
        <v>504</v>
      </c>
      <c r="BZ3" s="308"/>
      <c r="CA3" s="308"/>
      <c r="CB3" s="308"/>
      <c r="CC3" s="308"/>
      <c r="CD3" s="106"/>
      <c r="CE3" s="106"/>
    </row>
    <row r="4" spans="1:83" s="87" customFormat="1" ht="20.25" customHeight="1" x14ac:dyDescent="0.2">
      <c r="A4" s="302"/>
      <c r="B4" s="303"/>
      <c r="C4" s="303"/>
      <c r="D4" s="304"/>
      <c r="E4" s="100"/>
      <c r="F4" s="305"/>
      <c r="G4" s="299"/>
      <c r="H4" s="101"/>
      <c r="I4" s="299"/>
      <c r="J4" s="301"/>
      <c r="K4" s="101"/>
      <c r="L4" s="300" t="s">
        <v>505</v>
      </c>
      <c r="M4" s="300" t="s">
        <v>506</v>
      </c>
      <c r="N4" s="300" t="s">
        <v>507</v>
      </c>
      <c r="O4" s="300" t="s">
        <v>27</v>
      </c>
      <c r="P4" s="101"/>
      <c r="Q4" s="297" t="s">
        <v>31</v>
      </c>
      <c r="R4" s="297" t="s">
        <v>22</v>
      </c>
      <c r="S4" s="297" t="s">
        <v>23</v>
      </c>
      <c r="T4" s="297" t="s">
        <v>24</v>
      </c>
      <c r="U4" s="297" t="s">
        <v>25</v>
      </c>
      <c r="V4" s="297" t="s">
        <v>26</v>
      </c>
      <c r="W4" s="297" t="s">
        <v>27</v>
      </c>
      <c r="X4" s="297" t="s">
        <v>28</v>
      </c>
      <c r="Y4" s="297" t="s">
        <v>29</v>
      </c>
      <c r="Z4" s="101"/>
      <c r="AA4" s="298" t="s">
        <v>508</v>
      </c>
      <c r="AB4" s="298" t="s">
        <v>22</v>
      </c>
      <c r="AC4" s="298" t="s">
        <v>23</v>
      </c>
      <c r="AD4" s="298" t="s">
        <v>24</v>
      </c>
      <c r="AE4" s="298" t="s">
        <v>25</v>
      </c>
      <c r="AF4" s="298" t="s">
        <v>26</v>
      </c>
      <c r="AG4" s="298" t="s">
        <v>27</v>
      </c>
      <c r="AH4" s="298" t="s">
        <v>28</v>
      </c>
      <c r="AI4" s="298" t="s">
        <v>29</v>
      </c>
      <c r="AJ4" s="102"/>
      <c r="AK4" s="293" t="s">
        <v>509</v>
      </c>
      <c r="AL4" s="293" t="s">
        <v>22</v>
      </c>
      <c r="AM4" s="293" t="s">
        <v>23</v>
      </c>
      <c r="AN4" s="293" t="s">
        <v>24</v>
      </c>
      <c r="AO4" s="293" t="s">
        <v>25</v>
      </c>
      <c r="AP4" s="293" t="s">
        <v>26</v>
      </c>
      <c r="AQ4" s="293" t="s">
        <v>27</v>
      </c>
      <c r="AR4" s="293" t="s">
        <v>28</v>
      </c>
      <c r="AS4" s="293" t="s">
        <v>29</v>
      </c>
      <c r="AT4" s="103"/>
      <c r="AU4" s="294" t="s">
        <v>30</v>
      </c>
      <c r="AV4" s="294" t="s">
        <v>22</v>
      </c>
      <c r="AW4" s="294" t="s">
        <v>23</v>
      </c>
      <c r="AX4" s="294" t="s">
        <v>24</v>
      </c>
      <c r="AY4" s="294" t="s">
        <v>25</v>
      </c>
      <c r="AZ4" s="294" t="s">
        <v>26</v>
      </c>
      <c r="BA4" s="294" t="s">
        <v>27</v>
      </c>
      <c r="BB4" s="294" t="s">
        <v>28</v>
      </c>
      <c r="BC4" s="294" t="s">
        <v>29</v>
      </c>
      <c r="BD4" s="102"/>
      <c r="BE4" s="296" t="s">
        <v>510</v>
      </c>
      <c r="BF4" s="296" t="s">
        <v>22</v>
      </c>
      <c r="BG4" s="296" t="s">
        <v>23</v>
      </c>
      <c r="BH4" s="296" t="s">
        <v>24</v>
      </c>
      <c r="BI4" s="296" t="s">
        <v>25</v>
      </c>
      <c r="BJ4" s="296" t="s">
        <v>26</v>
      </c>
      <c r="BK4" s="296" t="s">
        <v>27</v>
      </c>
      <c r="BL4" s="296" t="s">
        <v>28</v>
      </c>
      <c r="BM4" s="296" t="s">
        <v>29</v>
      </c>
      <c r="BN4" s="102"/>
      <c r="BO4" s="295" t="s">
        <v>511</v>
      </c>
      <c r="BP4" s="295" t="s">
        <v>22</v>
      </c>
      <c r="BQ4" s="295" t="s">
        <v>23</v>
      </c>
      <c r="BR4" s="295" t="s">
        <v>24</v>
      </c>
      <c r="BS4" s="295" t="s">
        <v>25</v>
      </c>
      <c r="BT4" s="295" t="s">
        <v>26</v>
      </c>
      <c r="BU4" s="295" t="s">
        <v>27</v>
      </c>
      <c r="BV4" s="295" t="s">
        <v>28</v>
      </c>
      <c r="BW4" s="295" t="s">
        <v>29</v>
      </c>
      <c r="BX4" s="106"/>
      <c r="BY4" s="314" t="s">
        <v>32</v>
      </c>
      <c r="BZ4" s="314" t="s">
        <v>512</v>
      </c>
      <c r="CA4" s="314" t="s">
        <v>513</v>
      </c>
      <c r="CB4" s="314" t="s">
        <v>514</v>
      </c>
      <c r="CC4" s="314" t="s">
        <v>27</v>
      </c>
      <c r="CD4" s="106"/>
      <c r="CE4" s="106"/>
    </row>
    <row r="5" spans="1:83" s="87" customFormat="1" ht="25.15" customHeight="1" x14ac:dyDescent="0.2">
      <c r="A5" s="302"/>
      <c r="B5" s="303"/>
      <c r="C5" s="303"/>
      <c r="D5" s="107" t="s">
        <v>515</v>
      </c>
      <c r="E5" s="100"/>
      <c r="F5" s="108" t="s">
        <v>33</v>
      </c>
      <c r="G5" s="109" t="s">
        <v>33</v>
      </c>
      <c r="H5" s="101"/>
      <c r="I5" s="108" t="s">
        <v>33</v>
      </c>
      <c r="J5" s="110" t="s">
        <v>33</v>
      </c>
      <c r="K5" s="101"/>
      <c r="L5" s="300"/>
      <c r="M5" s="300"/>
      <c r="N5" s="300"/>
      <c r="O5" s="300"/>
      <c r="P5" s="101"/>
      <c r="Q5" s="297"/>
      <c r="R5" s="297"/>
      <c r="S5" s="297"/>
      <c r="T5" s="297"/>
      <c r="U5" s="297"/>
      <c r="V5" s="297"/>
      <c r="W5" s="297"/>
      <c r="X5" s="297"/>
      <c r="Y5" s="297"/>
      <c r="Z5" s="101"/>
      <c r="AA5" s="298"/>
      <c r="AB5" s="298"/>
      <c r="AC5" s="298"/>
      <c r="AD5" s="298"/>
      <c r="AE5" s="298"/>
      <c r="AF5" s="298"/>
      <c r="AG5" s="298"/>
      <c r="AH5" s="298"/>
      <c r="AI5" s="298"/>
      <c r="AJ5" s="102"/>
      <c r="AK5" s="293"/>
      <c r="AL5" s="293"/>
      <c r="AM5" s="293"/>
      <c r="AN5" s="293"/>
      <c r="AO5" s="293"/>
      <c r="AP5" s="293"/>
      <c r="AQ5" s="293"/>
      <c r="AR5" s="293"/>
      <c r="AS5" s="293"/>
      <c r="AT5" s="103"/>
      <c r="AU5" s="294"/>
      <c r="AV5" s="294"/>
      <c r="AW5" s="294"/>
      <c r="AX5" s="294"/>
      <c r="AY5" s="294"/>
      <c r="AZ5" s="294"/>
      <c r="BA5" s="294"/>
      <c r="BB5" s="294"/>
      <c r="BC5" s="294"/>
      <c r="BD5" s="102"/>
      <c r="BE5" s="296"/>
      <c r="BF5" s="296"/>
      <c r="BG5" s="296"/>
      <c r="BH5" s="296"/>
      <c r="BI5" s="296"/>
      <c r="BJ5" s="296"/>
      <c r="BK5" s="296"/>
      <c r="BL5" s="296"/>
      <c r="BM5" s="296"/>
      <c r="BN5" s="102"/>
      <c r="BO5" s="295"/>
      <c r="BP5" s="295"/>
      <c r="BQ5" s="295"/>
      <c r="BR5" s="295"/>
      <c r="BS5" s="295"/>
      <c r="BT5" s="295"/>
      <c r="BU5" s="295"/>
      <c r="BV5" s="295"/>
      <c r="BW5" s="295"/>
      <c r="BX5" s="106"/>
      <c r="BY5" s="314"/>
      <c r="BZ5" s="314"/>
      <c r="CA5" s="314"/>
      <c r="CB5" s="314"/>
      <c r="CC5" s="314"/>
      <c r="CD5" s="106"/>
      <c r="CE5" s="106"/>
    </row>
    <row r="6" spans="1:83" s="87" customFormat="1" ht="21.4" customHeight="1" x14ac:dyDescent="0.2">
      <c r="A6" s="111" t="s">
        <v>378</v>
      </c>
      <c r="B6" s="111" t="s">
        <v>0</v>
      </c>
      <c r="C6" s="111" t="s">
        <v>34</v>
      </c>
      <c r="D6" s="112">
        <v>7.8178202920000004</v>
      </c>
      <c r="E6" s="113"/>
      <c r="F6" s="114">
        <v>5.0250000000000003E-2</v>
      </c>
      <c r="G6" s="114">
        <v>4.1625000000000002E-2</v>
      </c>
      <c r="H6" s="115"/>
      <c r="I6" s="116">
        <v>6</v>
      </c>
      <c r="J6" s="116">
        <v>5</v>
      </c>
      <c r="K6" s="113"/>
      <c r="L6" s="117">
        <v>0.61</v>
      </c>
      <c r="M6" s="118">
        <v>0.56100000000000005</v>
      </c>
      <c r="N6" s="119">
        <v>0.7</v>
      </c>
      <c r="O6" s="120"/>
      <c r="P6" s="113"/>
      <c r="Q6" s="121">
        <v>385</v>
      </c>
      <c r="R6" s="122">
        <v>49.246463287723799</v>
      </c>
      <c r="S6" s="123">
        <v>36</v>
      </c>
      <c r="T6" s="124">
        <v>1.36795731354788</v>
      </c>
      <c r="U6" s="125">
        <v>69.222602765535996</v>
      </c>
      <c r="V6" s="126">
        <v>0.01</v>
      </c>
      <c r="W6" s="126">
        <v>0.01</v>
      </c>
      <c r="X6" s="127">
        <v>0</v>
      </c>
      <c r="Y6" s="127">
        <v>0</v>
      </c>
      <c r="Z6" s="113"/>
      <c r="AA6" s="128">
        <v>949</v>
      </c>
      <c r="AB6" s="112">
        <v>121.389334181948</v>
      </c>
      <c r="AC6" s="123">
        <v>200</v>
      </c>
      <c r="AD6" s="118">
        <v>0.60694667090973997</v>
      </c>
      <c r="AE6" s="129">
        <v>-805.31887352480101</v>
      </c>
      <c r="AF6" s="114"/>
      <c r="AG6" s="114"/>
      <c r="AH6" s="130">
        <v>615</v>
      </c>
      <c r="AI6" s="127">
        <v>928</v>
      </c>
      <c r="AJ6" s="113"/>
      <c r="AK6" s="122">
        <v>7608.8552499999996</v>
      </c>
      <c r="AL6" s="122">
        <v>973.27067722267395</v>
      </c>
      <c r="AM6" s="131">
        <v>686.1</v>
      </c>
      <c r="AN6" s="124">
        <v>1.4185551336870299</v>
      </c>
      <c r="AO6" s="132">
        <v>1590.66435437317</v>
      </c>
      <c r="AP6" s="126">
        <v>0.01</v>
      </c>
      <c r="AQ6" s="126">
        <v>0.01</v>
      </c>
      <c r="AR6" s="127">
        <v>0</v>
      </c>
      <c r="AS6" s="127">
        <v>0</v>
      </c>
      <c r="AT6" s="115"/>
      <c r="AU6" s="122">
        <v>5716.0244000000002</v>
      </c>
      <c r="AV6" s="112">
        <v>731.15320978268403</v>
      </c>
      <c r="AW6" s="133">
        <v>573</v>
      </c>
      <c r="AX6" s="124">
        <v>1.27600909211638</v>
      </c>
      <c r="AY6" s="132">
        <v>700.65189381700804</v>
      </c>
      <c r="AZ6" s="114">
        <v>1.4999999999999999E-2</v>
      </c>
      <c r="BA6" s="114">
        <v>1.4999999999999999E-2</v>
      </c>
      <c r="BB6" s="127">
        <v>0</v>
      </c>
      <c r="BC6" s="127">
        <v>0</v>
      </c>
      <c r="BD6" s="113"/>
      <c r="BE6" s="122">
        <v>507.2</v>
      </c>
      <c r="BF6" s="112">
        <v>64.877418648138999</v>
      </c>
      <c r="BG6" s="134">
        <v>65</v>
      </c>
      <c r="BH6" s="135">
        <v>0.998114133048292</v>
      </c>
      <c r="BI6" s="136">
        <v>-62.953633895560102</v>
      </c>
      <c r="BJ6" s="114">
        <v>5.2500000000000003E-3</v>
      </c>
      <c r="BK6" s="114">
        <v>0</v>
      </c>
      <c r="BL6" s="127">
        <v>1</v>
      </c>
      <c r="BM6" s="127">
        <v>103</v>
      </c>
      <c r="BN6" s="113"/>
      <c r="BO6" s="121">
        <v>677</v>
      </c>
      <c r="BP6" s="122">
        <v>86.597027651399998</v>
      </c>
      <c r="BQ6" s="134">
        <v>78</v>
      </c>
      <c r="BR6" s="124">
        <v>1.1102183032230799</v>
      </c>
      <c r="BS6" s="125">
        <v>24.280802436569498</v>
      </c>
      <c r="BT6" s="114">
        <v>7.4999999999999997E-3</v>
      </c>
      <c r="BU6" s="126">
        <v>4.1250000000000002E-3</v>
      </c>
      <c r="BV6" s="121">
        <v>0</v>
      </c>
      <c r="BW6" s="121">
        <v>55</v>
      </c>
      <c r="BX6" s="115"/>
      <c r="BY6" s="120">
        <v>0.99844143388082995</v>
      </c>
      <c r="BZ6" s="120">
        <v>1</v>
      </c>
      <c r="CA6" s="137">
        <v>0.999376573552332</v>
      </c>
      <c r="CB6" s="119">
        <v>0.9</v>
      </c>
      <c r="CC6" s="126">
        <v>2.5000000000000001E-3</v>
      </c>
      <c r="CD6" s="115"/>
      <c r="CE6" s="115"/>
    </row>
    <row r="7" spans="1:83" s="87" customFormat="1" ht="21.4" customHeight="1" x14ac:dyDescent="0.2">
      <c r="A7" s="111" t="s">
        <v>378</v>
      </c>
      <c r="B7" s="111" t="s">
        <v>0</v>
      </c>
      <c r="C7" s="111" t="s">
        <v>35</v>
      </c>
      <c r="D7" s="112">
        <v>4.83677674411111</v>
      </c>
      <c r="E7" s="113"/>
      <c r="F7" s="114">
        <v>6.2E-2</v>
      </c>
      <c r="G7" s="114">
        <v>5.7500000000000002E-2</v>
      </c>
      <c r="H7" s="115"/>
      <c r="I7" s="116">
        <v>7</v>
      </c>
      <c r="J7" s="116">
        <v>7</v>
      </c>
      <c r="K7" s="113"/>
      <c r="L7" s="138">
        <v>0.79166768853464098</v>
      </c>
      <c r="M7" s="135">
        <v>0.71699999999999997</v>
      </c>
      <c r="N7" s="119">
        <v>0.7</v>
      </c>
      <c r="O7" s="120">
        <v>2E-3</v>
      </c>
      <c r="P7" s="113"/>
      <c r="Q7" s="121">
        <v>212</v>
      </c>
      <c r="R7" s="122">
        <v>43.830842566408499</v>
      </c>
      <c r="S7" s="123">
        <v>36</v>
      </c>
      <c r="T7" s="124">
        <v>1.2175234046224599</v>
      </c>
      <c r="U7" s="125">
        <v>16.632913751864098</v>
      </c>
      <c r="V7" s="126">
        <v>0.01</v>
      </c>
      <c r="W7" s="126">
        <v>0.01</v>
      </c>
      <c r="X7" s="127">
        <v>0</v>
      </c>
      <c r="Y7" s="127">
        <v>0</v>
      </c>
      <c r="Z7" s="113"/>
      <c r="AA7" s="128">
        <v>537</v>
      </c>
      <c r="AB7" s="112">
        <v>111.02435121774199</v>
      </c>
      <c r="AC7" s="123">
        <v>200</v>
      </c>
      <c r="AD7" s="118">
        <v>0.55512175608870995</v>
      </c>
      <c r="AE7" s="129">
        <v>-548.37270137853295</v>
      </c>
      <c r="AF7" s="114"/>
      <c r="AG7" s="114"/>
      <c r="AH7" s="130">
        <v>431</v>
      </c>
      <c r="AI7" s="127">
        <v>624</v>
      </c>
      <c r="AJ7" s="113"/>
      <c r="AK7" s="122">
        <v>3756.8420799999999</v>
      </c>
      <c r="AL7" s="122">
        <v>776.72431016669202</v>
      </c>
      <c r="AM7" s="131">
        <v>612</v>
      </c>
      <c r="AN7" s="124">
        <v>1.26915736955342</v>
      </c>
      <c r="AO7" s="132">
        <v>435.60161378168903</v>
      </c>
      <c r="AP7" s="126">
        <v>0.01</v>
      </c>
      <c r="AQ7" s="126">
        <v>0.01</v>
      </c>
      <c r="AR7" s="127">
        <v>0</v>
      </c>
      <c r="AS7" s="127">
        <v>0</v>
      </c>
      <c r="AT7" s="115"/>
      <c r="AU7" s="122">
        <v>3321.1073299999998</v>
      </c>
      <c r="AV7" s="112">
        <v>686.63647418573203</v>
      </c>
      <c r="AW7" s="133">
        <v>573</v>
      </c>
      <c r="AX7" s="124">
        <v>1.1983184540763201</v>
      </c>
      <c r="AY7" s="132">
        <v>218.16607592900601</v>
      </c>
      <c r="AZ7" s="114">
        <v>1.4999999999999999E-2</v>
      </c>
      <c r="BA7" s="114">
        <v>1.4999999999999999E-2</v>
      </c>
      <c r="BB7" s="127">
        <v>0</v>
      </c>
      <c r="BC7" s="127">
        <v>5</v>
      </c>
      <c r="BD7" s="113"/>
      <c r="BE7" s="122">
        <v>359.5</v>
      </c>
      <c r="BF7" s="112">
        <v>74.326358031244595</v>
      </c>
      <c r="BG7" s="134">
        <v>65</v>
      </c>
      <c r="BH7" s="124">
        <v>1.1434824312499201</v>
      </c>
      <c r="BI7" s="125">
        <v>6.7538720519767699</v>
      </c>
      <c r="BJ7" s="114">
        <v>1.4999999999999999E-2</v>
      </c>
      <c r="BK7" s="114">
        <v>1.0500000000000001E-2</v>
      </c>
      <c r="BL7" s="127">
        <v>0</v>
      </c>
      <c r="BM7" s="127">
        <v>18</v>
      </c>
      <c r="BN7" s="113"/>
      <c r="BO7" s="121">
        <v>485</v>
      </c>
      <c r="BP7" s="122">
        <v>100.273389833529</v>
      </c>
      <c r="BQ7" s="134">
        <v>78</v>
      </c>
      <c r="BR7" s="124">
        <v>1.2855562799170399</v>
      </c>
      <c r="BS7" s="125">
        <v>81.171705502070594</v>
      </c>
      <c r="BT7" s="114">
        <v>7.4999999999999997E-3</v>
      </c>
      <c r="BU7" s="126">
        <v>7.4999999999999997E-3</v>
      </c>
      <c r="BV7" s="121">
        <v>0</v>
      </c>
      <c r="BW7" s="121">
        <v>0</v>
      </c>
      <c r="BX7" s="115"/>
      <c r="BY7" s="120">
        <v>0.99881761749926101</v>
      </c>
      <c r="BZ7" s="120">
        <v>1</v>
      </c>
      <c r="CA7" s="137">
        <v>0.99952704699970396</v>
      </c>
      <c r="CB7" s="119">
        <v>0.9</v>
      </c>
      <c r="CC7" s="126">
        <v>2.5000000000000001E-3</v>
      </c>
      <c r="CD7" s="115"/>
      <c r="CE7" s="115"/>
    </row>
    <row r="8" spans="1:83" s="87" customFormat="1" ht="21.4" customHeight="1" x14ac:dyDescent="0.2">
      <c r="A8" s="111" t="s">
        <v>378</v>
      </c>
      <c r="B8" s="111" t="s">
        <v>0</v>
      </c>
      <c r="C8" s="111" t="s">
        <v>36</v>
      </c>
      <c r="D8" s="112">
        <v>1.8669392335555599</v>
      </c>
      <c r="E8" s="113"/>
      <c r="F8" s="114">
        <v>6.0499999999999998E-2</v>
      </c>
      <c r="G8" s="114">
        <v>4.8750000000000002E-2</v>
      </c>
      <c r="H8" s="115"/>
      <c r="I8" s="116">
        <v>6</v>
      </c>
      <c r="J8" s="116">
        <v>6</v>
      </c>
      <c r="K8" s="113"/>
      <c r="L8" s="138">
        <v>0.83</v>
      </c>
      <c r="M8" s="135">
        <v>0.8</v>
      </c>
      <c r="N8" s="119">
        <v>0.7</v>
      </c>
      <c r="O8" s="120">
        <v>1.4E-2</v>
      </c>
      <c r="P8" s="113"/>
      <c r="Q8" s="121">
        <v>91</v>
      </c>
      <c r="R8" s="122">
        <v>48.742882662919897</v>
      </c>
      <c r="S8" s="123">
        <v>36</v>
      </c>
      <c r="T8" s="124">
        <v>1.35396896285889</v>
      </c>
      <c r="U8" s="125">
        <v>15.590590478223801</v>
      </c>
      <c r="V8" s="126">
        <v>0.01</v>
      </c>
      <c r="W8" s="126">
        <v>0.01</v>
      </c>
      <c r="X8" s="127">
        <v>0</v>
      </c>
      <c r="Y8" s="127">
        <v>0</v>
      </c>
      <c r="Z8" s="113"/>
      <c r="AA8" s="128">
        <v>203</v>
      </c>
      <c r="AB8" s="112">
        <v>108.73412286343699</v>
      </c>
      <c r="AC8" s="123">
        <v>200</v>
      </c>
      <c r="AD8" s="118">
        <v>0.543670614317185</v>
      </c>
      <c r="AE8" s="129">
        <v>-215.941164009868</v>
      </c>
      <c r="AF8" s="114"/>
      <c r="AG8" s="114"/>
      <c r="AH8" s="130">
        <v>171</v>
      </c>
      <c r="AI8" s="127">
        <v>246</v>
      </c>
      <c r="AJ8" s="113"/>
      <c r="AK8" s="122">
        <v>1157.8649399999999</v>
      </c>
      <c r="AL8" s="122">
        <v>620.19422977943702</v>
      </c>
      <c r="AM8" s="131">
        <v>612</v>
      </c>
      <c r="AN8" s="135">
        <v>1.01338926434548</v>
      </c>
      <c r="AO8" s="139">
        <v>-124.095021870195</v>
      </c>
      <c r="AP8" s="126">
        <v>4.0000000000000001E-3</v>
      </c>
      <c r="AQ8" s="126">
        <v>5.0000000000000001E-4</v>
      </c>
      <c r="AR8" s="127">
        <v>0</v>
      </c>
      <c r="AS8" s="127">
        <v>214</v>
      </c>
      <c r="AT8" s="115"/>
      <c r="AU8" s="122">
        <v>1253.16696</v>
      </c>
      <c r="AV8" s="112">
        <v>671.24142954206604</v>
      </c>
      <c r="AW8" s="133">
        <v>573</v>
      </c>
      <c r="AX8" s="124">
        <v>1.1714510114172201</v>
      </c>
      <c r="AY8" s="132">
        <v>55.467939945715003</v>
      </c>
      <c r="AZ8" s="114">
        <v>1.4999999999999999E-2</v>
      </c>
      <c r="BA8" s="114">
        <v>1.2749999999999999E-2</v>
      </c>
      <c r="BB8" s="127">
        <v>0</v>
      </c>
      <c r="BC8" s="127">
        <v>31</v>
      </c>
      <c r="BD8" s="113"/>
      <c r="BE8" s="122">
        <v>135.9</v>
      </c>
      <c r="BF8" s="112">
        <v>72.792942350448499</v>
      </c>
      <c r="BG8" s="134">
        <v>65</v>
      </c>
      <c r="BH8" s="124">
        <v>1.1198914207761299</v>
      </c>
      <c r="BI8" s="125">
        <v>-0.255878303206998</v>
      </c>
      <c r="BJ8" s="114">
        <v>1.4999999999999999E-2</v>
      </c>
      <c r="BK8" s="114">
        <v>8.9999999999999993E-3</v>
      </c>
      <c r="BL8" s="127">
        <v>0</v>
      </c>
      <c r="BM8" s="127">
        <v>10</v>
      </c>
      <c r="BN8" s="113"/>
      <c r="BO8" s="121">
        <v>112</v>
      </c>
      <c r="BP8" s="122">
        <v>59.991240200516799</v>
      </c>
      <c r="BQ8" s="134">
        <v>78</v>
      </c>
      <c r="BR8" s="120">
        <v>0.76911846410918905</v>
      </c>
      <c r="BS8" s="128">
        <v>-43.872996936634003</v>
      </c>
      <c r="BT8" s="114"/>
      <c r="BU8" s="126"/>
      <c r="BV8" s="121">
        <v>34</v>
      </c>
      <c r="BW8" s="121">
        <v>63</v>
      </c>
      <c r="BX8" s="115"/>
      <c r="BY8" s="120">
        <v>0.99955888839876506</v>
      </c>
      <c r="BZ8" s="120">
        <v>1</v>
      </c>
      <c r="CA8" s="137">
        <v>0.99982355535950596</v>
      </c>
      <c r="CB8" s="119">
        <v>0.9</v>
      </c>
      <c r="CC8" s="126">
        <v>2.5000000000000001E-3</v>
      </c>
      <c r="CD8" s="115"/>
      <c r="CE8" s="115"/>
    </row>
    <row r="9" spans="1:83" s="87" customFormat="1" ht="21.4" customHeight="1" x14ac:dyDescent="0.2">
      <c r="A9" s="111" t="s">
        <v>378</v>
      </c>
      <c r="B9" s="111" t="s">
        <v>0</v>
      </c>
      <c r="C9" s="111" t="s">
        <v>37</v>
      </c>
      <c r="D9" s="112">
        <v>8.9870805217777807</v>
      </c>
      <c r="E9" s="113"/>
      <c r="F9" s="114">
        <v>5.1124999999999997E-2</v>
      </c>
      <c r="G9" s="114">
        <v>3.2625000000000001E-2</v>
      </c>
      <c r="H9" s="115"/>
      <c r="I9" s="116">
        <v>6</v>
      </c>
      <c r="J9" s="116">
        <v>6</v>
      </c>
      <c r="K9" s="113"/>
      <c r="L9" s="138">
        <v>0.70255326231691095</v>
      </c>
      <c r="M9" s="120">
        <v>0.66900000000000004</v>
      </c>
      <c r="N9" s="119">
        <v>0.7</v>
      </c>
      <c r="O9" s="120"/>
      <c r="P9" s="113"/>
      <c r="Q9" s="121">
        <v>358</v>
      </c>
      <c r="R9" s="122">
        <v>39.834960767568802</v>
      </c>
      <c r="S9" s="123">
        <v>36</v>
      </c>
      <c r="T9" s="135">
        <v>1.10652668798802</v>
      </c>
      <c r="U9" s="136">
        <v>-5.0061564356480499</v>
      </c>
      <c r="V9" s="126">
        <v>8.9999999999999993E-3</v>
      </c>
      <c r="W9" s="126">
        <v>5.4999999999999997E-3</v>
      </c>
      <c r="X9" s="127">
        <v>0</v>
      </c>
      <c r="Y9" s="127">
        <v>31</v>
      </c>
      <c r="Z9" s="113"/>
      <c r="AA9" s="128">
        <v>1504</v>
      </c>
      <c r="AB9" s="112">
        <v>167.35134355984201</v>
      </c>
      <c r="AC9" s="123">
        <v>200</v>
      </c>
      <c r="AD9" s="120">
        <v>0.83675671779921001</v>
      </c>
      <c r="AE9" s="128">
        <v>-512.70086908693395</v>
      </c>
      <c r="AF9" s="114"/>
      <c r="AG9" s="114"/>
      <c r="AH9" s="130">
        <v>294</v>
      </c>
      <c r="AI9" s="127">
        <v>653</v>
      </c>
      <c r="AJ9" s="113"/>
      <c r="AK9" s="122">
        <v>7468.3906800000004</v>
      </c>
      <c r="AL9" s="122">
        <v>831.01410540412496</v>
      </c>
      <c r="AM9" s="131">
        <v>694.2</v>
      </c>
      <c r="AN9" s="124">
        <v>1.1970816845348999</v>
      </c>
      <c r="AO9" s="132">
        <v>468.42196339925198</v>
      </c>
      <c r="AP9" s="126">
        <v>0.01</v>
      </c>
      <c r="AQ9" s="126">
        <v>0.01</v>
      </c>
      <c r="AR9" s="127">
        <v>0</v>
      </c>
      <c r="AS9" s="127">
        <v>19</v>
      </c>
      <c r="AT9" s="115"/>
      <c r="AU9" s="122">
        <v>5597.2742500000004</v>
      </c>
      <c r="AV9" s="112">
        <v>622.81340825160203</v>
      </c>
      <c r="AW9" s="133">
        <v>573</v>
      </c>
      <c r="AX9" s="135">
        <v>1.0869343948544501</v>
      </c>
      <c r="AY9" s="139">
        <v>-168.21470680051399</v>
      </c>
      <c r="AZ9" s="114">
        <v>1.2E-2</v>
      </c>
      <c r="BA9" s="114">
        <v>6.7499999999999999E-3</v>
      </c>
      <c r="BB9" s="127">
        <v>0</v>
      </c>
      <c r="BC9" s="127">
        <v>583</v>
      </c>
      <c r="BD9" s="113"/>
      <c r="BE9" s="122">
        <v>639.9</v>
      </c>
      <c r="BF9" s="112">
        <v>71.202210601025996</v>
      </c>
      <c r="BG9" s="134">
        <v>65</v>
      </c>
      <c r="BH9" s="135">
        <v>1.0954186246311699</v>
      </c>
      <c r="BI9" s="136">
        <v>-15.527782453253501</v>
      </c>
      <c r="BJ9" s="114">
        <v>1.2749999999999999E-2</v>
      </c>
      <c r="BK9" s="114">
        <v>7.4999999999999997E-3</v>
      </c>
      <c r="BL9" s="127">
        <v>0</v>
      </c>
      <c r="BM9" s="127">
        <v>62</v>
      </c>
      <c r="BN9" s="113"/>
      <c r="BO9" s="121">
        <v>706</v>
      </c>
      <c r="BP9" s="122">
        <v>78.557213133808901</v>
      </c>
      <c r="BQ9" s="134">
        <v>78</v>
      </c>
      <c r="BR9" s="135">
        <v>1.0071437581257601</v>
      </c>
      <c r="BS9" s="136">
        <v>-44.342137259852997</v>
      </c>
      <c r="BT9" s="114">
        <v>4.875E-3</v>
      </c>
      <c r="BU9" s="126">
        <v>3.7500000000000001E-4</v>
      </c>
      <c r="BV9" s="121">
        <v>0</v>
      </c>
      <c r="BW9" s="121">
        <v>136</v>
      </c>
      <c r="BX9" s="115"/>
      <c r="BY9" s="120">
        <v>0.99674994921795701</v>
      </c>
      <c r="BZ9" s="120">
        <v>1</v>
      </c>
      <c r="CA9" s="137">
        <v>0.99869997968718305</v>
      </c>
      <c r="CB9" s="119">
        <v>0.9</v>
      </c>
      <c r="CC9" s="126">
        <v>2.5000000000000001E-3</v>
      </c>
      <c r="CD9" s="115"/>
      <c r="CE9" s="115"/>
    </row>
    <row r="10" spans="1:83" s="87" customFormat="1" ht="21.4" customHeight="1" x14ac:dyDescent="0.2">
      <c r="A10" s="111" t="s">
        <v>378</v>
      </c>
      <c r="B10" s="111" t="s">
        <v>0</v>
      </c>
      <c r="C10" s="111" t="s">
        <v>39</v>
      </c>
      <c r="D10" s="112">
        <v>9.0833675411111106</v>
      </c>
      <c r="E10" s="113"/>
      <c r="F10" s="114">
        <v>4.8000000000000001E-2</v>
      </c>
      <c r="G10" s="114">
        <v>4.2000000000000003E-2</v>
      </c>
      <c r="H10" s="115"/>
      <c r="I10" s="116">
        <v>6</v>
      </c>
      <c r="J10" s="116">
        <v>5</v>
      </c>
      <c r="K10" s="113"/>
      <c r="L10" s="138">
        <v>0.71184091593853605</v>
      </c>
      <c r="M10" s="118">
        <v>0.55900000000000005</v>
      </c>
      <c r="N10" s="119">
        <v>0.7</v>
      </c>
      <c r="O10" s="120"/>
      <c r="P10" s="113"/>
      <c r="Q10" s="121">
        <v>424</v>
      </c>
      <c r="R10" s="122">
        <v>46.678723290782401</v>
      </c>
      <c r="S10" s="123">
        <v>36</v>
      </c>
      <c r="T10" s="124">
        <v>1.2966312025217299</v>
      </c>
      <c r="U10" s="125">
        <v>57.104618279439997</v>
      </c>
      <c r="V10" s="126">
        <v>0.01</v>
      </c>
      <c r="W10" s="126">
        <v>0.01</v>
      </c>
      <c r="X10" s="127">
        <v>0</v>
      </c>
      <c r="Y10" s="127">
        <v>0</v>
      </c>
      <c r="Z10" s="113"/>
      <c r="AA10" s="128">
        <v>1339</v>
      </c>
      <c r="AB10" s="112">
        <v>147.412288882919</v>
      </c>
      <c r="AC10" s="123">
        <v>200</v>
      </c>
      <c r="AD10" s="118">
        <v>0.73706144441459498</v>
      </c>
      <c r="AE10" s="129">
        <v>-699.30767622533301</v>
      </c>
      <c r="AF10" s="114"/>
      <c r="AG10" s="114"/>
      <c r="AH10" s="130">
        <v>478</v>
      </c>
      <c r="AI10" s="127">
        <v>842</v>
      </c>
      <c r="AJ10" s="113"/>
      <c r="AK10" s="122">
        <v>8787.7180399999997</v>
      </c>
      <c r="AL10" s="122">
        <v>967.45155364758602</v>
      </c>
      <c r="AM10" s="131">
        <v>633.5</v>
      </c>
      <c r="AN10" s="124">
        <v>1.52715320228506</v>
      </c>
      <c r="AO10" s="132">
        <v>2331.3784755562601</v>
      </c>
      <c r="AP10" s="126">
        <v>0.01</v>
      </c>
      <c r="AQ10" s="126">
        <v>0.01</v>
      </c>
      <c r="AR10" s="127">
        <v>0</v>
      </c>
      <c r="AS10" s="127">
        <v>0</v>
      </c>
      <c r="AT10" s="115"/>
      <c r="AU10" s="122">
        <v>6051.4738100000004</v>
      </c>
      <c r="AV10" s="112">
        <v>666.21479122265703</v>
      </c>
      <c r="AW10" s="133">
        <v>573</v>
      </c>
      <c r="AX10" s="124">
        <v>1.1626785187131901</v>
      </c>
      <c r="AY10" s="132">
        <v>224.21376465695801</v>
      </c>
      <c r="AZ10" s="114">
        <v>1.4999999999999999E-2</v>
      </c>
      <c r="BA10" s="114">
        <v>1.2E-2</v>
      </c>
      <c r="BB10" s="127">
        <v>0</v>
      </c>
      <c r="BC10" s="127">
        <v>195</v>
      </c>
      <c r="BD10" s="113"/>
      <c r="BE10" s="122">
        <v>573.1</v>
      </c>
      <c r="BF10" s="112">
        <v>63.093340372517403</v>
      </c>
      <c r="BG10" s="134">
        <v>65</v>
      </c>
      <c r="BH10" s="135">
        <v>0.97066677496180598</v>
      </c>
      <c r="BI10" s="136">
        <v>-89.349994773233206</v>
      </c>
      <c r="BJ10" s="114">
        <v>3.0000000000000001E-3</v>
      </c>
      <c r="BK10" s="114"/>
      <c r="BL10" s="127">
        <v>18</v>
      </c>
      <c r="BM10" s="127">
        <v>136</v>
      </c>
      <c r="BN10" s="113"/>
      <c r="BO10" s="121">
        <v>855</v>
      </c>
      <c r="BP10" s="122">
        <v>94.128085881176702</v>
      </c>
      <c r="BQ10" s="134">
        <v>78</v>
      </c>
      <c r="BR10" s="124">
        <v>1.2067703318099601</v>
      </c>
      <c r="BS10" s="125">
        <v>96.618743951584193</v>
      </c>
      <c r="BT10" s="114">
        <v>7.4999999999999997E-3</v>
      </c>
      <c r="BU10" s="126">
        <v>7.4999999999999997E-3</v>
      </c>
      <c r="BV10" s="121">
        <v>0</v>
      </c>
      <c r="BW10" s="121">
        <v>0</v>
      </c>
      <c r="BX10" s="115"/>
      <c r="BY10" s="120">
        <v>0.99708832093173705</v>
      </c>
      <c r="BZ10" s="120">
        <v>1</v>
      </c>
      <c r="CA10" s="137">
        <v>0.99883532837269495</v>
      </c>
      <c r="CB10" s="119">
        <v>0.9</v>
      </c>
      <c r="CC10" s="126">
        <v>2.5000000000000001E-3</v>
      </c>
      <c r="CD10" s="115"/>
      <c r="CE10" s="115"/>
    </row>
    <row r="11" spans="1:83" s="87" customFormat="1" ht="21.4" customHeight="1" x14ac:dyDescent="0.2">
      <c r="A11" s="111" t="s">
        <v>378</v>
      </c>
      <c r="B11" s="111" t="s">
        <v>0</v>
      </c>
      <c r="C11" s="111" t="s">
        <v>41</v>
      </c>
      <c r="D11" s="112">
        <v>1.9591787439999999</v>
      </c>
      <c r="E11" s="113"/>
      <c r="F11" s="114">
        <v>6.1499999999999999E-2</v>
      </c>
      <c r="G11" s="114">
        <v>0.06</v>
      </c>
      <c r="H11" s="115"/>
      <c r="I11" s="116">
        <v>7</v>
      </c>
      <c r="J11" s="116">
        <v>6</v>
      </c>
      <c r="K11" s="113"/>
      <c r="L11" s="117">
        <v>0.32</v>
      </c>
      <c r="M11" s="120">
        <v>0.63600000000000001</v>
      </c>
      <c r="N11" s="119">
        <v>0.7</v>
      </c>
      <c r="O11" s="120"/>
      <c r="P11" s="113"/>
      <c r="Q11" s="121">
        <v>109</v>
      </c>
      <c r="R11" s="122">
        <v>55.635556650363498</v>
      </c>
      <c r="S11" s="123">
        <v>36</v>
      </c>
      <c r="T11" s="124">
        <v>1.5454321291767601</v>
      </c>
      <c r="U11" s="125">
        <v>29.864852172351998</v>
      </c>
      <c r="V11" s="126">
        <v>0.01</v>
      </c>
      <c r="W11" s="126">
        <v>0.01</v>
      </c>
      <c r="X11" s="127">
        <v>0</v>
      </c>
      <c r="Y11" s="127">
        <v>0</v>
      </c>
      <c r="Z11" s="113"/>
      <c r="AA11" s="128">
        <v>376</v>
      </c>
      <c r="AB11" s="112">
        <v>191.91714954620801</v>
      </c>
      <c r="AC11" s="123">
        <v>200</v>
      </c>
      <c r="AD11" s="135">
        <v>0.95958574773104</v>
      </c>
      <c r="AE11" s="136">
        <v>-63.639710153599999</v>
      </c>
      <c r="AF11" s="114">
        <v>1.5E-3</v>
      </c>
      <c r="AG11" s="114"/>
      <c r="AH11" s="130">
        <v>16</v>
      </c>
      <c r="AI11" s="127">
        <v>95</v>
      </c>
      <c r="AJ11" s="113"/>
      <c r="AK11" s="122">
        <v>1585.3663899999999</v>
      </c>
      <c r="AL11" s="122">
        <v>809.199464242452</v>
      </c>
      <c r="AM11" s="131">
        <v>618</v>
      </c>
      <c r="AN11" s="124">
        <v>1.30938424634701</v>
      </c>
      <c r="AO11" s="132">
        <v>226.879685625376</v>
      </c>
      <c r="AP11" s="126">
        <v>0.01</v>
      </c>
      <c r="AQ11" s="126">
        <v>0.01</v>
      </c>
      <c r="AR11" s="127">
        <v>0</v>
      </c>
      <c r="AS11" s="127">
        <v>0</v>
      </c>
      <c r="AT11" s="115"/>
      <c r="AU11" s="122">
        <v>1502.7380499999999</v>
      </c>
      <c r="AV11" s="112">
        <v>767.02447625166803</v>
      </c>
      <c r="AW11" s="133">
        <v>573</v>
      </c>
      <c r="AX11" s="124">
        <v>1.33861165139907</v>
      </c>
      <c r="AY11" s="132">
        <v>245.864543018685</v>
      </c>
      <c r="AZ11" s="114">
        <v>1.4999999999999999E-2</v>
      </c>
      <c r="BA11" s="114">
        <v>1.4999999999999999E-2</v>
      </c>
      <c r="BB11" s="127">
        <v>0</v>
      </c>
      <c r="BC11" s="127">
        <v>0</v>
      </c>
      <c r="BD11" s="113"/>
      <c r="BE11" s="122">
        <v>157.6</v>
      </c>
      <c r="BF11" s="112">
        <v>80.441869065112698</v>
      </c>
      <c r="BG11" s="134">
        <v>65</v>
      </c>
      <c r="BH11" s="124">
        <v>1.23756721638635</v>
      </c>
      <c r="BI11" s="125">
        <v>14.71709420008</v>
      </c>
      <c r="BJ11" s="114">
        <v>1.4999999999999999E-2</v>
      </c>
      <c r="BK11" s="114">
        <v>1.4999999999999999E-2</v>
      </c>
      <c r="BL11" s="127">
        <v>0</v>
      </c>
      <c r="BM11" s="127">
        <v>0</v>
      </c>
      <c r="BN11" s="113"/>
      <c r="BO11" s="121">
        <v>232</v>
      </c>
      <c r="BP11" s="122">
        <v>118.41696461361801</v>
      </c>
      <c r="BQ11" s="134">
        <v>78</v>
      </c>
      <c r="BR11" s="124">
        <v>1.5181662129950999</v>
      </c>
      <c r="BS11" s="125">
        <v>68.425815648947193</v>
      </c>
      <c r="BT11" s="114">
        <v>7.4999999999999997E-3</v>
      </c>
      <c r="BU11" s="126">
        <v>7.4999999999999997E-3</v>
      </c>
      <c r="BV11" s="121">
        <v>0</v>
      </c>
      <c r="BW11" s="121">
        <v>0</v>
      </c>
      <c r="BX11" s="115"/>
      <c r="BY11" s="120">
        <v>0.99612403100775204</v>
      </c>
      <c r="BZ11" s="120">
        <v>1</v>
      </c>
      <c r="CA11" s="137">
        <v>0.99844961240310104</v>
      </c>
      <c r="CB11" s="119">
        <v>0.9</v>
      </c>
      <c r="CC11" s="126">
        <v>2.5000000000000001E-3</v>
      </c>
      <c r="CD11" s="115"/>
      <c r="CE11" s="115"/>
    </row>
    <row r="12" spans="1:83" s="87" customFormat="1" ht="21.4" customHeight="1" x14ac:dyDescent="0.2">
      <c r="A12" s="111" t="s">
        <v>378</v>
      </c>
      <c r="B12" s="111" t="s">
        <v>42</v>
      </c>
      <c r="C12" s="111" t="s">
        <v>43</v>
      </c>
      <c r="D12" s="112">
        <v>3.8366682700000001</v>
      </c>
      <c r="E12" s="113"/>
      <c r="F12" s="114">
        <v>1.4500000000000001E-2</v>
      </c>
      <c r="G12" s="114">
        <v>9.6249999999999999E-3</v>
      </c>
      <c r="H12" s="115"/>
      <c r="I12" s="116">
        <v>4</v>
      </c>
      <c r="J12" s="116">
        <v>2</v>
      </c>
      <c r="K12" s="113"/>
      <c r="L12" s="138">
        <v>0.8</v>
      </c>
      <c r="M12" s="118">
        <v>0.48799999999999999</v>
      </c>
      <c r="N12" s="119">
        <v>0.7</v>
      </c>
      <c r="O12" s="120"/>
      <c r="P12" s="113"/>
      <c r="Q12" s="121">
        <v>133</v>
      </c>
      <c r="R12" s="122">
        <v>34.665493767069897</v>
      </c>
      <c r="S12" s="123">
        <v>36</v>
      </c>
      <c r="T12" s="135">
        <v>0.96293038241860895</v>
      </c>
      <c r="U12" s="136">
        <v>-21.97070476184</v>
      </c>
      <c r="V12" s="126">
        <v>1.5E-3</v>
      </c>
      <c r="W12" s="126"/>
      <c r="X12" s="127">
        <v>6</v>
      </c>
      <c r="Y12" s="127">
        <v>33</v>
      </c>
      <c r="Z12" s="113"/>
      <c r="AA12" s="128">
        <v>456</v>
      </c>
      <c r="AB12" s="112">
        <v>118.853121487097</v>
      </c>
      <c r="AC12" s="123">
        <v>200</v>
      </c>
      <c r="AD12" s="118">
        <v>0.59426560743548495</v>
      </c>
      <c r="AE12" s="129">
        <v>-404.948359788</v>
      </c>
      <c r="AF12" s="114"/>
      <c r="AG12" s="114"/>
      <c r="AH12" s="130">
        <v>312</v>
      </c>
      <c r="AI12" s="127">
        <v>465</v>
      </c>
      <c r="AJ12" s="113"/>
      <c r="AK12" s="122">
        <v>2280.1692800000001</v>
      </c>
      <c r="AL12" s="122">
        <v>594.30972905040903</v>
      </c>
      <c r="AM12" s="131">
        <v>692.7</v>
      </c>
      <c r="AN12" s="120">
        <v>0.857961208388059</v>
      </c>
      <c r="AO12" s="122">
        <v>-701.72536412573902</v>
      </c>
      <c r="AP12" s="126"/>
      <c r="AQ12" s="126"/>
      <c r="AR12" s="127">
        <v>378</v>
      </c>
      <c r="AS12" s="127">
        <v>910</v>
      </c>
      <c r="AT12" s="115"/>
      <c r="AU12" s="122">
        <v>2131.6708100000001</v>
      </c>
      <c r="AV12" s="112">
        <v>555.60467050751799</v>
      </c>
      <c r="AW12" s="133">
        <v>573</v>
      </c>
      <c r="AX12" s="135">
        <v>0.96964165882638398</v>
      </c>
      <c r="AY12" s="139">
        <v>-329.67005458771598</v>
      </c>
      <c r="AZ12" s="114">
        <v>3.0000000000000001E-3</v>
      </c>
      <c r="BA12" s="114"/>
      <c r="BB12" s="127">
        <v>67</v>
      </c>
      <c r="BC12" s="127">
        <v>507</v>
      </c>
      <c r="BD12" s="113"/>
      <c r="BE12" s="122">
        <v>232.7</v>
      </c>
      <c r="BF12" s="112">
        <v>60.651581951858503</v>
      </c>
      <c r="BG12" s="134">
        <v>65</v>
      </c>
      <c r="BH12" s="120">
        <v>0.93310126079782196</v>
      </c>
      <c r="BI12" s="128">
        <v>-47.108216931100003</v>
      </c>
      <c r="BJ12" s="114">
        <v>0</v>
      </c>
      <c r="BK12" s="114"/>
      <c r="BL12" s="127">
        <v>17</v>
      </c>
      <c r="BM12" s="127">
        <v>67</v>
      </c>
      <c r="BN12" s="113"/>
      <c r="BO12" s="121">
        <v>357</v>
      </c>
      <c r="BP12" s="122">
        <v>93.049483269503497</v>
      </c>
      <c r="BQ12" s="134">
        <v>78</v>
      </c>
      <c r="BR12" s="124">
        <v>1.19294209319876</v>
      </c>
      <c r="BS12" s="125">
        <v>36.671962135775999</v>
      </c>
      <c r="BT12" s="114">
        <v>7.4999999999999997E-3</v>
      </c>
      <c r="BU12" s="126">
        <v>7.1250000000000003E-3</v>
      </c>
      <c r="BV12" s="121">
        <v>0</v>
      </c>
      <c r="BW12" s="121">
        <v>3</v>
      </c>
      <c r="BX12" s="115"/>
      <c r="BY12" s="120">
        <v>0.99567879006121696</v>
      </c>
      <c r="BZ12" s="120">
        <v>1</v>
      </c>
      <c r="CA12" s="137">
        <v>0.99827151602448705</v>
      </c>
      <c r="CB12" s="119">
        <v>0.9</v>
      </c>
      <c r="CC12" s="126">
        <v>2.5000000000000001E-3</v>
      </c>
      <c r="CD12" s="115"/>
      <c r="CE12" s="115"/>
    </row>
    <row r="13" spans="1:83" s="87" customFormat="1" ht="21.4" customHeight="1" x14ac:dyDescent="0.2">
      <c r="A13" s="111" t="s">
        <v>378</v>
      </c>
      <c r="B13" s="111" t="s">
        <v>42</v>
      </c>
      <c r="C13" s="111" t="s">
        <v>44</v>
      </c>
      <c r="D13" s="112">
        <v>5.9289893302222199</v>
      </c>
      <c r="E13" s="113"/>
      <c r="F13" s="114">
        <v>3.7499999999999999E-2</v>
      </c>
      <c r="G13" s="114">
        <v>2.1250000000000002E-2</v>
      </c>
      <c r="H13" s="115"/>
      <c r="I13" s="116">
        <v>6</v>
      </c>
      <c r="J13" s="116">
        <v>5</v>
      </c>
      <c r="K13" s="113"/>
      <c r="L13" s="140">
        <v>0.67307692307692302</v>
      </c>
      <c r="M13" s="135">
        <v>0.748</v>
      </c>
      <c r="N13" s="119">
        <v>0.7</v>
      </c>
      <c r="O13" s="120">
        <v>6.0000000000000001E-3</v>
      </c>
      <c r="P13" s="113"/>
      <c r="Q13" s="121">
        <v>226</v>
      </c>
      <c r="R13" s="122">
        <v>38.1177950258732</v>
      </c>
      <c r="S13" s="123">
        <v>36</v>
      </c>
      <c r="T13" s="135">
        <v>1.05882763960759</v>
      </c>
      <c r="U13" s="136">
        <v>-13.4837370263359</v>
      </c>
      <c r="V13" s="126">
        <v>6.4999999999999997E-3</v>
      </c>
      <c r="W13" s="126">
        <v>3.0000000000000001E-3</v>
      </c>
      <c r="X13" s="127">
        <v>0</v>
      </c>
      <c r="Y13" s="127">
        <v>31</v>
      </c>
      <c r="Z13" s="113"/>
      <c r="AA13" s="128">
        <v>492</v>
      </c>
      <c r="AB13" s="112">
        <v>82.982102445706303</v>
      </c>
      <c r="AC13" s="123">
        <v>200</v>
      </c>
      <c r="AD13" s="118">
        <v>0.41491051222853098</v>
      </c>
      <c r="AE13" s="129">
        <v>-838.46520570186601</v>
      </c>
      <c r="AF13" s="114"/>
      <c r="AG13" s="114"/>
      <c r="AH13" s="130">
        <v>694</v>
      </c>
      <c r="AI13" s="127">
        <v>931</v>
      </c>
      <c r="AJ13" s="113"/>
      <c r="AK13" s="122">
        <v>3073.4081900000001</v>
      </c>
      <c r="AL13" s="122">
        <v>518.36966113831897</v>
      </c>
      <c r="AM13" s="131">
        <v>648.5</v>
      </c>
      <c r="AN13" s="120">
        <v>0.79933640884860202</v>
      </c>
      <c r="AO13" s="122">
        <v>-1240.6252394882999</v>
      </c>
      <c r="AP13" s="126"/>
      <c r="AQ13" s="126"/>
      <c r="AR13" s="127">
        <v>772</v>
      </c>
      <c r="AS13" s="127">
        <v>1541</v>
      </c>
      <c r="AT13" s="115"/>
      <c r="AU13" s="122">
        <v>3677.77738</v>
      </c>
      <c r="AV13" s="112">
        <v>620.30426690988099</v>
      </c>
      <c r="AW13" s="133">
        <v>573</v>
      </c>
      <c r="AX13" s="135">
        <v>1.0825554396332999</v>
      </c>
      <c r="AY13" s="139">
        <v>-125.851888208924</v>
      </c>
      <c r="AZ13" s="114">
        <v>1.2E-2</v>
      </c>
      <c r="BA13" s="114">
        <v>6.0000000000000001E-3</v>
      </c>
      <c r="BB13" s="127">
        <v>0</v>
      </c>
      <c r="BC13" s="127">
        <v>399</v>
      </c>
      <c r="BD13" s="113"/>
      <c r="BE13" s="122">
        <v>374.1</v>
      </c>
      <c r="BF13" s="112">
        <v>63.096757164509597</v>
      </c>
      <c r="BG13" s="134">
        <v>65</v>
      </c>
      <c r="BH13" s="135">
        <v>0.97071934099245505</v>
      </c>
      <c r="BI13" s="136">
        <v>-58.301191853106502</v>
      </c>
      <c r="BJ13" s="114">
        <v>3.0000000000000001E-3</v>
      </c>
      <c r="BK13" s="114"/>
      <c r="BL13" s="127">
        <v>12</v>
      </c>
      <c r="BM13" s="127">
        <v>89</v>
      </c>
      <c r="BN13" s="113"/>
      <c r="BO13" s="121">
        <v>509</v>
      </c>
      <c r="BP13" s="122">
        <v>85.849370213139196</v>
      </c>
      <c r="BQ13" s="134">
        <v>78</v>
      </c>
      <c r="BR13" s="124">
        <v>1.1006329514505</v>
      </c>
      <c r="BS13" s="125">
        <v>13.981566032550599</v>
      </c>
      <c r="BT13" s="114">
        <v>7.4999999999999997E-3</v>
      </c>
      <c r="BU13" s="126">
        <v>3.7499999999999999E-3</v>
      </c>
      <c r="BV13" s="121">
        <v>0</v>
      </c>
      <c r="BW13" s="121">
        <v>46</v>
      </c>
      <c r="BX13" s="115"/>
      <c r="BY13" s="120">
        <v>0.99766536964980501</v>
      </c>
      <c r="BZ13" s="120">
        <v>1</v>
      </c>
      <c r="CA13" s="137">
        <v>0.99906614785992198</v>
      </c>
      <c r="CB13" s="119">
        <v>0.9</v>
      </c>
      <c r="CC13" s="126">
        <v>2.5000000000000001E-3</v>
      </c>
      <c r="CD13" s="115"/>
      <c r="CE13" s="115"/>
    </row>
    <row r="14" spans="1:83" s="87" customFormat="1" ht="21.4" customHeight="1" x14ac:dyDescent="0.2">
      <c r="A14" s="111" t="s">
        <v>378</v>
      </c>
      <c r="B14" s="111" t="s">
        <v>42</v>
      </c>
      <c r="C14" s="111" t="s">
        <v>45</v>
      </c>
      <c r="D14" s="112">
        <v>3.5450121087777799</v>
      </c>
      <c r="E14" s="113"/>
      <c r="F14" s="114">
        <v>2.5999999999999999E-2</v>
      </c>
      <c r="G14" s="114">
        <v>2.2499999999999999E-2</v>
      </c>
      <c r="H14" s="115"/>
      <c r="I14" s="116">
        <v>3</v>
      </c>
      <c r="J14" s="116">
        <v>3</v>
      </c>
      <c r="K14" s="113"/>
      <c r="L14" s="117">
        <v>0.62</v>
      </c>
      <c r="M14" s="118">
        <v>0.53900000000000003</v>
      </c>
      <c r="N14" s="119">
        <v>0.7</v>
      </c>
      <c r="O14" s="120"/>
      <c r="P14" s="113"/>
      <c r="Q14" s="121">
        <v>140</v>
      </c>
      <c r="R14" s="122">
        <v>39.492107700661201</v>
      </c>
      <c r="S14" s="123">
        <v>36</v>
      </c>
      <c r="T14" s="135">
        <v>1.0970029916850299</v>
      </c>
      <c r="U14" s="136">
        <v>-3.1901290977521102</v>
      </c>
      <c r="V14" s="126">
        <v>8.5000000000000006E-3</v>
      </c>
      <c r="W14" s="126">
        <v>5.0000000000000001E-3</v>
      </c>
      <c r="X14" s="127">
        <v>0</v>
      </c>
      <c r="Y14" s="127">
        <v>14</v>
      </c>
      <c r="Z14" s="113"/>
      <c r="AA14" s="128">
        <v>272</v>
      </c>
      <c r="AB14" s="112">
        <v>76.727523532713107</v>
      </c>
      <c r="AC14" s="123">
        <v>200</v>
      </c>
      <c r="AD14" s="118">
        <v>0.38363761766356602</v>
      </c>
      <c r="AE14" s="129">
        <v>-523.50071720973403</v>
      </c>
      <c r="AF14" s="114"/>
      <c r="AG14" s="114"/>
      <c r="AH14" s="130">
        <v>438</v>
      </c>
      <c r="AI14" s="127">
        <v>579</v>
      </c>
      <c r="AJ14" s="113"/>
      <c r="AK14" s="122">
        <v>1940.0001400000001</v>
      </c>
      <c r="AL14" s="122">
        <v>547.24781762984105</v>
      </c>
      <c r="AM14" s="131">
        <v>700.2</v>
      </c>
      <c r="AN14" s="120">
        <v>0.78155929395864199</v>
      </c>
      <c r="AO14" s="122">
        <v>-845.04787095127801</v>
      </c>
      <c r="AP14" s="126"/>
      <c r="AQ14" s="126"/>
      <c r="AR14" s="127">
        <v>543</v>
      </c>
      <c r="AS14" s="127">
        <v>1039</v>
      </c>
      <c r="AT14" s="115"/>
      <c r="AU14" s="122">
        <v>2621.12871</v>
      </c>
      <c r="AV14" s="112">
        <v>739.38498080439399</v>
      </c>
      <c r="AW14" s="133">
        <v>573</v>
      </c>
      <c r="AX14" s="124">
        <v>1.2903751846499001</v>
      </c>
      <c r="AY14" s="132">
        <v>346.89425584610399</v>
      </c>
      <c r="AZ14" s="114">
        <v>1.4999999999999999E-2</v>
      </c>
      <c r="BA14" s="114">
        <v>1.4999999999999999E-2</v>
      </c>
      <c r="BB14" s="127">
        <v>0</v>
      </c>
      <c r="BC14" s="127">
        <v>0</v>
      </c>
      <c r="BD14" s="113"/>
      <c r="BE14" s="122">
        <v>209.8</v>
      </c>
      <c r="BF14" s="112">
        <v>59.181744254276502</v>
      </c>
      <c r="BG14" s="134">
        <v>65</v>
      </c>
      <c r="BH14" s="120">
        <v>0.91048837314271602</v>
      </c>
      <c r="BI14" s="128">
        <v>-48.737733093163499</v>
      </c>
      <c r="BJ14" s="114"/>
      <c r="BK14" s="114"/>
      <c r="BL14" s="127">
        <v>21</v>
      </c>
      <c r="BM14" s="127">
        <v>67</v>
      </c>
      <c r="BN14" s="113"/>
      <c r="BO14" s="121">
        <v>237</v>
      </c>
      <c r="BP14" s="122">
        <v>66.854496607547802</v>
      </c>
      <c r="BQ14" s="134">
        <v>78</v>
      </c>
      <c r="BR14" s="120">
        <v>0.85710893086599804</v>
      </c>
      <c r="BS14" s="128">
        <v>-58.977314976387397</v>
      </c>
      <c r="BT14" s="114"/>
      <c r="BU14" s="126"/>
      <c r="BV14" s="121">
        <v>40</v>
      </c>
      <c r="BW14" s="121">
        <v>95</v>
      </c>
      <c r="BX14" s="115"/>
      <c r="BY14" s="120">
        <v>0.99802955665024595</v>
      </c>
      <c r="BZ14" s="120">
        <v>1</v>
      </c>
      <c r="CA14" s="137">
        <v>0.999211822660098</v>
      </c>
      <c r="CB14" s="119">
        <v>0.9</v>
      </c>
      <c r="CC14" s="126">
        <v>2.5000000000000001E-3</v>
      </c>
      <c r="CD14" s="115"/>
      <c r="CE14" s="115"/>
    </row>
    <row r="15" spans="1:83" s="87" customFormat="1" ht="21.4" customHeight="1" x14ac:dyDescent="0.2">
      <c r="A15" s="111" t="s">
        <v>378</v>
      </c>
      <c r="B15" s="111" t="s">
        <v>42</v>
      </c>
      <c r="C15" s="111" t="s">
        <v>47</v>
      </c>
      <c r="D15" s="112">
        <v>5.7009774518888898</v>
      </c>
      <c r="E15" s="113"/>
      <c r="F15" s="114">
        <v>3.6499999999999998E-2</v>
      </c>
      <c r="G15" s="114">
        <v>3.5000000000000003E-2</v>
      </c>
      <c r="H15" s="115"/>
      <c r="I15" s="116">
        <v>5</v>
      </c>
      <c r="J15" s="116">
        <v>4</v>
      </c>
      <c r="K15" s="113"/>
      <c r="L15" s="117">
        <v>0.55164675324675305</v>
      </c>
      <c r="M15" s="118">
        <v>0.371</v>
      </c>
      <c r="N15" s="119">
        <v>0.7</v>
      </c>
      <c r="O15" s="120"/>
      <c r="P15" s="113"/>
      <c r="Q15" s="121">
        <v>276</v>
      </c>
      <c r="R15" s="122">
        <v>48.412750678140902</v>
      </c>
      <c r="S15" s="123">
        <v>36</v>
      </c>
      <c r="T15" s="124">
        <v>1.3447986299483601</v>
      </c>
      <c r="U15" s="125">
        <v>45.726118763304001</v>
      </c>
      <c r="V15" s="126">
        <v>0.01</v>
      </c>
      <c r="W15" s="126">
        <v>0.01</v>
      </c>
      <c r="X15" s="127">
        <v>0</v>
      </c>
      <c r="Y15" s="127">
        <v>0</v>
      </c>
      <c r="Z15" s="113"/>
      <c r="AA15" s="128">
        <v>571</v>
      </c>
      <c r="AB15" s="112">
        <v>100.158263178328</v>
      </c>
      <c r="AC15" s="123">
        <v>200</v>
      </c>
      <c r="AD15" s="118">
        <v>0.50079131589164005</v>
      </c>
      <c r="AE15" s="129">
        <v>-708.29934020386702</v>
      </c>
      <c r="AF15" s="114"/>
      <c r="AG15" s="114"/>
      <c r="AH15" s="130">
        <v>570</v>
      </c>
      <c r="AI15" s="127">
        <v>798</v>
      </c>
      <c r="AJ15" s="113"/>
      <c r="AK15" s="122">
        <v>2239.5556799999999</v>
      </c>
      <c r="AL15" s="122">
        <v>392.83714045526898</v>
      </c>
      <c r="AM15" s="131">
        <v>617.20000000000005</v>
      </c>
      <c r="AN15" s="118">
        <v>0.63648272918870596</v>
      </c>
      <c r="AO15" s="141">
        <v>-1708.3620838691299</v>
      </c>
      <c r="AP15" s="126"/>
      <c r="AQ15" s="126"/>
      <c r="AR15" s="127">
        <v>1280</v>
      </c>
      <c r="AS15" s="127">
        <v>1983</v>
      </c>
      <c r="AT15" s="115"/>
      <c r="AU15" s="122">
        <v>3111.8616400000001</v>
      </c>
      <c r="AV15" s="112">
        <v>545.84703522532902</v>
      </c>
      <c r="AW15" s="133">
        <v>573</v>
      </c>
      <c r="AX15" s="135">
        <v>0.95261262692029502</v>
      </c>
      <c r="AY15" s="139">
        <v>-545.49098549224004</v>
      </c>
      <c r="AZ15" s="114">
        <v>1.5E-3</v>
      </c>
      <c r="BA15" s="114"/>
      <c r="BB15" s="127">
        <v>155</v>
      </c>
      <c r="BC15" s="127">
        <v>809</v>
      </c>
      <c r="BD15" s="113"/>
      <c r="BE15" s="122">
        <v>447.1</v>
      </c>
      <c r="BF15" s="112">
        <v>78.425147928249302</v>
      </c>
      <c r="BG15" s="134">
        <v>65</v>
      </c>
      <c r="BH15" s="124">
        <v>1.20654073735768</v>
      </c>
      <c r="BI15" s="125">
        <v>31.327714433743299</v>
      </c>
      <c r="BJ15" s="114">
        <v>1.4999999999999999E-2</v>
      </c>
      <c r="BK15" s="114">
        <v>1.4999999999999999E-2</v>
      </c>
      <c r="BL15" s="127">
        <v>0</v>
      </c>
      <c r="BM15" s="127">
        <v>0</v>
      </c>
      <c r="BN15" s="113"/>
      <c r="BO15" s="121">
        <v>580</v>
      </c>
      <c r="BP15" s="122">
        <v>101.736939830876</v>
      </c>
      <c r="BQ15" s="134">
        <v>78</v>
      </c>
      <c r="BR15" s="124">
        <v>1.30431974142149</v>
      </c>
      <c r="BS15" s="125">
        <v>104.01855136885401</v>
      </c>
      <c r="BT15" s="114">
        <v>7.4999999999999997E-3</v>
      </c>
      <c r="BU15" s="126">
        <v>7.4999999999999997E-3</v>
      </c>
      <c r="BV15" s="121">
        <v>0</v>
      </c>
      <c r="BW15" s="121">
        <v>0</v>
      </c>
      <c r="BX15" s="115"/>
      <c r="BY15" s="120">
        <v>0.99852527148411296</v>
      </c>
      <c r="BZ15" s="120">
        <v>1</v>
      </c>
      <c r="CA15" s="137">
        <v>0.99941010859364499</v>
      </c>
      <c r="CB15" s="119">
        <v>0.9</v>
      </c>
      <c r="CC15" s="126">
        <v>2.5000000000000001E-3</v>
      </c>
      <c r="CD15" s="115"/>
      <c r="CE15" s="115"/>
    </row>
    <row r="16" spans="1:83" s="87" customFormat="1" ht="21.4" customHeight="1" x14ac:dyDescent="0.2">
      <c r="A16" s="111" t="s">
        <v>378</v>
      </c>
      <c r="B16" s="111" t="s">
        <v>42</v>
      </c>
      <c r="C16" s="111" t="s">
        <v>48</v>
      </c>
      <c r="D16" s="112">
        <v>4.6800009620000003</v>
      </c>
      <c r="E16" s="113"/>
      <c r="F16" s="114">
        <v>2.5000000000000001E-2</v>
      </c>
      <c r="G16" s="114">
        <v>2.1499999999999998E-2</v>
      </c>
      <c r="H16" s="115"/>
      <c r="I16" s="116">
        <v>4</v>
      </c>
      <c r="J16" s="116">
        <v>4</v>
      </c>
      <c r="K16" s="113"/>
      <c r="L16" s="117">
        <v>0.59</v>
      </c>
      <c r="M16" s="135">
        <v>0.77500000000000002</v>
      </c>
      <c r="N16" s="119">
        <v>0.7</v>
      </c>
      <c r="O16" s="120">
        <v>0.01</v>
      </c>
      <c r="P16" s="113"/>
      <c r="Q16" s="121">
        <v>150</v>
      </c>
      <c r="R16" s="122">
        <v>32.051275462964298</v>
      </c>
      <c r="S16" s="123">
        <v>36</v>
      </c>
      <c r="T16" s="120">
        <v>0.89031320730456398</v>
      </c>
      <c r="U16" s="128">
        <v>-39.034598857104001</v>
      </c>
      <c r="V16" s="126"/>
      <c r="W16" s="126"/>
      <c r="X16" s="127">
        <v>19</v>
      </c>
      <c r="Y16" s="127">
        <v>53</v>
      </c>
      <c r="Z16" s="113"/>
      <c r="AA16" s="128">
        <v>450</v>
      </c>
      <c r="AB16" s="112">
        <v>96.153826388892895</v>
      </c>
      <c r="AC16" s="123">
        <v>200</v>
      </c>
      <c r="AD16" s="118">
        <v>0.48076913194446502</v>
      </c>
      <c r="AE16" s="129">
        <v>-600.19221587280003</v>
      </c>
      <c r="AF16" s="114"/>
      <c r="AG16" s="114"/>
      <c r="AH16" s="130">
        <v>487</v>
      </c>
      <c r="AI16" s="127">
        <v>674</v>
      </c>
      <c r="AJ16" s="113"/>
      <c r="AK16" s="122">
        <v>3318.8025200000002</v>
      </c>
      <c r="AL16" s="122">
        <v>709.14569183800097</v>
      </c>
      <c r="AM16" s="131">
        <v>687.6</v>
      </c>
      <c r="AN16" s="135">
        <v>1.03133463036358</v>
      </c>
      <c r="AO16" s="139">
        <v>-291.75831817068598</v>
      </c>
      <c r="AP16" s="126">
        <v>5.0000000000000001E-3</v>
      </c>
      <c r="AQ16" s="126">
        <v>1.5E-3</v>
      </c>
      <c r="AR16" s="127">
        <v>0</v>
      </c>
      <c r="AS16" s="127">
        <v>543</v>
      </c>
      <c r="AT16" s="115"/>
      <c r="AU16" s="122">
        <v>2479.61339</v>
      </c>
      <c r="AV16" s="112">
        <v>529.83181203029801</v>
      </c>
      <c r="AW16" s="133">
        <v>573</v>
      </c>
      <c r="AX16" s="120">
        <v>0.924662848220416</v>
      </c>
      <c r="AY16" s="122">
        <v>-522.75137115262896</v>
      </c>
      <c r="AZ16" s="114"/>
      <c r="BA16" s="114"/>
      <c r="BB16" s="127">
        <v>203</v>
      </c>
      <c r="BC16" s="127">
        <v>739</v>
      </c>
      <c r="BD16" s="113"/>
      <c r="BE16" s="122">
        <v>171.5</v>
      </c>
      <c r="BF16" s="112">
        <v>36.645291612655903</v>
      </c>
      <c r="BG16" s="134">
        <v>65</v>
      </c>
      <c r="BH16" s="118">
        <v>0.56377371711778201</v>
      </c>
      <c r="BI16" s="129">
        <v>-169.81247015866001</v>
      </c>
      <c r="BJ16" s="114"/>
      <c r="BK16" s="114"/>
      <c r="BL16" s="127">
        <v>133</v>
      </c>
      <c r="BM16" s="127">
        <v>194</v>
      </c>
      <c r="BN16" s="113"/>
      <c r="BO16" s="121">
        <v>521</v>
      </c>
      <c r="BP16" s="122">
        <v>111.324763441363</v>
      </c>
      <c r="BQ16" s="134">
        <v>78</v>
      </c>
      <c r="BR16" s="124">
        <v>1.42724055694055</v>
      </c>
      <c r="BS16" s="125">
        <v>130.26110368146601</v>
      </c>
      <c r="BT16" s="114">
        <v>7.4999999999999997E-3</v>
      </c>
      <c r="BU16" s="126">
        <v>7.4999999999999997E-3</v>
      </c>
      <c r="BV16" s="121">
        <v>0</v>
      </c>
      <c r="BW16" s="121">
        <v>0</v>
      </c>
      <c r="BX16" s="115"/>
      <c r="BY16" s="120">
        <v>0.99697793895436704</v>
      </c>
      <c r="BZ16" s="120">
        <v>1</v>
      </c>
      <c r="CA16" s="137">
        <v>0.99879117558174701</v>
      </c>
      <c r="CB16" s="119">
        <v>0.9</v>
      </c>
      <c r="CC16" s="126">
        <v>2.5000000000000001E-3</v>
      </c>
      <c r="CD16" s="115"/>
      <c r="CE16" s="115"/>
    </row>
    <row r="17" spans="1:83" s="87" customFormat="1" ht="21.4" customHeight="1" x14ac:dyDescent="0.2">
      <c r="A17" s="111" t="s">
        <v>378</v>
      </c>
      <c r="B17" s="111" t="s">
        <v>42</v>
      </c>
      <c r="C17" s="111" t="s">
        <v>49</v>
      </c>
      <c r="D17" s="112">
        <v>7.3932170127777797</v>
      </c>
      <c r="E17" s="113"/>
      <c r="F17" s="114">
        <v>1.2E-2</v>
      </c>
      <c r="G17" s="114">
        <v>0.01</v>
      </c>
      <c r="H17" s="115"/>
      <c r="I17" s="116">
        <v>3</v>
      </c>
      <c r="J17" s="116">
        <v>2</v>
      </c>
      <c r="K17" s="113"/>
      <c r="L17" s="138">
        <v>0.78</v>
      </c>
      <c r="M17" s="120">
        <v>0.63700000000000001</v>
      </c>
      <c r="N17" s="119">
        <v>0.7</v>
      </c>
      <c r="O17" s="120"/>
      <c r="P17" s="113"/>
      <c r="Q17" s="121">
        <v>260</v>
      </c>
      <c r="R17" s="122">
        <v>35.167370246354103</v>
      </c>
      <c r="S17" s="123">
        <v>36</v>
      </c>
      <c r="T17" s="135">
        <v>0.97687139573205695</v>
      </c>
      <c r="U17" s="136">
        <v>-38.626821580120101</v>
      </c>
      <c r="V17" s="126">
        <v>2E-3</v>
      </c>
      <c r="W17" s="126"/>
      <c r="X17" s="127">
        <v>7</v>
      </c>
      <c r="Y17" s="127">
        <v>60</v>
      </c>
      <c r="Z17" s="113"/>
      <c r="AA17" s="128">
        <v>722</v>
      </c>
      <c r="AB17" s="112">
        <v>97.657081991798606</v>
      </c>
      <c r="AC17" s="123">
        <v>200</v>
      </c>
      <c r="AD17" s="118">
        <v>0.488285409958993</v>
      </c>
      <c r="AE17" s="129">
        <v>-937.03789766733405</v>
      </c>
      <c r="AF17" s="114"/>
      <c r="AG17" s="114"/>
      <c r="AH17" s="130">
        <v>757</v>
      </c>
      <c r="AI17" s="127">
        <v>1053</v>
      </c>
      <c r="AJ17" s="113"/>
      <c r="AK17" s="122">
        <v>4323.2215100000003</v>
      </c>
      <c r="AL17" s="122">
        <v>584.75512115066101</v>
      </c>
      <c r="AM17" s="131">
        <v>639.5</v>
      </c>
      <c r="AN17" s="120">
        <v>0.91439424730361396</v>
      </c>
      <c r="AO17" s="122">
        <v>-981.55216779130103</v>
      </c>
      <c r="AP17" s="126"/>
      <c r="AQ17" s="126"/>
      <c r="AR17" s="127">
        <v>405</v>
      </c>
      <c r="AS17" s="127">
        <v>1351</v>
      </c>
      <c r="AT17" s="115"/>
      <c r="AU17" s="122">
        <v>3807.6765700000001</v>
      </c>
      <c r="AV17" s="112">
        <v>515.02296813676003</v>
      </c>
      <c r="AW17" s="133">
        <v>573</v>
      </c>
      <c r="AX17" s="120">
        <v>0.89881844351965101</v>
      </c>
      <c r="AY17" s="122">
        <v>-935.29985478093795</v>
      </c>
      <c r="AZ17" s="114"/>
      <c r="BA17" s="114"/>
      <c r="BB17" s="127">
        <v>429</v>
      </c>
      <c r="BC17" s="127">
        <v>1276</v>
      </c>
      <c r="BD17" s="113"/>
      <c r="BE17" s="122">
        <v>282.39999999999998</v>
      </c>
      <c r="BF17" s="112">
        <v>38.197174452193799</v>
      </c>
      <c r="BG17" s="134">
        <v>65</v>
      </c>
      <c r="BH17" s="118">
        <v>0.58764883772605903</v>
      </c>
      <c r="BI17" s="129">
        <v>-256.78731674188299</v>
      </c>
      <c r="BJ17" s="114"/>
      <c r="BK17" s="114"/>
      <c r="BL17" s="127">
        <v>199</v>
      </c>
      <c r="BM17" s="127">
        <v>295</v>
      </c>
      <c r="BN17" s="113"/>
      <c r="BO17" s="121">
        <v>795</v>
      </c>
      <c r="BP17" s="122">
        <v>107.53099748404399</v>
      </c>
      <c r="BQ17" s="134">
        <v>78</v>
      </c>
      <c r="BR17" s="124">
        <v>1.3786025318467201</v>
      </c>
      <c r="BS17" s="125">
        <v>177.731439742768</v>
      </c>
      <c r="BT17" s="114">
        <v>7.4999999999999997E-3</v>
      </c>
      <c r="BU17" s="126">
        <v>7.4999999999999997E-3</v>
      </c>
      <c r="BV17" s="121">
        <v>0</v>
      </c>
      <c r="BW17" s="121">
        <v>0</v>
      </c>
      <c r="BX17" s="115"/>
      <c r="BY17" s="120">
        <v>0.99483274408485201</v>
      </c>
      <c r="BZ17" s="120">
        <v>1</v>
      </c>
      <c r="CA17" s="137">
        <v>0.997933097633941</v>
      </c>
      <c r="CB17" s="119">
        <v>0.9</v>
      </c>
      <c r="CC17" s="126">
        <v>2.5000000000000001E-3</v>
      </c>
      <c r="CD17" s="115"/>
      <c r="CE17" s="115"/>
    </row>
    <row r="18" spans="1:83" s="87" customFormat="1" ht="21.4" customHeight="1" x14ac:dyDescent="0.2">
      <c r="A18" s="111" t="s">
        <v>378</v>
      </c>
      <c r="B18" s="111" t="s">
        <v>42</v>
      </c>
      <c r="C18" s="111" t="s">
        <v>50</v>
      </c>
      <c r="D18" s="112">
        <v>3.86113067955556</v>
      </c>
      <c r="E18" s="113"/>
      <c r="F18" s="114">
        <v>4.4999999999999998E-2</v>
      </c>
      <c r="G18" s="114">
        <v>4.4999999999999998E-2</v>
      </c>
      <c r="H18" s="115"/>
      <c r="I18" s="116">
        <v>5</v>
      </c>
      <c r="J18" s="116">
        <v>5</v>
      </c>
      <c r="K18" s="113"/>
      <c r="L18" s="117">
        <v>0.25</v>
      </c>
      <c r="M18" s="118">
        <v>0.38400000000000001</v>
      </c>
      <c r="N18" s="119">
        <v>0.7</v>
      </c>
      <c r="O18" s="120"/>
      <c r="P18" s="113"/>
      <c r="Q18" s="121">
        <v>189</v>
      </c>
      <c r="R18" s="122">
        <v>48.9493922080242</v>
      </c>
      <c r="S18" s="123">
        <v>36</v>
      </c>
      <c r="T18" s="124">
        <v>1.3597053391117799</v>
      </c>
      <c r="U18" s="125">
        <v>33.041209591391798</v>
      </c>
      <c r="V18" s="126">
        <v>0.01</v>
      </c>
      <c r="W18" s="126">
        <v>0.01</v>
      </c>
      <c r="X18" s="127">
        <v>0</v>
      </c>
      <c r="Y18" s="127">
        <v>0</v>
      </c>
      <c r="Z18" s="113"/>
      <c r="AA18" s="128">
        <v>396</v>
      </c>
      <c r="AB18" s="112">
        <v>102.560631293003</v>
      </c>
      <c r="AC18" s="123">
        <v>200</v>
      </c>
      <c r="AD18" s="118">
        <v>0.51280315646501495</v>
      </c>
      <c r="AE18" s="129">
        <v>-470.43772449226799</v>
      </c>
      <c r="AF18" s="114"/>
      <c r="AG18" s="114"/>
      <c r="AH18" s="130">
        <v>377</v>
      </c>
      <c r="AI18" s="127">
        <v>531</v>
      </c>
      <c r="AJ18" s="113"/>
      <c r="AK18" s="122">
        <v>5625.8720199999998</v>
      </c>
      <c r="AL18" s="122">
        <v>1457.0529948102101</v>
      </c>
      <c r="AM18" s="131">
        <v>724.7</v>
      </c>
      <c r="AN18" s="124">
        <v>2.0105602246587702</v>
      </c>
      <c r="AO18" s="132">
        <v>2486.3349253022702</v>
      </c>
      <c r="AP18" s="126">
        <v>0.01</v>
      </c>
      <c r="AQ18" s="126">
        <v>0.01</v>
      </c>
      <c r="AR18" s="127">
        <v>0</v>
      </c>
      <c r="AS18" s="127">
        <v>0</v>
      </c>
      <c r="AT18" s="115"/>
      <c r="AU18" s="122">
        <v>2794.2033099999999</v>
      </c>
      <c r="AV18" s="112">
        <v>723.67488746110803</v>
      </c>
      <c r="AW18" s="133">
        <v>573</v>
      </c>
      <c r="AX18" s="124">
        <v>1.26295791878029</v>
      </c>
      <c r="AY18" s="132">
        <v>317.16905624017801</v>
      </c>
      <c r="AZ18" s="114">
        <v>1.4999999999999999E-2</v>
      </c>
      <c r="BA18" s="114">
        <v>1.4999999999999999E-2</v>
      </c>
      <c r="BB18" s="127">
        <v>0</v>
      </c>
      <c r="BC18" s="127">
        <v>0</v>
      </c>
      <c r="BD18" s="113"/>
      <c r="BE18" s="122">
        <v>160.30000000000001</v>
      </c>
      <c r="BF18" s="112">
        <v>41.516336354213102</v>
      </c>
      <c r="BG18" s="134">
        <v>65</v>
      </c>
      <c r="BH18" s="118">
        <v>0.63871286698789398</v>
      </c>
      <c r="BI18" s="129">
        <v>-121.29226045998701</v>
      </c>
      <c r="BJ18" s="114"/>
      <c r="BK18" s="114"/>
      <c r="BL18" s="127">
        <v>91</v>
      </c>
      <c r="BM18" s="127">
        <v>141</v>
      </c>
      <c r="BN18" s="113"/>
      <c r="BO18" s="121">
        <v>377</v>
      </c>
      <c r="BP18" s="122">
        <v>97.639792922884297</v>
      </c>
      <c r="BQ18" s="134">
        <v>78</v>
      </c>
      <c r="BR18" s="124">
        <v>1.2517922169600599</v>
      </c>
      <c r="BS18" s="125">
        <v>54.629566207090797</v>
      </c>
      <c r="BT18" s="114">
        <v>7.4999999999999997E-3</v>
      </c>
      <c r="BU18" s="126">
        <v>7.4999999999999997E-3</v>
      </c>
      <c r="BV18" s="121">
        <v>0</v>
      </c>
      <c r="BW18" s="121">
        <v>0</v>
      </c>
      <c r="BX18" s="115"/>
      <c r="BY18" s="120">
        <v>0.99789695057833805</v>
      </c>
      <c r="BZ18" s="120">
        <v>1</v>
      </c>
      <c r="CA18" s="137">
        <v>0.99915878023133498</v>
      </c>
      <c r="CB18" s="119">
        <v>0.9</v>
      </c>
      <c r="CC18" s="126">
        <v>2.5000000000000001E-3</v>
      </c>
      <c r="CD18" s="115"/>
      <c r="CE18" s="115"/>
    </row>
    <row r="19" spans="1:83" s="87" customFormat="1" ht="21.4" customHeight="1" x14ac:dyDescent="0.2">
      <c r="A19" s="111" t="s">
        <v>378</v>
      </c>
      <c r="B19" s="111" t="s">
        <v>42</v>
      </c>
      <c r="C19" s="111" t="s">
        <v>51</v>
      </c>
      <c r="D19" s="112">
        <v>5.4513149933333302</v>
      </c>
      <c r="E19" s="113"/>
      <c r="F19" s="114">
        <v>0.01</v>
      </c>
      <c r="G19" s="114">
        <v>5.1250000000000002E-3</v>
      </c>
      <c r="H19" s="115"/>
      <c r="I19" s="116">
        <v>2</v>
      </c>
      <c r="J19" s="116">
        <v>2</v>
      </c>
      <c r="K19" s="113"/>
      <c r="L19" s="117">
        <v>0.19</v>
      </c>
      <c r="M19" s="118">
        <v>0.59499999999999997</v>
      </c>
      <c r="N19" s="119">
        <v>0.7</v>
      </c>
      <c r="O19" s="120"/>
      <c r="P19" s="113"/>
      <c r="Q19" s="121">
        <v>143</v>
      </c>
      <c r="R19" s="122">
        <v>26.232202720789601</v>
      </c>
      <c r="S19" s="123">
        <v>36</v>
      </c>
      <c r="T19" s="118">
        <v>0.72867229779971199</v>
      </c>
      <c r="U19" s="129">
        <v>-77.189515210719904</v>
      </c>
      <c r="V19" s="126"/>
      <c r="W19" s="126"/>
      <c r="X19" s="127">
        <v>54</v>
      </c>
      <c r="Y19" s="127">
        <v>93</v>
      </c>
      <c r="Z19" s="113"/>
      <c r="AA19" s="128">
        <v>380</v>
      </c>
      <c r="AB19" s="112">
        <v>69.707951286014406</v>
      </c>
      <c r="AC19" s="123">
        <v>200</v>
      </c>
      <c r="AD19" s="118">
        <v>0.34853975643007201</v>
      </c>
      <c r="AE19" s="129">
        <v>-843.27508450400001</v>
      </c>
      <c r="AF19" s="114"/>
      <c r="AG19" s="114"/>
      <c r="AH19" s="130">
        <v>711</v>
      </c>
      <c r="AI19" s="127">
        <v>929</v>
      </c>
      <c r="AJ19" s="113"/>
      <c r="AK19" s="122">
        <v>2069.98783</v>
      </c>
      <c r="AL19" s="122">
        <v>379.72266004284899</v>
      </c>
      <c r="AM19" s="131">
        <v>808.4</v>
      </c>
      <c r="AN19" s="118">
        <v>0.46972125190852199</v>
      </c>
      <c r="AO19" s="141">
        <v>-2874.49006156516</v>
      </c>
      <c r="AP19" s="126"/>
      <c r="AQ19" s="126"/>
      <c r="AR19" s="127">
        <v>2337</v>
      </c>
      <c r="AS19" s="127">
        <v>3219</v>
      </c>
      <c r="AT19" s="115"/>
      <c r="AU19" s="122">
        <v>2165.87203</v>
      </c>
      <c r="AV19" s="112">
        <v>397.31184726047701</v>
      </c>
      <c r="AW19" s="133">
        <v>573</v>
      </c>
      <c r="AX19" s="118">
        <v>0.69338891319454898</v>
      </c>
      <c r="AY19" s="141">
        <v>-1331.31443872513</v>
      </c>
      <c r="AZ19" s="114"/>
      <c r="BA19" s="114"/>
      <c r="BB19" s="127">
        <v>958</v>
      </c>
      <c r="BC19" s="127">
        <v>1583</v>
      </c>
      <c r="BD19" s="113"/>
      <c r="BE19" s="122">
        <v>145.69999999999999</v>
      </c>
      <c r="BF19" s="112">
        <v>26.7274960588745</v>
      </c>
      <c r="BG19" s="134">
        <v>65</v>
      </c>
      <c r="BH19" s="118">
        <v>0.411192247059607</v>
      </c>
      <c r="BI19" s="129">
        <v>-251.86440246379999</v>
      </c>
      <c r="BJ19" s="114"/>
      <c r="BK19" s="114"/>
      <c r="BL19" s="127">
        <v>209</v>
      </c>
      <c r="BM19" s="127">
        <v>280</v>
      </c>
      <c r="BN19" s="113"/>
      <c r="BO19" s="121">
        <v>457</v>
      </c>
      <c r="BP19" s="122">
        <v>83.832983520285794</v>
      </c>
      <c r="BQ19" s="134">
        <v>78</v>
      </c>
      <c r="BR19" s="124">
        <v>1.0747818400036599</v>
      </c>
      <c r="BS19" s="125">
        <v>1.8631696286082</v>
      </c>
      <c r="BT19" s="114">
        <v>7.4999999999999997E-3</v>
      </c>
      <c r="BU19" s="126">
        <v>2.6250000000000002E-3</v>
      </c>
      <c r="BV19" s="121">
        <v>0</v>
      </c>
      <c r="BW19" s="121">
        <v>54</v>
      </c>
      <c r="BX19" s="115"/>
      <c r="BY19" s="120">
        <v>0.99693922168780102</v>
      </c>
      <c r="BZ19" s="120">
        <v>1</v>
      </c>
      <c r="CA19" s="137">
        <v>0.99877568867512001</v>
      </c>
      <c r="CB19" s="119">
        <v>0.9</v>
      </c>
      <c r="CC19" s="126">
        <v>2.5000000000000001E-3</v>
      </c>
      <c r="CD19" s="115"/>
      <c r="CE19" s="115"/>
    </row>
    <row r="20" spans="1:83" s="87" customFormat="1" ht="21.4" customHeight="1" x14ac:dyDescent="0.2">
      <c r="A20" s="111" t="s">
        <v>378</v>
      </c>
      <c r="B20" s="111" t="s">
        <v>42</v>
      </c>
      <c r="C20" s="111" t="s">
        <v>52</v>
      </c>
      <c r="D20" s="112">
        <v>4.6733463668888904</v>
      </c>
      <c r="E20" s="113"/>
      <c r="F20" s="114">
        <v>2.5125000000000001E-2</v>
      </c>
      <c r="G20" s="114">
        <v>0.02</v>
      </c>
      <c r="H20" s="115"/>
      <c r="I20" s="116">
        <v>5</v>
      </c>
      <c r="J20" s="116">
        <v>3</v>
      </c>
      <c r="K20" s="113"/>
      <c r="L20" s="117">
        <v>0.3</v>
      </c>
      <c r="M20" s="118">
        <v>0.32300000000000001</v>
      </c>
      <c r="N20" s="119">
        <v>0.7</v>
      </c>
      <c r="O20" s="120"/>
      <c r="P20" s="113"/>
      <c r="Q20" s="121">
        <v>216</v>
      </c>
      <c r="R20" s="122">
        <v>46.219557259949902</v>
      </c>
      <c r="S20" s="123">
        <v>36</v>
      </c>
      <c r="T20" s="124">
        <v>1.28387659055416</v>
      </c>
      <c r="U20" s="125">
        <v>27.2341935486239</v>
      </c>
      <c r="V20" s="126">
        <v>0.01</v>
      </c>
      <c r="W20" s="126">
        <v>0.01</v>
      </c>
      <c r="X20" s="127">
        <v>0</v>
      </c>
      <c r="Y20" s="127">
        <v>0</v>
      </c>
      <c r="Z20" s="113"/>
      <c r="AA20" s="128">
        <v>592</v>
      </c>
      <c r="AB20" s="112">
        <v>126.67582360134401</v>
      </c>
      <c r="AC20" s="123">
        <v>200</v>
      </c>
      <c r="AD20" s="118">
        <v>0.63337911800671998</v>
      </c>
      <c r="AE20" s="129">
        <v>-456.69892472986697</v>
      </c>
      <c r="AF20" s="114"/>
      <c r="AG20" s="114"/>
      <c r="AH20" s="130">
        <v>343</v>
      </c>
      <c r="AI20" s="127">
        <v>530</v>
      </c>
      <c r="AJ20" s="113"/>
      <c r="AK20" s="122">
        <v>3964.87059</v>
      </c>
      <c r="AL20" s="122">
        <v>848.40075584628005</v>
      </c>
      <c r="AM20" s="131">
        <v>738.6</v>
      </c>
      <c r="AN20" s="124">
        <v>1.14866064967002</v>
      </c>
      <c r="AO20" s="132">
        <v>92.025460972601195</v>
      </c>
      <c r="AP20" s="126">
        <v>0.01</v>
      </c>
      <c r="AQ20" s="126">
        <v>7.4999999999999997E-3</v>
      </c>
      <c r="AR20" s="127">
        <v>0</v>
      </c>
      <c r="AS20" s="127">
        <v>178</v>
      </c>
      <c r="AT20" s="115"/>
      <c r="AU20" s="122">
        <v>2570.81342</v>
      </c>
      <c r="AV20" s="112">
        <v>550.10119477008197</v>
      </c>
      <c r="AW20" s="133">
        <v>573</v>
      </c>
      <c r="AX20" s="135">
        <v>0.96003698912754298</v>
      </c>
      <c r="AY20" s="139">
        <v>-427.28221342732201</v>
      </c>
      <c r="AZ20" s="114">
        <v>2.2499999999999998E-3</v>
      </c>
      <c r="BA20" s="114"/>
      <c r="BB20" s="127">
        <v>108</v>
      </c>
      <c r="BC20" s="127">
        <v>643</v>
      </c>
      <c r="BD20" s="113"/>
      <c r="BE20" s="122">
        <v>202.6</v>
      </c>
      <c r="BF20" s="112">
        <v>43.352232874378998</v>
      </c>
      <c r="BG20" s="134">
        <v>65</v>
      </c>
      <c r="BH20" s="118">
        <v>0.66695742883660003</v>
      </c>
      <c r="BI20" s="129">
        <v>-138.227150537207</v>
      </c>
      <c r="BJ20" s="114"/>
      <c r="BK20" s="114"/>
      <c r="BL20" s="127">
        <v>102</v>
      </c>
      <c r="BM20" s="127">
        <v>162</v>
      </c>
      <c r="BN20" s="113"/>
      <c r="BO20" s="121">
        <v>326</v>
      </c>
      <c r="BP20" s="122">
        <v>69.757294753442906</v>
      </c>
      <c r="BQ20" s="134">
        <v>78</v>
      </c>
      <c r="BR20" s="135">
        <v>0.89432429171080696</v>
      </c>
      <c r="BS20" s="136">
        <v>-64.183296187193704</v>
      </c>
      <c r="BT20" s="114">
        <v>3.7500000000000001E-4</v>
      </c>
      <c r="BU20" s="126"/>
      <c r="BV20" s="121">
        <v>39</v>
      </c>
      <c r="BW20" s="121">
        <v>112</v>
      </c>
      <c r="BX20" s="115"/>
      <c r="BY20" s="120">
        <v>0.99480198019802002</v>
      </c>
      <c r="BZ20" s="120">
        <v>1</v>
      </c>
      <c r="CA20" s="137">
        <v>0.99792079207920803</v>
      </c>
      <c r="CB20" s="119">
        <v>0.9</v>
      </c>
      <c r="CC20" s="126">
        <v>2.5000000000000001E-3</v>
      </c>
      <c r="CD20" s="115"/>
      <c r="CE20" s="115"/>
    </row>
    <row r="21" spans="1:83" s="87" customFormat="1" ht="21.4" customHeight="1" x14ac:dyDescent="0.2">
      <c r="A21" s="111" t="s">
        <v>378</v>
      </c>
      <c r="B21" s="111" t="s">
        <v>42</v>
      </c>
      <c r="C21" s="111" t="s">
        <v>53</v>
      </c>
      <c r="D21" s="112">
        <v>3.3066029728888902</v>
      </c>
      <c r="E21" s="113"/>
      <c r="F21" s="114">
        <v>3.5249999999999997E-2</v>
      </c>
      <c r="G21" s="114">
        <v>3.075E-2</v>
      </c>
      <c r="H21" s="115"/>
      <c r="I21" s="116">
        <v>5</v>
      </c>
      <c r="J21" s="116">
        <v>5</v>
      </c>
      <c r="K21" s="113"/>
      <c r="L21" s="117">
        <v>0.5</v>
      </c>
      <c r="M21" s="118">
        <v>0.187</v>
      </c>
      <c r="N21" s="119">
        <v>0.7</v>
      </c>
      <c r="O21" s="120"/>
      <c r="P21" s="113"/>
      <c r="Q21" s="121">
        <v>193</v>
      </c>
      <c r="R21" s="122">
        <v>58.3680597829322</v>
      </c>
      <c r="S21" s="123">
        <v>36</v>
      </c>
      <c r="T21" s="124">
        <v>1.6213349939703401</v>
      </c>
      <c r="U21" s="125">
        <v>59.4396927190719</v>
      </c>
      <c r="V21" s="126">
        <v>0.01</v>
      </c>
      <c r="W21" s="126">
        <v>0.01</v>
      </c>
      <c r="X21" s="127">
        <v>0</v>
      </c>
      <c r="Y21" s="127">
        <v>0</v>
      </c>
      <c r="Z21" s="113"/>
      <c r="AA21" s="128">
        <v>412</v>
      </c>
      <c r="AB21" s="112">
        <v>124.59917425164799</v>
      </c>
      <c r="AC21" s="123">
        <v>200</v>
      </c>
      <c r="AD21" s="118">
        <v>0.62299587125823996</v>
      </c>
      <c r="AE21" s="129">
        <v>-330.00170711626703</v>
      </c>
      <c r="AF21" s="114"/>
      <c r="AG21" s="114"/>
      <c r="AH21" s="130">
        <v>250</v>
      </c>
      <c r="AI21" s="127">
        <v>382</v>
      </c>
      <c r="AJ21" s="113"/>
      <c r="AK21" s="122">
        <v>2922.38337</v>
      </c>
      <c r="AL21" s="122">
        <v>883.802317351331</v>
      </c>
      <c r="AM21" s="131">
        <v>612</v>
      </c>
      <c r="AN21" s="124">
        <v>1.4441214335806101</v>
      </c>
      <c r="AO21" s="132">
        <v>651.85814622422299</v>
      </c>
      <c r="AP21" s="126">
        <v>0.01</v>
      </c>
      <c r="AQ21" s="126">
        <v>0.01</v>
      </c>
      <c r="AR21" s="127">
        <v>0</v>
      </c>
      <c r="AS21" s="127">
        <v>0</v>
      </c>
      <c r="AT21" s="115"/>
      <c r="AU21" s="122">
        <v>1900.0585100000001</v>
      </c>
      <c r="AV21" s="112">
        <v>574.62553731994296</v>
      </c>
      <c r="AW21" s="133">
        <v>573</v>
      </c>
      <c r="AX21" s="135">
        <v>1.0028368888655199</v>
      </c>
      <c r="AY21" s="139">
        <v>-221.22914047978799</v>
      </c>
      <c r="AZ21" s="114">
        <v>5.2500000000000003E-3</v>
      </c>
      <c r="BA21" s="114">
        <v>7.5000000000000002E-4</v>
      </c>
      <c r="BB21" s="127">
        <v>0</v>
      </c>
      <c r="BC21" s="127">
        <v>374</v>
      </c>
      <c r="BD21" s="113"/>
      <c r="BE21" s="122">
        <v>200.2</v>
      </c>
      <c r="BF21" s="112">
        <v>60.545521080533803</v>
      </c>
      <c r="BG21" s="134">
        <v>65</v>
      </c>
      <c r="BH21" s="120">
        <v>0.93146955508513496</v>
      </c>
      <c r="BI21" s="128">
        <v>-40.950554812786798</v>
      </c>
      <c r="BJ21" s="114">
        <v>0</v>
      </c>
      <c r="BK21" s="114"/>
      <c r="BL21" s="127">
        <v>15</v>
      </c>
      <c r="BM21" s="127">
        <v>58</v>
      </c>
      <c r="BN21" s="113"/>
      <c r="BO21" s="121">
        <v>402</v>
      </c>
      <c r="BP21" s="122">
        <v>121.57492244942399</v>
      </c>
      <c r="BQ21" s="134">
        <v>78</v>
      </c>
      <c r="BR21" s="124">
        <v>1.5586528519156899</v>
      </c>
      <c r="BS21" s="125">
        <v>125.92774986993901</v>
      </c>
      <c r="BT21" s="114">
        <v>7.4999999999999997E-3</v>
      </c>
      <c r="BU21" s="126">
        <v>7.4999999999999997E-3</v>
      </c>
      <c r="BV21" s="121">
        <v>0</v>
      </c>
      <c r="BW21" s="121">
        <v>0</v>
      </c>
      <c r="BX21" s="115"/>
      <c r="BY21" s="120">
        <v>0.99780043991201794</v>
      </c>
      <c r="BZ21" s="120">
        <v>1</v>
      </c>
      <c r="CA21" s="137">
        <v>0.99912017596480696</v>
      </c>
      <c r="CB21" s="119">
        <v>0.9</v>
      </c>
      <c r="CC21" s="126">
        <v>2.5000000000000001E-3</v>
      </c>
      <c r="CD21" s="115"/>
      <c r="CE21" s="115"/>
    </row>
    <row r="22" spans="1:83" s="87" customFormat="1" ht="21.4" customHeight="1" x14ac:dyDescent="0.2">
      <c r="A22" s="111" t="s">
        <v>378</v>
      </c>
      <c r="B22" s="111" t="s">
        <v>42</v>
      </c>
      <c r="C22" s="111" t="s">
        <v>54</v>
      </c>
      <c r="D22" s="112">
        <v>1.77484910544444</v>
      </c>
      <c r="E22" s="113"/>
      <c r="F22" s="114">
        <v>3.175E-2</v>
      </c>
      <c r="G22" s="114">
        <v>1.7624999999999998E-2</v>
      </c>
      <c r="H22" s="115"/>
      <c r="I22" s="116">
        <v>5</v>
      </c>
      <c r="J22" s="116">
        <v>4</v>
      </c>
      <c r="K22" s="113"/>
      <c r="L22" s="117">
        <v>0.16</v>
      </c>
      <c r="M22" s="120">
        <v>0.61499999999999999</v>
      </c>
      <c r="N22" s="119">
        <v>0.7</v>
      </c>
      <c r="O22" s="120"/>
      <c r="P22" s="113"/>
      <c r="Q22" s="121">
        <v>71</v>
      </c>
      <c r="R22" s="122">
        <v>40.003400729788098</v>
      </c>
      <c r="S22" s="123">
        <v>36</v>
      </c>
      <c r="T22" s="135">
        <v>1.1112055758274499</v>
      </c>
      <c r="U22" s="136">
        <v>-0.68970506711183099</v>
      </c>
      <c r="V22" s="126">
        <v>9.4999999999999998E-3</v>
      </c>
      <c r="W22" s="126">
        <v>5.4999999999999997E-3</v>
      </c>
      <c r="X22" s="127">
        <v>0</v>
      </c>
      <c r="Y22" s="127">
        <v>6</v>
      </c>
      <c r="Z22" s="113"/>
      <c r="AA22" s="128">
        <v>300</v>
      </c>
      <c r="AB22" s="112">
        <v>169.02845378783701</v>
      </c>
      <c r="AC22" s="123">
        <v>200</v>
      </c>
      <c r="AD22" s="120">
        <v>0.84514226893918498</v>
      </c>
      <c r="AE22" s="128">
        <v>-98.276139261732396</v>
      </c>
      <c r="AF22" s="114"/>
      <c r="AG22" s="114"/>
      <c r="AH22" s="130">
        <v>55</v>
      </c>
      <c r="AI22" s="127">
        <v>126</v>
      </c>
      <c r="AJ22" s="113"/>
      <c r="AK22" s="122">
        <v>1448.5379600000001</v>
      </c>
      <c r="AL22" s="122">
        <v>816.14710543929198</v>
      </c>
      <c r="AM22" s="131">
        <v>694.9</v>
      </c>
      <c r="AN22" s="124">
        <v>1.17448137205251</v>
      </c>
      <c r="AO22" s="132">
        <v>64.727514135110795</v>
      </c>
      <c r="AP22" s="126">
        <v>0.01</v>
      </c>
      <c r="AQ22" s="126">
        <v>8.5000000000000006E-3</v>
      </c>
      <c r="AR22" s="127">
        <v>0</v>
      </c>
      <c r="AS22" s="127">
        <v>32</v>
      </c>
      <c r="AT22" s="115"/>
      <c r="AU22" s="122">
        <v>994.66508999999996</v>
      </c>
      <c r="AV22" s="112">
        <v>560.42234066479898</v>
      </c>
      <c r="AW22" s="133">
        <v>573</v>
      </c>
      <c r="AX22" s="135">
        <v>0.97804946014799099</v>
      </c>
      <c r="AY22" s="139">
        <v>-143.95527649505601</v>
      </c>
      <c r="AZ22" s="114">
        <v>3.7499999999999999E-3</v>
      </c>
      <c r="BA22" s="114"/>
      <c r="BB22" s="127">
        <v>23</v>
      </c>
      <c r="BC22" s="127">
        <v>226</v>
      </c>
      <c r="BD22" s="113"/>
      <c r="BE22" s="122">
        <v>107.7</v>
      </c>
      <c r="BF22" s="112">
        <v>60.6812149098335</v>
      </c>
      <c r="BG22" s="134">
        <v>65</v>
      </c>
      <c r="BH22" s="120">
        <v>0.93355715245897597</v>
      </c>
      <c r="BI22" s="128">
        <v>-21.739745260063</v>
      </c>
      <c r="BJ22" s="114">
        <v>0</v>
      </c>
      <c r="BK22" s="114"/>
      <c r="BL22" s="127">
        <v>8</v>
      </c>
      <c r="BM22" s="127">
        <v>31</v>
      </c>
      <c r="BN22" s="113"/>
      <c r="BO22" s="121">
        <v>143</v>
      </c>
      <c r="BP22" s="122">
        <v>80.570229638868895</v>
      </c>
      <c r="BQ22" s="134">
        <v>78</v>
      </c>
      <c r="BR22" s="135">
        <v>1.03295166203678</v>
      </c>
      <c r="BS22" s="136">
        <v>-5.1842816324828496</v>
      </c>
      <c r="BT22" s="114">
        <v>6.0000000000000001E-3</v>
      </c>
      <c r="BU22" s="126">
        <v>1.1249999999999999E-3</v>
      </c>
      <c r="BV22" s="121">
        <v>0</v>
      </c>
      <c r="BW22" s="121">
        <v>24</v>
      </c>
      <c r="BX22" s="115"/>
      <c r="BY22" s="120">
        <v>0.99862637362637396</v>
      </c>
      <c r="BZ22" s="120">
        <v>1</v>
      </c>
      <c r="CA22" s="137">
        <v>0.99945054945054901</v>
      </c>
      <c r="CB22" s="119">
        <v>0.9</v>
      </c>
      <c r="CC22" s="126">
        <v>2.5000000000000001E-3</v>
      </c>
      <c r="CD22" s="115"/>
      <c r="CE22" s="115"/>
    </row>
    <row r="23" spans="1:83" s="87" customFormat="1" ht="21.4" customHeight="1" x14ac:dyDescent="0.2">
      <c r="A23" s="111" t="s">
        <v>378</v>
      </c>
      <c r="B23" s="111" t="s">
        <v>42</v>
      </c>
      <c r="C23" s="111" t="s">
        <v>55</v>
      </c>
      <c r="D23" s="112">
        <v>2.8112108753333298</v>
      </c>
      <c r="E23" s="113"/>
      <c r="F23" s="114">
        <v>1.2500000000000001E-2</v>
      </c>
      <c r="G23" s="114">
        <v>1.2500000000000001E-2</v>
      </c>
      <c r="H23" s="115"/>
      <c r="I23" s="116">
        <v>2</v>
      </c>
      <c r="J23" s="116">
        <v>2</v>
      </c>
      <c r="K23" s="113"/>
      <c r="L23" s="117">
        <v>0.11</v>
      </c>
      <c r="M23" s="120">
        <v>0.65700000000000003</v>
      </c>
      <c r="N23" s="119">
        <v>0.7</v>
      </c>
      <c r="O23" s="120"/>
      <c r="P23" s="113"/>
      <c r="Q23" s="121">
        <v>123</v>
      </c>
      <c r="R23" s="122">
        <v>43.753387936582797</v>
      </c>
      <c r="S23" s="123">
        <v>36</v>
      </c>
      <c r="T23" s="124">
        <v>1.2153718871273</v>
      </c>
      <c r="U23" s="125">
        <v>9.4495703235361397</v>
      </c>
      <c r="V23" s="126">
        <v>0.01</v>
      </c>
      <c r="W23" s="126">
        <v>0.01</v>
      </c>
      <c r="X23" s="127">
        <v>0</v>
      </c>
      <c r="Y23" s="127">
        <v>0</v>
      </c>
      <c r="Z23" s="113"/>
      <c r="AA23" s="128">
        <v>183</v>
      </c>
      <c r="AB23" s="112">
        <v>65.096504003208594</v>
      </c>
      <c r="AC23" s="123">
        <v>200</v>
      </c>
      <c r="AD23" s="118">
        <v>0.325482520016043</v>
      </c>
      <c r="AE23" s="129">
        <v>-447.83572042479898</v>
      </c>
      <c r="AF23" s="114"/>
      <c r="AG23" s="114"/>
      <c r="AH23" s="130">
        <v>380</v>
      </c>
      <c r="AI23" s="127">
        <v>492</v>
      </c>
      <c r="AJ23" s="113"/>
      <c r="AK23" s="122">
        <v>695.23986000000002</v>
      </c>
      <c r="AL23" s="122">
        <v>247.30975043541099</v>
      </c>
      <c r="AM23" s="131">
        <v>634.29999999999995</v>
      </c>
      <c r="AN23" s="118">
        <v>0.38989397829956002</v>
      </c>
      <c r="AO23" s="141">
        <v>-1305.4556273272501</v>
      </c>
      <c r="AP23" s="126"/>
      <c r="AQ23" s="126"/>
      <c r="AR23" s="127">
        <v>1088</v>
      </c>
      <c r="AS23" s="127">
        <v>1445</v>
      </c>
      <c r="AT23" s="115"/>
      <c r="AU23" s="122">
        <v>1439.1671799999999</v>
      </c>
      <c r="AV23" s="112">
        <v>511.93853603364198</v>
      </c>
      <c r="AW23" s="133">
        <v>573</v>
      </c>
      <c r="AX23" s="120">
        <v>0.89343549046010795</v>
      </c>
      <c r="AY23" s="122">
        <v>-364.31118182129097</v>
      </c>
      <c r="AZ23" s="114"/>
      <c r="BA23" s="114"/>
      <c r="BB23" s="127">
        <v>172</v>
      </c>
      <c r="BC23" s="127">
        <v>494</v>
      </c>
      <c r="BD23" s="113"/>
      <c r="BE23" s="122">
        <v>106</v>
      </c>
      <c r="BF23" s="112">
        <v>37.706171717705502</v>
      </c>
      <c r="BG23" s="134">
        <v>65</v>
      </c>
      <c r="BH23" s="118">
        <v>0.58009494950316198</v>
      </c>
      <c r="BI23" s="129">
        <v>-99.021609138059802</v>
      </c>
      <c r="BJ23" s="114"/>
      <c r="BK23" s="114"/>
      <c r="BL23" s="127">
        <v>77</v>
      </c>
      <c r="BM23" s="127">
        <v>114</v>
      </c>
      <c r="BN23" s="113"/>
      <c r="BO23" s="121">
        <v>183</v>
      </c>
      <c r="BP23" s="122">
        <v>65.096504003208594</v>
      </c>
      <c r="BQ23" s="134">
        <v>78</v>
      </c>
      <c r="BR23" s="120">
        <v>0.83457056414370001</v>
      </c>
      <c r="BS23" s="128">
        <v>-51.7113694346301</v>
      </c>
      <c r="BT23" s="114"/>
      <c r="BU23" s="126"/>
      <c r="BV23" s="121">
        <v>37</v>
      </c>
      <c r="BW23" s="121">
        <v>81</v>
      </c>
      <c r="BX23" s="115"/>
      <c r="BY23" s="120">
        <v>0.99983432736911904</v>
      </c>
      <c r="BZ23" s="120">
        <v>1</v>
      </c>
      <c r="CA23" s="137">
        <v>0.99993373094764804</v>
      </c>
      <c r="CB23" s="119">
        <v>0.9</v>
      </c>
      <c r="CC23" s="126">
        <v>2.5000000000000001E-3</v>
      </c>
      <c r="CD23" s="115"/>
      <c r="CE23" s="115"/>
    </row>
    <row r="24" spans="1:83" s="87" customFormat="1" ht="21.4" customHeight="1" x14ac:dyDescent="0.2">
      <c r="A24" s="111" t="s">
        <v>378</v>
      </c>
      <c r="B24" s="111" t="s">
        <v>42</v>
      </c>
      <c r="C24" s="111" t="s">
        <v>56</v>
      </c>
      <c r="D24" s="112">
        <v>9.7134439634444405</v>
      </c>
      <c r="E24" s="113"/>
      <c r="F24" s="114">
        <v>0.02</v>
      </c>
      <c r="G24" s="114">
        <v>0.02</v>
      </c>
      <c r="H24" s="115"/>
      <c r="I24" s="116">
        <v>3</v>
      </c>
      <c r="J24" s="116">
        <v>3</v>
      </c>
      <c r="K24" s="113"/>
      <c r="L24" s="117">
        <v>0.57999999999999996</v>
      </c>
      <c r="M24" s="118">
        <v>0.57599999999999996</v>
      </c>
      <c r="N24" s="119">
        <v>0.7</v>
      </c>
      <c r="O24" s="120"/>
      <c r="P24" s="113"/>
      <c r="Q24" s="121">
        <v>425</v>
      </c>
      <c r="R24" s="122">
        <v>43.753791301977401</v>
      </c>
      <c r="S24" s="123">
        <v>36</v>
      </c>
      <c r="T24" s="124">
        <v>1.21538309172159</v>
      </c>
      <c r="U24" s="125">
        <v>32.654571428552103</v>
      </c>
      <c r="V24" s="126">
        <v>0.01</v>
      </c>
      <c r="W24" s="126">
        <v>0.01</v>
      </c>
      <c r="X24" s="127">
        <v>0</v>
      </c>
      <c r="Y24" s="127">
        <v>0</v>
      </c>
      <c r="Z24" s="113"/>
      <c r="AA24" s="128">
        <v>884</v>
      </c>
      <c r="AB24" s="112">
        <v>91.007885908112897</v>
      </c>
      <c r="AC24" s="123">
        <v>200</v>
      </c>
      <c r="AD24" s="118">
        <v>0.45503942954056398</v>
      </c>
      <c r="AE24" s="129">
        <v>-1295.6968253969301</v>
      </c>
      <c r="AF24" s="114"/>
      <c r="AG24" s="114"/>
      <c r="AH24" s="130">
        <v>1059</v>
      </c>
      <c r="AI24" s="127">
        <v>1448</v>
      </c>
      <c r="AJ24" s="113"/>
      <c r="AK24" s="122">
        <v>6857.9979300000005</v>
      </c>
      <c r="AL24" s="122">
        <v>706.03155336144198</v>
      </c>
      <c r="AM24" s="131">
        <v>789.8</v>
      </c>
      <c r="AN24" s="120">
        <v>0.89393714023986004</v>
      </c>
      <c r="AO24" s="122">
        <v>-1749.6248334924901</v>
      </c>
      <c r="AP24" s="126"/>
      <c r="AQ24" s="126"/>
      <c r="AR24" s="127">
        <v>814</v>
      </c>
      <c r="AS24" s="127">
        <v>2349</v>
      </c>
      <c r="AT24" s="115"/>
      <c r="AU24" s="122">
        <v>4586.5663299999997</v>
      </c>
      <c r="AV24" s="112">
        <v>472.18744940116801</v>
      </c>
      <c r="AW24" s="133">
        <v>573</v>
      </c>
      <c r="AX24" s="120">
        <v>0.82406186631966405</v>
      </c>
      <c r="AY24" s="122">
        <v>-1644.9071466236801</v>
      </c>
      <c r="AZ24" s="114"/>
      <c r="BA24" s="114"/>
      <c r="BB24" s="127">
        <v>980</v>
      </c>
      <c r="BC24" s="127">
        <v>2093</v>
      </c>
      <c r="BD24" s="113"/>
      <c r="BE24" s="122">
        <v>399</v>
      </c>
      <c r="BF24" s="112">
        <v>41.077088775268102</v>
      </c>
      <c r="BG24" s="134">
        <v>65</v>
      </c>
      <c r="BH24" s="118">
        <v>0.63195521192720205</v>
      </c>
      <c r="BI24" s="129">
        <v>-309.40146825400302</v>
      </c>
      <c r="BJ24" s="114"/>
      <c r="BK24" s="114"/>
      <c r="BL24" s="127">
        <v>233</v>
      </c>
      <c r="BM24" s="127">
        <v>359</v>
      </c>
      <c r="BN24" s="113"/>
      <c r="BO24" s="121">
        <v>1101</v>
      </c>
      <c r="BP24" s="122">
        <v>113.348056996417</v>
      </c>
      <c r="BQ24" s="134">
        <v>78</v>
      </c>
      <c r="BR24" s="124">
        <v>1.45318021790278</v>
      </c>
      <c r="BS24" s="125">
        <v>290.01290735926699</v>
      </c>
      <c r="BT24" s="114">
        <v>7.4999999999999997E-3</v>
      </c>
      <c r="BU24" s="126">
        <v>7.4999999999999997E-3</v>
      </c>
      <c r="BV24" s="121">
        <v>0</v>
      </c>
      <c r="BW24" s="121">
        <v>0</v>
      </c>
      <c r="BX24" s="115"/>
      <c r="BY24" s="120">
        <v>0.99730458221024298</v>
      </c>
      <c r="BZ24" s="120">
        <v>1</v>
      </c>
      <c r="CA24" s="137">
        <v>0.99892183288409697</v>
      </c>
      <c r="CB24" s="119">
        <v>0.9</v>
      </c>
      <c r="CC24" s="126">
        <v>2.5000000000000001E-3</v>
      </c>
      <c r="CD24" s="115"/>
      <c r="CE24" s="115"/>
    </row>
    <row r="25" spans="1:83" s="87" customFormat="1" ht="21.4" customHeight="1" x14ac:dyDescent="0.2">
      <c r="A25" s="111" t="s">
        <v>378</v>
      </c>
      <c r="B25" s="111" t="s">
        <v>42</v>
      </c>
      <c r="C25" s="111" t="s">
        <v>57</v>
      </c>
      <c r="D25" s="112">
        <v>4.7812116145555601</v>
      </c>
      <c r="E25" s="113"/>
      <c r="F25" s="114">
        <v>1.9625E-2</v>
      </c>
      <c r="G25" s="114">
        <v>1.4250000000000001E-2</v>
      </c>
      <c r="H25" s="115"/>
      <c r="I25" s="116">
        <v>3</v>
      </c>
      <c r="J25" s="116">
        <v>3</v>
      </c>
      <c r="K25" s="113"/>
      <c r="L25" s="117">
        <v>0</v>
      </c>
      <c r="M25" s="118">
        <v>0.33400000000000002</v>
      </c>
      <c r="N25" s="119">
        <v>0.7</v>
      </c>
      <c r="O25" s="120"/>
      <c r="P25" s="113"/>
      <c r="Q25" s="121">
        <v>204</v>
      </c>
      <c r="R25" s="122">
        <v>42.667009211421998</v>
      </c>
      <c r="S25" s="123">
        <v>36</v>
      </c>
      <c r="T25" s="124">
        <v>1.18519470031728</v>
      </c>
      <c r="U25" s="125">
        <v>10.8773004648718</v>
      </c>
      <c r="V25" s="126">
        <v>0.01</v>
      </c>
      <c r="W25" s="126">
        <v>9.4999999999999998E-3</v>
      </c>
      <c r="X25" s="127">
        <v>0</v>
      </c>
      <c r="Y25" s="127">
        <v>3</v>
      </c>
      <c r="Z25" s="113"/>
      <c r="AA25" s="128">
        <v>337</v>
      </c>
      <c r="AB25" s="112">
        <v>70.4842260012217</v>
      </c>
      <c r="AC25" s="123">
        <v>200</v>
      </c>
      <c r="AD25" s="118">
        <v>0.35242113000610897</v>
      </c>
      <c r="AE25" s="129">
        <v>-735.90388630626796</v>
      </c>
      <c r="AF25" s="114"/>
      <c r="AG25" s="114"/>
      <c r="AH25" s="130">
        <v>620</v>
      </c>
      <c r="AI25" s="127">
        <v>811</v>
      </c>
      <c r="AJ25" s="113"/>
      <c r="AK25" s="122">
        <v>2668.5127699999998</v>
      </c>
      <c r="AL25" s="122">
        <v>558.12479871758501</v>
      </c>
      <c r="AM25" s="131">
        <v>713.7</v>
      </c>
      <c r="AN25" s="120">
        <v>0.78201597130108602</v>
      </c>
      <c r="AO25" s="122">
        <v>-1160.1447482839201</v>
      </c>
      <c r="AP25" s="126"/>
      <c r="AQ25" s="126"/>
      <c r="AR25" s="127">
        <v>744</v>
      </c>
      <c r="AS25" s="127">
        <v>1427</v>
      </c>
      <c r="AT25" s="115"/>
      <c r="AU25" s="122">
        <v>2437.9016499999998</v>
      </c>
      <c r="AV25" s="112">
        <v>509.89202037789698</v>
      </c>
      <c r="AW25" s="133">
        <v>573</v>
      </c>
      <c r="AX25" s="120">
        <v>0.88986390990907005</v>
      </c>
      <c r="AY25" s="122">
        <v>-629.39286205511905</v>
      </c>
      <c r="AZ25" s="114"/>
      <c r="BA25" s="114"/>
      <c r="BB25" s="127">
        <v>302</v>
      </c>
      <c r="BC25" s="127">
        <v>850</v>
      </c>
      <c r="BD25" s="113"/>
      <c r="BE25" s="122">
        <v>233.9</v>
      </c>
      <c r="BF25" s="112">
        <v>48.920654188978503</v>
      </c>
      <c r="BG25" s="134">
        <v>65</v>
      </c>
      <c r="BH25" s="120">
        <v>0.75262544906120799</v>
      </c>
      <c r="BI25" s="128">
        <v>-114.79376304953701</v>
      </c>
      <c r="BJ25" s="114"/>
      <c r="BK25" s="114"/>
      <c r="BL25" s="127">
        <v>77</v>
      </c>
      <c r="BM25" s="127">
        <v>140</v>
      </c>
      <c r="BN25" s="113"/>
      <c r="BO25" s="121">
        <v>395</v>
      </c>
      <c r="BP25" s="122">
        <v>82.615042345645705</v>
      </c>
      <c r="BQ25" s="134">
        <v>78</v>
      </c>
      <c r="BR25" s="135">
        <v>1.0591672095595599</v>
      </c>
      <c r="BS25" s="136">
        <v>-4.1890951531811398</v>
      </c>
      <c r="BT25" s="114">
        <v>7.1250000000000003E-3</v>
      </c>
      <c r="BU25" s="126">
        <v>2.2499999999999998E-3</v>
      </c>
      <c r="BV25" s="121">
        <v>0</v>
      </c>
      <c r="BW25" s="121">
        <v>53</v>
      </c>
      <c r="BX25" s="115"/>
      <c r="BY25" s="120">
        <v>0.99880459770114904</v>
      </c>
      <c r="BZ25" s="120">
        <v>1</v>
      </c>
      <c r="CA25" s="137">
        <v>0.99952183908046</v>
      </c>
      <c r="CB25" s="119">
        <v>0.9</v>
      </c>
      <c r="CC25" s="126">
        <v>2.5000000000000001E-3</v>
      </c>
      <c r="CD25" s="115"/>
      <c r="CE25" s="115"/>
    </row>
    <row r="26" spans="1:83" s="87" customFormat="1" ht="21.4" customHeight="1" x14ac:dyDescent="0.2">
      <c r="A26" s="111" t="s">
        <v>382</v>
      </c>
      <c r="B26" s="111" t="s">
        <v>58</v>
      </c>
      <c r="C26" s="111" t="s">
        <v>59</v>
      </c>
      <c r="D26" s="112">
        <v>6.8892147533333299</v>
      </c>
      <c r="E26" s="113"/>
      <c r="F26" s="114">
        <v>2.2499999999999999E-2</v>
      </c>
      <c r="G26" s="114">
        <v>0.02</v>
      </c>
      <c r="H26" s="115"/>
      <c r="I26" s="116">
        <v>4</v>
      </c>
      <c r="J26" s="116">
        <v>3</v>
      </c>
      <c r="K26" s="113"/>
      <c r="L26" s="117">
        <v>0.60153468385512598</v>
      </c>
      <c r="M26" s="118">
        <v>0.46300000000000002</v>
      </c>
      <c r="N26" s="119">
        <v>0.7</v>
      </c>
      <c r="O26" s="120"/>
      <c r="P26" s="113"/>
      <c r="Q26" s="121">
        <v>305</v>
      </c>
      <c r="R26" s="122">
        <v>44.272099349556001</v>
      </c>
      <c r="S26" s="123">
        <v>36</v>
      </c>
      <c r="T26" s="124">
        <v>1.22978053748767</v>
      </c>
      <c r="U26" s="125">
        <v>26.7308376833601</v>
      </c>
      <c r="V26" s="126">
        <v>0.01</v>
      </c>
      <c r="W26" s="126">
        <v>0.01</v>
      </c>
      <c r="X26" s="127">
        <v>0</v>
      </c>
      <c r="Y26" s="127">
        <v>0</v>
      </c>
      <c r="Z26" s="113"/>
      <c r="AA26" s="128">
        <v>690</v>
      </c>
      <c r="AB26" s="112">
        <v>100.156552626864</v>
      </c>
      <c r="AC26" s="123">
        <v>200</v>
      </c>
      <c r="AD26" s="118">
        <v>0.50078276313432002</v>
      </c>
      <c r="AE26" s="129">
        <v>-855.93979064799896</v>
      </c>
      <c r="AF26" s="114"/>
      <c r="AG26" s="114"/>
      <c r="AH26" s="130">
        <v>688</v>
      </c>
      <c r="AI26" s="127">
        <v>964</v>
      </c>
      <c r="AJ26" s="113"/>
      <c r="AK26" s="122">
        <v>4832.7401499999996</v>
      </c>
      <c r="AL26" s="122">
        <v>701.49361328323903</v>
      </c>
      <c r="AM26" s="131">
        <v>716.4</v>
      </c>
      <c r="AN26" s="135">
        <v>0.97919264835739706</v>
      </c>
      <c r="AO26" s="139">
        <v>-704.81618010113402</v>
      </c>
      <c r="AP26" s="126">
        <v>2.5000000000000001E-3</v>
      </c>
      <c r="AQ26" s="126"/>
      <c r="AR26" s="127">
        <v>103</v>
      </c>
      <c r="AS26" s="127">
        <v>1090</v>
      </c>
      <c r="AT26" s="115"/>
      <c r="AU26" s="122">
        <v>3579.6813999999999</v>
      </c>
      <c r="AV26" s="112">
        <v>519.60659206740195</v>
      </c>
      <c r="AW26" s="133">
        <v>573</v>
      </c>
      <c r="AX26" s="120">
        <v>0.90681778720314499</v>
      </c>
      <c r="AY26" s="122">
        <v>-839.96205207773301</v>
      </c>
      <c r="AZ26" s="114"/>
      <c r="BA26" s="114"/>
      <c r="BB26" s="127">
        <v>368</v>
      </c>
      <c r="BC26" s="127">
        <v>1158</v>
      </c>
      <c r="BD26" s="113"/>
      <c r="BE26" s="122">
        <v>384.7</v>
      </c>
      <c r="BF26" s="112">
        <v>55.840906950079301</v>
      </c>
      <c r="BG26" s="134">
        <v>65</v>
      </c>
      <c r="BH26" s="120">
        <v>0.85909087615506596</v>
      </c>
      <c r="BI26" s="128">
        <v>-117.7304319606</v>
      </c>
      <c r="BJ26" s="114"/>
      <c r="BK26" s="114"/>
      <c r="BL26" s="127">
        <v>64</v>
      </c>
      <c r="BM26" s="127">
        <v>153</v>
      </c>
      <c r="BN26" s="113"/>
      <c r="BO26" s="121">
        <v>771</v>
      </c>
      <c r="BP26" s="122">
        <v>111.91406097871401</v>
      </c>
      <c r="BQ26" s="134">
        <v>78</v>
      </c>
      <c r="BR26" s="124">
        <v>1.43479565357326</v>
      </c>
      <c r="BS26" s="125">
        <v>195.81119318649601</v>
      </c>
      <c r="BT26" s="114">
        <v>7.4999999999999997E-3</v>
      </c>
      <c r="BU26" s="126">
        <v>7.4999999999999997E-3</v>
      </c>
      <c r="BV26" s="121">
        <v>0</v>
      </c>
      <c r="BW26" s="121">
        <v>0</v>
      </c>
      <c r="BX26" s="115"/>
      <c r="BY26" s="120">
        <v>0.999042451324609</v>
      </c>
      <c r="BZ26" s="120">
        <v>1</v>
      </c>
      <c r="CA26" s="137">
        <v>0.99961698052984405</v>
      </c>
      <c r="CB26" s="119">
        <v>0.9</v>
      </c>
      <c r="CC26" s="126">
        <v>2.5000000000000001E-3</v>
      </c>
      <c r="CD26" s="115"/>
      <c r="CE26" s="115"/>
    </row>
    <row r="27" spans="1:83" s="87" customFormat="1" ht="21.4" customHeight="1" x14ac:dyDescent="0.2">
      <c r="A27" s="111" t="s">
        <v>382</v>
      </c>
      <c r="B27" s="111" t="s">
        <v>58</v>
      </c>
      <c r="C27" s="111" t="s">
        <v>60</v>
      </c>
      <c r="D27" s="112">
        <v>2.6565335898888902</v>
      </c>
      <c r="E27" s="113"/>
      <c r="F27" s="114">
        <v>0.04</v>
      </c>
      <c r="G27" s="114">
        <v>3.6499999999999998E-2</v>
      </c>
      <c r="H27" s="115"/>
      <c r="I27" s="116">
        <v>5</v>
      </c>
      <c r="J27" s="116">
        <v>5</v>
      </c>
      <c r="K27" s="113"/>
      <c r="L27" s="138">
        <v>0.75</v>
      </c>
      <c r="M27" s="120">
        <v>0.67200000000000004</v>
      </c>
      <c r="N27" s="119">
        <v>0.7</v>
      </c>
      <c r="O27" s="120"/>
      <c r="P27" s="113"/>
      <c r="Q27" s="121">
        <v>115</v>
      </c>
      <c r="R27" s="122">
        <v>43.289495919684498</v>
      </c>
      <c r="S27" s="123">
        <v>36</v>
      </c>
      <c r="T27" s="124">
        <v>1.2024859977690101</v>
      </c>
      <c r="U27" s="125">
        <v>7.69729523720794</v>
      </c>
      <c r="V27" s="126">
        <v>0.01</v>
      </c>
      <c r="W27" s="126">
        <v>0.01</v>
      </c>
      <c r="X27" s="127">
        <v>0</v>
      </c>
      <c r="Y27" s="127">
        <v>0</v>
      </c>
      <c r="Z27" s="113"/>
      <c r="AA27" s="128">
        <v>286</v>
      </c>
      <c r="AB27" s="112">
        <v>107.65909420025901</v>
      </c>
      <c r="AC27" s="123">
        <v>200</v>
      </c>
      <c r="AD27" s="118">
        <v>0.53829547100129504</v>
      </c>
      <c r="AE27" s="129">
        <v>-310.12613757106698</v>
      </c>
      <c r="AF27" s="114"/>
      <c r="AG27" s="114"/>
      <c r="AH27" s="130">
        <v>246</v>
      </c>
      <c r="AI27" s="127">
        <v>352</v>
      </c>
      <c r="AJ27" s="113"/>
      <c r="AK27" s="122">
        <v>2029.9840899999999</v>
      </c>
      <c r="AL27" s="122">
        <v>764.14772157460504</v>
      </c>
      <c r="AM27" s="131">
        <v>744</v>
      </c>
      <c r="AN27" s="135">
        <v>1.02708027093361</v>
      </c>
      <c r="AO27" s="139">
        <v>-187.60514176436899</v>
      </c>
      <c r="AP27" s="126">
        <v>5.0000000000000001E-3</v>
      </c>
      <c r="AQ27" s="126">
        <v>1.5E-3</v>
      </c>
      <c r="AR27" s="127">
        <v>0</v>
      </c>
      <c r="AS27" s="127">
        <v>342</v>
      </c>
      <c r="AT27" s="115"/>
      <c r="AU27" s="122">
        <v>1856.85978</v>
      </c>
      <c r="AV27" s="112">
        <v>698.97846843248999</v>
      </c>
      <c r="AW27" s="133">
        <v>573</v>
      </c>
      <c r="AX27" s="124">
        <v>1.2198577110514699</v>
      </c>
      <c r="AY27" s="132">
        <v>152.61166085170899</v>
      </c>
      <c r="AZ27" s="114">
        <v>1.4999999999999999E-2</v>
      </c>
      <c r="BA27" s="114">
        <v>1.4999999999999999E-2</v>
      </c>
      <c r="BB27" s="127">
        <v>0</v>
      </c>
      <c r="BC27" s="127">
        <v>0</v>
      </c>
      <c r="BD27" s="113"/>
      <c r="BE27" s="122">
        <v>156.30000000000001</v>
      </c>
      <c r="BF27" s="112">
        <v>58.836071410840802</v>
      </c>
      <c r="BG27" s="134">
        <v>65</v>
      </c>
      <c r="BH27" s="120">
        <v>0.90517032939755104</v>
      </c>
      <c r="BI27" s="128">
        <v>-37.440994710596797</v>
      </c>
      <c r="BJ27" s="114"/>
      <c r="BK27" s="114"/>
      <c r="BL27" s="127">
        <v>17</v>
      </c>
      <c r="BM27" s="127">
        <v>51</v>
      </c>
      <c r="BN27" s="113"/>
      <c r="BO27" s="121">
        <v>344</v>
      </c>
      <c r="BP27" s="122">
        <v>129.49205735975201</v>
      </c>
      <c r="BQ27" s="134">
        <v>78</v>
      </c>
      <c r="BR27" s="124">
        <v>1.6601545815352801</v>
      </c>
      <c r="BS27" s="125">
        <v>122.20282273986901</v>
      </c>
      <c r="BT27" s="114">
        <v>7.4999999999999997E-3</v>
      </c>
      <c r="BU27" s="126">
        <v>7.4999999999999997E-3</v>
      </c>
      <c r="BV27" s="121">
        <v>0</v>
      </c>
      <c r="BW27" s="121">
        <v>0</v>
      </c>
      <c r="BX27" s="115"/>
      <c r="BY27" s="120">
        <v>0.99866962305986695</v>
      </c>
      <c r="BZ27" s="120">
        <v>1</v>
      </c>
      <c r="CA27" s="137">
        <v>0.99946784922394705</v>
      </c>
      <c r="CB27" s="119">
        <v>0.9</v>
      </c>
      <c r="CC27" s="126">
        <v>2.5000000000000001E-3</v>
      </c>
      <c r="CD27" s="115"/>
      <c r="CE27" s="115"/>
    </row>
    <row r="28" spans="1:83" s="87" customFormat="1" ht="21.4" customHeight="1" x14ac:dyDescent="0.2">
      <c r="A28" s="111" t="s">
        <v>382</v>
      </c>
      <c r="B28" s="111" t="s">
        <v>58</v>
      </c>
      <c r="C28" s="111" t="s">
        <v>61</v>
      </c>
      <c r="D28" s="112">
        <v>5.39273971155556</v>
      </c>
      <c r="E28" s="113"/>
      <c r="F28" s="114">
        <v>4.1250000000000002E-2</v>
      </c>
      <c r="G28" s="114">
        <v>3.4250000000000003E-2</v>
      </c>
      <c r="H28" s="115"/>
      <c r="I28" s="116">
        <v>5</v>
      </c>
      <c r="J28" s="116">
        <v>5</v>
      </c>
      <c r="K28" s="113"/>
      <c r="L28" s="138">
        <v>0.7</v>
      </c>
      <c r="M28" s="120">
        <v>0.626</v>
      </c>
      <c r="N28" s="119">
        <v>0.7</v>
      </c>
      <c r="O28" s="120"/>
      <c r="P28" s="113"/>
      <c r="Q28" s="121">
        <v>243</v>
      </c>
      <c r="R28" s="122">
        <v>45.060583858571903</v>
      </c>
      <c r="S28" s="123">
        <v>36</v>
      </c>
      <c r="T28" s="124">
        <v>1.2516828849603301</v>
      </c>
      <c r="U28" s="125">
        <v>25.176457570847798</v>
      </c>
      <c r="V28" s="126">
        <v>0.01</v>
      </c>
      <c r="W28" s="126">
        <v>0.01</v>
      </c>
      <c r="X28" s="127">
        <v>0</v>
      </c>
      <c r="Y28" s="127">
        <v>0</v>
      </c>
      <c r="Z28" s="113"/>
      <c r="AA28" s="128">
        <v>748</v>
      </c>
      <c r="AB28" s="112">
        <v>138.705007103752</v>
      </c>
      <c r="AC28" s="123">
        <v>200</v>
      </c>
      <c r="AD28" s="118">
        <v>0.69352503551875999</v>
      </c>
      <c r="AE28" s="129">
        <v>-462.13079127306798</v>
      </c>
      <c r="AF28" s="114"/>
      <c r="AG28" s="114"/>
      <c r="AH28" s="130">
        <v>331</v>
      </c>
      <c r="AI28" s="127">
        <v>547</v>
      </c>
      <c r="AJ28" s="113"/>
      <c r="AK28" s="122">
        <v>5246.9463299999998</v>
      </c>
      <c r="AL28" s="122">
        <v>972.96487697280304</v>
      </c>
      <c r="AM28" s="131">
        <v>828</v>
      </c>
      <c r="AN28" s="124">
        <v>1.1750783538318901</v>
      </c>
      <c r="AO28" s="132">
        <v>237.00485412949999</v>
      </c>
      <c r="AP28" s="126">
        <v>0.01</v>
      </c>
      <c r="AQ28" s="126">
        <v>8.9999999999999993E-3</v>
      </c>
      <c r="AR28" s="127">
        <v>0</v>
      </c>
      <c r="AS28" s="127">
        <v>112</v>
      </c>
      <c r="AT28" s="115"/>
      <c r="AU28" s="122">
        <v>3319.4167600000001</v>
      </c>
      <c r="AV28" s="112">
        <v>615.53439208036696</v>
      </c>
      <c r="AW28" s="133">
        <v>573</v>
      </c>
      <c r="AX28" s="135">
        <v>1.0742310507510799</v>
      </c>
      <c r="AY28" s="139">
        <v>-140.19186134600699</v>
      </c>
      <c r="AZ28" s="114">
        <v>1.125E-2</v>
      </c>
      <c r="BA28" s="114">
        <v>5.2500000000000003E-3</v>
      </c>
      <c r="BB28" s="127">
        <v>0</v>
      </c>
      <c r="BC28" s="127">
        <v>389</v>
      </c>
      <c r="BD28" s="113"/>
      <c r="BE28" s="122">
        <v>236</v>
      </c>
      <c r="BF28" s="112">
        <v>43.762542348242697</v>
      </c>
      <c r="BG28" s="134">
        <v>65</v>
      </c>
      <c r="BH28" s="118">
        <v>0.67326988228065598</v>
      </c>
      <c r="BI28" s="129">
        <v>-157.29250716374699</v>
      </c>
      <c r="BJ28" s="114"/>
      <c r="BK28" s="114"/>
      <c r="BL28" s="127">
        <v>115</v>
      </c>
      <c r="BM28" s="127">
        <v>185</v>
      </c>
      <c r="BN28" s="113"/>
      <c r="BO28" s="121">
        <v>885</v>
      </c>
      <c r="BP28" s="122">
        <v>164.10953380590999</v>
      </c>
      <c r="BQ28" s="134">
        <v>78</v>
      </c>
      <c r="BR28" s="124">
        <v>2.1039683821270501</v>
      </c>
      <c r="BS28" s="125">
        <v>434.75369019457202</v>
      </c>
      <c r="BT28" s="114">
        <v>7.4999999999999997E-3</v>
      </c>
      <c r="BU28" s="126">
        <v>7.4999999999999997E-3</v>
      </c>
      <c r="BV28" s="121">
        <v>0</v>
      </c>
      <c r="BW28" s="121">
        <v>0</v>
      </c>
      <c r="BX28" s="115"/>
      <c r="BY28" s="120">
        <v>0.99898631525595505</v>
      </c>
      <c r="BZ28" s="120">
        <v>1</v>
      </c>
      <c r="CA28" s="137">
        <v>0.99959452610238198</v>
      </c>
      <c r="CB28" s="119">
        <v>0.9</v>
      </c>
      <c r="CC28" s="126">
        <v>2.5000000000000001E-3</v>
      </c>
      <c r="CD28" s="115"/>
      <c r="CE28" s="115"/>
    </row>
    <row r="29" spans="1:83" s="87" customFormat="1" ht="21.4" customHeight="1" x14ac:dyDescent="0.2">
      <c r="A29" s="111" t="s">
        <v>382</v>
      </c>
      <c r="B29" s="111" t="s">
        <v>58</v>
      </c>
      <c r="C29" s="111" t="s">
        <v>62</v>
      </c>
      <c r="D29" s="112">
        <v>10.3838304036667</v>
      </c>
      <c r="E29" s="113"/>
      <c r="F29" s="114">
        <v>2.1000000000000001E-2</v>
      </c>
      <c r="G29" s="114">
        <v>1.4999999999999999E-2</v>
      </c>
      <c r="H29" s="115"/>
      <c r="I29" s="116">
        <v>4</v>
      </c>
      <c r="J29" s="116">
        <v>3</v>
      </c>
      <c r="K29" s="113"/>
      <c r="L29" s="117">
        <v>0.51027777777777805</v>
      </c>
      <c r="M29" s="118">
        <v>0.42599999999999999</v>
      </c>
      <c r="N29" s="119">
        <v>0.7</v>
      </c>
      <c r="O29" s="120"/>
      <c r="P29" s="113"/>
      <c r="Q29" s="121">
        <v>411</v>
      </c>
      <c r="R29" s="122">
        <v>39.580769718163999</v>
      </c>
      <c r="S29" s="123">
        <v>36</v>
      </c>
      <c r="T29" s="135">
        <v>1.09946582550455</v>
      </c>
      <c r="U29" s="136">
        <v>-8.4236776649037193</v>
      </c>
      <c r="V29" s="126">
        <v>8.9999999999999993E-3</v>
      </c>
      <c r="W29" s="126">
        <v>5.0000000000000001E-3</v>
      </c>
      <c r="X29" s="127">
        <v>0</v>
      </c>
      <c r="Y29" s="127">
        <v>38</v>
      </c>
      <c r="Z29" s="113"/>
      <c r="AA29" s="128">
        <v>1088</v>
      </c>
      <c r="AB29" s="112">
        <v>104.77829064078399</v>
      </c>
      <c r="AC29" s="123">
        <v>200</v>
      </c>
      <c r="AD29" s="118">
        <v>0.52389145320392005</v>
      </c>
      <c r="AE29" s="129">
        <v>-1242.1315425828</v>
      </c>
      <c r="AF29" s="114"/>
      <c r="AG29" s="114"/>
      <c r="AH29" s="130">
        <v>989</v>
      </c>
      <c r="AI29" s="127">
        <v>1405</v>
      </c>
      <c r="AJ29" s="113"/>
      <c r="AK29" s="122">
        <v>8305.3492499999993</v>
      </c>
      <c r="AL29" s="122">
        <v>799.83483234349399</v>
      </c>
      <c r="AM29" s="131">
        <v>823.9</v>
      </c>
      <c r="AN29" s="135">
        <v>0.97079115468320598</v>
      </c>
      <c r="AO29" s="139">
        <v>-1293.6276396698399</v>
      </c>
      <c r="AP29" s="126">
        <v>2E-3</v>
      </c>
      <c r="AQ29" s="126"/>
      <c r="AR29" s="127">
        <v>250</v>
      </c>
      <c r="AS29" s="127">
        <v>1961</v>
      </c>
      <c r="AT29" s="115"/>
      <c r="AU29" s="122">
        <v>5366.7037300000002</v>
      </c>
      <c r="AV29" s="112">
        <v>516.83276029864101</v>
      </c>
      <c r="AW29" s="133">
        <v>573</v>
      </c>
      <c r="AX29" s="120">
        <v>0.90197689406394699</v>
      </c>
      <c r="AY29" s="122">
        <v>-1294.8432959285899</v>
      </c>
      <c r="AZ29" s="114"/>
      <c r="BA29" s="114"/>
      <c r="BB29" s="127">
        <v>584</v>
      </c>
      <c r="BC29" s="127">
        <v>1774</v>
      </c>
      <c r="BD29" s="113"/>
      <c r="BE29" s="122">
        <v>464.7</v>
      </c>
      <c r="BF29" s="112">
        <v>44.752271747033603</v>
      </c>
      <c r="BG29" s="134">
        <v>65</v>
      </c>
      <c r="BH29" s="118">
        <v>0.68849648841590105</v>
      </c>
      <c r="BI29" s="129">
        <v>-292.59275133940997</v>
      </c>
      <c r="BJ29" s="114"/>
      <c r="BK29" s="114"/>
      <c r="BL29" s="127">
        <v>211</v>
      </c>
      <c r="BM29" s="127">
        <v>346</v>
      </c>
      <c r="BN29" s="113"/>
      <c r="BO29" s="121">
        <v>1264</v>
      </c>
      <c r="BP29" s="122">
        <v>121.72772000914701</v>
      </c>
      <c r="BQ29" s="134">
        <v>78</v>
      </c>
      <c r="BR29" s="124">
        <v>1.5606117949890601</v>
      </c>
      <c r="BS29" s="125">
        <v>397.04153900138601</v>
      </c>
      <c r="BT29" s="114">
        <v>7.4999999999999997E-3</v>
      </c>
      <c r="BU29" s="126">
        <v>7.4999999999999997E-3</v>
      </c>
      <c r="BV29" s="121">
        <v>0</v>
      </c>
      <c r="BW29" s="121">
        <v>0</v>
      </c>
      <c r="BX29" s="115"/>
      <c r="BY29" s="120">
        <v>0.99751826830277102</v>
      </c>
      <c r="BZ29" s="120">
        <v>1</v>
      </c>
      <c r="CA29" s="137">
        <v>0.99900730732110898</v>
      </c>
      <c r="CB29" s="119">
        <v>0.9</v>
      </c>
      <c r="CC29" s="126">
        <v>2.5000000000000001E-3</v>
      </c>
      <c r="CD29" s="115"/>
      <c r="CE29" s="115"/>
    </row>
    <row r="30" spans="1:83" s="87" customFormat="1" ht="21.4" customHeight="1" x14ac:dyDescent="0.2">
      <c r="A30" s="111" t="s">
        <v>382</v>
      </c>
      <c r="B30" s="111" t="s">
        <v>58</v>
      </c>
      <c r="C30" s="111" t="s">
        <v>64</v>
      </c>
      <c r="D30" s="112">
        <v>2.3642738975555599</v>
      </c>
      <c r="E30" s="113"/>
      <c r="F30" s="114">
        <v>4.7E-2</v>
      </c>
      <c r="G30" s="114">
        <v>4.1000000000000002E-2</v>
      </c>
      <c r="H30" s="115"/>
      <c r="I30" s="116">
        <v>5</v>
      </c>
      <c r="J30" s="116">
        <v>5</v>
      </c>
      <c r="K30" s="113"/>
      <c r="L30" s="138">
        <v>0.76</v>
      </c>
      <c r="M30" s="120">
        <v>0.64</v>
      </c>
      <c r="N30" s="119">
        <v>0.7</v>
      </c>
      <c r="O30" s="120"/>
      <c r="P30" s="113"/>
      <c r="Q30" s="121">
        <v>131</v>
      </c>
      <c r="R30" s="122">
        <v>55.408131915444301</v>
      </c>
      <c r="S30" s="123">
        <v>36</v>
      </c>
      <c r="T30" s="124">
        <v>1.53911477542901</v>
      </c>
      <c r="U30" s="125">
        <v>35.5022487299358</v>
      </c>
      <c r="V30" s="126">
        <v>0.01</v>
      </c>
      <c r="W30" s="126">
        <v>0.01</v>
      </c>
      <c r="X30" s="127">
        <v>0</v>
      </c>
      <c r="Y30" s="127">
        <v>0</v>
      </c>
      <c r="Z30" s="113"/>
      <c r="AA30" s="128">
        <v>273</v>
      </c>
      <c r="AB30" s="112">
        <v>115.46885506043</v>
      </c>
      <c r="AC30" s="123">
        <v>200</v>
      </c>
      <c r="AD30" s="118">
        <v>0.57734427530215005</v>
      </c>
      <c r="AE30" s="129">
        <v>-257.54306261146797</v>
      </c>
      <c r="AF30" s="114"/>
      <c r="AG30" s="114"/>
      <c r="AH30" s="130">
        <v>200</v>
      </c>
      <c r="AI30" s="127">
        <v>295</v>
      </c>
      <c r="AJ30" s="113"/>
      <c r="AK30" s="122">
        <v>1008.44426</v>
      </c>
      <c r="AL30" s="122">
        <v>426.53444723246298</v>
      </c>
      <c r="AM30" s="131">
        <v>703</v>
      </c>
      <c r="AN30" s="118">
        <v>0.60673463333209499</v>
      </c>
      <c r="AO30" s="141">
        <v>-856.41460507930901</v>
      </c>
      <c r="AP30" s="126"/>
      <c r="AQ30" s="126"/>
      <c r="AR30" s="127">
        <v>654</v>
      </c>
      <c r="AS30" s="127">
        <v>987</v>
      </c>
      <c r="AT30" s="115"/>
      <c r="AU30" s="122">
        <v>1864.8037999999999</v>
      </c>
      <c r="AV30" s="112">
        <v>788.74270951772496</v>
      </c>
      <c r="AW30" s="133">
        <v>573</v>
      </c>
      <c r="AX30" s="124">
        <v>1.37651432725606</v>
      </c>
      <c r="AY30" s="132">
        <v>348.04927508206401</v>
      </c>
      <c r="AZ30" s="114">
        <v>1.4999999999999999E-2</v>
      </c>
      <c r="BA30" s="114">
        <v>1.4999999999999999E-2</v>
      </c>
      <c r="BB30" s="127">
        <v>0</v>
      </c>
      <c r="BC30" s="127">
        <v>0</v>
      </c>
      <c r="BD30" s="113"/>
      <c r="BE30" s="122">
        <v>166.2</v>
      </c>
      <c r="BF30" s="112">
        <v>70.296423849975994</v>
      </c>
      <c r="BG30" s="134">
        <v>65</v>
      </c>
      <c r="BH30" s="135">
        <v>1.0814834438457801</v>
      </c>
      <c r="BI30" s="136">
        <v>-6.2264953487269796</v>
      </c>
      <c r="BJ30" s="114">
        <v>1.2E-2</v>
      </c>
      <c r="BK30" s="114">
        <v>6.0000000000000001E-3</v>
      </c>
      <c r="BL30" s="127">
        <v>0</v>
      </c>
      <c r="BM30" s="127">
        <v>19</v>
      </c>
      <c r="BN30" s="113"/>
      <c r="BO30" s="121">
        <v>370</v>
      </c>
      <c r="BP30" s="122">
        <v>156.49625044820201</v>
      </c>
      <c r="BQ30" s="134">
        <v>78</v>
      </c>
      <c r="BR30" s="124">
        <v>2.00636218523336</v>
      </c>
      <c r="BS30" s="125">
        <v>172.60393516440899</v>
      </c>
      <c r="BT30" s="114">
        <v>7.4999999999999997E-3</v>
      </c>
      <c r="BU30" s="126">
        <v>7.4999999999999997E-3</v>
      </c>
      <c r="BV30" s="121">
        <v>0</v>
      </c>
      <c r="BW30" s="121">
        <v>0</v>
      </c>
      <c r="BX30" s="115"/>
      <c r="BY30" s="120">
        <v>0.997939560439561</v>
      </c>
      <c r="BZ30" s="120">
        <v>1</v>
      </c>
      <c r="CA30" s="137">
        <v>0.99917582417582396</v>
      </c>
      <c r="CB30" s="119">
        <v>0.9</v>
      </c>
      <c r="CC30" s="126">
        <v>2.5000000000000001E-3</v>
      </c>
      <c r="CD30" s="115"/>
      <c r="CE30" s="115"/>
    </row>
    <row r="31" spans="1:83" s="87" customFormat="1" ht="21.4" customHeight="1" x14ac:dyDescent="0.2">
      <c r="A31" s="111" t="s">
        <v>382</v>
      </c>
      <c r="B31" s="111" t="s">
        <v>58</v>
      </c>
      <c r="C31" s="111" t="s">
        <v>65</v>
      </c>
      <c r="D31" s="112">
        <v>1.87463185666667</v>
      </c>
      <c r="E31" s="113"/>
      <c r="F31" s="114">
        <v>2.7E-2</v>
      </c>
      <c r="G31" s="114">
        <v>2.4E-2</v>
      </c>
      <c r="H31" s="115"/>
      <c r="I31" s="116">
        <v>4</v>
      </c>
      <c r="J31" s="116">
        <v>3</v>
      </c>
      <c r="K31" s="113"/>
      <c r="L31" s="140">
        <v>0.69</v>
      </c>
      <c r="M31" s="135">
        <v>0.80300000000000005</v>
      </c>
      <c r="N31" s="119">
        <v>0.7</v>
      </c>
      <c r="O31" s="120">
        <v>1.4E-2</v>
      </c>
      <c r="P31" s="113"/>
      <c r="Q31" s="121">
        <v>57</v>
      </c>
      <c r="R31" s="122">
        <v>30.405970002746699</v>
      </c>
      <c r="S31" s="123">
        <v>36</v>
      </c>
      <c r="T31" s="120">
        <v>0.84461027785407505</v>
      </c>
      <c r="U31" s="128">
        <v>-18.7201299544801</v>
      </c>
      <c r="V31" s="126"/>
      <c r="W31" s="126"/>
      <c r="X31" s="127">
        <v>11</v>
      </c>
      <c r="Y31" s="127">
        <v>24</v>
      </c>
      <c r="Z31" s="113"/>
      <c r="AA31" s="128">
        <v>243</v>
      </c>
      <c r="AB31" s="112">
        <v>129.62545106434101</v>
      </c>
      <c r="AC31" s="123">
        <v>200</v>
      </c>
      <c r="AD31" s="118">
        <v>0.64812725532170501</v>
      </c>
      <c r="AE31" s="129">
        <v>-177.66738863600099</v>
      </c>
      <c r="AF31" s="114"/>
      <c r="AG31" s="114"/>
      <c r="AH31" s="130">
        <v>132</v>
      </c>
      <c r="AI31" s="127">
        <v>207</v>
      </c>
      <c r="AJ31" s="113"/>
      <c r="AK31" s="122">
        <v>1534.07656</v>
      </c>
      <c r="AL31" s="122">
        <v>818.33483974169906</v>
      </c>
      <c r="AM31" s="131">
        <v>828</v>
      </c>
      <c r="AN31" s="135">
        <v>0.98832710113731703</v>
      </c>
      <c r="AO31" s="139">
        <v>-207.486428953043</v>
      </c>
      <c r="AP31" s="126">
        <v>3.0000000000000001E-3</v>
      </c>
      <c r="AQ31" s="126"/>
      <c r="AR31" s="127">
        <v>19</v>
      </c>
      <c r="AS31" s="127">
        <v>329</v>
      </c>
      <c r="AT31" s="115"/>
      <c r="AU31" s="122">
        <v>752.89288999999997</v>
      </c>
      <c r="AV31" s="112">
        <v>401.62173032668898</v>
      </c>
      <c r="AW31" s="133">
        <v>573</v>
      </c>
      <c r="AX31" s="118">
        <v>0.70091052413034705</v>
      </c>
      <c r="AY31" s="141">
        <v>-449.74118471285402</v>
      </c>
      <c r="AZ31" s="114"/>
      <c r="BA31" s="114"/>
      <c r="BB31" s="127">
        <v>322</v>
      </c>
      <c r="BC31" s="127">
        <v>537</v>
      </c>
      <c r="BD31" s="113"/>
      <c r="BE31" s="122">
        <v>103.1</v>
      </c>
      <c r="BF31" s="112">
        <v>54.9974650400559</v>
      </c>
      <c r="BG31" s="134">
        <v>65</v>
      </c>
      <c r="BH31" s="120">
        <v>0.84611484677008997</v>
      </c>
      <c r="BI31" s="128">
        <v>-33.616901306700299</v>
      </c>
      <c r="BJ31" s="114"/>
      <c r="BK31" s="114"/>
      <c r="BL31" s="127">
        <v>19</v>
      </c>
      <c r="BM31" s="127">
        <v>44</v>
      </c>
      <c r="BN31" s="113"/>
      <c r="BO31" s="121">
        <v>183</v>
      </c>
      <c r="BP31" s="122">
        <v>97.619166850923605</v>
      </c>
      <c r="BQ31" s="134">
        <v>78</v>
      </c>
      <c r="BR31" s="124">
        <v>1.25152778014005</v>
      </c>
      <c r="BS31" s="125">
        <v>26.484736728671699</v>
      </c>
      <c r="BT31" s="114">
        <v>7.4999999999999997E-3</v>
      </c>
      <c r="BU31" s="126">
        <v>7.4999999999999997E-3</v>
      </c>
      <c r="BV31" s="121">
        <v>0</v>
      </c>
      <c r="BW31" s="121">
        <v>0</v>
      </c>
      <c r="BX31" s="115"/>
      <c r="BY31" s="120">
        <v>0.99159663865546199</v>
      </c>
      <c r="BZ31" s="120">
        <v>1</v>
      </c>
      <c r="CA31" s="137">
        <v>0.996638655462185</v>
      </c>
      <c r="CB31" s="119">
        <v>0.9</v>
      </c>
      <c r="CC31" s="126">
        <v>2.5000000000000001E-3</v>
      </c>
      <c r="CD31" s="115"/>
      <c r="CE31" s="115"/>
    </row>
    <row r="32" spans="1:83" s="87" customFormat="1" ht="21.4" customHeight="1" x14ac:dyDescent="0.2">
      <c r="A32" s="111" t="s">
        <v>382</v>
      </c>
      <c r="B32" s="111" t="s">
        <v>58</v>
      </c>
      <c r="C32" s="111" t="s">
        <v>66</v>
      </c>
      <c r="D32" s="112">
        <v>3.1465913527777798</v>
      </c>
      <c r="E32" s="113"/>
      <c r="F32" s="114">
        <v>0.06</v>
      </c>
      <c r="G32" s="114">
        <v>5.5500000000000001E-2</v>
      </c>
      <c r="H32" s="115"/>
      <c r="I32" s="116">
        <v>6</v>
      </c>
      <c r="J32" s="116">
        <v>6</v>
      </c>
      <c r="K32" s="113"/>
      <c r="L32" s="117">
        <v>0.56000000000000005</v>
      </c>
      <c r="M32" s="118">
        <v>0.54300000000000004</v>
      </c>
      <c r="N32" s="119">
        <v>0.7</v>
      </c>
      <c r="O32" s="120"/>
      <c r="P32" s="113"/>
      <c r="Q32" s="121">
        <v>159</v>
      </c>
      <c r="R32" s="122">
        <v>50.530870447996499</v>
      </c>
      <c r="S32" s="123">
        <v>36</v>
      </c>
      <c r="T32" s="124">
        <v>1.4036352902221301</v>
      </c>
      <c r="U32" s="125">
        <v>31.902882078599902</v>
      </c>
      <c r="V32" s="126">
        <v>0.01</v>
      </c>
      <c r="W32" s="126">
        <v>0.01</v>
      </c>
      <c r="X32" s="127">
        <v>0</v>
      </c>
      <c r="Y32" s="127">
        <v>0</v>
      </c>
      <c r="Z32" s="113"/>
      <c r="AA32" s="128">
        <v>410</v>
      </c>
      <c r="AB32" s="112">
        <v>130.29972882816699</v>
      </c>
      <c r="AC32" s="123">
        <v>200</v>
      </c>
      <c r="AD32" s="118">
        <v>0.65149864414083503</v>
      </c>
      <c r="AE32" s="129">
        <v>-296.09509956333397</v>
      </c>
      <c r="AF32" s="114"/>
      <c r="AG32" s="114"/>
      <c r="AH32" s="130">
        <v>220</v>
      </c>
      <c r="AI32" s="127">
        <v>346</v>
      </c>
      <c r="AJ32" s="113"/>
      <c r="AK32" s="122">
        <v>3000.4205999999999</v>
      </c>
      <c r="AL32" s="122">
        <v>953.54631841572302</v>
      </c>
      <c r="AM32" s="131">
        <v>774.6</v>
      </c>
      <c r="AN32" s="124">
        <v>1.23101771032239</v>
      </c>
      <c r="AO32" s="132">
        <v>265.71427939120798</v>
      </c>
      <c r="AP32" s="126">
        <v>0.01</v>
      </c>
      <c r="AQ32" s="126">
        <v>0.01</v>
      </c>
      <c r="AR32" s="127">
        <v>0</v>
      </c>
      <c r="AS32" s="127">
        <v>0</v>
      </c>
      <c r="AT32" s="115"/>
      <c r="AU32" s="122">
        <v>2822.95019</v>
      </c>
      <c r="AV32" s="112">
        <v>897.14547378639702</v>
      </c>
      <c r="AW32" s="133">
        <v>573</v>
      </c>
      <c r="AX32" s="124">
        <v>1.5656989071315801</v>
      </c>
      <c r="AY32" s="132">
        <v>804.31492217938899</v>
      </c>
      <c r="AZ32" s="114">
        <v>1.4999999999999999E-2</v>
      </c>
      <c r="BA32" s="114">
        <v>1.4999999999999999E-2</v>
      </c>
      <c r="BB32" s="127">
        <v>0</v>
      </c>
      <c r="BC32" s="127">
        <v>0</v>
      </c>
      <c r="BD32" s="113"/>
      <c r="BE32" s="122">
        <v>232.6</v>
      </c>
      <c r="BF32" s="112">
        <v>73.921260793735797</v>
      </c>
      <c r="BG32" s="134">
        <v>65</v>
      </c>
      <c r="BH32" s="124">
        <v>1.1372501660574701</v>
      </c>
      <c r="BI32" s="125">
        <v>3.11909264191647</v>
      </c>
      <c r="BJ32" s="114">
        <v>1.4999999999999999E-2</v>
      </c>
      <c r="BK32" s="114">
        <v>1.0500000000000001E-2</v>
      </c>
      <c r="BL32" s="127">
        <v>0</v>
      </c>
      <c r="BM32" s="127">
        <v>13</v>
      </c>
      <c r="BN32" s="113"/>
      <c r="BO32" s="121">
        <v>588</v>
      </c>
      <c r="BP32" s="122">
        <v>186.868879392591</v>
      </c>
      <c r="BQ32" s="134">
        <v>78</v>
      </c>
      <c r="BR32" s="124">
        <v>2.3957548640075799</v>
      </c>
      <c r="BS32" s="125">
        <v>325.28731204695998</v>
      </c>
      <c r="BT32" s="114">
        <v>7.4999999999999997E-3</v>
      </c>
      <c r="BU32" s="126">
        <v>7.4999999999999997E-3</v>
      </c>
      <c r="BV32" s="121">
        <v>0</v>
      </c>
      <c r="BW32" s="121">
        <v>0</v>
      </c>
      <c r="BX32" s="115"/>
      <c r="BY32" s="120">
        <v>0.99868593955322005</v>
      </c>
      <c r="BZ32" s="120">
        <v>1</v>
      </c>
      <c r="CA32" s="137">
        <v>0.99947437582128795</v>
      </c>
      <c r="CB32" s="119">
        <v>0.9</v>
      </c>
      <c r="CC32" s="126">
        <v>2.5000000000000001E-3</v>
      </c>
      <c r="CD32" s="115"/>
      <c r="CE32" s="115"/>
    </row>
    <row r="33" spans="1:83" s="87" customFormat="1" ht="21.4" customHeight="1" x14ac:dyDescent="0.2">
      <c r="A33" s="111" t="s">
        <v>382</v>
      </c>
      <c r="B33" s="111" t="s">
        <v>58</v>
      </c>
      <c r="C33" s="111" t="s">
        <v>67</v>
      </c>
      <c r="D33" s="112">
        <v>7.7849246157777801</v>
      </c>
      <c r="E33" s="113"/>
      <c r="F33" s="114">
        <v>1.4500000000000001E-2</v>
      </c>
      <c r="G33" s="114">
        <v>0.01</v>
      </c>
      <c r="H33" s="115"/>
      <c r="I33" s="116">
        <v>3</v>
      </c>
      <c r="J33" s="116">
        <v>2</v>
      </c>
      <c r="K33" s="113"/>
      <c r="L33" s="138">
        <v>0.75657300551931705</v>
      </c>
      <c r="M33" s="120">
        <v>0.7</v>
      </c>
      <c r="N33" s="119">
        <v>0.7</v>
      </c>
      <c r="O33" s="120">
        <v>0</v>
      </c>
      <c r="P33" s="113"/>
      <c r="Q33" s="121">
        <v>205</v>
      </c>
      <c r="R33" s="122">
        <v>26.332946061484598</v>
      </c>
      <c r="S33" s="123">
        <v>36</v>
      </c>
      <c r="T33" s="118">
        <v>0.73147072393012802</v>
      </c>
      <c r="U33" s="129">
        <v>-109.448675080496</v>
      </c>
      <c r="V33" s="126"/>
      <c r="W33" s="126"/>
      <c r="X33" s="127">
        <v>76</v>
      </c>
      <c r="Y33" s="127">
        <v>132</v>
      </c>
      <c r="Z33" s="113"/>
      <c r="AA33" s="128">
        <v>561</v>
      </c>
      <c r="AB33" s="112">
        <v>72.062354831672494</v>
      </c>
      <c r="AC33" s="123">
        <v>200</v>
      </c>
      <c r="AD33" s="118">
        <v>0.36031177415836202</v>
      </c>
      <c r="AE33" s="129">
        <v>-1185.93708378053</v>
      </c>
      <c r="AF33" s="114"/>
      <c r="AG33" s="114"/>
      <c r="AH33" s="130">
        <v>996</v>
      </c>
      <c r="AI33" s="127">
        <v>1308</v>
      </c>
      <c r="AJ33" s="113"/>
      <c r="AK33" s="122">
        <v>4990.4194200000002</v>
      </c>
      <c r="AL33" s="122">
        <v>641.03631907827003</v>
      </c>
      <c r="AM33" s="131">
        <v>708.1</v>
      </c>
      <c r="AN33" s="120">
        <v>0.90529066385859303</v>
      </c>
      <c r="AO33" s="122">
        <v>-1194.6113251249801</v>
      </c>
      <c r="AP33" s="126"/>
      <c r="AQ33" s="126"/>
      <c r="AR33" s="127">
        <v>523</v>
      </c>
      <c r="AS33" s="127">
        <v>1625</v>
      </c>
      <c r="AT33" s="115"/>
      <c r="AU33" s="122">
        <v>4428.8593199999996</v>
      </c>
      <c r="AV33" s="112">
        <v>568.902017499821</v>
      </c>
      <c r="AW33" s="133">
        <v>573</v>
      </c>
      <c r="AX33" s="135">
        <v>0.99284819807996805</v>
      </c>
      <c r="AY33" s="139">
        <v>-565.40959669961001</v>
      </c>
      <c r="AZ33" s="114">
        <v>4.4999999999999997E-3</v>
      </c>
      <c r="BA33" s="114"/>
      <c r="BB33" s="127">
        <v>32</v>
      </c>
      <c r="BC33" s="127">
        <v>925</v>
      </c>
      <c r="BD33" s="113"/>
      <c r="BE33" s="122">
        <v>305</v>
      </c>
      <c r="BF33" s="112">
        <v>39.178285603672201</v>
      </c>
      <c r="BG33" s="134">
        <v>65</v>
      </c>
      <c r="BH33" s="118">
        <v>0.60274285544111095</v>
      </c>
      <c r="BI33" s="129">
        <v>-262.75455222867299</v>
      </c>
      <c r="BJ33" s="114"/>
      <c r="BK33" s="114"/>
      <c r="BL33" s="127">
        <v>202</v>
      </c>
      <c r="BM33" s="127">
        <v>303</v>
      </c>
      <c r="BN33" s="113"/>
      <c r="BO33" s="121">
        <v>945</v>
      </c>
      <c r="BP33" s="122">
        <v>121.388458673673</v>
      </c>
      <c r="BQ33" s="134">
        <v>78</v>
      </c>
      <c r="BR33" s="124">
        <v>1.5562622906881201</v>
      </c>
      <c r="BS33" s="125">
        <v>295.02730191917402</v>
      </c>
      <c r="BT33" s="114">
        <v>7.4999999999999997E-3</v>
      </c>
      <c r="BU33" s="126">
        <v>7.4999999999999997E-3</v>
      </c>
      <c r="BV33" s="121">
        <v>0</v>
      </c>
      <c r="BW33" s="121">
        <v>0</v>
      </c>
      <c r="BX33" s="115"/>
      <c r="BY33" s="120">
        <v>0.99951136086000503</v>
      </c>
      <c r="BZ33" s="120">
        <v>1</v>
      </c>
      <c r="CA33" s="137">
        <v>0.99980454434400201</v>
      </c>
      <c r="CB33" s="119">
        <v>0.9</v>
      </c>
      <c r="CC33" s="126">
        <v>2.5000000000000001E-3</v>
      </c>
      <c r="CD33" s="115"/>
      <c r="CE33" s="115"/>
    </row>
    <row r="34" spans="1:83" s="87" customFormat="1" ht="21.4" customHeight="1" x14ac:dyDescent="0.2">
      <c r="A34" s="111" t="s">
        <v>382</v>
      </c>
      <c r="B34" s="111" t="s">
        <v>58</v>
      </c>
      <c r="C34" s="111" t="s">
        <v>68</v>
      </c>
      <c r="D34" s="112">
        <v>2.5249370302222198</v>
      </c>
      <c r="E34" s="113"/>
      <c r="F34" s="114">
        <v>1.2999999999999999E-2</v>
      </c>
      <c r="G34" s="114">
        <v>0.01</v>
      </c>
      <c r="H34" s="115"/>
      <c r="I34" s="116">
        <v>3</v>
      </c>
      <c r="J34" s="116">
        <v>2</v>
      </c>
      <c r="K34" s="113"/>
      <c r="L34" s="117">
        <v>0.56000000000000005</v>
      </c>
      <c r="M34" s="120">
        <v>0.65600000000000003</v>
      </c>
      <c r="N34" s="119">
        <v>0.7</v>
      </c>
      <c r="O34" s="120"/>
      <c r="P34" s="113"/>
      <c r="Q34" s="121">
        <v>80</v>
      </c>
      <c r="R34" s="122">
        <v>31.683958468048999</v>
      </c>
      <c r="S34" s="123">
        <v>36</v>
      </c>
      <c r="T34" s="120">
        <v>0.880109957445807</v>
      </c>
      <c r="U34" s="128">
        <v>-21.987256524735901</v>
      </c>
      <c r="V34" s="126"/>
      <c r="W34" s="126"/>
      <c r="X34" s="127">
        <v>11</v>
      </c>
      <c r="Y34" s="127">
        <v>30</v>
      </c>
      <c r="Z34" s="113"/>
      <c r="AA34" s="128">
        <v>189</v>
      </c>
      <c r="AB34" s="112">
        <v>74.853351880765899</v>
      </c>
      <c r="AC34" s="123">
        <v>200</v>
      </c>
      <c r="AD34" s="118">
        <v>0.37426675940382897</v>
      </c>
      <c r="AE34" s="129">
        <v>-377.595869581866</v>
      </c>
      <c r="AF34" s="114"/>
      <c r="AG34" s="114"/>
      <c r="AH34" s="130">
        <v>316</v>
      </c>
      <c r="AI34" s="127">
        <v>417</v>
      </c>
      <c r="AJ34" s="113"/>
      <c r="AK34" s="122">
        <v>936.97112000000004</v>
      </c>
      <c r="AL34" s="122">
        <v>371.08692564801697</v>
      </c>
      <c r="AM34" s="131">
        <v>735.8</v>
      </c>
      <c r="AN34" s="118">
        <v>0.50433123898887899</v>
      </c>
      <c r="AO34" s="141">
        <v>-1147.53508419169</v>
      </c>
      <c r="AP34" s="126"/>
      <c r="AQ34" s="126"/>
      <c r="AR34" s="127">
        <v>921</v>
      </c>
      <c r="AS34" s="127">
        <v>1293</v>
      </c>
      <c r="AT34" s="115"/>
      <c r="AU34" s="122">
        <v>1400.7464399999999</v>
      </c>
      <c r="AV34" s="112">
        <v>554.76490036534403</v>
      </c>
      <c r="AW34" s="133">
        <v>573</v>
      </c>
      <c r="AX34" s="135">
        <v>0.96817609138803595</v>
      </c>
      <c r="AY34" s="139">
        <v>-219.07843294808501</v>
      </c>
      <c r="AZ34" s="114">
        <v>3.0000000000000001E-3</v>
      </c>
      <c r="BA34" s="114"/>
      <c r="BB34" s="127">
        <v>47</v>
      </c>
      <c r="BC34" s="127">
        <v>336</v>
      </c>
      <c r="BD34" s="113"/>
      <c r="BE34" s="122">
        <v>123.8</v>
      </c>
      <c r="BF34" s="112">
        <v>49.030925729305899</v>
      </c>
      <c r="BG34" s="134">
        <v>65</v>
      </c>
      <c r="BH34" s="120">
        <v>0.754321934297014</v>
      </c>
      <c r="BI34" s="128">
        <v>-60.343657614106498</v>
      </c>
      <c r="BJ34" s="114"/>
      <c r="BK34" s="114"/>
      <c r="BL34" s="127">
        <v>41</v>
      </c>
      <c r="BM34" s="127">
        <v>74</v>
      </c>
      <c r="BN34" s="113"/>
      <c r="BO34" s="121">
        <v>464</v>
      </c>
      <c r="BP34" s="122">
        <v>183.766959114684</v>
      </c>
      <c r="BQ34" s="134">
        <v>78</v>
      </c>
      <c r="BR34" s="124">
        <v>2.3559866553164599</v>
      </c>
      <c r="BS34" s="125">
        <v>253.18997742231099</v>
      </c>
      <c r="BT34" s="114">
        <v>7.4999999999999997E-3</v>
      </c>
      <c r="BU34" s="126">
        <v>7.4999999999999997E-3</v>
      </c>
      <c r="BV34" s="121">
        <v>0</v>
      </c>
      <c r="BW34" s="121">
        <v>0</v>
      </c>
      <c r="BX34" s="115"/>
      <c r="BY34" s="120">
        <v>0.99483648881239195</v>
      </c>
      <c r="BZ34" s="120">
        <v>1</v>
      </c>
      <c r="CA34" s="137">
        <v>0.997934595524957</v>
      </c>
      <c r="CB34" s="119">
        <v>0.9</v>
      </c>
      <c r="CC34" s="126">
        <v>2.5000000000000001E-3</v>
      </c>
      <c r="CD34" s="115"/>
      <c r="CE34" s="115"/>
    </row>
    <row r="35" spans="1:83" s="87" customFormat="1" ht="21.4" customHeight="1" x14ac:dyDescent="0.2">
      <c r="A35" s="111" t="s">
        <v>382</v>
      </c>
      <c r="B35" s="111" t="s">
        <v>58</v>
      </c>
      <c r="C35" s="111" t="s">
        <v>69</v>
      </c>
      <c r="D35" s="112">
        <v>4.80222135577778</v>
      </c>
      <c r="E35" s="113"/>
      <c r="F35" s="114">
        <v>2.1874999999999999E-2</v>
      </c>
      <c r="G35" s="114">
        <v>1.4E-2</v>
      </c>
      <c r="H35" s="115"/>
      <c r="I35" s="116">
        <v>4</v>
      </c>
      <c r="J35" s="116">
        <v>3</v>
      </c>
      <c r="K35" s="113"/>
      <c r="L35" s="138">
        <v>0.71</v>
      </c>
      <c r="M35" s="120">
        <v>0.622</v>
      </c>
      <c r="N35" s="119">
        <v>0.7</v>
      </c>
      <c r="O35" s="120"/>
      <c r="P35" s="113"/>
      <c r="Q35" s="121">
        <v>147</v>
      </c>
      <c r="R35" s="122">
        <v>30.610833843204102</v>
      </c>
      <c r="S35" s="123">
        <v>36</v>
      </c>
      <c r="T35" s="120">
        <v>0.85030094008900303</v>
      </c>
      <c r="U35" s="128">
        <v>-46.971325002576101</v>
      </c>
      <c r="V35" s="126"/>
      <c r="W35" s="126"/>
      <c r="X35" s="127">
        <v>26</v>
      </c>
      <c r="Y35" s="127">
        <v>61</v>
      </c>
      <c r="Z35" s="113"/>
      <c r="AA35" s="128">
        <v>638</v>
      </c>
      <c r="AB35" s="112">
        <v>132.85518361880401</v>
      </c>
      <c r="AC35" s="123">
        <v>200</v>
      </c>
      <c r="AD35" s="118">
        <v>0.66427591809401998</v>
      </c>
      <c r="AE35" s="129">
        <v>-439.61847223653399</v>
      </c>
      <c r="AF35" s="114"/>
      <c r="AG35" s="114"/>
      <c r="AH35" s="130">
        <v>323</v>
      </c>
      <c r="AI35" s="127">
        <v>515</v>
      </c>
      <c r="AJ35" s="113"/>
      <c r="AK35" s="122">
        <v>5731.99658</v>
      </c>
      <c r="AL35" s="122">
        <v>1193.6135707496201</v>
      </c>
      <c r="AM35" s="131">
        <v>735.5</v>
      </c>
      <c r="AN35" s="124">
        <v>1.62286005540397</v>
      </c>
      <c r="AO35" s="132">
        <v>1769.05464835015</v>
      </c>
      <c r="AP35" s="126">
        <v>0.01</v>
      </c>
      <c r="AQ35" s="126">
        <v>0.01</v>
      </c>
      <c r="AR35" s="127">
        <v>0</v>
      </c>
      <c r="AS35" s="127">
        <v>0</v>
      </c>
      <c r="AT35" s="115"/>
      <c r="AU35" s="122">
        <v>2799.6632</v>
      </c>
      <c r="AV35" s="112">
        <v>582.99336756553203</v>
      </c>
      <c r="AW35" s="133">
        <v>573</v>
      </c>
      <c r="AX35" s="135">
        <v>1.01744043205154</v>
      </c>
      <c r="AY35" s="139">
        <v>-281.10970814920302</v>
      </c>
      <c r="AZ35" s="114">
        <v>6.7499999999999999E-3</v>
      </c>
      <c r="BA35" s="114">
        <v>1.5E-3</v>
      </c>
      <c r="BB35" s="127">
        <v>0</v>
      </c>
      <c r="BC35" s="127">
        <v>503</v>
      </c>
      <c r="BD35" s="113"/>
      <c r="BE35" s="122">
        <v>194.6</v>
      </c>
      <c r="BF35" s="112">
        <v>40.522913373384498</v>
      </c>
      <c r="BG35" s="134">
        <v>65</v>
      </c>
      <c r="BH35" s="118">
        <v>0.62342943651360805</v>
      </c>
      <c r="BI35" s="129">
        <v>-155.626003476873</v>
      </c>
      <c r="BJ35" s="114"/>
      <c r="BK35" s="114"/>
      <c r="BL35" s="127">
        <v>118</v>
      </c>
      <c r="BM35" s="127">
        <v>180</v>
      </c>
      <c r="BN35" s="113"/>
      <c r="BO35" s="121">
        <v>356</v>
      </c>
      <c r="BP35" s="122">
        <v>74.132359511433094</v>
      </c>
      <c r="BQ35" s="134">
        <v>78</v>
      </c>
      <c r="BR35" s="135">
        <v>0.95041486553119403</v>
      </c>
      <c r="BS35" s="136">
        <v>-44.943223659513798</v>
      </c>
      <c r="BT35" s="114">
        <v>2.6250000000000002E-3</v>
      </c>
      <c r="BU35" s="126"/>
      <c r="BV35" s="121">
        <v>19</v>
      </c>
      <c r="BW35" s="121">
        <v>94</v>
      </c>
      <c r="BX35" s="115"/>
      <c r="BY35" s="120">
        <v>0.99855449551893605</v>
      </c>
      <c r="BZ35" s="120">
        <v>1</v>
      </c>
      <c r="CA35" s="137">
        <v>0.99942179820757404</v>
      </c>
      <c r="CB35" s="119">
        <v>0.9</v>
      </c>
      <c r="CC35" s="126">
        <v>2.5000000000000001E-3</v>
      </c>
      <c r="CD35" s="115"/>
      <c r="CE35" s="115"/>
    </row>
    <row r="36" spans="1:83" s="87" customFormat="1" ht="21.4" customHeight="1" x14ac:dyDescent="0.2">
      <c r="A36" s="111" t="s">
        <v>382</v>
      </c>
      <c r="B36" s="111" t="s">
        <v>58</v>
      </c>
      <c r="C36" s="111" t="s">
        <v>70</v>
      </c>
      <c r="D36" s="112">
        <v>7.9626680467777797</v>
      </c>
      <c r="E36" s="113"/>
      <c r="F36" s="114">
        <v>4.2000000000000003E-2</v>
      </c>
      <c r="G36" s="114">
        <v>3.5000000000000003E-2</v>
      </c>
      <c r="H36" s="115"/>
      <c r="I36" s="116">
        <v>5</v>
      </c>
      <c r="J36" s="116">
        <v>5</v>
      </c>
      <c r="K36" s="113"/>
      <c r="L36" s="140">
        <v>0.67</v>
      </c>
      <c r="M36" s="118">
        <v>0.35599999999999998</v>
      </c>
      <c r="N36" s="119">
        <v>0.7</v>
      </c>
      <c r="O36" s="120"/>
      <c r="P36" s="113"/>
      <c r="Q36" s="121">
        <v>366</v>
      </c>
      <c r="R36" s="122">
        <v>45.964493037997201</v>
      </c>
      <c r="S36" s="123">
        <v>36</v>
      </c>
      <c r="T36" s="124">
        <v>1.2767914732776999</v>
      </c>
      <c r="U36" s="125">
        <v>44.371912254551901</v>
      </c>
      <c r="V36" s="126">
        <v>0.01</v>
      </c>
      <c r="W36" s="126">
        <v>0.01</v>
      </c>
      <c r="X36" s="127">
        <v>0</v>
      </c>
      <c r="Y36" s="127">
        <v>0</v>
      </c>
      <c r="Z36" s="113"/>
      <c r="AA36" s="128">
        <v>899</v>
      </c>
      <c r="AB36" s="112">
        <v>112.901855850163</v>
      </c>
      <c r="AC36" s="123">
        <v>200</v>
      </c>
      <c r="AD36" s="118">
        <v>0.56450927925081495</v>
      </c>
      <c r="AE36" s="129">
        <v>-887.822709696934</v>
      </c>
      <c r="AF36" s="114"/>
      <c r="AG36" s="114"/>
      <c r="AH36" s="130">
        <v>694</v>
      </c>
      <c r="AI36" s="127">
        <v>1013</v>
      </c>
      <c r="AJ36" s="113"/>
      <c r="AK36" s="122">
        <v>7772.9553900000001</v>
      </c>
      <c r="AL36" s="122">
        <v>976.17473745441998</v>
      </c>
      <c r="AM36" s="131">
        <v>828</v>
      </c>
      <c r="AN36" s="124">
        <v>1.1789549969256301</v>
      </c>
      <c r="AO36" s="132">
        <v>375.509371854694</v>
      </c>
      <c r="AP36" s="126">
        <v>0.01</v>
      </c>
      <c r="AQ36" s="126">
        <v>8.9999999999999993E-3</v>
      </c>
      <c r="AR36" s="127">
        <v>0</v>
      </c>
      <c r="AS36" s="127">
        <v>139</v>
      </c>
      <c r="AT36" s="115"/>
      <c r="AU36" s="122">
        <v>4928.3071099999997</v>
      </c>
      <c r="AV36" s="112">
        <v>618.926606138544</v>
      </c>
      <c r="AW36" s="133">
        <v>573</v>
      </c>
      <c r="AX36" s="135">
        <v>1.08015114509345</v>
      </c>
      <c r="AY36" s="139">
        <v>-179.989692183785</v>
      </c>
      <c r="AZ36" s="114">
        <v>1.2E-2</v>
      </c>
      <c r="BA36" s="114">
        <v>6.0000000000000001E-3</v>
      </c>
      <c r="BB36" s="127">
        <v>0</v>
      </c>
      <c r="BC36" s="127">
        <v>547</v>
      </c>
      <c r="BD36" s="113"/>
      <c r="BE36" s="122">
        <v>346.3</v>
      </c>
      <c r="BF36" s="112">
        <v>43.490447920924701</v>
      </c>
      <c r="BG36" s="134">
        <v>65</v>
      </c>
      <c r="BH36" s="118">
        <v>0.66908381416807206</v>
      </c>
      <c r="BI36" s="129">
        <v>-234.41738065150301</v>
      </c>
      <c r="BJ36" s="114"/>
      <c r="BK36" s="114"/>
      <c r="BL36" s="127">
        <v>172</v>
      </c>
      <c r="BM36" s="127">
        <v>275</v>
      </c>
      <c r="BN36" s="113"/>
      <c r="BO36" s="121">
        <v>760</v>
      </c>
      <c r="BP36" s="122">
        <v>95.445395379447703</v>
      </c>
      <c r="BQ36" s="134">
        <v>78</v>
      </c>
      <c r="BR36" s="124">
        <v>1.2236589151211299</v>
      </c>
      <c r="BS36" s="125">
        <v>95.187289572867002</v>
      </c>
      <c r="BT36" s="114">
        <v>7.4999999999999997E-3</v>
      </c>
      <c r="BU36" s="126">
        <v>7.4999999999999997E-3</v>
      </c>
      <c r="BV36" s="121">
        <v>0</v>
      </c>
      <c r="BW36" s="121">
        <v>0</v>
      </c>
      <c r="BX36" s="115"/>
      <c r="BY36" s="120">
        <v>0.99769503546099303</v>
      </c>
      <c r="BZ36" s="120">
        <v>1</v>
      </c>
      <c r="CA36" s="137">
        <v>0.99907801418439701</v>
      </c>
      <c r="CB36" s="119">
        <v>0.9</v>
      </c>
      <c r="CC36" s="126">
        <v>2.5000000000000001E-3</v>
      </c>
      <c r="CD36" s="115"/>
      <c r="CE36" s="115"/>
    </row>
    <row r="37" spans="1:83" s="87" customFormat="1" ht="21.4" customHeight="1" x14ac:dyDescent="0.2">
      <c r="A37" s="111" t="s">
        <v>382</v>
      </c>
      <c r="B37" s="111" t="s">
        <v>58</v>
      </c>
      <c r="C37" s="111" t="s">
        <v>73</v>
      </c>
      <c r="D37" s="112">
        <v>2.1182522330000002</v>
      </c>
      <c r="E37" s="113"/>
      <c r="F37" s="114">
        <v>5.1499999999999997E-2</v>
      </c>
      <c r="G37" s="114">
        <v>4.0625000000000001E-2</v>
      </c>
      <c r="H37" s="115"/>
      <c r="I37" s="116">
        <v>7</v>
      </c>
      <c r="J37" s="116">
        <v>6</v>
      </c>
      <c r="K37" s="113"/>
      <c r="L37" s="137">
        <v>0.87</v>
      </c>
      <c r="M37" s="135">
        <v>0.71599999999999997</v>
      </c>
      <c r="N37" s="119">
        <v>0.7</v>
      </c>
      <c r="O37" s="120">
        <v>2E-3</v>
      </c>
      <c r="P37" s="113"/>
      <c r="Q37" s="121">
        <v>101</v>
      </c>
      <c r="R37" s="122">
        <v>47.68081837778</v>
      </c>
      <c r="S37" s="123">
        <v>36</v>
      </c>
      <c r="T37" s="124">
        <v>1.3244671771605601</v>
      </c>
      <c r="U37" s="125">
        <v>15.439555804664</v>
      </c>
      <c r="V37" s="126">
        <v>0.01</v>
      </c>
      <c r="W37" s="126">
        <v>0.01</v>
      </c>
      <c r="X37" s="127">
        <v>0</v>
      </c>
      <c r="Y37" s="127">
        <v>0</v>
      </c>
      <c r="Z37" s="113"/>
      <c r="AA37" s="128">
        <v>319</v>
      </c>
      <c r="AB37" s="112">
        <v>150.59585210407801</v>
      </c>
      <c r="AC37" s="123">
        <v>200</v>
      </c>
      <c r="AD37" s="120">
        <v>0.75297926052038999</v>
      </c>
      <c r="AE37" s="128">
        <v>-156.33580108519999</v>
      </c>
      <c r="AF37" s="114"/>
      <c r="AG37" s="114"/>
      <c r="AH37" s="130">
        <v>105</v>
      </c>
      <c r="AI37" s="127">
        <v>190</v>
      </c>
      <c r="AJ37" s="113"/>
      <c r="AK37" s="122">
        <v>1825.8893499999999</v>
      </c>
      <c r="AL37" s="122">
        <v>861.97919282448402</v>
      </c>
      <c r="AM37" s="131">
        <v>699.3</v>
      </c>
      <c r="AN37" s="124">
        <v>1.2326314783704899</v>
      </c>
      <c r="AO37" s="132">
        <v>163.877721505598</v>
      </c>
      <c r="AP37" s="126">
        <v>0.01</v>
      </c>
      <c r="AQ37" s="126">
        <v>0.01</v>
      </c>
      <c r="AR37" s="127">
        <v>0</v>
      </c>
      <c r="AS37" s="127">
        <v>0</v>
      </c>
      <c r="AT37" s="115"/>
      <c r="AU37" s="122">
        <v>1375.30054</v>
      </c>
      <c r="AV37" s="112">
        <v>649.26193329309694</v>
      </c>
      <c r="AW37" s="133">
        <v>573</v>
      </c>
      <c r="AX37" s="124">
        <v>1.13309237922006</v>
      </c>
      <c r="AY37" s="132">
        <v>16.376490361723899</v>
      </c>
      <c r="AZ37" s="114">
        <v>1.4999999999999999E-2</v>
      </c>
      <c r="BA37" s="114">
        <v>9.75E-3</v>
      </c>
      <c r="BB37" s="127">
        <v>0</v>
      </c>
      <c r="BC37" s="127">
        <v>82</v>
      </c>
      <c r="BD37" s="113"/>
      <c r="BE37" s="122">
        <v>136.6</v>
      </c>
      <c r="BF37" s="112">
        <v>64.487126637670798</v>
      </c>
      <c r="BG37" s="134">
        <v>65</v>
      </c>
      <c r="BH37" s="135">
        <v>0.99210964057955098</v>
      </c>
      <c r="BI37" s="136">
        <v>-17.884135352689999</v>
      </c>
      <c r="BJ37" s="114">
        <v>4.4999999999999997E-3</v>
      </c>
      <c r="BK37" s="114"/>
      <c r="BL37" s="127">
        <v>2</v>
      </c>
      <c r="BM37" s="127">
        <v>29</v>
      </c>
      <c r="BN37" s="113"/>
      <c r="BO37" s="121">
        <v>194</v>
      </c>
      <c r="BP37" s="122">
        <v>91.584938270191302</v>
      </c>
      <c r="BQ37" s="134">
        <v>78</v>
      </c>
      <c r="BR37" s="124">
        <v>1.17416587525886</v>
      </c>
      <c r="BS37" s="125">
        <v>17.1445791641504</v>
      </c>
      <c r="BT37" s="114">
        <v>7.4999999999999997E-3</v>
      </c>
      <c r="BU37" s="126">
        <v>6.3749999999999996E-3</v>
      </c>
      <c r="BV37" s="121">
        <v>0</v>
      </c>
      <c r="BW37" s="121">
        <v>5</v>
      </c>
      <c r="BX37" s="115"/>
      <c r="BY37" s="120">
        <v>1</v>
      </c>
      <c r="BZ37" s="120">
        <v>1</v>
      </c>
      <c r="CA37" s="137">
        <v>1</v>
      </c>
      <c r="CB37" s="119">
        <v>0.9</v>
      </c>
      <c r="CC37" s="126">
        <v>2.5000000000000001E-3</v>
      </c>
      <c r="CD37" s="115"/>
      <c r="CE37" s="115"/>
    </row>
    <row r="38" spans="1:83" s="87" customFormat="1" ht="21.4" customHeight="1" x14ac:dyDescent="0.2">
      <c r="A38" s="111" t="s">
        <v>382</v>
      </c>
      <c r="B38" s="111" t="s">
        <v>58</v>
      </c>
      <c r="C38" s="111" t="s">
        <v>74</v>
      </c>
      <c r="D38" s="112">
        <v>2.9114317781111101</v>
      </c>
      <c r="E38" s="113"/>
      <c r="F38" s="114">
        <v>2.5000000000000001E-2</v>
      </c>
      <c r="G38" s="114">
        <v>2.1125000000000001E-2</v>
      </c>
      <c r="H38" s="115"/>
      <c r="I38" s="116">
        <v>5</v>
      </c>
      <c r="J38" s="116">
        <v>4</v>
      </c>
      <c r="K38" s="113"/>
      <c r="L38" s="137">
        <v>0.88</v>
      </c>
      <c r="M38" s="135">
        <v>0.72499999999999998</v>
      </c>
      <c r="N38" s="119">
        <v>0.7</v>
      </c>
      <c r="O38" s="120">
        <v>3.0000000000000001E-3</v>
      </c>
      <c r="P38" s="113"/>
      <c r="Q38" s="121">
        <v>102</v>
      </c>
      <c r="R38" s="122">
        <v>35.034308812200898</v>
      </c>
      <c r="S38" s="123">
        <v>36</v>
      </c>
      <c r="T38" s="135">
        <v>0.97317524478336004</v>
      </c>
      <c r="U38" s="136">
        <v>-15.598552381464</v>
      </c>
      <c r="V38" s="126">
        <v>2E-3</v>
      </c>
      <c r="W38" s="126"/>
      <c r="X38" s="127">
        <v>3</v>
      </c>
      <c r="Y38" s="127">
        <v>24</v>
      </c>
      <c r="Z38" s="113"/>
      <c r="AA38" s="128">
        <v>367</v>
      </c>
      <c r="AB38" s="112">
        <v>126.054817000762</v>
      </c>
      <c r="AC38" s="123">
        <v>200</v>
      </c>
      <c r="AD38" s="118">
        <v>0.63027408500380999</v>
      </c>
      <c r="AE38" s="129">
        <v>-286.32529100813298</v>
      </c>
      <c r="AF38" s="114"/>
      <c r="AG38" s="114"/>
      <c r="AH38" s="130">
        <v>216</v>
      </c>
      <c r="AI38" s="127">
        <v>332</v>
      </c>
      <c r="AJ38" s="113"/>
      <c r="AK38" s="122">
        <v>3052.2747100000001</v>
      </c>
      <c r="AL38" s="122">
        <v>1048.37583107658</v>
      </c>
      <c r="AM38" s="131">
        <v>828</v>
      </c>
      <c r="AN38" s="124">
        <v>1.26615438535819</v>
      </c>
      <c r="AO38" s="132">
        <v>347.50800522632898</v>
      </c>
      <c r="AP38" s="126">
        <v>0.01</v>
      </c>
      <c r="AQ38" s="126">
        <v>0.01</v>
      </c>
      <c r="AR38" s="127">
        <v>0</v>
      </c>
      <c r="AS38" s="127">
        <v>0</v>
      </c>
      <c r="AT38" s="115"/>
      <c r="AU38" s="122">
        <v>1193.40562</v>
      </c>
      <c r="AV38" s="112">
        <v>409.90334342447198</v>
      </c>
      <c r="AW38" s="133">
        <v>573</v>
      </c>
      <c r="AX38" s="118">
        <v>0.71536360108982899</v>
      </c>
      <c r="AY38" s="141">
        <v>-674.36753775704301</v>
      </c>
      <c r="AZ38" s="114"/>
      <c r="BA38" s="114"/>
      <c r="BB38" s="127">
        <v>475</v>
      </c>
      <c r="BC38" s="127">
        <v>809</v>
      </c>
      <c r="BD38" s="113"/>
      <c r="BE38" s="122">
        <v>113</v>
      </c>
      <c r="BF38" s="112">
        <v>38.812518586065799</v>
      </c>
      <c r="BG38" s="134">
        <v>65</v>
      </c>
      <c r="BH38" s="118">
        <v>0.59711567055485804</v>
      </c>
      <c r="BI38" s="129">
        <v>-99.330719577643293</v>
      </c>
      <c r="BJ38" s="114"/>
      <c r="BK38" s="114"/>
      <c r="BL38" s="127">
        <v>77</v>
      </c>
      <c r="BM38" s="127">
        <v>115</v>
      </c>
      <c r="BN38" s="113"/>
      <c r="BO38" s="121">
        <v>262</v>
      </c>
      <c r="BP38" s="122">
        <v>89.990087341143607</v>
      </c>
      <c r="BQ38" s="134">
        <v>78</v>
      </c>
      <c r="BR38" s="124">
        <v>1.1537190684762</v>
      </c>
      <c r="BS38" s="125">
        <v>18.9210671273697</v>
      </c>
      <c r="BT38" s="114">
        <v>7.4999999999999997E-3</v>
      </c>
      <c r="BU38" s="126">
        <v>5.6249999999999998E-3</v>
      </c>
      <c r="BV38" s="121">
        <v>0</v>
      </c>
      <c r="BW38" s="121">
        <v>11</v>
      </c>
      <c r="BX38" s="115"/>
      <c r="BY38" s="120">
        <v>0.99607843137254903</v>
      </c>
      <c r="BZ38" s="120">
        <v>1</v>
      </c>
      <c r="CA38" s="137">
        <v>0.99843137254902004</v>
      </c>
      <c r="CB38" s="119">
        <v>0.9</v>
      </c>
      <c r="CC38" s="126">
        <v>2.5000000000000001E-3</v>
      </c>
      <c r="CD38" s="115"/>
      <c r="CE38" s="115"/>
    </row>
    <row r="39" spans="1:83" s="87" customFormat="1" ht="21.4" customHeight="1" x14ac:dyDescent="0.2">
      <c r="A39" s="111" t="s">
        <v>382</v>
      </c>
      <c r="B39" s="111" t="s">
        <v>58</v>
      </c>
      <c r="C39" s="111" t="s">
        <v>75</v>
      </c>
      <c r="D39" s="112">
        <v>8.3768087102222193</v>
      </c>
      <c r="E39" s="113"/>
      <c r="F39" s="114">
        <v>2.775E-2</v>
      </c>
      <c r="G39" s="114">
        <v>2.1000000000000001E-2</v>
      </c>
      <c r="H39" s="115"/>
      <c r="I39" s="116">
        <v>7</v>
      </c>
      <c r="J39" s="116">
        <v>4</v>
      </c>
      <c r="K39" s="113"/>
      <c r="L39" s="138">
        <v>0.71314658480429804</v>
      </c>
      <c r="M39" s="135">
        <v>0.73699999999999999</v>
      </c>
      <c r="N39" s="119">
        <v>0.7</v>
      </c>
      <c r="O39" s="120">
        <v>5.0000000000000001E-3</v>
      </c>
      <c r="P39" s="113"/>
      <c r="Q39" s="121">
        <v>282</v>
      </c>
      <c r="R39" s="122">
        <v>33.664371451609597</v>
      </c>
      <c r="S39" s="123">
        <v>36</v>
      </c>
      <c r="T39" s="135">
        <v>0.93512142921137897</v>
      </c>
      <c r="U39" s="136">
        <v>-56.356057423296001</v>
      </c>
      <c r="V39" s="126">
        <v>5.0000000000000001E-4</v>
      </c>
      <c r="W39" s="126"/>
      <c r="X39" s="127">
        <v>20</v>
      </c>
      <c r="Y39" s="127">
        <v>80</v>
      </c>
      <c r="Z39" s="113"/>
      <c r="AA39" s="128">
        <v>912</v>
      </c>
      <c r="AB39" s="112">
        <v>108.87200980095</v>
      </c>
      <c r="AC39" s="123">
        <v>200</v>
      </c>
      <c r="AD39" s="118">
        <v>0.54436004900474999</v>
      </c>
      <c r="AE39" s="129">
        <v>-967.755874573867</v>
      </c>
      <c r="AF39" s="114"/>
      <c r="AG39" s="114"/>
      <c r="AH39" s="130">
        <v>764</v>
      </c>
      <c r="AI39" s="127">
        <v>1099</v>
      </c>
      <c r="AJ39" s="113"/>
      <c r="AK39" s="122">
        <v>7760.6395000000002</v>
      </c>
      <c r="AL39" s="122">
        <v>926.44344265969596</v>
      </c>
      <c r="AM39" s="131">
        <v>828</v>
      </c>
      <c r="AN39" s="124">
        <v>1.1188930466904501</v>
      </c>
      <c r="AO39" s="132">
        <v>-21.549820735807799</v>
      </c>
      <c r="AP39" s="126">
        <v>0.01</v>
      </c>
      <c r="AQ39" s="126">
        <v>6.0000000000000001E-3</v>
      </c>
      <c r="AR39" s="127">
        <v>0</v>
      </c>
      <c r="AS39" s="127">
        <v>563</v>
      </c>
      <c r="AT39" s="115"/>
      <c r="AU39" s="122">
        <v>4526.8517099999999</v>
      </c>
      <c r="AV39" s="112">
        <v>540.40289883615003</v>
      </c>
      <c r="AW39" s="133">
        <v>573</v>
      </c>
      <c r="AX39" s="135">
        <v>0.94311151629345502</v>
      </c>
      <c r="AY39" s="139">
        <v>-847.12908331582901</v>
      </c>
      <c r="AZ39" s="114">
        <v>7.5000000000000002E-4</v>
      </c>
      <c r="BA39" s="114"/>
      <c r="BB39" s="127">
        <v>274</v>
      </c>
      <c r="BC39" s="127">
        <v>1234</v>
      </c>
      <c r="BD39" s="113"/>
      <c r="BE39" s="122">
        <v>520.70000000000005</v>
      </c>
      <c r="BF39" s="112">
        <v>62.159709981748698</v>
      </c>
      <c r="BG39" s="134">
        <v>65</v>
      </c>
      <c r="BH39" s="135">
        <v>0.95630323048844201</v>
      </c>
      <c r="BI39" s="136">
        <v>-90.220659236506506</v>
      </c>
      <c r="BJ39" s="114">
        <v>1.5E-3</v>
      </c>
      <c r="BK39" s="114"/>
      <c r="BL39" s="127">
        <v>24</v>
      </c>
      <c r="BM39" s="127">
        <v>133</v>
      </c>
      <c r="BN39" s="113"/>
      <c r="BO39" s="121">
        <v>1029</v>
      </c>
      <c r="BP39" s="122">
        <v>122.839142637256</v>
      </c>
      <c r="BQ39" s="134">
        <v>78</v>
      </c>
      <c r="BR39" s="124">
        <v>1.5748608030417399</v>
      </c>
      <c r="BS39" s="125">
        <v>329.61018861309401</v>
      </c>
      <c r="BT39" s="114">
        <v>7.4999999999999997E-3</v>
      </c>
      <c r="BU39" s="126">
        <v>7.4999999999999997E-3</v>
      </c>
      <c r="BV39" s="121">
        <v>0</v>
      </c>
      <c r="BW39" s="121">
        <v>0</v>
      </c>
      <c r="BX39" s="115"/>
      <c r="BY39" s="120">
        <v>0.99907578558225496</v>
      </c>
      <c r="BZ39" s="120">
        <v>1</v>
      </c>
      <c r="CA39" s="137">
        <v>0.99963031423290205</v>
      </c>
      <c r="CB39" s="119">
        <v>0.9</v>
      </c>
      <c r="CC39" s="126">
        <v>2.5000000000000001E-3</v>
      </c>
      <c r="CD39" s="115"/>
      <c r="CE39" s="115"/>
    </row>
    <row r="40" spans="1:83" s="87" customFormat="1" ht="21.4" customHeight="1" x14ac:dyDescent="0.2">
      <c r="A40" s="111" t="s">
        <v>382</v>
      </c>
      <c r="B40" s="111" t="s">
        <v>77</v>
      </c>
      <c r="C40" s="111" t="s">
        <v>78</v>
      </c>
      <c r="D40" s="112">
        <v>2.96507936511111</v>
      </c>
      <c r="E40" s="113"/>
      <c r="F40" s="114">
        <v>4.8250000000000001E-2</v>
      </c>
      <c r="G40" s="114">
        <v>4.3499999999999997E-2</v>
      </c>
      <c r="H40" s="115"/>
      <c r="I40" s="116">
        <v>6</v>
      </c>
      <c r="J40" s="116">
        <v>5</v>
      </c>
      <c r="K40" s="113"/>
      <c r="L40" s="138">
        <v>0.83</v>
      </c>
      <c r="M40" s="124">
        <v>0.85099999999999998</v>
      </c>
      <c r="N40" s="119">
        <v>0.7</v>
      </c>
      <c r="O40" s="120">
        <v>0.02</v>
      </c>
      <c r="P40" s="113"/>
      <c r="Q40" s="121">
        <v>153</v>
      </c>
      <c r="R40" s="122">
        <v>51.600642397734497</v>
      </c>
      <c r="S40" s="123">
        <v>36</v>
      </c>
      <c r="T40" s="124">
        <v>1.43335117771485</v>
      </c>
      <c r="U40" s="125">
        <v>33.234514284432102</v>
      </c>
      <c r="V40" s="126">
        <v>0.01</v>
      </c>
      <c r="W40" s="126">
        <v>0.01</v>
      </c>
      <c r="X40" s="127">
        <v>0</v>
      </c>
      <c r="Y40" s="127">
        <v>0</v>
      </c>
      <c r="Z40" s="113"/>
      <c r="AA40" s="128">
        <v>457</v>
      </c>
      <c r="AB40" s="112">
        <v>154.12740899192599</v>
      </c>
      <c r="AC40" s="123">
        <v>200</v>
      </c>
      <c r="AD40" s="120">
        <v>0.77063704495963004</v>
      </c>
      <c r="AE40" s="128">
        <v>-208.363809530933</v>
      </c>
      <c r="AF40" s="114"/>
      <c r="AG40" s="114"/>
      <c r="AH40" s="130">
        <v>137</v>
      </c>
      <c r="AI40" s="127">
        <v>255</v>
      </c>
      <c r="AJ40" s="113"/>
      <c r="AK40" s="122">
        <v>2628.3560900000002</v>
      </c>
      <c r="AL40" s="122">
        <v>886.43701107187997</v>
      </c>
      <c r="AM40" s="131">
        <v>828</v>
      </c>
      <c r="AN40" s="135">
        <v>1.07057610032836</v>
      </c>
      <c r="AO40" s="139">
        <v>-126.25008145806299</v>
      </c>
      <c r="AP40" s="126">
        <v>7.4999999999999997E-3</v>
      </c>
      <c r="AQ40" s="126">
        <v>3.5000000000000001E-3</v>
      </c>
      <c r="AR40" s="127">
        <v>0</v>
      </c>
      <c r="AS40" s="127">
        <v>318</v>
      </c>
      <c r="AT40" s="115"/>
      <c r="AU40" s="122">
        <v>1311.2809199999999</v>
      </c>
      <c r="AV40" s="112">
        <v>442.24142376400198</v>
      </c>
      <c r="AW40" s="133">
        <v>573</v>
      </c>
      <c r="AX40" s="120">
        <v>0.771800041472952</v>
      </c>
      <c r="AY40" s="122">
        <v>-590.90881716322201</v>
      </c>
      <c r="AZ40" s="114"/>
      <c r="BA40" s="114"/>
      <c r="BB40" s="127">
        <v>388</v>
      </c>
      <c r="BC40" s="127">
        <v>728</v>
      </c>
      <c r="BD40" s="113"/>
      <c r="BE40" s="122">
        <v>180.4</v>
      </c>
      <c r="BF40" s="112">
        <v>60.841541755237202</v>
      </c>
      <c r="BG40" s="134">
        <v>65</v>
      </c>
      <c r="BH40" s="135">
        <v>0.93602371931134198</v>
      </c>
      <c r="BI40" s="136">
        <v>-35.843238097553197</v>
      </c>
      <c r="BJ40" s="114">
        <v>7.5000000000000002E-4</v>
      </c>
      <c r="BK40" s="114"/>
      <c r="BL40" s="127">
        <v>13</v>
      </c>
      <c r="BM40" s="127">
        <v>51</v>
      </c>
      <c r="BN40" s="113"/>
      <c r="BO40" s="121">
        <v>528</v>
      </c>
      <c r="BP40" s="122">
        <v>178.07280513728</v>
      </c>
      <c r="BQ40" s="134">
        <v>78</v>
      </c>
      <c r="BR40" s="124">
        <v>2.2829846812471799</v>
      </c>
      <c r="BS40" s="125">
        <v>280.44196571163502</v>
      </c>
      <c r="BT40" s="114">
        <v>7.4999999999999997E-3</v>
      </c>
      <c r="BU40" s="126">
        <v>7.4999999999999997E-3</v>
      </c>
      <c r="BV40" s="121">
        <v>0</v>
      </c>
      <c r="BW40" s="121">
        <v>0</v>
      </c>
      <c r="BX40" s="115"/>
      <c r="BY40" s="120">
        <v>0.99778638627559502</v>
      </c>
      <c r="BZ40" s="120">
        <v>1</v>
      </c>
      <c r="CA40" s="137">
        <v>0.99911455451023801</v>
      </c>
      <c r="CB40" s="119">
        <v>0.9</v>
      </c>
      <c r="CC40" s="126">
        <v>2.5000000000000001E-3</v>
      </c>
      <c r="CD40" s="115"/>
      <c r="CE40" s="115"/>
    </row>
    <row r="41" spans="1:83" s="87" customFormat="1" ht="21.4" customHeight="1" x14ac:dyDescent="0.2">
      <c r="A41" s="111" t="s">
        <v>382</v>
      </c>
      <c r="B41" s="111" t="s">
        <v>77</v>
      </c>
      <c r="C41" s="111" t="s">
        <v>79</v>
      </c>
      <c r="D41" s="112">
        <v>4.1628521236666698</v>
      </c>
      <c r="E41" s="113"/>
      <c r="F41" s="114">
        <v>1.4500000000000001E-2</v>
      </c>
      <c r="G41" s="114">
        <v>0.01</v>
      </c>
      <c r="H41" s="115"/>
      <c r="I41" s="116">
        <v>3</v>
      </c>
      <c r="J41" s="116">
        <v>2</v>
      </c>
      <c r="K41" s="113"/>
      <c r="L41" s="140">
        <v>0.69</v>
      </c>
      <c r="M41" s="118">
        <v>0.57499999999999996</v>
      </c>
      <c r="N41" s="119">
        <v>0.7</v>
      </c>
      <c r="O41" s="120"/>
      <c r="P41" s="113"/>
      <c r="Q41" s="121">
        <v>138</v>
      </c>
      <c r="R41" s="122">
        <v>33.150348823452497</v>
      </c>
      <c r="S41" s="123">
        <v>36</v>
      </c>
      <c r="T41" s="120">
        <v>0.92084302287368003</v>
      </c>
      <c r="U41" s="128">
        <v>-30.1459229791441</v>
      </c>
      <c r="V41" s="126"/>
      <c r="W41" s="126"/>
      <c r="X41" s="127">
        <v>12</v>
      </c>
      <c r="Y41" s="127">
        <v>42</v>
      </c>
      <c r="Z41" s="113"/>
      <c r="AA41" s="128">
        <v>429</v>
      </c>
      <c r="AB41" s="112">
        <v>103.054345255515</v>
      </c>
      <c r="AC41" s="123">
        <v>200</v>
      </c>
      <c r="AD41" s="118">
        <v>0.515271726277575</v>
      </c>
      <c r="AE41" s="129">
        <v>-505.14401655080098</v>
      </c>
      <c r="AF41" s="114"/>
      <c r="AG41" s="114"/>
      <c r="AH41" s="130">
        <v>404</v>
      </c>
      <c r="AI41" s="127">
        <v>571</v>
      </c>
      <c r="AJ41" s="113"/>
      <c r="AK41" s="122">
        <v>2585.0498600000001</v>
      </c>
      <c r="AL41" s="122">
        <v>620.98046800736995</v>
      </c>
      <c r="AM41" s="131">
        <v>815</v>
      </c>
      <c r="AN41" s="120">
        <v>0.76193922454892005</v>
      </c>
      <c r="AO41" s="122">
        <v>-1221.5870074445099</v>
      </c>
      <c r="AP41" s="126"/>
      <c r="AQ41" s="126"/>
      <c r="AR41" s="127">
        <v>808</v>
      </c>
      <c r="AS41" s="127">
        <v>1487</v>
      </c>
      <c r="AT41" s="115"/>
      <c r="AU41" s="122">
        <v>1751.46336</v>
      </c>
      <c r="AV41" s="112">
        <v>420.73638648910298</v>
      </c>
      <c r="AW41" s="133">
        <v>573</v>
      </c>
      <c r="AX41" s="118">
        <v>0.73426943540855605</v>
      </c>
      <c r="AY41" s="141">
        <v>-919.13449317757704</v>
      </c>
      <c r="AZ41" s="114"/>
      <c r="BA41" s="114"/>
      <c r="BB41" s="127">
        <v>634</v>
      </c>
      <c r="BC41" s="127">
        <v>1111</v>
      </c>
      <c r="BD41" s="113"/>
      <c r="BE41" s="122">
        <v>267.2</v>
      </c>
      <c r="BF41" s="112">
        <v>64.186762359612402</v>
      </c>
      <c r="BG41" s="134">
        <v>65</v>
      </c>
      <c r="BH41" s="135">
        <v>0.98748865168634403</v>
      </c>
      <c r="BI41" s="136">
        <v>-36.396805379010303</v>
      </c>
      <c r="BJ41" s="114">
        <v>4.4999999999999997E-3</v>
      </c>
      <c r="BK41" s="114"/>
      <c r="BL41" s="127">
        <v>4</v>
      </c>
      <c r="BM41" s="127">
        <v>58</v>
      </c>
      <c r="BN41" s="113"/>
      <c r="BO41" s="121">
        <v>593</v>
      </c>
      <c r="BP41" s="122">
        <v>142.45041197324201</v>
      </c>
      <c r="BQ41" s="134">
        <v>78</v>
      </c>
      <c r="BR41" s="124">
        <v>1.82628733299028</v>
      </c>
      <c r="BS41" s="125">
        <v>245.43848077252099</v>
      </c>
      <c r="BT41" s="114">
        <v>7.4999999999999997E-3</v>
      </c>
      <c r="BU41" s="126">
        <v>7.4999999999999997E-3</v>
      </c>
      <c r="BV41" s="121">
        <v>0</v>
      </c>
      <c r="BW41" s="121">
        <v>0</v>
      </c>
      <c r="BX41" s="115"/>
      <c r="BY41" s="120">
        <v>0.99630860095976403</v>
      </c>
      <c r="BZ41" s="120">
        <v>1</v>
      </c>
      <c r="CA41" s="137">
        <v>0.99852344038390495</v>
      </c>
      <c r="CB41" s="119">
        <v>0.9</v>
      </c>
      <c r="CC41" s="126">
        <v>2.5000000000000001E-3</v>
      </c>
      <c r="CD41" s="115"/>
      <c r="CE41" s="115"/>
    </row>
    <row r="42" spans="1:83" s="87" customFormat="1" ht="21.4" customHeight="1" x14ac:dyDescent="0.2">
      <c r="A42" s="111" t="s">
        <v>382</v>
      </c>
      <c r="B42" s="111" t="s">
        <v>77</v>
      </c>
      <c r="C42" s="111" t="s">
        <v>80</v>
      </c>
      <c r="D42" s="112">
        <v>4.3036506685555604</v>
      </c>
      <c r="E42" s="113"/>
      <c r="F42" s="114">
        <v>0.01</v>
      </c>
      <c r="G42" s="114">
        <v>0.01</v>
      </c>
      <c r="H42" s="115"/>
      <c r="I42" s="116">
        <v>2</v>
      </c>
      <c r="J42" s="116">
        <v>2</v>
      </c>
      <c r="K42" s="113"/>
      <c r="L42" s="117">
        <v>0.35</v>
      </c>
      <c r="M42" s="118">
        <v>0.53300000000000003</v>
      </c>
      <c r="N42" s="119">
        <v>0.7</v>
      </c>
      <c r="O42" s="120"/>
      <c r="P42" s="113"/>
      <c r="Q42" s="121">
        <v>123</v>
      </c>
      <c r="R42" s="122">
        <v>28.580386623546001</v>
      </c>
      <c r="S42" s="123">
        <v>36</v>
      </c>
      <c r="T42" s="120">
        <v>0.79389962843183304</v>
      </c>
      <c r="U42" s="128">
        <v>-50.833057804296203</v>
      </c>
      <c r="V42" s="126"/>
      <c r="W42" s="126"/>
      <c r="X42" s="127">
        <v>32</v>
      </c>
      <c r="Y42" s="127">
        <v>63</v>
      </c>
      <c r="Z42" s="113"/>
      <c r="AA42" s="128">
        <v>521</v>
      </c>
      <c r="AB42" s="112">
        <v>121.060011633069</v>
      </c>
      <c r="AC42" s="123">
        <v>200</v>
      </c>
      <c r="AD42" s="118">
        <v>0.60530005816534505</v>
      </c>
      <c r="AE42" s="129">
        <v>-444.739210023868</v>
      </c>
      <c r="AF42" s="114"/>
      <c r="AG42" s="114"/>
      <c r="AH42" s="130">
        <v>340</v>
      </c>
      <c r="AI42" s="127">
        <v>512</v>
      </c>
      <c r="AJ42" s="113"/>
      <c r="AK42" s="122">
        <v>2816.9625599999999</v>
      </c>
      <c r="AL42" s="122">
        <v>654.55186234840505</v>
      </c>
      <c r="AM42" s="131">
        <v>828</v>
      </c>
      <c r="AN42" s="120">
        <v>0.79052157288454805</v>
      </c>
      <c r="AO42" s="122">
        <v>-1181.19776949881</v>
      </c>
      <c r="AP42" s="126"/>
      <c r="AQ42" s="126"/>
      <c r="AR42" s="127">
        <v>747</v>
      </c>
      <c r="AS42" s="127">
        <v>1460</v>
      </c>
      <c r="AT42" s="115"/>
      <c r="AU42" s="122">
        <v>1689.8058900000001</v>
      </c>
      <c r="AV42" s="112">
        <v>392.64476142231899</v>
      </c>
      <c r="AW42" s="133">
        <v>573</v>
      </c>
      <c r="AX42" s="118">
        <v>0.685243911731796</v>
      </c>
      <c r="AY42" s="141">
        <v>-1071.1185663189799</v>
      </c>
      <c r="AZ42" s="114"/>
      <c r="BA42" s="114"/>
      <c r="BB42" s="127">
        <v>777</v>
      </c>
      <c r="BC42" s="127">
        <v>1270</v>
      </c>
      <c r="BD42" s="113"/>
      <c r="BE42" s="122">
        <v>179.9</v>
      </c>
      <c r="BF42" s="112">
        <v>41.801719947771801</v>
      </c>
      <c r="BG42" s="134">
        <v>65</v>
      </c>
      <c r="BH42" s="118">
        <v>0.64310338381187304</v>
      </c>
      <c r="BI42" s="129">
        <v>-133.96524325775701</v>
      </c>
      <c r="BJ42" s="114"/>
      <c r="BK42" s="114"/>
      <c r="BL42" s="127">
        <v>100</v>
      </c>
      <c r="BM42" s="127">
        <v>156</v>
      </c>
      <c r="BN42" s="113"/>
      <c r="BO42" s="121">
        <v>616</v>
      </c>
      <c r="BP42" s="122">
        <v>143.134293984588</v>
      </c>
      <c r="BQ42" s="134">
        <v>78</v>
      </c>
      <c r="BR42" s="124">
        <v>1.8350550510844601</v>
      </c>
      <c r="BS42" s="125">
        <v>256.68304130149397</v>
      </c>
      <c r="BT42" s="114">
        <v>7.4999999999999997E-3</v>
      </c>
      <c r="BU42" s="126">
        <v>7.4999999999999997E-3</v>
      </c>
      <c r="BV42" s="121">
        <v>0</v>
      </c>
      <c r="BW42" s="121">
        <v>0</v>
      </c>
      <c r="BX42" s="115"/>
      <c r="BY42" s="120">
        <v>0.99710144927536204</v>
      </c>
      <c r="BZ42" s="120">
        <v>1</v>
      </c>
      <c r="CA42" s="137">
        <v>0.99884057971014495</v>
      </c>
      <c r="CB42" s="119">
        <v>0.9</v>
      </c>
      <c r="CC42" s="126">
        <v>2.5000000000000001E-3</v>
      </c>
      <c r="CD42" s="115"/>
      <c r="CE42" s="115"/>
    </row>
    <row r="43" spans="1:83" s="87" customFormat="1" ht="21.4" customHeight="1" x14ac:dyDescent="0.2">
      <c r="A43" s="111" t="s">
        <v>382</v>
      </c>
      <c r="B43" s="111" t="s">
        <v>77</v>
      </c>
      <c r="C43" s="111" t="s">
        <v>81</v>
      </c>
      <c r="D43" s="112">
        <v>2.6566742695555599</v>
      </c>
      <c r="E43" s="113"/>
      <c r="F43" s="114">
        <v>1.2E-2</v>
      </c>
      <c r="G43" s="114">
        <v>0.01</v>
      </c>
      <c r="H43" s="115"/>
      <c r="I43" s="116">
        <v>3</v>
      </c>
      <c r="J43" s="116">
        <v>2</v>
      </c>
      <c r="K43" s="113"/>
      <c r="L43" s="117">
        <v>0.59</v>
      </c>
      <c r="M43" s="118">
        <v>0.33800000000000002</v>
      </c>
      <c r="N43" s="119">
        <v>0.7</v>
      </c>
      <c r="O43" s="120"/>
      <c r="P43" s="113"/>
      <c r="Q43" s="121">
        <v>85</v>
      </c>
      <c r="R43" s="122">
        <v>31.994889615963299</v>
      </c>
      <c r="S43" s="123">
        <v>36</v>
      </c>
      <c r="T43" s="120">
        <v>0.88874693377675895</v>
      </c>
      <c r="U43" s="128">
        <v>-22.3083870958882</v>
      </c>
      <c r="V43" s="126"/>
      <c r="W43" s="126"/>
      <c r="X43" s="127">
        <v>11</v>
      </c>
      <c r="Y43" s="127">
        <v>30</v>
      </c>
      <c r="Z43" s="113"/>
      <c r="AA43" s="128">
        <v>218</v>
      </c>
      <c r="AB43" s="112">
        <v>82.057481603294207</v>
      </c>
      <c r="AC43" s="123">
        <v>200</v>
      </c>
      <c r="AD43" s="118">
        <v>0.41028740801647101</v>
      </c>
      <c r="AE43" s="129">
        <v>-378.15770608826801</v>
      </c>
      <c r="AF43" s="114"/>
      <c r="AG43" s="114"/>
      <c r="AH43" s="130">
        <v>314</v>
      </c>
      <c r="AI43" s="127">
        <v>420</v>
      </c>
      <c r="AJ43" s="113"/>
      <c r="AK43" s="122">
        <v>2143.11618</v>
      </c>
      <c r="AL43" s="122">
        <v>806.69136015629397</v>
      </c>
      <c r="AM43" s="131">
        <v>828</v>
      </c>
      <c r="AN43" s="135">
        <v>0.97426492772499296</v>
      </c>
      <c r="AO43" s="139">
        <v>-324.97672320542802</v>
      </c>
      <c r="AP43" s="126">
        <v>2E-3</v>
      </c>
      <c r="AQ43" s="126"/>
      <c r="AR43" s="127">
        <v>57</v>
      </c>
      <c r="AS43" s="127">
        <v>497</v>
      </c>
      <c r="AT43" s="115"/>
      <c r="AU43" s="122">
        <v>1307.8539800000001</v>
      </c>
      <c r="AV43" s="112">
        <v>492.28992616350899</v>
      </c>
      <c r="AW43" s="133">
        <v>573</v>
      </c>
      <c r="AX43" s="120">
        <v>0.859144722798446</v>
      </c>
      <c r="AY43" s="122">
        <v>-396.48438948739403</v>
      </c>
      <c r="AZ43" s="114"/>
      <c r="BA43" s="114"/>
      <c r="BB43" s="127">
        <v>215</v>
      </c>
      <c r="BC43" s="127">
        <v>519</v>
      </c>
      <c r="BD43" s="113"/>
      <c r="BE43" s="122">
        <v>108.4</v>
      </c>
      <c r="BF43" s="112">
        <v>40.802894522004998</v>
      </c>
      <c r="BG43" s="134">
        <v>65</v>
      </c>
      <c r="BH43" s="118">
        <v>0.62773683880007702</v>
      </c>
      <c r="BI43" s="129">
        <v>-85.351254478686997</v>
      </c>
      <c r="BJ43" s="114"/>
      <c r="BK43" s="114"/>
      <c r="BL43" s="127">
        <v>65</v>
      </c>
      <c r="BM43" s="127">
        <v>99</v>
      </c>
      <c r="BN43" s="113"/>
      <c r="BO43" s="121">
        <v>347</v>
      </c>
      <c r="BP43" s="122">
        <v>130.61443172634401</v>
      </c>
      <c r="BQ43" s="134">
        <v>78</v>
      </c>
      <c r="BR43" s="124">
        <v>1.67454399649159</v>
      </c>
      <c r="BS43" s="125">
        <v>125.191077225683</v>
      </c>
      <c r="BT43" s="114">
        <v>7.4999999999999997E-3</v>
      </c>
      <c r="BU43" s="126">
        <v>7.4999999999999997E-3</v>
      </c>
      <c r="BV43" s="121">
        <v>0</v>
      </c>
      <c r="BW43" s="121">
        <v>0</v>
      </c>
      <c r="BX43" s="115"/>
      <c r="BY43" s="120">
        <v>0.99944196428571397</v>
      </c>
      <c r="BZ43" s="120">
        <v>1</v>
      </c>
      <c r="CA43" s="137">
        <v>0.99977678571428596</v>
      </c>
      <c r="CB43" s="119">
        <v>0.9</v>
      </c>
      <c r="CC43" s="126">
        <v>2.5000000000000001E-3</v>
      </c>
      <c r="CD43" s="115"/>
      <c r="CE43" s="115"/>
    </row>
    <row r="44" spans="1:83" s="87" customFormat="1" ht="21.4" customHeight="1" x14ac:dyDescent="0.2">
      <c r="A44" s="111" t="s">
        <v>382</v>
      </c>
      <c r="B44" s="111" t="s">
        <v>77</v>
      </c>
      <c r="C44" s="111" t="s">
        <v>82</v>
      </c>
      <c r="D44" s="112">
        <v>7.2559452693333304</v>
      </c>
      <c r="E44" s="113"/>
      <c r="F44" s="114">
        <v>3.8249999999999999E-2</v>
      </c>
      <c r="G44" s="114">
        <v>2.6749999999999999E-2</v>
      </c>
      <c r="H44" s="115"/>
      <c r="I44" s="116">
        <v>6</v>
      </c>
      <c r="J44" s="116">
        <v>5</v>
      </c>
      <c r="K44" s="113"/>
      <c r="L44" s="138">
        <v>0.72</v>
      </c>
      <c r="M44" s="118">
        <v>0.54500000000000004</v>
      </c>
      <c r="N44" s="119">
        <v>0.7</v>
      </c>
      <c r="O44" s="120"/>
      <c r="P44" s="113"/>
      <c r="Q44" s="121">
        <v>285</v>
      </c>
      <c r="R44" s="122">
        <v>39.278135297482102</v>
      </c>
      <c r="S44" s="123">
        <v>36</v>
      </c>
      <c r="T44" s="135">
        <v>1.0910593138189499</v>
      </c>
      <c r="U44" s="136">
        <v>-8.0821413189118498</v>
      </c>
      <c r="V44" s="126">
        <v>8.5000000000000006E-3</v>
      </c>
      <c r="W44" s="126">
        <v>4.4999999999999997E-3</v>
      </c>
      <c r="X44" s="127">
        <v>0</v>
      </c>
      <c r="Y44" s="127">
        <v>29</v>
      </c>
      <c r="Z44" s="113"/>
      <c r="AA44" s="128">
        <v>1046</v>
      </c>
      <c r="AB44" s="112">
        <v>144.15764744268901</v>
      </c>
      <c r="AC44" s="123">
        <v>200</v>
      </c>
      <c r="AD44" s="118">
        <v>0.72078823721344498</v>
      </c>
      <c r="AE44" s="129">
        <v>-582.23411843839995</v>
      </c>
      <c r="AF44" s="114"/>
      <c r="AG44" s="114"/>
      <c r="AH44" s="130">
        <v>406</v>
      </c>
      <c r="AI44" s="127">
        <v>696</v>
      </c>
      <c r="AJ44" s="113"/>
      <c r="AK44" s="122">
        <v>8302.48315</v>
      </c>
      <c r="AL44" s="122">
        <v>1144.2317770904101</v>
      </c>
      <c r="AM44" s="131">
        <v>828</v>
      </c>
      <c r="AN44" s="124">
        <v>1.3819224360995299</v>
      </c>
      <c r="AO44" s="132">
        <v>1561.59389966503</v>
      </c>
      <c r="AP44" s="126">
        <v>0.01</v>
      </c>
      <c r="AQ44" s="126">
        <v>0.01</v>
      </c>
      <c r="AR44" s="127">
        <v>0</v>
      </c>
      <c r="AS44" s="127">
        <v>0</v>
      </c>
      <c r="AT44" s="115"/>
      <c r="AU44" s="122">
        <v>4281.6059100000002</v>
      </c>
      <c r="AV44" s="112">
        <v>590.0824428894</v>
      </c>
      <c r="AW44" s="133">
        <v>573</v>
      </c>
      <c r="AX44" s="135">
        <v>1.0298122912554999</v>
      </c>
      <c r="AY44" s="139">
        <v>-373.30646339162598</v>
      </c>
      <c r="AZ44" s="114">
        <v>7.4999999999999997E-3</v>
      </c>
      <c r="BA44" s="114">
        <v>2.2499999999999998E-3</v>
      </c>
      <c r="BB44" s="127">
        <v>0</v>
      </c>
      <c r="BC44" s="127">
        <v>708</v>
      </c>
      <c r="BD44" s="113"/>
      <c r="BE44" s="122">
        <v>455.6</v>
      </c>
      <c r="BF44" s="112">
        <v>62.789889268536299</v>
      </c>
      <c r="BG44" s="134">
        <v>65</v>
      </c>
      <c r="BH44" s="135">
        <v>0.96599829643902002</v>
      </c>
      <c r="BI44" s="136">
        <v>-73.576088492479698</v>
      </c>
      <c r="BJ44" s="114">
        <v>2.2499999999999998E-3</v>
      </c>
      <c r="BK44" s="114"/>
      <c r="BL44" s="127">
        <v>17</v>
      </c>
      <c r="BM44" s="127">
        <v>111</v>
      </c>
      <c r="BN44" s="113"/>
      <c r="BO44" s="121">
        <v>844</v>
      </c>
      <c r="BP44" s="122">
        <v>116.318407687982</v>
      </c>
      <c r="BQ44" s="134">
        <v>78</v>
      </c>
      <c r="BR44" s="124">
        <v>1.4912616370254099</v>
      </c>
      <c r="BS44" s="125">
        <v>238.19242232903699</v>
      </c>
      <c r="BT44" s="114">
        <v>7.4999999999999997E-3</v>
      </c>
      <c r="BU44" s="126">
        <v>7.4999999999999997E-3</v>
      </c>
      <c r="BV44" s="121">
        <v>0</v>
      </c>
      <c r="BW44" s="121">
        <v>0</v>
      </c>
      <c r="BX44" s="115"/>
      <c r="BY44" s="120">
        <v>0.99627827082736897</v>
      </c>
      <c r="BZ44" s="120">
        <v>1</v>
      </c>
      <c r="CA44" s="137">
        <v>0.99851130833094803</v>
      </c>
      <c r="CB44" s="119">
        <v>0.9</v>
      </c>
      <c r="CC44" s="126">
        <v>2.5000000000000001E-3</v>
      </c>
      <c r="CD44" s="115"/>
      <c r="CE44" s="115"/>
    </row>
    <row r="45" spans="1:83" s="87" customFormat="1" ht="21.4" customHeight="1" x14ac:dyDescent="0.2">
      <c r="A45" s="111" t="s">
        <v>382</v>
      </c>
      <c r="B45" s="111" t="s">
        <v>77</v>
      </c>
      <c r="C45" s="111" t="s">
        <v>83</v>
      </c>
      <c r="D45" s="112">
        <v>4.2127837904444396</v>
      </c>
      <c r="E45" s="113"/>
      <c r="F45" s="114">
        <v>2.5999999999999999E-2</v>
      </c>
      <c r="G45" s="114">
        <v>2.0750000000000001E-2</v>
      </c>
      <c r="H45" s="115"/>
      <c r="I45" s="116">
        <v>4</v>
      </c>
      <c r="J45" s="116">
        <v>4</v>
      </c>
      <c r="K45" s="113"/>
      <c r="L45" s="117">
        <v>0.33</v>
      </c>
      <c r="M45" s="120">
        <v>0.623</v>
      </c>
      <c r="N45" s="119">
        <v>0.7</v>
      </c>
      <c r="O45" s="120"/>
      <c r="P45" s="113"/>
      <c r="Q45" s="121">
        <v>113</v>
      </c>
      <c r="R45" s="122">
        <v>26.823118778682598</v>
      </c>
      <c r="S45" s="123">
        <v>36</v>
      </c>
      <c r="T45" s="120">
        <v>0.74508663274118303</v>
      </c>
      <c r="U45" s="128">
        <v>-57.162762863631798</v>
      </c>
      <c r="V45" s="126"/>
      <c r="W45" s="126"/>
      <c r="X45" s="127">
        <v>39</v>
      </c>
      <c r="Y45" s="127">
        <v>69</v>
      </c>
      <c r="Z45" s="113"/>
      <c r="AA45" s="128">
        <v>542</v>
      </c>
      <c r="AB45" s="112">
        <v>128.65602104465501</v>
      </c>
      <c r="AC45" s="123">
        <v>200</v>
      </c>
      <c r="AD45" s="118">
        <v>0.64328010522327495</v>
      </c>
      <c r="AE45" s="129">
        <v>-403.34868257573203</v>
      </c>
      <c r="AF45" s="114"/>
      <c r="AG45" s="114"/>
      <c r="AH45" s="130">
        <v>301</v>
      </c>
      <c r="AI45" s="127">
        <v>470</v>
      </c>
      <c r="AJ45" s="113"/>
      <c r="AK45" s="122">
        <v>5285.5180700000001</v>
      </c>
      <c r="AL45" s="122">
        <v>1254.6378672432099</v>
      </c>
      <c r="AM45" s="131">
        <v>828</v>
      </c>
      <c r="AN45" s="124">
        <v>1.51526312468987</v>
      </c>
      <c r="AO45" s="132">
        <v>1371.7745241364701</v>
      </c>
      <c r="AP45" s="126">
        <v>0.01</v>
      </c>
      <c r="AQ45" s="126">
        <v>0.01</v>
      </c>
      <c r="AR45" s="127">
        <v>0</v>
      </c>
      <c r="AS45" s="127">
        <v>0</v>
      </c>
      <c r="AT45" s="115"/>
      <c r="AU45" s="122">
        <v>2425.61852</v>
      </c>
      <c r="AV45" s="112">
        <v>575.77569622771898</v>
      </c>
      <c r="AW45" s="133">
        <v>573</v>
      </c>
      <c r="AX45" s="135">
        <v>1.0048441469942699</v>
      </c>
      <c r="AY45" s="139">
        <v>-277.01203531085298</v>
      </c>
      <c r="AZ45" s="114">
        <v>6.0000000000000001E-3</v>
      </c>
      <c r="BA45" s="114">
        <v>7.5000000000000002E-4</v>
      </c>
      <c r="BB45" s="127">
        <v>0</v>
      </c>
      <c r="BC45" s="127">
        <v>472</v>
      </c>
      <c r="BD45" s="113"/>
      <c r="BE45" s="122">
        <v>216.8</v>
      </c>
      <c r="BF45" s="112">
        <v>51.462408417861802</v>
      </c>
      <c r="BG45" s="134">
        <v>65</v>
      </c>
      <c r="BH45" s="120">
        <v>0.79172936027479701</v>
      </c>
      <c r="BI45" s="128">
        <v>-90.438321837112994</v>
      </c>
      <c r="BJ45" s="114"/>
      <c r="BK45" s="114"/>
      <c r="BL45" s="127">
        <v>58</v>
      </c>
      <c r="BM45" s="127">
        <v>112</v>
      </c>
      <c r="BN45" s="113"/>
      <c r="BO45" s="121">
        <v>511</v>
      </c>
      <c r="BP45" s="122">
        <v>121.297466335458</v>
      </c>
      <c r="BQ45" s="134">
        <v>78</v>
      </c>
      <c r="BR45" s="124">
        <v>1.5550957222494599</v>
      </c>
      <c r="BS45" s="125">
        <v>159.26962599524501</v>
      </c>
      <c r="BT45" s="114">
        <v>7.4999999999999997E-3</v>
      </c>
      <c r="BU45" s="126">
        <v>7.4999999999999997E-3</v>
      </c>
      <c r="BV45" s="121">
        <v>0</v>
      </c>
      <c r="BW45" s="121">
        <v>0</v>
      </c>
      <c r="BX45" s="115"/>
      <c r="BY45" s="120">
        <v>0.99832551908908196</v>
      </c>
      <c r="BZ45" s="120">
        <v>1</v>
      </c>
      <c r="CA45" s="137">
        <v>0.99933020763563296</v>
      </c>
      <c r="CB45" s="119">
        <v>0.9</v>
      </c>
      <c r="CC45" s="126">
        <v>2.5000000000000001E-3</v>
      </c>
      <c r="CD45" s="115"/>
      <c r="CE45" s="115"/>
    </row>
    <row r="46" spans="1:83" s="87" customFormat="1" ht="21.4" customHeight="1" x14ac:dyDescent="0.2">
      <c r="A46" s="111" t="s">
        <v>382</v>
      </c>
      <c r="B46" s="111" t="s">
        <v>77</v>
      </c>
      <c r="C46" s="111" t="s">
        <v>84</v>
      </c>
      <c r="D46" s="112">
        <v>2.6757575757777801</v>
      </c>
      <c r="E46" s="113"/>
      <c r="F46" s="114">
        <v>2.5250000000000002E-2</v>
      </c>
      <c r="G46" s="114">
        <v>0.02</v>
      </c>
      <c r="H46" s="115"/>
      <c r="I46" s="116">
        <v>4</v>
      </c>
      <c r="J46" s="116">
        <v>4</v>
      </c>
      <c r="K46" s="113"/>
      <c r="L46" s="117">
        <v>0.63</v>
      </c>
      <c r="M46" s="135">
        <v>0.749</v>
      </c>
      <c r="N46" s="119">
        <v>0.7</v>
      </c>
      <c r="O46" s="120">
        <v>7.0000000000000001E-3</v>
      </c>
      <c r="P46" s="113"/>
      <c r="Q46" s="121">
        <v>83</v>
      </c>
      <c r="R46" s="122">
        <v>31.019252547897199</v>
      </c>
      <c r="S46" s="123">
        <v>36</v>
      </c>
      <c r="T46" s="120">
        <v>0.86164590410825503</v>
      </c>
      <c r="U46" s="128">
        <v>-25.079200000816101</v>
      </c>
      <c r="V46" s="126"/>
      <c r="W46" s="126"/>
      <c r="X46" s="127">
        <v>14</v>
      </c>
      <c r="Y46" s="127">
        <v>33</v>
      </c>
      <c r="Z46" s="113"/>
      <c r="AA46" s="128">
        <v>263</v>
      </c>
      <c r="AB46" s="112">
        <v>98.289920724059698</v>
      </c>
      <c r="AC46" s="123">
        <v>200</v>
      </c>
      <c r="AD46" s="118">
        <v>0.49144960362029899</v>
      </c>
      <c r="AE46" s="129">
        <v>-337.440000004534</v>
      </c>
      <c r="AF46" s="114"/>
      <c r="AG46" s="114"/>
      <c r="AH46" s="130">
        <v>273</v>
      </c>
      <c r="AI46" s="127">
        <v>380</v>
      </c>
      <c r="AJ46" s="113"/>
      <c r="AK46" s="122">
        <v>1197.3372199999999</v>
      </c>
      <c r="AL46" s="122">
        <v>447.47597123104998</v>
      </c>
      <c r="AM46" s="131">
        <v>731</v>
      </c>
      <c r="AN46" s="118">
        <v>0.61214223150622404</v>
      </c>
      <c r="AO46" s="141">
        <v>-997.27098001657203</v>
      </c>
      <c r="AP46" s="126"/>
      <c r="AQ46" s="126"/>
      <c r="AR46" s="127">
        <v>759</v>
      </c>
      <c r="AS46" s="127">
        <v>1150</v>
      </c>
      <c r="AT46" s="115"/>
      <c r="AU46" s="122">
        <v>1591.5202300000001</v>
      </c>
      <c r="AV46" s="112">
        <v>594.79238493322202</v>
      </c>
      <c r="AW46" s="133">
        <v>573</v>
      </c>
      <c r="AX46" s="135">
        <v>1.0380320853982901</v>
      </c>
      <c r="AY46" s="139">
        <v>-125.06066819478001</v>
      </c>
      <c r="AZ46" s="114">
        <v>8.2500000000000004E-3</v>
      </c>
      <c r="BA46" s="114">
        <v>3.0000000000000001E-3</v>
      </c>
      <c r="BB46" s="127">
        <v>0</v>
      </c>
      <c r="BC46" s="127">
        <v>249</v>
      </c>
      <c r="BD46" s="113"/>
      <c r="BE46" s="122">
        <v>155.4</v>
      </c>
      <c r="BF46" s="112">
        <v>58.077010192087002</v>
      </c>
      <c r="BG46" s="134">
        <v>65</v>
      </c>
      <c r="BH46" s="120">
        <v>0.89349246449364605</v>
      </c>
      <c r="BI46" s="128">
        <v>-39.743000001473497</v>
      </c>
      <c r="BJ46" s="114"/>
      <c r="BK46" s="114"/>
      <c r="BL46" s="127">
        <v>19</v>
      </c>
      <c r="BM46" s="127">
        <v>54</v>
      </c>
      <c r="BN46" s="113"/>
      <c r="BO46" s="121">
        <v>380</v>
      </c>
      <c r="BP46" s="122">
        <v>142.01585503856501</v>
      </c>
      <c r="BQ46" s="134">
        <v>78</v>
      </c>
      <c r="BR46" s="124">
        <v>1.82071609023801</v>
      </c>
      <c r="BS46" s="125">
        <v>156.597789089222</v>
      </c>
      <c r="BT46" s="114">
        <v>7.4999999999999997E-3</v>
      </c>
      <c r="BU46" s="126">
        <v>7.4999999999999997E-3</v>
      </c>
      <c r="BV46" s="121">
        <v>0</v>
      </c>
      <c r="BW46" s="121">
        <v>0</v>
      </c>
      <c r="BX46" s="115"/>
      <c r="BY46" s="120">
        <v>0.99594202898550699</v>
      </c>
      <c r="BZ46" s="120">
        <v>1</v>
      </c>
      <c r="CA46" s="137">
        <v>0.998376811594203</v>
      </c>
      <c r="CB46" s="119">
        <v>0.9</v>
      </c>
      <c r="CC46" s="126">
        <v>2.5000000000000001E-3</v>
      </c>
      <c r="CD46" s="115"/>
      <c r="CE46" s="115"/>
    </row>
    <row r="47" spans="1:83" s="87" customFormat="1" ht="21.4" customHeight="1" x14ac:dyDescent="0.2">
      <c r="A47" s="111" t="s">
        <v>382</v>
      </c>
      <c r="B47" s="111" t="s">
        <v>77</v>
      </c>
      <c r="C47" s="111" t="s">
        <v>86</v>
      </c>
      <c r="D47" s="112">
        <v>5.0620890961111096</v>
      </c>
      <c r="E47" s="113"/>
      <c r="F47" s="114">
        <v>3.2750000000000001E-2</v>
      </c>
      <c r="G47" s="114">
        <v>2.5999999999999999E-2</v>
      </c>
      <c r="H47" s="115"/>
      <c r="I47" s="116">
        <v>5</v>
      </c>
      <c r="J47" s="116">
        <v>4</v>
      </c>
      <c r="K47" s="113"/>
      <c r="L47" s="138">
        <v>0.72</v>
      </c>
      <c r="M47" s="120">
        <v>0.65</v>
      </c>
      <c r="N47" s="119">
        <v>0.7</v>
      </c>
      <c r="O47" s="120"/>
      <c r="P47" s="113"/>
      <c r="Q47" s="121">
        <v>176</v>
      </c>
      <c r="R47" s="122">
        <v>34.7682541058414</v>
      </c>
      <c r="S47" s="123">
        <v>36</v>
      </c>
      <c r="T47" s="135">
        <v>0.96578483627337097</v>
      </c>
      <c r="U47" s="136">
        <v>-28.467902770119998</v>
      </c>
      <c r="V47" s="126">
        <v>1.5E-3</v>
      </c>
      <c r="W47" s="126"/>
      <c r="X47" s="127">
        <v>7</v>
      </c>
      <c r="Y47" s="127">
        <v>43</v>
      </c>
      <c r="Z47" s="113"/>
      <c r="AA47" s="128">
        <v>654</v>
      </c>
      <c r="AB47" s="112">
        <v>129.195671506933</v>
      </c>
      <c r="AC47" s="123">
        <v>200</v>
      </c>
      <c r="AD47" s="118">
        <v>0.64597835753466504</v>
      </c>
      <c r="AE47" s="129">
        <v>-481.93279316733299</v>
      </c>
      <c r="AF47" s="114"/>
      <c r="AG47" s="114"/>
      <c r="AH47" s="130">
        <v>359</v>
      </c>
      <c r="AI47" s="127">
        <v>561</v>
      </c>
      <c r="AJ47" s="113"/>
      <c r="AK47" s="122">
        <v>5086.0656900000004</v>
      </c>
      <c r="AL47" s="122">
        <v>1004.7365017552401</v>
      </c>
      <c r="AM47" s="131">
        <v>828</v>
      </c>
      <c r="AN47" s="124">
        <v>1.2134498813469099</v>
      </c>
      <c r="AO47" s="132">
        <v>383.30392628724201</v>
      </c>
      <c r="AP47" s="126">
        <v>0.01</v>
      </c>
      <c r="AQ47" s="126">
        <v>0.01</v>
      </c>
      <c r="AR47" s="127">
        <v>0</v>
      </c>
      <c r="AS47" s="127">
        <v>0</v>
      </c>
      <c r="AT47" s="115"/>
      <c r="AU47" s="122">
        <v>3120.6772799999999</v>
      </c>
      <c r="AV47" s="112">
        <v>616.48011734866998</v>
      </c>
      <c r="AW47" s="133">
        <v>573</v>
      </c>
      <c r="AX47" s="135">
        <v>1.07588153114951</v>
      </c>
      <c r="AY47" s="139">
        <v>-126.808787499437</v>
      </c>
      <c r="AZ47" s="114">
        <v>1.125E-2</v>
      </c>
      <c r="BA47" s="114">
        <v>6.0000000000000001E-3</v>
      </c>
      <c r="BB47" s="127">
        <v>0</v>
      </c>
      <c r="BC47" s="127">
        <v>361</v>
      </c>
      <c r="BD47" s="113"/>
      <c r="BE47" s="122">
        <v>252.5</v>
      </c>
      <c r="BF47" s="112">
        <v>49.880591827982599</v>
      </c>
      <c r="BG47" s="134">
        <v>65</v>
      </c>
      <c r="BH47" s="120">
        <v>0.76739372043050202</v>
      </c>
      <c r="BI47" s="128">
        <v>-116.678157779383</v>
      </c>
      <c r="BJ47" s="114"/>
      <c r="BK47" s="114"/>
      <c r="BL47" s="127">
        <v>77</v>
      </c>
      <c r="BM47" s="127">
        <v>143</v>
      </c>
      <c r="BN47" s="113"/>
      <c r="BO47" s="121">
        <v>740</v>
      </c>
      <c r="BP47" s="122">
        <v>146.184704763197</v>
      </c>
      <c r="BQ47" s="134">
        <v>78</v>
      </c>
      <c r="BR47" s="124">
        <v>1.87416288157945</v>
      </c>
      <c r="BS47" s="125">
        <v>317.36010685876801</v>
      </c>
      <c r="BT47" s="114">
        <v>7.4999999999999997E-3</v>
      </c>
      <c r="BU47" s="126">
        <v>7.4999999999999997E-3</v>
      </c>
      <c r="BV47" s="121">
        <v>0</v>
      </c>
      <c r="BW47" s="121">
        <v>0</v>
      </c>
      <c r="BX47" s="115"/>
      <c r="BY47" s="120">
        <v>0.99867794817556899</v>
      </c>
      <c r="BZ47" s="120">
        <v>1</v>
      </c>
      <c r="CA47" s="137">
        <v>0.99947117927022699</v>
      </c>
      <c r="CB47" s="119">
        <v>0.9</v>
      </c>
      <c r="CC47" s="126">
        <v>2.5000000000000001E-3</v>
      </c>
      <c r="CD47" s="115"/>
      <c r="CE47" s="115"/>
    </row>
    <row r="48" spans="1:83" s="87" customFormat="1" ht="21.4" customHeight="1" x14ac:dyDescent="0.2">
      <c r="A48" s="111" t="s">
        <v>382</v>
      </c>
      <c r="B48" s="111" t="s">
        <v>77</v>
      </c>
      <c r="C48" s="111" t="s">
        <v>87</v>
      </c>
      <c r="D48" s="112">
        <v>2.2861991962222201</v>
      </c>
      <c r="E48" s="113"/>
      <c r="F48" s="114">
        <v>4.8000000000000001E-2</v>
      </c>
      <c r="G48" s="114">
        <v>4.4999999999999998E-2</v>
      </c>
      <c r="H48" s="115"/>
      <c r="I48" s="116">
        <v>6</v>
      </c>
      <c r="J48" s="116">
        <v>5</v>
      </c>
      <c r="K48" s="113"/>
      <c r="L48" s="138">
        <v>0.72</v>
      </c>
      <c r="M48" s="118">
        <v>0.49299999999999999</v>
      </c>
      <c r="N48" s="119">
        <v>0.7</v>
      </c>
      <c r="O48" s="120"/>
      <c r="P48" s="113"/>
      <c r="Q48" s="121">
        <v>123</v>
      </c>
      <c r="R48" s="122">
        <v>53.801086188486302</v>
      </c>
      <c r="S48" s="123">
        <v>36</v>
      </c>
      <c r="T48" s="124">
        <v>1.4944746163468401</v>
      </c>
      <c r="U48" s="125">
        <v>30.655842066192101</v>
      </c>
      <c r="V48" s="126">
        <v>0.01</v>
      </c>
      <c r="W48" s="126">
        <v>0.01</v>
      </c>
      <c r="X48" s="127">
        <v>0</v>
      </c>
      <c r="Y48" s="127">
        <v>0</v>
      </c>
      <c r="Z48" s="113"/>
      <c r="AA48" s="128">
        <v>331</v>
      </c>
      <c r="AB48" s="112">
        <v>144.78178478365001</v>
      </c>
      <c r="AC48" s="123">
        <v>200</v>
      </c>
      <c r="AD48" s="118">
        <v>0.72390892391825001</v>
      </c>
      <c r="AE48" s="129">
        <v>-182.023099632266</v>
      </c>
      <c r="AF48" s="114"/>
      <c r="AG48" s="114"/>
      <c r="AH48" s="130">
        <v>127</v>
      </c>
      <c r="AI48" s="127">
        <v>218</v>
      </c>
      <c r="AJ48" s="113"/>
      <c r="AK48" s="122">
        <v>3836.54774</v>
      </c>
      <c r="AL48" s="122">
        <v>1678.13362297547</v>
      </c>
      <c r="AM48" s="131">
        <v>763.3</v>
      </c>
      <c r="AN48" s="124">
        <v>2.1985243324714698</v>
      </c>
      <c r="AO48" s="132">
        <v>1878.5950802534601</v>
      </c>
      <c r="AP48" s="126">
        <v>0.01</v>
      </c>
      <c r="AQ48" s="126">
        <v>0.01</v>
      </c>
      <c r="AR48" s="127">
        <v>0</v>
      </c>
      <c r="AS48" s="127">
        <v>0</v>
      </c>
      <c r="AT48" s="115"/>
      <c r="AU48" s="122">
        <v>2233.4148100000002</v>
      </c>
      <c r="AV48" s="112">
        <v>976.91172916627499</v>
      </c>
      <c r="AW48" s="133">
        <v>573</v>
      </c>
      <c r="AX48" s="124">
        <v>1.7049070317038</v>
      </c>
      <c r="AY48" s="132">
        <v>766.74761068820305</v>
      </c>
      <c r="AZ48" s="114">
        <v>1.4999999999999999E-2</v>
      </c>
      <c r="BA48" s="114">
        <v>1.4999999999999999E-2</v>
      </c>
      <c r="BB48" s="127">
        <v>0</v>
      </c>
      <c r="BC48" s="127">
        <v>0</v>
      </c>
      <c r="BD48" s="113"/>
      <c r="BE48" s="122">
        <v>145</v>
      </c>
      <c r="BF48" s="112">
        <v>63.424044693744101</v>
      </c>
      <c r="BG48" s="134">
        <v>65</v>
      </c>
      <c r="BH48" s="135">
        <v>0.97575453374990895</v>
      </c>
      <c r="BI48" s="136">
        <v>-21.732507380486499</v>
      </c>
      <c r="BJ48" s="114">
        <v>3.0000000000000001E-3</v>
      </c>
      <c r="BK48" s="114"/>
      <c r="BL48" s="127">
        <v>4</v>
      </c>
      <c r="BM48" s="127">
        <v>34</v>
      </c>
      <c r="BN48" s="113"/>
      <c r="BO48" s="121">
        <v>319</v>
      </c>
      <c r="BP48" s="122">
        <v>139.53289832623699</v>
      </c>
      <c r="BQ48" s="134">
        <v>78</v>
      </c>
      <c r="BR48" s="124">
        <v>1.78888331187483</v>
      </c>
      <c r="BS48" s="125">
        <v>128.12248566837101</v>
      </c>
      <c r="BT48" s="114">
        <v>7.4999999999999997E-3</v>
      </c>
      <c r="BU48" s="126">
        <v>7.4999999999999997E-3</v>
      </c>
      <c r="BV48" s="121">
        <v>0</v>
      </c>
      <c r="BW48" s="121">
        <v>0</v>
      </c>
      <c r="BX48" s="115"/>
      <c r="BY48" s="120">
        <v>0.99376039933444305</v>
      </c>
      <c r="BZ48" s="120">
        <v>1</v>
      </c>
      <c r="CA48" s="137">
        <v>0.99750415973377704</v>
      </c>
      <c r="CB48" s="119">
        <v>0.9</v>
      </c>
      <c r="CC48" s="126">
        <v>2.5000000000000001E-3</v>
      </c>
      <c r="CD48" s="115"/>
      <c r="CE48" s="115"/>
    </row>
    <row r="49" spans="1:83" s="87" customFormat="1" ht="21.4" customHeight="1" x14ac:dyDescent="0.2">
      <c r="A49" s="111" t="s">
        <v>382</v>
      </c>
      <c r="B49" s="111" t="s">
        <v>77</v>
      </c>
      <c r="C49" s="111" t="s">
        <v>88</v>
      </c>
      <c r="D49" s="112">
        <v>3.6495165695555598</v>
      </c>
      <c r="E49" s="113"/>
      <c r="F49" s="114">
        <v>0.02</v>
      </c>
      <c r="G49" s="114">
        <v>0.02</v>
      </c>
      <c r="H49" s="115"/>
      <c r="I49" s="116">
        <v>3</v>
      </c>
      <c r="J49" s="116">
        <v>3</v>
      </c>
      <c r="K49" s="113"/>
      <c r="L49" s="117">
        <v>-0.05</v>
      </c>
      <c r="M49" s="118">
        <v>0.39400000000000002</v>
      </c>
      <c r="N49" s="119">
        <v>0.7</v>
      </c>
      <c r="O49" s="120"/>
      <c r="P49" s="113"/>
      <c r="Q49" s="121">
        <v>110</v>
      </c>
      <c r="R49" s="122">
        <v>30.140978374403101</v>
      </c>
      <c r="S49" s="123">
        <v>36</v>
      </c>
      <c r="T49" s="120">
        <v>0.83724939928897602</v>
      </c>
      <c r="U49" s="128">
        <v>-37.411273277488199</v>
      </c>
      <c r="V49" s="126"/>
      <c r="W49" s="126"/>
      <c r="X49" s="127">
        <v>22</v>
      </c>
      <c r="Y49" s="127">
        <v>48</v>
      </c>
      <c r="Z49" s="113"/>
      <c r="AA49" s="128">
        <v>498</v>
      </c>
      <c r="AB49" s="112">
        <v>136.45642936775201</v>
      </c>
      <c r="AC49" s="123">
        <v>200</v>
      </c>
      <c r="AD49" s="118">
        <v>0.68228214683875998</v>
      </c>
      <c r="AE49" s="129">
        <v>-320.951518208268</v>
      </c>
      <c r="AF49" s="114"/>
      <c r="AG49" s="114"/>
      <c r="AH49" s="130">
        <v>232</v>
      </c>
      <c r="AI49" s="127">
        <v>378</v>
      </c>
      <c r="AJ49" s="113"/>
      <c r="AK49" s="122">
        <v>4020.8121500000002</v>
      </c>
      <c r="AL49" s="122">
        <v>1101.7382914607999</v>
      </c>
      <c r="AM49" s="131">
        <v>828</v>
      </c>
      <c r="AN49" s="124">
        <v>1.33060180128116</v>
      </c>
      <c r="AO49" s="132">
        <v>630.35286461777105</v>
      </c>
      <c r="AP49" s="126">
        <v>0.01</v>
      </c>
      <c r="AQ49" s="126">
        <v>0.01</v>
      </c>
      <c r="AR49" s="127">
        <v>0</v>
      </c>
      <c r="AS49" s="127">
        <v>0</v>
      </c>
      <c r="AT49" s="115"/>
      <c r="AU49" s="122">
        <v>1745.0831800000001</v>
      </c>
      <c r="AV49" s="112">
        <v>478.16831263558799</v>
      </c>
      <c r="AW49" s="133">
        <v>573</v>
      </c>
      <c r="AX49" s="120">
        <v>0.83449967301149797</v>
      </c>
      <c r="AY49" s="122">
        <v>-596.19410448023405</v>
      </c>
      <c r="AZ49" s="114"/>
      <c r="BA49" s="114"/>
      <c r="BB49" s="127">
        <v>347</v>
      </c>
      <c r="BC49" s="127">
        <v>765</v>
      </c>
      <c r="BD49" s="113"/>
      <c r="BE49" s="122">
        <v>187.1</v>
      </c>
      <c r="BF49" s="112">
        <v>51.267064125916598</v>
      </c>
      <c r="BG49" s="134">
        <v>65</v>
      </c>
      <c r="BH49" s="120">
        <v>0.78872406347564095</v>
      </c>
      <c r="BI49" s="128">
        <v>-79.059243417687</v>
      </c>
      <c r="BJ49" s="114"/>
      <c r="BK49" s="114"/>
      <c r="BL49" s="127">
        <v>51</v>
      </c>
      <c r="BM49" s="127">
        <v>98</v>
      </c>
      <c r="BN49" s="113"/>
      <c r="BO49" s="121">
        <v>677</v>
      </c>
      <c r="BP49" s="122">
        <v>185.504021449736</v>
      </c>
      <c r="BQ49" s="134">
        <v>78</v>
      </c>
      <c r="BR49" s="124">
        <v>2.3782566852530298</v>
      </c>
      <c r="BS49" s="125">
        <v>372.29748218792298</v>
      </c>
      <c r="BT49" s="114">
        <v>7.4999999999999997E-3</v>
      </c>
      <c r="BU49" s="126">
        <v>7.4999999999999997E-3</v>
      </c>
      <c r="BV49" s="121">
        <v>0</v>
      </c>
      <c r="BW49" s="121">
        <v>0</v>
      </c>
      <c r="BX49" s="115"/>
      <c r="BY49" s="120">
        <v>0.99746835443037996</v>
      </c>
      <c r="BZ49" s="120">
        <v>1</v>
      </c>
      <c r="CA49" s="137">
        <v>0.99898734177215198</v>
      </c>
      <c r="CB49" s="119">
        <v>0.9</v>
      </c>
      <c r="CC49" s="126">
        <v>2.5000000000000001E-3</v>
      </c>
      <c r="CD49" s="115"/>
      <c r="CE49" s="115"/>
    </row>
    <row r="50" spans="1:83" s="87" customFormat="1" ht="21.4" customHeight="1" x14ac:dyDescent="0.2">
      <c r="A50" s="111" t="s">
        <v>382</v>
      </c>
      <c r="B50" s="111" t="s">
        <v>77</v>
      </c>
      <c r="C50" s="111" t="s">
        <v>89</v>
      </c>
      <c r="D50" s="112">
        <v>1.97182578466667</v>
      </c>
      <c r="E50" s="113"/>
      <c r="F50" s="114">
        <v>1.7500000000000002E-2</v>
      </c>
      <c r="G50" s="114">
        <v>1.225E-2</v>
      </c>
      <c r="H50" s="115"/>
      <c r="I50" s="116">
        <v>3</v>
      </c>
      <c r="J50" s="116">
        <v>3</v>
      </c>
      <c r="K50" s="113"/>
      <c r="L50" s="117">
        <v>0.59</v>
      </c>
      <c r="M50" s="118">
        <v>0.48499999999999999</v>
      </c>
      <c r="N50" s="119">
        <v>0.7</v>
      </c>
      <c r="O50" s="120"/>
      <c r="P50" s="113"/>
      <c r="Q50" s="121">
        <v>54</v>
      </c>
      <c r="R50" s="122">
        <v>27.385786523289902</v>
      </c>
      <c r="S50" s="123">
        <v>36</v>
      </c>
      <c r="T50" s="120">
        <v>0.76071629231360904</v>
      </c>
      <c r="U50" s="128">
        <v>-25.6459870942561</v>
      </c>
      <c r="V50" s="126"/>
      <c r="W50" s="126"/>
      <c r="X50" s="127">
        <v>17</v>
      </c>
      <c r="Y50" s="127">
        <v>32</v>
      </c>
      <c r="Z50" s="113"/>
      <c r="AA50" s="128">
        <v>159</v>
      </c>
      <c r="AB50" s="112">
        <v>80.635926985242605</v>
      </c>
      <c r="AC50" s="123">
        <v>200</v>
      </c>
      <c r="AD50" s="118">
        <v>0.403179634926213</v>
      </c>
      <c r="AE50" s="129">
        <v>-283.47770607920103</v>
      </c>
      <c r="AF50" s="114"/>
      <c r="AG50" s="114"/>
      <c r="AH50" s="130">
        <v>236</v>
      </c>
      <c r="AI50" s="127">
        <v>315</v>
      </c>
      <c r="AJ50" s="113"/>
      <c r="AK50" s="122">
        <v>457.27341999999999</v>
      </c>
      <c r="AL50" s="122">
        <v>231.90356042397599</v>
      </c>
      <c r="AM50" s="131">
        <v>820.2</v>
      </c>
      <c r="AN50" s="118">
        <v>0.28274025899046101</v>
      </c>
      <c r="AO50" s="141">
        <v>-1357.3276526308</v>
      </c>
      <c r="AP50" s="126"/>
      <c r="AQ50" s="126"/>
      <c r="AR50" s="127">
        <v>1161</v>
      </c>
      <c r="AS50" s="127">
        <v>1484</v>
      </c>
      <c r="AT50" s="115"/>
      <c r="AU50" s="122">
        <v>928.31114000000002</v>
      </c>
      <c r="AV50" s="112">
        <v>470.78760568948002</v>
      </c>
      <c r="AW50" s="133">
        <v>573</v>
      </c>
      <c r="AX50" s="120">
        <v>0.821618858096824</v>
      </c>
      <c r="AY50" s="122">
        <v>-336.675833097836</v>
      </c>
      <c r="AZ50" s="114"/>
      <c r="BA50" s="114"/>
      <c r="BB50" s="127">
        <v>202</v>
      </c>
      <c r="BC50" s="127">
        <v>428</v>
      </c>
      <c r="BD50" s="113"/>
      <c r="BE50" s="122">
        <v>132</v>
      </c>
      <c r="BF50" s="112">
        <v>66.943033723597594</v>
      </c>
      <c r="BG50" s="134">
        <v>65</v>
      </c>
      <c r="BH50" s="135">
        <v>1.0298928265168901</v>
      </c>
      <c r="BI50" s="136">
        <v>-11.8052544757403</v>
      </c>
      <c r="BJ50" s="114">
        <v>7.4999999999999997E-3</v>
      </c>
      <c r="BK50" s="114">
        <v>2.2499999999999998E-3</v>
      </c>
      <c r="BL50" s="127">
        <v>0</v>
      </c>
      <c r="BM50" s="127">
        <v>22</v>
      </c>
      <c r="BN50" s="113"/>
      <c r="BO50" s="121">
        <v>198</v>
      </c>
      <c r="BP50" s="122">
        <v>100.414550585396</v>
      </c>
      <c r="BQ50" s="134">
        <v>78</v>
      </c>
      <c r="BR50" s="124">
        <v>1.2873660331461001</v>
      </c>
      <c r="BS50" s="125">
        <v>33.3698990472381</v>
      </c>
      <c r="BT50" s="114">
        <v>7.4999999999999997E-3</v>
      </c>
      <c r="BU50" s="126">
        <v>7.4999999999999997E-3</v>
      </c>
      <c r="BV50" s="121">
        <v>0</v>
      </c>
      <c r="BW50" s="121">
        <v>0</v>
      </c>
      <c r="BX50" s="115"/>
      <c r="BY50" s="120">
        <v>0.99685534591194902</v>
      </c>
      <c r="BZ50" s="120">
        <v>1</v>
      </c>
      <c r="CA50" s="137">
        <v>0.99874213836477999</v>
      </c>
      <c r="CB50" s="119">
        <v>0.9</v>
      </c>
      <c r="CC50" s="126">
        <v>2.5000000000000001E-3</v>
      </c>
      <c r="CD50" s="115"/>
      <c r="CE50" s="115"/>
    </row>
    <row r="51" spans="1:83" s="87" customFormat="1" ht="21.4" customHeight="1" x14ac:dyDescent="0.2">
      <c r="A51" s="111" t="s">
        <v>382</v>
      </c>
      <c r="B51" s="111" t="s">
        <v>77</v>
      </c>
      <c r="C51" s="111" t="s">
        <v>90</v>
      </c>
      <c r="D51" s="112">
        <v>3.09095719111111</v>
      </c>
      <c r="E51" s="113"/>
      <c r="F51" s="114">
        <v>6.7750000000000005E-2</v>
      </c>
      <c r="G51" s="114">
        <v>5.5750000000000001E-2</v>
      </c>
      <c r="H51" s="115"/>
      <c r="I51" s="116">
        <v>6</v>
      </c>
      <c r="J51" s="116">
        <v>6</v>
      </c>
      <c r="K51" s="113"/>
      <c r="L51" s="137">
        <v>0.94</v>
      </c>
      <c r="M51" s="124">
        <v>0.84099999999999997</v>
      </c>
      <c r="N51" s="119">
        <v>0.7</v>
      </c>
      <c r="O51" s="120">
        <v>0.02</v>
      </c>
      <c r="P51" s="113"/>
      <c r="Q51" s="121">
        <v>142</v>
      </c>
      <c r="R51" s="122">
        <v>45.940461552932398</v>
      </c>
      <c r="S51" s="123">
        <v>36</v>
      </c>
      <c r="T51" s="124">
        <v>1.2761239320258999</v>
      </c>
      <c r="U51" s="125">
        <v>17.150057136640001</v>
      </c>
      <c r="V51" s="126">
        <v>0.01</v>
      </c>
      <c r="W51" s="126">
        <v>0.01</v>
      </c>
      <c r="X51" s="127">
        <v>0</v>
      </c>
      <c r="Y51" s="127">
        <v>0</v>
      </c>
      <c r="Z51" s="113"/>
      <c r="AA51" s="128">
        <v>345</v>
      </c>
      <c r="AB51" s="112">
        <v>111.615910110998</v>
      </c>
      <c r="AC51" s="123">
        <v>200</v>
      </c>
      <c r="AD51" s="118">
        <v>0.55807955055499003</v>
      </c>
      <c r="AE51" s="129">
        <v>-348.61079368533302</v>
      </c>
      <c r="AF51" s="114"/>
      <c r="AG51" s="114"/>
      <c r="AH51" s="130">
        <v>274</v>
      </c>
      <c r="AI51" s="127">
        <v>397</v>
      </c>
      <c r="AJ51" s="113"/>
      <c r="AK51" s="122">
        <v>890.23343999999997</v>
      </c>
      <c r="AL51" s="122">
        <v>288.01221917925898</v>
      </c>
      <c r="AM51" s="131">
        <v>693.7</v>
      </c>
      <c r="AN51" s="118">
        <v>0.415182671441919</v>
      </c>
      <c r="AO51" s="141">
        <v>-1515.5555978975799</v>
      </c>
      <c r="AP51" s="126"/>
      <c r="AQ51" s="126"/>
      <c r="AR51" s="127">
        <v>1254</v>
      </c>
      <c r="AS51" s="127">
        <v>1683</v>
      </c>
      <c r="AT51" s="115"/>
      <c r="AU51" s="122">
        <v>1969.7504799999999</v>
      </c>
      <c r="AV51" s="112">
        <v>637.26229715007196</v>
      </c>
      <c r="AW51" s="133">
        <v>573</v>
      </c>
      <c r="AX51" s="135">
        <v>1.11215060584655</v>
      </c>
      <c r="AY51" s="139">
        <v>-13.1937595792631</v>
      </c>
      <c r="AZ51" s="114">
        <v>1.4250000000000001E-2</v>
      </c>
      <c r="BA51" s="114">
        <v>8.2500000000000004E-3</v>
      </c>
      <c r="BB51" s="127">
        <v>0</v>
      </c>
      <c r="BC51" s="127">
        <v>156</v>
      </c>
      <c r="BD51" s="113"/>
      <c r="BE51" s="122">
        <v>220.8</v>
      </c>
      <c r="BF51" s="112">
        <v>71.434182471038596</v>
      </c>
      <c r="BG51" s="134">
        <v>65</v>
      </c>
      <c r="BH51" s="135">
        <v>1.0989874226313601</v>
      </c>
      <c r="BI51" s="136">
        <v>-4.6235079477332599</v>
      </c>
      <c r="BJ51" s="114">
        <v>1.35E-2</v>
      </c>
      <c r="BK51" s="114">
        <v>7.4999999999999997E-3</v>
      </c>
      <c r="BL51" s="127">
        <v>0</v>
      </c>
      <c r="BM51" s="127">
        <v>21</v>
      </c>
      <c r="BN51" s="113"/>
      <c r="BO51" s="121">
        <v>396</v>
      </c>
      <c r="BP51" s="122">
        <v>128.11565334479701</v>
      </c>
      <c r="BQ51" s="134">
        <v>78</v>
      </c>
      <c r="BR51" s="124">
        <v>1.6425083762153501</v>
      </c>
      <c r="BS51" s="125">
        <v>137.93227496550401</v>
      </c>
      <c r="BT51" s="114">
        <v>7.4999999999999997E-3</v>
      </c>
      <c r="BU51" s="126">
        <v>7.4999999999999997E-3</v>
      </c>
      <c r="BV51" s="121">
        <v>0</v>
      </c>
      <c r="BW51" s="121">
        <v>0</v>
      </c>
      <c r="BX51" s="115"/>
      <c r="BY51" s="120">
        <v>0.99695894576786603</v>
      </c>
      <c r="BZ51" s="120">
        <v>1</v>
      </c>
      <c r="CA51" s="137">
        <v>0.99878357830714604</v>
      </c>
      <c r="CB51" s="119">
        <v>0.9</v>
      </c>
      <c r="CC51" s="126">
        <v>2.5000000000000001E-3</v>
      </c>
      <c r="CD51" s="115"/>
      <c r="CE51" s="115"/>
    </row>
    <row r="52" spans="1:83" s="87" customFormat="1" ht="21.4" customHeight="1" x14ac:dyDescent="0.2">
      <c r="A52" s="111" t="s">
        <v>382</v>
      </c>
      <c r="B52" s="111" t="s">
        <v>77</v>
      </c>
      <c r="C52" s="111" t="s">
        <v>91</v>
      </c>
      <c r="D52" s="112">
        <v>8.3391041417777796</v>
      </c>
      <c r="E52" s="113"/>
      <c r="F52" s="114">
        <v>4.7750000000000001E-2</v>
      </c>
      <c r="G52" s="114">
        <v>3.3000000000000002E-2</v>
      </c>
      <c r="H52" s="115"/>
      <c r="I52" s="116">
        <v>5</v>
      </c>
      <c r="J52" s="116">
        <v>5</v>
      </c>
      <c r="K52" s="113"/>
      <c r="L52" s="140">
        <v>0.65509579955784802</v>
      </c>
      <c r="M52" s="118">
        <v>0.52900000000000003</v>
      </c>
      <c r="N52" s="119">
        <v>0.7</v>
      </c>
      <c r="O52" s="120"/>
      <c r="P52" s="113"/>
      <c r="Q52" s="121">
        <v>338</v>
      </c>
      <c r="R52" s="122">
        <v>40.531931758312702</v>
      </c>
      <c r="S52" s="123">
        <v>36</v>
      </c>
      <c r="T52" s="124">
        <v>1.1258869932864599</v>
      </c>
      <c r="U52" s="125">
        <v>1.16690550531189</v>
      </c>
      <c r="V52" s="126">
        <v>0.01</v>
      </c>
      <c r="W52" s="126">
        <v>6.4999999999999997E-3</v>
      </c>
      <c r="X52" s="127">
        <v>0</v>
      </c>
      <c r="Y52" s="127">
        <v>23</v>
      </c>
      <c r="Z52" s="113"/>
      <c r="AA52" s="128">
        <v>969</v>
      </c>
      <c r="AB52" s="112">
        <v>116.199532171021</v>
      </c>
      <c r="AC52" s="123">
        <v>200</v>
      </c>
      <c r="AD52" s="118">
        <v>0.58099766085510496</v>
      </c>
      <c r="AE52" s="129">
        <v>-902.29496941493403</v>
      </c>
      <c r="AF52" s="114"/>
      <c r="AG52" s="114"/>
      <c r="AH52" s="130">
        <v>699</v>
      </c>
      <c r="AI52" s="127">
        <v>1033</v>
      </c>
      <c r="AJ52" s="113"/>
      <c r="AK52" s="122">
        <v>6050.3836000000001</v>
      </c>
      <c r="AL52" s="122">
        <v>725.54359522726202</v>
      </c>
      <c r="AM52" s="131">
        <v>781.5</v>
      </c>
      <c r="AN52" s="120">
        <v>0.92839871430231802</v>
      </c>
      <c r="AO52" s="122">
        <v>-1261.7014929888501</v>
      </c>
      <c r="AP52" s="126"/>
      <c r="AQ52" s="126"/>
      <c r="AR52" s="127">
        <v>467</v>
      </c>
      <c r="AS52" s="127">
        <v>1771</v>
      </c>
      <c r="AT52" s="115"/>
      <c r="AU52" s="122">
        <v>5390.18923</v>
      </c>
      <c r="AV52" s="112">
        <v>646.37509477737399</v>
      </c>
      <c r="AW52" s="133">
        <v>573</v>
      </c>
      <c r="AX52" s="124">
        <v>1.12805426662718</v>
      </c>
      <c r="AY52" s="132">
        <v>40.397078641989502</v>
      </c>
      <c r="AZ52" s="114">
        <v>1.4999999999999999E-2</v>
      </c>
      <c r="BA52" s="114">
        <v>9.75E-3</v>
      </c>
      <c r="BB52" s="127">
        <v>0</v>
      </c>
      <c r="BC52" s="127">
        <v>344</v>
      </c>
      <c r="BD52" s="113"/>
      <c r="BE52" s="122">
        <v>593.29999999999995</v>
      </c>
      <c r="BF52" s="112">
        <v>71.146731101203997</v>
      </c>
      <c r="BG52" s="134">
        <v>65</v>
      </c>
      <c r="BH52" s="135">
        <v>1.09456509386468</v>
      </c>
      <c r="BI52" s="136">
        <v>-14.8708650598535</v>
      </c>
      <c r="BJ52" s="114">
        <v>1.2749999999999999E-2</v>
      </c>
      <c r="BK52" s="114">
        <v>6.7499999999999999E-3</v>
      </c>
      <c r="BL52" s="127">
        <v>0</v>
      </c>
      <c r="BM52" s="127">
        <v>58</v>
      </c>
      <c r="BN52" s="113"/>
      <c r="BO52" s="121">
        <v>982</v>
      </c>
      <c r="BP52" s="122">
        <v>117.75845262326401</v>
      </c>
      <c r="BQ52" s="134">
        <v>78</v>
      </c>
      <c r="BR52" s="124">
        <v>1.5097237515803099</v>
      </c>
      <c r="BS52" s="125">
        <v>285.75818827800299</v>
      </c>
      <c r="BT52" s="114">
        <v>7.4999999999999997E-3</v>
      </c>
      <c r="BU52" s="126">
        <v>7.4999999999999997E-3</v>
      </c>
      <c r="BV52" s="121">
        <v>0</v>
      </c>
      <c r="BW52" s="121">
        <v>0</v>
      </c>
      <c r="BX52" s="115"/>
      <c r="BY52" s="120">
        <v>0.999448428019857</v>
      </c>
      <c r="BZ52" s="120">
        <v>1</v>
      </c>
      <c r="CA52" s="137">
        <v>0.99977937120794302</v>
      </c>
      <c r="CB52" s="119">
        <v>0.9</v>
      </c>
      <c r="CC52" s="126">
        <v>2.5000000000000001E-3</v>
      </c>
      <c r="CD52" s="115"/>
      <c r="CE52" s="115"/>
    </row>
    <row r="53" spans="1:83" s="87" customFormat="1" ht="21.4" customHeight="1" x14ac:dyDescent="0.2">
      <c r="A53" s="111" t="s">
        <v>382</v>
      </c>
      <c r="B53" s="111" t="s">
        <v>77</v>
      </c>
      <c r="C53" s="111" t="s">
        <v>93</v>
      </c>
      <c r="D53" s="112">
        <v>2.8860804667777802</v>
      </c>
      <c r="E53" s="113"/>
      <c r="F53" s="114">
        <v>3.1E-2</v>
      </c>
      <c r="G53" s="114">
        <v>2.0750000000000001E-2</v>
      </c>
      <c r="H53" s="115"/>
      <c r="I53" s="116">
        <v>6</v>
      </c>
      <c r="J53" s="116">
        <v>4</v>
      </c>
      <c r="K53" s="113"/>
      <c r="L53" s="138">
        <v>0.72</v>
      </c>
      <c r="M53" s="120">
        <v>0.66100000000000003</v>
      </c>
      <c r="N53" s="119">
        <v>0.7</v>
      </c>
      <c r="O53" s="120"/>
      <c r="P53" s="113"/>
      <c r="Q53" s="121">
        <v>130</v>
      </c>
      <c r="R53" s="122">
        <v>45.043789144639199</v>
      </c>
      <c r="S53" s="123">
        <v>36</v>
      </c>
      <c r="T53" s="124">
        <v>1.2512163651288699</v>
      </c>
      <c r="U53" s="125">
        <v>13.4254377859119</v>
      </c>
      <c r="V53" s="126">
        <v>0.01</v>
      </c>
      <c r="W53" s="126">
        <v>0.01</v>
      </c>
      <c r="X53" s="127">
        <v>0</v>
      </c>
      <c r="Y53" s="127">
        <v>0</v>
      </c>
      <c r="Z53" s="113"/>
      <c r="AA53" s="128">
        <v>554</v>
      </c>
      <c r="AB53" s="112">
        <v>191.955839893308</v>
      </c>
      <c r="AC53" s="123">
        <v>200</v>
      </c>
      <c r="AD53" s="135">
        <v>0.95977919946654</v>
      </c>
      <c r="AE53" s="136">
        <v>-93.636456744933994</v>
      </c>
      <c r="AF53" s="114">
        <v>1.5E-3</v>
      </c>
      <c r="AG53" s="114"/>
      <c r="AH53" s="130">
        <v>24</v>
      </c>
      <c r="AI53" s="127">
        <v>139</v>
      </c>
      <c r="AJ53" s="113"/>
      <c r="AK53" s="122">
        <v>2250.56196</v>
      </c>
      <c r="AL53" s="122">
        <v>779.79875679373697</v>
      </c>
      <c r="AM53" s="131">
        <v>780.5</v>
      </c>
      <c r="AN53" s="135">
        <v>0.99910154618031699</v>
      </c>
      <c r="AO53" s="139">
        <v>-276.83931244710499</v>
      </c>
      <c r="AP53" s="126">
        <v>3.5000000000000001E-3</v>
      </c>
      <c r="AQ53" s="126">
        <v>0</v>
      </c>
      <c r="AR53" s="127">
        <v>3</v>
      </c>
      <c r="AS53" s="127">
        <v>453</v>
      </c>
      <c r="AT53" s="115"/>
      <c r="AU53" s="122">
        <v>1661.39806</v>
      </c>
      <c r="AV53" s="112">
        <v>575.65895307655796</v>
      </c>
      <c r="AW53" s="133">
        <v>573</v>
      </c>
      <c r="AX53" s="135">
        <v>1.00464040676537</v>
      </c>
      <c r="AY53" s="139">
        <v>-190.111450716322</v>
      </c>
      <c r="AZ53" s="114">
        <v>6.0000000000000001E-3</v>
      </c>
      <c r="BA53" s="114">
        <v>7.5000000000000002E-4</v>
      </c>
      <c r="BB53" s="127">
        <v>0</v>
      </c>
      <c r="BC53" s="127">
        <v>324</v>
      </c>
      <c r="BD53" s="113"/>
      <c r="BE53" s="122">
        <v>175</v>
      </c>
      <c r="BF53" s="112">
        <v>60.635870002398903</v>
      </c>
      <c r="BG53" s="134">
        <v>65</v>
      </c>
      <c r="BH53" s="120">
        <v>0.93285953849844405</v>
      </c>
      <c r="BI53" s="128">
        <v>-35.481848442103498</v>
      </c>
      <c r="BJ53" s="114">
        <v>0</v>
      </c>
      <c r="BK53" s="114"/>
      <c r="BL53" s="127">
        <v>13</v>
      </c>
      <c r="BM53" s="127">
        <v>51</v>
      </c>
      <c r="BN53" s="113"/>
      <c r="BO53" s="121">
        <v>409</v>
      </c>
      <c r="BP53" s="122">
        <v>141.71469046274899</v>
      </c>
      <c r="BQ53" s="134">
        <v>78</v>
      </c>
      <c r="BR53" s="124">
        <v>1.81685500593268</v>
      </c>
      <c r="BS53" s="125">
        <v>168.037678532163</v>
      </c>
      <c r="BT53" s="114">
        <v>7.4999999999999997E-3</v>
      </c>
      <c r="BU53" s="126">
        <v>7.4999999999999997E-3</v>
      </c>
      <c r="BV53" s="121">
        <v>0</v>
      </c>
      <c r="BW53" s="121">
        <v>0</v>
      </c>
      <c r="BX53" s="115"/>
      <c r="BY53" s="120">
        <v>0.98142414860681104</v>
      </c>
      <c r="BZ53" s="120">
        <v>1</v>
      </c>
      <c r="CA53" s="137">
        <v>0.99256965944272402</v>
      </c>
      <c r="CB53" s="119">
        <v>0.9</v>
      </c>
      <c r="CC53" s="126">
        <v>2.5000000000000001E-3</v>
      </c>
      <c r="CD53" s="115"/>
      <c r="CE53" s="115"/>
    </row>
    <row r="54" spans="1:83" s="87" customFormat="1" ht="21.4" customHeight="1" x14ac:dyDescent="0.2">
      <c r="A54" s="111" t="s">
        <v>382</v>
      </c>
      <c r="B54" s="111" t="s">
        <v>77</v>
      </c>
      <c r="C54" s="111" t="s">
        <v>94</v>
      </c>
      <c r="D54" s="112">
        <v>4.5130608658888898</v>
      </c>
      <c r="E54" s="113"/>
      <c r="F54" s="114">
        <v>4.5749999999999999E-2</v>
      </c>
      <c r="G54" s="114">
        <v>4.4499999999999998E-2</v>
      </c>
      <c r="H54" s="115"/>
      <c r="I54" s="116">
        <v>6</v>
      </c>
      <c r="J54" s="116">
        <v>5</v>
      </c>
      <c r="K54" s="113"/>
      <c r="L54" s="117">
        <v>0.60088685015290499</v>
      </c>
      <c r="M54" s="118">
        <v>0.58399999999999996</v>
      </c>
      <c r="N54" s="119">
        <v>0.7</v>
      </c>
      <c r="O54" s="120"/>
      <c r="P54" s="113"/>
      <c r="Q54" s="121">
        <v>194</v>
      </c>
      <c r="R54" s="122">
        <v>42.986346908439003</v>
      </c>
      <c r="S54" s="123">
        <v>36</v>
      </c>
      <c r="T54" s="124">
        <v>1.1940651919010801</v>
      </c>
      <c r="U54" s="125">
        <v>11.708445505016</v>
      </c>
      <c r="V54" s="126">
        <v>0.01</v>
      </c>
      <c r="W54" s="126">
        <v>9.4999999999999998E-3</v>
      </c>
      <c r="X54" s="127">
        <v>0</v>
      </c>
      <c r="Y54" s="127">
        <v>1</v>
      </c>
      <c r="Z54" s="113"/>
      <c r="AA54" s="128">
        <v>696</v>
      </c>
      <c r="AB54" s="112">
        <v>154.219059011719</v>
      </c>
      <c r="AC54" s="123">
        <v>200</v>
      </c>
      <c r="AD54" s="120">
        <v>0.77109529505859498</v>
      </c>
      <c r="AE54" s="128">
        <v>-316.730858305467</v>
      </c>
      <c r="AF54" s="114"/>
      <c r="AG54" s="114"/>
      <c r="AH54" s="130">
        <v>207</v>
      </c>
      <c r="AI54" s="127">
        <v>388</v>
      </c>
      <c r="AJ54" s="113"/>
      <c r="AK54" s="122">
        <v>5088.0134699999999</v>
      </c>
      <c r="AL54" s="122">
        <v>1127.3974850321199</v>
      </c>
      <c r="AM54" s="131">
        <v>823.8</v>
      </c>
      <c r="AN54" s="124">
        <v>1.3685329995534401</v>
      </c>
      <c r="AO54" s="132">
        <v>916.57506463978302</v>
      </c>
      <c r="AP54" s="126">
        <v>0.01</v>
      </c>
      <c r="AQ54" s="126">
        <v>0.01</v>
      </c>
      <c r="AR54" s="127">
        <v>0</v>
      </c>
      <c r="AS54" s="127">
        <v>0</v>
      </c>
      <c r="AT54" s="115"/>
      <c r="AU54" s="122">
        <v>3480.8847999999998</v>
      </c>
      <c r="AV54" s="112">
        <v>771.29134825315703</v>
      </c>
      <c r="AW54" s="133">
        <v>573</v>
      </c>
      <c r="AX54" s="124">
        <v>1.3460581993946901</v>
      </c>
      <c r="AY54" s="132">
        <v>585.61725225760904</v>
      </c>
      <c r="AZ54" s="114">
        <v>1.4999999999999999E-2</v>
      </c>
      <c r="BA54" s="114">
        <v>1.4999999999999999E-2</v>
      </c>
      <c r="BB54" s="127">
        <v>0</v>
      </c>
      <c r="BC54" s="127">
        <v>0</v>
      </c>
      <c r="BD54" s="113"/>
      <c r="BE54" s="122">
        <v>276.39999999999998</v>
      </c>
      <c r="BF54" s="112">
        <v>61.244465389136799</v>
      </c>
      <c r="BG54" s="134">
        <v>65</v>
      </c>
      <c r="BH54" s="135">
        <v>0.94222254444825904</v>
      </c>
      <c r="BI54" s="136">
        <v>-52.737528949276701</v>
      </c>
      <c r="BJ54" s="114">
        <v>7.5000000000000002E-4</v>
      </c>
      <c r="BK54" s="114"/>
      <c r="BL54" s="127">
        <v>17</v>
      </c>
      <c r="BM54" s="127">
        <v>76</v>
      </c>
      <c r="BN54" s="113"/>
      <c r="BO54" s="121">
        <v>762</v>
      </c>
      <c r="BP54" s="122">
        <v>168.84328012489999</v>
      </c>
      <c r="BQ54" s="134">
        <v>78</v>
      </c>
      <c r="BR54" s="124">
        <v>2.16465743749872</v>
      </c>
      <c r="BS54" s="125">
        <v>385.19913263389799</v>
      </c>
      <c r="BT54" s="114">
        <v>7.4999999999999997E-3</v>
      </c>
      <c r="BU54" s="126">
        <v>7.4999999999999997E-3</v>
      </c>
      <c r="BV54" s="121">
        <v>0</v>
      </c>
      <c r="BW54" s="121">
        <v>0</v>
      </c>
      <c r="BX54" s="115"/>
      <c r="BY54" s="120">
        <v>0.99603779335568399</v>
      </c>
      <c r="BZ54" s="120">
        <v>1</v>
      </c>
      <c r="CA54" s="137">
        <v>0.99841511734227395</v>
      </c>
      <c r="CB54" s="119">
        <v>0.9</v>
      </c>
      <c r="CC54" s="126">
        <v>2.5000000000000001E-3</v>
      </c>
      <c r="CD54" s="115"/>
      <c r="CE54" s="115"/>
    </row>
    <row r="55" spans="1:83" s="87" customFormat="1" ht="21.4" customHeight="1" x14ac:dyDescent="0.2">
      <c r="A55" s="111" t="s">
        <v>382</v>
      </c>
      <c r="B55" s="111" t="s">
        <v>95</v>
      </c>
      <c r="C55" s="111" t="s">
        <v>96</v>
      </c>
      <c r="D55" s="112">
        <v>3.4333982426666698</v>
      </c>
      <c r="E55" s="113"/>
      <c r="F55" s="114">
        <v>1.6500000000000001E-2</v>
      </c>
      <c r="G55" s="114">
        <v>1.0500000000000001E-2</v>
      </c>
      <c r="H55" s="115"/>
      <c r="I55" s="116">
        <v>4</v>
      </c>
      <c r="J55" s="116">
        <v>3</v>
      </c>
      <c r="K55" s="113"/>
      <c r="L55" s="138">
        <v>0.82</v>
      </c>
      <c r="M55" s="118">
        <v>0.56799999999999995</v>
      </c>
      <c r="N55" s="119">
        <v>0.7</v>
      </c>
      <c r="O55" s="120"/>
      <c r="P55" s="113"/>
      <c r="Q55" s="121">
        <v>122</v>
      </c>
      <c r="R55" s="122">
        <v>35.533308802897402</v>
      </c>
      <c r="S55" s="123">
        <v>36</v>
      </c>
      <c r="T55" s="135">
        <v>0.98703635563603898</v>
      </c>
      <c r="U55" s="136">
        <v>-16.681821817792201</v>
      </c>
      <c r="V55" s="126">
        <v>3.0000000000000001E-3</v>
      </c>
      <c r="W55" s="126"/>
      <c r="X55" s="127">
        <v>2</v>
      </c>
      <c r="Y55" s="127">
        <v>27</v>
      </c>
      <c r="Z55" s="113"/>
      <c r="AA55" s="128">
        <v>362</v>
      </c>
      <c r="AB55" s="112">
        <v>105.434899890564</v>
      </c>
      <c r="AC55" s="123">
        <v>200</v>
      </c>
      <c r="AD55" s="118">
        <v>0.52717449945282002</v>
      </c>
      <c r="AE55" s="129">
        <v>-408.45456565440099</v>
      </c>
      <c r="AF55" s="114"/>
      <c r="AG55" s="114"/>
      <c r="AH55" s="130">
        <v>325</v>
      </c>
      <c r="AI55" s="127">
        <v>463</v>
      </c>
      <c r="AJ55" s="113"/>
      <c r="AK55" s="122">
        <v>2855.30249</v>
      </c>
      <c r="AL55" s="122">
        <v>831.62577953157302</v>
      </c>
      <c r="AM55" s="131">
        <v>828</v>
      </c>
      <c r="AN55" s="135">
        <v>1.00437896078692</v>
      </c>
      <c r="AO55" s="139">
        <v>-334.37941180922002</v>
      </c>
      <c r="AP55" s="126">
        <v>3.5000000000000001E-3</v>
      </c>
      <c r="AQ55" s="126">
        <v>5.0000000000000001E-4</v>
      </c>
      <c r="AR55" s="127">
        <v>0</v>
      </c>
      <c r="AS55" s="127">
        <v>557</v>
      </c>
      <c r="AT55" s="115"/>
      <c r="AU55" s="122">
        <v>1833.81566</v>
      </c>
      <c r="AV55" s="112">
        <v>534.11096831450095</v>
      </c>
      <c r="AW55" s="133">
        <v>573</v>
      </c>
      <c r="AX55" s="120">
        <v>0.93213083475480096</v>
      </c>
      <c r="AY55" s="122">
        <v>-368.81506133654301</v>
      </c>
      <c r="AZ55" s="114">
        <v>0</v>
      </c>
      <c r="BA55" s="114"/>
      <c r="BB55" s="127">
        <v>134</v>
      </c>
      <c r="BC55" s="127">
        <v>527</v>
      </c>
      <c r="BD55" s="113"/>
      <c r="BE55" s="122">
        <v>200</v>
      </c>
      <c r="BF55" s="112">
        <v>58.251325906389198</v>
      </c>
      <c r="BG55" s="134">
        <v>65</v>
      </c>
      <c r="BH55" s="120">
        <v>0.89617424471368001</v>
      </c>
      <c r="BI55" s="128">
        <v>-50.397733837680299</v>
      </c>
      <c r="BJ55" s="114"/>
      <c r="BK55" s="114"/>
      <c r="BL55" s="127">
        <v>24</v>
      </c>
      <c r="BM55" s="127">
        <v>68</v>
      </c>
      <c r="BN55" s="113"/>
      <c r="BO55" s="121">
        <v>421</v>
      </c>
      <c r="BP55" s="122">
        <v>122.619041032949</v>
      </c>
      <c r="BQ55" s="134">
        <v>78</v>
      </c>
      <c r="BR55" s="124">
        <v>1.5720389876019101</v>
      </c>
      <c r="BS55" s="125">
        <v>134.341460641868</v>
      </c>
      <c r="BT55" s="114">
        <v>7.4999999999999997E-3</v>
      </c>
      <c r="BU55" s="126">
        <v>7.4999999999999997E-3</v>
      </c>
      <c r="BV55" s="121">
        <v>0</v>
      </c>
      <c r="BW55" s="121">
        <v>0</v>
      </c>
      <c r="BX55" s="115"/>
      <c r="BY55" s="120">
        <v>0.99794238683127601</v>
      </c>
      <c r="BZ55" s="120">
        <v>1</v>
      </c>
      <c r="CA55" s="137">
        <v>0.99917695473251</v>
      </c>
      <c r="CB55" s="119">
        <v>0.9</v>
      </c>
      <c r="CC55" s="126">
        <v>2.5000000000000001E-3</v>
      </c>
      <c r="CD55" s="115"/>
      <c r="CE55" s="115"/>
    </row>
    <row r="56" spans="1:83" s="87" customFormat="1" ht="21.4" customHeight="1" x14ac:dyDescent="0.2">
      <c r="A56" s="111" t="s">
        <v>382</v>
      </c>
      <c r="B56" s="111" t="s">
        <v>95</v>
      </c>
      <c r="C56" s="111" t="s">
        <v>98</v>
      </c>
      <c r="D56" s="112">
        <v>4.0058120892222204</v>
      </c>
      <c r="E56" s="113"/>
      <c r="F56" s="114">
        <v>5.0500000000000003E-2</v>
      </c>
      <c r="G56" s="114">
        <v>4.0750000000000001E-2</v>
      </c>
      <c r="H56" s="115"/>
      <c r="I56" s="116">
        <v>7</v>
      </c>
      <c r="J56" s="116">
        <v>6</v>
      </c>
      <c r="K56" s="113"/>
      <c r="L56" s="138">
        <v>0.74280359820089903</v>
      </c>
      <c r="M56" s="135">
        <v>0.70199999999999996</v>
      </c>
      <c r="N56" s="119">
        <v>0.7</v>
      </c>
      <c r="O56" s="120">
        <v>1E-3</v>
      </c>
      <c r="P56" s="113"/>
      <c r="Q56" s="121">
        <v>230</v>
      </c>
      <c r="R56" s="122">
        <v>57.4165724395368</v>
      </c>
      <c r="S56" s="123">
        <v>36</v>
      </c>
      <c r="T56" s="124">
        <v>1.59490478998713</v>
      </c>
      <c r="U56" s="125">
        <v>68.197238092136104</v>
      </c>
      <c r="V56" s="126">
        <v>0.01</v>
      </c>
      <c r="W56" s="126">
        <v>0.01</v>
      </c>
      <c r="X56" s="127">
        <v>0</v>
      </c>
      <c r="Y56" s="127">
        <v>0</v>
      </c>
      <c r="Z56" s="113"/>
      <c r="AA56" s="128">
        <v>555</v>
      </c>
      <c r="AB56" s="112">
        <v>138.548685669317</v>
      </c>
      <c r="AC56" s="123">
        <v>200</v>
      </c>
      <c r="AD56" s="118">
        <v>0.69274342834658498</v>
      </c>
      <c r="AE56" s="129">
        <v>-343.904232821466</v>
      </c>
      <c r="AF56" s="114"/>
      <c r="AG56" s="114"/>
      <c r="AH56" s="130">
        <v>247</v>
      </c>
      <c r="AI56" s="127">
        <v>407</v>
      </c>
      <c r="AJ56" s="113"/>
      <c r="AK56" s="122">
        <v>4036.2262799999999</v>
      </c>
      <c r="AL56" s="122">
        <v>1007.59251559992</v>
      </c>
      <c r="AM56" s="131">
        <v>828</v>
      </c>
      <c r="AN56" s="124">
        <v>1.21689917342986</v>
      </c>
      <c r="AO56" s="132">
        <v>314.76275611913002</v>
      </c>
      <c r="AP56" s="126">
        <v>0.01</v>
      </c>
      <c r="AQ56" s="126">
        <v>0.01</v>
      </c>
      <c r="AR56" s="127">
        <v>0</v>
      </c>
      <c r="AS56" s="127">
        <v>0</v>
      </c>
      <c r="AT56" s="115"/>
      <c r="AU56" s="122">
        <v>2586.21594</v>
      </c>
      <c r="AV56" s="112">
        <v>645.61589070997695</v>
      </c>
      <c r="AW56" s="133">
        <v>573</v>
      </c>
      <c r="AX56" s="124">
        <v>1.12672930315877</v>
      </c>
      <c r="AY56" s="132">
        <v>16.3641057515988</v>
      </c>
      <c r="AZ56" s="114">
        <v>1.4999999999999999E-2</v>
      </c>
      <c r="BA56" s="114">
        <v>9.75E-3</v>
      </c>
      <c r="BB56" s="127">
        <v>0</v>
      </c>
      <c r="BC56" s="127">
        <v>169</v>
      </c>
      <c r="BD56" s="113"/>
      <c r="BE56" s="122">
        <v>258.7</v>
      </c>
      <c r="BF56" s="112">
        <v>64.581162130905099</v>
      </c>
      <c r="BG56" s="134">
        <v>65</v>
      </c>
      <c r="BH56" s="135">
        <v>0.99355634047546304</v>
      </c>
      <c r="BI56" s="136">
        <v>-33.443875666976503</v>
      </c>
      <c r="BJ56" s="114">
        <v>4.4999999999999997E-3</v>
      </c>
      <c r="BK56" s="114"/>
      <c r="BL56" s="127">
        <v>2</v>
      </c>
      <c r="BM56" s="127">
        <v>54</v>
      </c>
      <c r="BN56" s="113"/>
      <c r="BO56" s="121">
        <v>476</v>
      </c>
      <c r="BP56" s="122">
        <v>118.827341222694</v>
      </c>
      <c r="BQ56" s="134">
        <v>78</v>
      </c>
      <c r="BR56" s="124">
        <v>1.523427451573</v>
      </c>
      <c r="BS56" s="125">
        <v>141.54994169633</v>
      </c>
      <c r="BT56" s="114">
        <v>7.4999999999999997E-3</v>
      </c>
      <c r="BU56" s="126">
        <v>7.4999999999999997E-3</v>
      </c>
      <c r="BV56" s="121">
        <v>0</v>
      </c>
      <c r="BW56" s="121">
        <v>0</v>
      </c>
      <c r="BX56" s="115"/>
      <c r="BY56" s="120">
        <v>0.99810516342965405</v>
      </c>
      <c r="BZ56" s="120">
        <v>1</v>
      </c>
      <c r="CA56" s="137">
        <v>0.999242065371862</v>
      </c>
      <c r="CB56" s="119">
        <v>0.9</v>
      </c>
      <c r="CC56" s="126">
        <v>2.5000000000000001E-3</v>
      </c>
      <c r="CD56" s="115"/>
      <c r="CE56" s="115"/>
    </row>
    <row r="57" spans="1:83" s="87" customFormat="1" ht="21.4" customHeight="1" x14ac:dyDescent="0.2">
      <c r="A57" s="111" t="s">
        <v>382</v>
      </c>
      <c r="B57" s="111" t="s">
        <v>95</v>
      </c>
      <c r="C57" s="111" t="s">
        <v>99</v>
      </c>
      <c r="D57" s="112">
        <v>4.8459355459999998</v>
      </c>
      <c r="E57" s="113"/>
      <c r="F57" s="114">
        <v>3.3250000000000002E-2</v>
      </c>
      <c r="G57" s="114">
        <v>2.5999999999999999E-2</v>
      </c>
      <c r="H57" s="115"/>
      <c r="I57" s="116">
        <v>6</v>
      </c>
      <c r="J57" s="116">
        <v>4</v>
      </c>
      <c r="K57" s="113"/>
      <c r="L57" s="137">
        <v>0.86745272525027795</v>
      </c>
      <c r="M57" s="135">
        <v>0.74399999999999999</v>
      </c>
      <c r="N57" s="119">
        <v>0.7</v>
      </c>
      <c r="O57" s="120">
        <v>6.0000000000000001E-3</v>
      </c>
      <c r="P57" s="113"/>
      <c r="Q57" s="121">
        <v>231</v>
      </c>
      <c r="R57" s="122">
        <v>47.668813959086798</v>
      </c>
      <c r="S57" s="123">
        <v>36</v>
      </c>
      <c r="T57" s="124">
        <v>1.32413372108575</v>
      </c>
      <c r="U57" s="125">
        <v>35.262971425967997</v>
      </c>
      <c r="V57" s="126">
        <v>0.01</v>
      </c>
      <c r="W57" s="126">
        <v>0.01</v>
      </c>
      <c r="X57" s="127">
        <v>0</v>
      </c>
      <c r="Y57" s="127">
        <v>0</v>
      </c>
      <c r="Z57" s="113"/>
      <c r="AA57" s="128">
        <v>717</v>
      </c>
      <c r="AB57" s="112">
        <v>147.95904592495799</v>
      </c>
      <c r="AC57" s="123">
        <v>200</v>
      </c>
      <c r="AD57" s="118">
        <v>0.73979522962479005</v>
      </c>
      <c r="AE57" s="129">
        <v>-370.42793652239999</v>
      </c>
      <c r="AF57" s="114"/>
      <c r="AG57" s="114"/>
      <c r="AH57" s="130">
        <v>253</v>
      </c>
      <c r="AI57" s="127">
        <v>447</v>
      </c>
      <c r="AJ57" s="113"/>
      <c r="AK57" s="122">
        <v>3998.15056</v>
      </c>
      <c r="AL57" s="122">
        <v>825.05236028163995</v>
      </c>
      <c r="AM57" s="131">
        <v>828</v>
      </c>
      <c r="AN57" s="135">
        <v>0.99644004864932401</v>
      </c>
      <c r="AO57" s="139">
        <v>-503.801097202736</v>
      </c>
      <c r="AP57" s="126">
        <v>3.5000000000000001E-3</v>
      </c>
      <c r="AQ57" s="126">
        <v>0</v>
      </c>
      <c r="AR57" s="127">
        <v>15</v>
      </c>
      <c r="AS57" s="127">
        <v>817</v>
      </c>
      <c r="AT57" s="115"/>
      <c r="AU57" s="122">
        <v>2558.7228</v>
      </c>
      <c r="AV57" s="112">
        <v>528.014204008977</v>
      </c>
      <c r="AW57" s="133">
        <v>573</v>
      </c>
      <c r="AX57" s="120">
        <v>0.92149075743277098</v>
      </c>
      <c r="AY57" s="122">
        <v>-550.09410757381602</v>
      </c>
      <c r="AZ57" s="114"/>
      <c r="BA57" s="114"/>
      <c r="BB57" s="127">
        <v>218</v>
      </c>
      <c r="BC57" s="127">
        <v>774</v>
      </c>
      <c r="BD57" s="113"/>
      <c r="BE57" s="122">
        <v>308.10000000000002</v>
      </c>
      <c r="BF57" s="112">
        <v>63.579054462314602</v>
      </c>
      <c r="BG57" s="134">
        <v>65</v>
      </c>
      <c r="BH57" s="135">
        <v>0.97813929942022404</v>
      </c>
      <c r="BI57" s="136">
        <v>-45.314079369780004</v>
      </c>
      <c r="BJ57" s="114">
        <v>3.7499999999999999E-3</v>
      </c>
      <c r="BK57" s="114"/>
      <c r="BL57" s="127">
        <v>7</v>
      </c>
      <c r="BM57" s="127">
        <v>70</v>
      </c>
      <c r="BN57" s="113"/>
      <c r="BO57" s="121">
        <v>536</v>
      </c>
      <c r="BP57" s="122">
        <v>110.608157065241</v>
      </c>
      <c r="BQ57" s="134">
        <v>78</v>
      </c>
      <c r="BR57" s="124">
        <v>1.4180532957082199</v>
      </c>
      <c r="BS57" s="125">
        <v>131.40702614180501</v>
      </c>
      <c r="BT57" s="114">
        <v>7.4999999999999997E-3</v>
      </c>
      <c r="BU57" s="126">
        <v>7.4999999999999997E-3</v>
      </c>
      <c r="BV57" s="121">
        <v>0</v>
      </c>
      <c r="BW57" s="121">
        <v>0</v>
      </c>
      <c r="BX57" s="115"/>
      <c r="BY57" s="120">
        <v>0.99649569926728299</v>
      </c>
      <c r="BZ57" s="120">
        <v>1</v>
      </c>
      <c r="CA57" s="137">
        <v>0.99859827970691295</v>
      </c>
      <c r="CB57" s="119">
        <v>0.9</v>
      </c>
      <c r="CC57" s="126">
        <v>2.5000000000000001E-3</v>
      </c>
      <c r="CD57" s="115"/>
      <c r="CE57" s="115"/>
    </row>
    <row r="58" spans="1:83" s="87" customFormat="1" ht="21.4" customHeight="1" x14ac:dyDescent="0.2">
      <c r="A58" s="111" t="s">
        <v>382</v>
      </c>
      <c r="B58" s="111" t="s">
        <v>95</v>
      </c>
      <c r="C58" s="111" t="s">
        <v>100</v>
      </c>
      <c r="D58" s="112">
        <v>1.5977125545555599</v>
      </c>
      <c r="E58" s="113"/>
      <c r="F58" s="114">
        <v>3.9750000000000001E-2</v>
      </c>
      <c r="G58" s="114">
        <v>3.3750000000000002E-2</v>
      </c>
      <c r="H58" s="115"/>
      <c r="I58" s="116">
        <v>5</v>
      </c>
      <c r="J58" s="116">
        <v>5</v>
      </c>
      <c r="K58" s="113"/>
      <c r="L58" s="117">
        <v>0.47</v>
      </c>
      <c r="M58" s="118">
        <v>0.41799999999999998</v>
      </c>
      <c r="N58" s="119">
        <v>0.7</v>
      </c>
      <c r="O58" s="120"/>
      <c r="P58" s="113"/>
      <c r="Q58" s="121">
        <v>72</v>
      </c>
      <c r="R58" s="122">
        <v>45.064426510705196</v>
      </c>
      <c r="S58" s="123">
        <v>36</v>
      </c>
      <c r="T58" s="124">
        <v>1.2517896252973699</v>
      </c>
      <c r="U58" s="125">
        <v>7.4651944963918204</v>
      </c>
      <c r="V58" s="126">
        <v>0.01</v>
      </c>
      <c r="W58" s="126">
        <v>0.01</v>
      </c>
      <c r="X58" s="127">
        <v>0</v>
      </c>
      <c r="Y58" s="127">
        <v>0</v>
      </c>
      <c r="Z58" s="113"/>
      <c r="AA58" s="128">
        <v>252</v>
      </c>
      <c r="AB58" s="112">
        <v>157.725492787468</v>
      </c>
      <c r="AC58" s="123">
        <v>200</v>
      </c>
      <c r="AD58" s="120">
        <v>0.78862746393733996</v>
      </c>
      <c r="AE58" s="128">
        <v>-106.526697242268</v>
      </c>
      <c r="AF58" s="114"/>
      <c r="AG58" s="114"/>
      <c r="AH58" s="130">
        <v>68</v>
      </c>
      <c r="AI58" s="127">
        <v>132</v>
      </c>
      <c r="AJ58" s="113"/>
      <c r="AK58" s="122">
        <v>1635.3723600000001</v>
      </c>
      <c r="AL58" s="122">
        <v>1023.5710768730401</v>
      </c>
      <c r="AM58" s="131">
        <v>828</v>
      </c>
      <c r="AN58" s="124">
        <v>1.2361969527452199</v>
      </c>
      <c r="AO58" s="132">
        <v>151.07183341701199</v>
      </c>
      <c r="AP58" s="126">
        <v>0.01</v>
      </c>
      <c r="AQ58" s="126">
        <v>0.01</v>
      </c>
      <c r="AR58" s="127">
        <v>0</v>
      </c>
      <c r="AS58" s="127">
        <v>0</v>
      </c>
      <c r="AT58" s="115"/>
      <c r="AU58" s="122">
        <v>724.49221</v>
      </c>
      <c r="AV58" s="112">
        <v>453.45591604338102</v>
      </c>
      <c r="AW58" s="133">
        <v>573</v>
      </c>
      <c r="AX58" s="120">
        <v>0.79137158122754103</v>
      </c>
      <c r="AY58" s="122">
        <v>-300.48960329407203</v>
      </c>
      <c r="AZ58" s="114"/>
      <c r="BA58" s="114"/>
      <c r="BB58" s="127">
        <v>191</v>
      </c>
      <c r="BC58" s="127">
        <v>375</v>
      </c>
      <c r="BD58" s="113"/>
      <c r="BE58" s="122">
        <v>109.3</v>
      </c>
      <c r="BF58" s="112">
        <v>68.410303022501196</v>
      </c>
      <c r="BG58" s="134">
        <v>65</v>
      </c>
      <c r="BH58" s="135">
        <v>1.05246620034617</v>
      </c>
      <c r="BI58" s="136">
        <v>-7.2211766037370104</v>
      </c>
      <c r="BJ58" s="114">
        <v>9.75E-3</v>
      </c>
      <c r="BK58" s="114">
        <v>3.7499999999999999E-3</v>
      </c>
      <c r="BL58" s="127">
        <v>0</v>
      </c>
      <c r="BM58" s="127">
        <v>16</v>
      </c>
      <c r="BN58" s="113"/>
      <c r="BO58" s="121">
        <v>207</v>
      </c>
      <c r="BP58" s="122">
        <v>129.56022621827799</v>
      </c>
      <c r="BQ58" s="134">
        <v>78</v>
      </c>
      <c r="BR58" s="124">
        <v>1.6610285412599699</v>
      </c>
      <c r="BS58" s="125">
        <v>73.605061565090793</v>
      </c>
      <c r="BT58" s="114">
        <v>7.4999999999999997E-3</v>
      </c>
      <c r="BU58" s="126">
        <v>7.4999999999999997E-3</v>
      </c>
      <c r="BV58" s="121">
        <v>0</v>
      </c>
      <c r="BW58" s="121">
        <v>0</v>
      </c>
      <c r="BX58" s="115"/>
      <c r="BY58" s="120">
        <v>0.99745762711864405</v>
      </c>
      <c r="BZ58" s="120">
        <v>1</v>
      </c>
      <c r="CA58" s="137">
        <v>0.99898305084745698</v>
      </c>
      <c r="CB58" s="119">
        <v>0.9</v>
      </c>
      <c r="CC58" s="126">
        <v>2.5000000000000001E-3</v>
      </c>
      <c r="CD58" s="115"/>
      <c r="CE58" s="115"/>
    </row>
    <row r="59" spans="1:83" s="87" customFormat="1" ht="21.4" customHeight="1" x14ac:dyDescent="0.2">
      <c r="A59" s="111" t="s">
        <v>382</v>
      </c>
      <c r="B59" s="111" t="s">
        <v>95</v>
      </c>
      <c r="C59" s="111" t="s">
        <v>101</v>
      </c>
      <c r="D59" s="112">
        <v>3.5664126951111101</v>
      </c>
      <c r="E59" s="113"/>
      <c r="F59" s="114">
        <v>3.5749999999999997E-2</v>
      </c>
      <c r="G59" s="114">
        <v>2.6499999999999999E-2</v>
      </c>
      <c r="H59" s="115"/>
      <c r="I59" s="116">
        <v>5</v>
      </c>
      <c r="J59" s="116">
        <v>5</v>
      </c>
      <c r="K59" s="113"/>
      <c r="L59" s="117">
        <v>0.61</v>
      </c>
      <c r="M59" s="118">
        <v>0.40799999999999997</v>
      </c>
      <c r="N59" s="119">
        <v>0.7</v>
      </c>
      <c r="O59" s="120"/>
      <c r="P59" s="113"/>
      <c r="Q59" s="121">
        <v>233</v>
      </c>
      <c r="R59" s="122">
        <v>65.331754880583404</v>
      </c>
      <c r="S59" s="123">
        <v>36</v>
      </c>
      <c r="T59" s="124">
        <v>1.8147709689050899</v>
      </c>
      <c r="U59" s="125">
        <v>88.945458419072096</v>
      </c>
      <c r="V59" s="126">
        <v>0.01</v>
      </c>
      <c r="W59" s="126">
        <v>0.01</v>
      </c>
      <c r="X59" s="127">
        <v>0</v>
      </c>
      <c r="Y59" s="127">
        <v>0</v>
      </c>
      <c r="Z59" s="113"/>
      <c r="AA59" s="128">
        <v>479</v>
      </c>
      <c r="AB59" s="112">
        <v>134.30862913218701</v>
      </c>
      <c r="AC59" s="123">
        <v>200</v>
      </c>
      <c r="AD59" s="118">
        <v>0.67154314566093498</v>
      </c>
      <c r="AE59" s="129">
        <v>-321.30300878293298</v>
      </c>
      <c r="AF59" s="114"/>
      <c r="AG59" s="114"/>
      <c r="AH59" s="130">
        <v>235</v>
      </c>
      <c r="AI59" s="127">
        <v>377</v>
      </c>
      <c r="AJ59" s="113"/>
      <c r="AK59" s="122">
        <v>3041.3159000000001</v>
      </c>
      <c r="AL59" s="122">
        <v>852.76611542154899</v>
      </c>
      <c r="AM59" s="131">
        <v>775.4</v>
      </c>
      <c r="AN59" s="135">
        <v>1.09977574854469</v>
      </c>
      <c r="AO59" s="139">
        <v>-61.458865051431502</v>
      </c>
      <c r="AP59" s="126">
        <v>8.9999999999999993E-3</v>
      </c>
      <c r="AQ59" s="126">
        <v>5.0000000000000001E-3</v>
      </c>
      <c r="AR59" s="127">
        <v>0</v>
      </c>
      <c r="AS59" s="127">
        <v>278</v>
      </c>
      <c r="AT59" s="115"/>
      <c r="AU59" s="122">
        <v>2086.2593999999999</v>
      </c>
      <c r="AV59" s="112">
        <v>584.97419630091395</v>
      </c>
      <c r="AW59" s="133">
        <v>573</v>
      </c>
      <c r="AX59" s="135">
        <v>1.02089737574331</v>
      </c>
      <c r="AY59" s="139">
        <v>-201.70418942478599</v>
      </c>
      <c r="AZ59" s="114">
        <v>6.7499999999999999E-3</v>
      </c>
      <c r="BA59" s="114">
        <v>1.5E-3</v>
      </c>
      <c r="BB59" s="127">
        <v>0</v>
      </c>
      <c r="BC59" s="127">
        <v>367</v>
      </c>
      <c r="BD59" s="113"/>
      <c r="BE59" s="122">
        <v>180.5</v>
      </c>
      <c r="BF59" s="112">
        <v>50.611080497619298</v>
      </c>
      <c r="BG59" s="134">
        <v>65</v>
      </c>
      <c r="BH59" s="120">
        <v>0.77863200765568197</v>
      </c>
      <c r="BI59" s="128">
        <v>-79.598477854453293</v>
      </c>
      <c r="BJ59" s="114"/>
      <c r="BK59" s="114"/>
      <c r="BL59" s="127">
        <v>52</v>
      </c>
      <c r="BM59" s="127">
        <v>98</v>
      </c>
      <c r="BN59" s="113"/>
      <c r="BO59" s="121">
        <v>491</v>
      </c>
      <c r="BP59" s="122">
        <v>137.673354705435</v>
      </c>
      <c r="BQ59" s="134">
        <v>78</v>
      </c>
      <c r="BR59" s="124">
        <v>1.7650430090440401</v>
      </c>
      <c r="BS59" s="125">
        <v>193.23592438993899</v>
      </c>
      <c r="BT59" s="114">
        <v>7.4999999999999997E-3</v>
      </c>
      <c r="BU59" s="126">
        <v>7.4999999999999997E-3</v>
      </c>
      <c r="BV59" s="121">
        <v>0</v>
      </c>
      <c r="BW59" s="121">
        <v>0</v>
      </c>
      <c r="BX59" s="115"/>
      <c r="BY59" s="120">
        <v>0.99872773536895698</v>
      </c>
      <c r="BZ59" s="120">
        <v>1</v>
      </c>
      <c r="CA59" s="137">
        <v>0.99949109414758297</v>
      </c>
      <c r="CB59" s="119">
        <v>0.9</v>
      </c>
      <c r="CC59" s="126">
        <v>2.5000000000000001E-3</v>
      </c>
      <c r="CD59" s="115"/>
      <c r="CE59" s="115"/>
    </row>
    <row r="60" spans="1:83" s="87" customFormat="1" ht="21.4" customHeight="1" x14ac:dyDescent="0.2">
      <c r="A60" s="111" t="s">
        <v>382</v>
      </c>
      <c r="B60" s="111" t="s">
        <v>95</v>
      </c>
      <c r="C60" s="111" t="s">
        <v>102</v>
      </c>
      <c r="D60" s="112">
        <v>2.9719175884444402</v>
      </c>
      <c r="E60" s="113"/>
      <c r="F60" s="114">
        <v>1.15E-2</v>
      </c>
      <c r="G60" s="114">
        <v>7.4999999999999997E-3</v>
      </c>
      <c r="H60" s="115"/>
      <c r="I60" s="116">
        <v>2</v>
      </c>
      <c r="J60" s="116">
        <v>2</v>
      </c>
      <c r="K60" s="113"/>
      <c r="L60" s="117">
        <v>0.53</v>
      </c>
      <c r="M60" s="118">
        <v>0.53600000000000003</v>
      </c>
      <c r="N60" s="119">
        <v>0.7</v>
      </c>
      <c r="O60" s="120"/>
      <c r="P60" s="113"/>
      <c r="Q60" s="121">
        <v>118</v>
      </c>
      <c r="R60" s="122">
        <v>39.705004088543198</v>
      </c>
      <c r="S60" s="123">
        <v>36</v>
      </c>
      <c r="T60" s="135">
        <v>1.1029167802373101</v>
      </c>
      <c r="U60" s="136">
        <v>-2.0416952324478199</v>
      </c>
      <c r="V60" s="126">
        <v>8.9999999999999993E-3</v>
      </c>
      <c r="W60" s="126">
        <v>5.0000000000000001E-3</v>
      </c>
      <c r="X60" s="127">
        <v>0</v>
      </c>
      <c r="Y60" s="127">
        <v>11</v>
      </c>
      <c r="Z60" s="113"/>
      <c r="AA60" s="128">
        <v>253</v>
      </c>
      <c r="AB60" s="112">
        <v>85.130220630520498</v>
      </c>
      <c r="AC60" s="123">
        <v>200</v>
      </c>
      <c r="AD60" s="118">
        <v>0.42565110315260202</v>
      </c>
      <c r="AE60" s="129">
        <v>-413.89830684693197</v>
      </c>
      <c r="AF60" s="114"/>
      <c r="AG60" s="114"/>
      <c r="AH60" s="130">
        <v>342</v>
      </c>
      <c r="AI60" s="127">
        <v>461</v>
      </c>
      <c r="AJ60" s="113"/>
      <c r="AK60" s="122">
        <v>1522.57809</v>
      </c>
      <c r="AL60" s="122">
        <v>512.32177363200196</v>
      </c>
      <c r="AM60" s="131">
        <v>753.1</v>
      </c>
      <c r="AN60" s="118">
        <v>0.680283858228658</v>
      </c>
      <c r="AO60" s="141">
        <v>-988.62748443212399</v>
      </c>
      <c r="AP60" s="126"/>
      <c r="AQ60" s="126"/>
      <c r="AR60" s="127">
        <v>716</v>
      </c>
      <c r="AS60" s="127">
        <v>1164</v>
      </c>
      <c r="AT60" s="115"/>
      <c r="AU60" s="122">
        <v>1126.7986900000001</v>
      </c>
      <c r="AV60" s="112">
        <v>379.14869994419598</v>
      </c>
      <c r="AW60" s="133">
        <v>573</v>
      </c>
      <c r="AX60" s="118">
        <v>0.66169057581884005</v>
      </c>
      <c r="AY60" s="141">
        <v>-779.77797804883198</v>
      </c>
      <c r="AZ60" s="114"/>
      <c r="BA60" s="114"/>
      <c r="BB60" s="127">
        <v>577</v>
      </c>
      <c r="BC60" s="127">
        <v>917</v>
      </c>
      <c r="BD60" s="113"/>
      <c r="BE60" s="122">
        <v>171.5</v>
      </c>
      <c r="BF60" s="112">
        <v>57.706849162586003</v>
      </c>
      <c r="BG60" s="134">
        <v>65</v>
      </c>
      <c r="BH60" s="120">
        <v>0.88779767942440102</v>
      </c>
      <c r="BI60" s="128">
        <v>-45.241949725253001</v>
      </c>
      <c r="BJ60" s="114"/>
      <c r="BK60" s="114"/>
      <c r="BL60" s="127">
        <v>22</v>
      </c>
      <c r="BM60" s="127">
        <v>61</v>
      </c>
      <c r="BN60" s="113"/>
      <c r="BO60" s="121">
        <v>120</v>
      </c>
      <c r="BP60" s="122">
        <v>40.377970259535402</v>
      </c>
      <c r="BQ60" s="134">
        <v>78</v>
      </c>
      <c r="BR60" s="118">
        <v>0.517666285378659</v>
      </c>
      <c r="BS60" s="129">
        <v>-128.12896576033199</v>
      </c>
      <c r="BT60" s="114"/>
      <c r="BU60" s="126"/>
      <c r="BV60" s="121">
        <v>112</v>
      </c>
      <c r="BW60" s="121">
        <v>159</v>
      </c>
      <c r="BX60" s="115"/>
      <c r="BY60" s="120">
        <v>0.99894123875066199</v>
      </c>
      <c r="BZ60" s="120">
        <v>1</v>
      </c>
      <c r="CA60" s="137">
        <v>0.99957649550026495</v>
      </c>
      <c r="CB60" s="119">
        <v>0.9</v>
      </c>
      <c r="CC60" s="126">
        <v>2.5000000000000001E-3</v>
      </c>
      <c r="CD60" s="115"/>
      <c r="CE60" s="115"/>
    </row>
    <row r="61" spans="1:83" s="87" customFormat="1" ht="21.4" customHeight="1" x14ac:dyDescent="0.2">
      <c r="A61" s="111" t="s">
        <v>382</v>
      </c>
      <c r="B61" s="111" t="s">
        <v>95</v>
      </c>
      <c r="C61" s="111" t="s">
        <v>103</v>
      </c>
      <c r="D61" s="112">
        <v>4.4581730362222203</v>
      </c>
      <c r="E61" s="113"/>
      <c r="F61" s="114">
        <v>4.4999999999999998E-2</v>
      </c>
      <c r="G61" s="114">
        <v>3.7499999999999999E-2</v>
      </c>
      <c r="H61" s="115"/>
      <c r="I61" s="116">
        <v>6</v>
      </c>
      <c r="J61" s="116">
        <v>5</v>
      </c>
      <c r="K61" s="113"/>
      <c r="L61" s="137">
        <v>0.89</v>
      </c>
      <c r="M61" s="118">
        <v>0.54900000000000004</v>
      </c>
      <c r="N61" s="119">
        <v>0.7</v>
      </c>
      <c r="O61" s="120"/>
      <c r="P61" s="113"/>
      <c r="Q61" s="121">
        <v>238</v>
      </c>
      <c r="R61" s="122">
        <v>53.385097004147902</v>
      </c>
      <c r="S61" s="123">
        <v>36</v>
      </c>
      <c r="T61" s="124">
        <v>1.4829193612263301</v>
      </c>
      <c r="U61" s="125">
        <v>57.925474720912099</v>
      </c>
      <c r="V61" s="126">
        <v>0.01</v>
      </c>
      <c r="W61" s="126">
        <v>0.01</v>
      </c>
      <c r="X61" s="127">
        <v>0</v>
      </c>
      <c r="Y61" s="127">
        <v>0</v>
      </c>
      <c r="Z61" s="113"/>
      <c r="AA61" s="128">
        <v>440</v>
      </c>
      <c r="AB61" s="112">
        <v>98.695137318592799</v>
      </c>
      <c r="AC61" s="123">
        <v>200</v>
      </c>
      <c r="AD61" s="118">
        <v>0.49347568659296398</v>
      </c>
      <c r="AE61" s="129">
        <v>-560.414029328266</v>
      </c>
      <c r="AF61" s="114"/>
      <c r="AG61" s="114"/>
      <c r="AH61" s="130">
        <v>452</v>
      </c>
      <c r="AI61" s="127">
        <v>630</v>
      </c>
      <c r="AJ61" s="113"/>
      <c r="AK61" s="122">
        <v>5109.4627099999998</v>
      </c>
      <c r="AL61" s="122">
        <v>1146.08891769927</v>
      </c>
      <c r="AM61" s="131">
        <v>828</v>
      </c>
      <c r="AN61" s="124">
        <v>1.3841653595401799</v>
      </c>
      <c r="AO61" s="132">
        <v>967.74862858097799</v>
      </c>
      <c r="AP61" s="126">
        <v>0.01</v>
      </c>
      <c r="AQ61" s="126">
        <v>0.01</v>
      </c>
      <c r="AR61" s="127">
        <v>0</v>
      </c>
      <c r="AS61" s="127">
        <v>0</v>
      </c>
      <c r="AT61" s="115"/>
      <c r="AU61" s="122">
        <v>2802.1032599999999</v>
      </c>
      <c r="AV61" s="112">
        <v>628.53174096949203</v>
      </c>
      <c r="AW61" s="133">
        <v>573</v>
      </c>
      <c r="AX61" s="135">
        <v>1.09691403310557</v>
      </c>
      <c r="AY61" s="139">
        <v>-57.952054466068603</v>
      </c>
      <c r="AZ61" s="114">
        <v>1.35E-2</v>
      </c>
      <c r="BA61" s="114">
        <v>7.4999999999999997E-3</v>
      </c>
      <c r="BB61" s="127">
        <v>0</v>
      </c>
      <c r="BC61" s="127">
        <v>264</v>
      </c>
      <c r="BD61" s="113"/>
      <c r="BE61" s="122">
        <v>277.39999999999998</v>
      </c>
      <c r="BF61" s="112">
        <v>62.2227979367674</v>
      </c>
      <c r="BG61" s="134">
        <v>65</v>
      </c>
      <c r="BH61" s="135">
        <v>0.95727381441180504</v>
      </c>
      <c r="BI61" s="136">
        <v>-47.734559531686401</v>
      </c>
      <c r="BJ61" s="114">
        <v>1.5E-3</v>
      </c>
      <c r="BK61" s="114"/>
      <c r="BL61" s="127">
        <v>13</v>
      </c>
      <c r="BM61" s="127">
        <v>71</v>
      </c>
      <c r="BN61" s="113"/>
      <c r="BO61" s="121">
        <v>707</v>
      </c>
      <c r="BP61" s="122">
        <v>158.585141100557</v>
      </c>
      <c r="BQ61" s="134">
        <v>78</v>
      </c>
      <c r="BR61" s="124">
        <v>2.03314283462253</v>
      </c>
      <c r="BS61" s="125">
        <v>334.78178339816299</v>
      </c>
      <c r="BT61" s="114">
        <v>7.4999999999999997E-3</v>
      </c>
      <c r="BU61" s="126">
        <v>7.4999999999999997E-3</v>
      </c>
      <c r="BV61" s="121">
        <v>0</v>
      </c>
      <c r="BW61" s="121">
        <v>0</v>
      </c>
      <c r="BX61" s="115"/>
      <c r="BY61" s="120">
        <v>0.99798873692679002</v>
      </c>
      <c r="BZ61" s="120">
        <v>1</v>
      </c>
      <c r="CA61" s="137">
        <v>0.99919549477071601</v>
      </c>
      <c r="CB61" s="119">
        <v>0.9</v>
      </c>
      <c r="CC61" s="126">
        <v>2.5000000000000001E-3</v>
      </c>
      <c r="CD61" s="115"/>
      <c r="CE61" s="115"/>
    </row>
    <row r="62" spans="1:83" s="87" customFormat="1" ht="21.4" customHeight="1" x14ac:dyDescent="0.2">
      <c r="A62" s="111" t="s">
        <v>382</v>
      </c>
      <c r="B62" s="111" t="s">
        <v>95</v>
      </c>
      <c r="C62" s="111" t="s">
        <v>104</v>
      </c>
      <c r="D62" s="112">
        <v>2.3558051067777801</v>
      </c>
      <c r="E62" s="113"/>
      <c r="F62" s="114">
        <v>3.125E-2</v>
      </c>
      <c r="G62" s="114">
        <v>2.1125000000000001E-2</v>
      </c>
      <c r="H62" s="115"/>
      <c r="I62" s="116">
        <v>4</v>
      </c>
      <c r="J62" s="116">
        <v>4</v>
      </c>
      <c r="K62" s="113"/>
      <c r="L62" s="117">
        <v>0.45</v>
      </c>
      <c r="M62" s="118">
        <v>0.35699999999999998</v>
      </c>
      <c r="N62" s="119">
        <v>0.7</v>
      </c>
      <c r="O62" s="120"/>
      <c r="P62" s="113"/>
      <c r="Q62" s="121">
        <v>131</v>
      </c>
      <c r="R62" s="122">
        <v>55.607316421509502</v>
      </c>
      <c r="S62" s="123">
        <v>36</v>
      </c>
      <c r="T62" s="124">
        <v>1.5446476783752701</v>
      </c>
      <c r="U62" s="125">
        <v>35.844320127031899</v>
      </c>
      <c r="V62" s="126">
        <v>0.01</v>
      </c>
      <c r="W62" s="126">
        <v>0.01</v>
      </c>
      <c r="X62" s="127">
        <v>0</v>
      </c>
      <c r="Y62" s="127">
        <v>0</v>
      </c>
      <c r="Z62" s="113"/>
      <c r="AA62" s="128">
        <v>424</v>
      </c>
      <c r="AB62" s="112">
        <v>179.980932539848</v>
      </c>
      <c r="AC62" s="123">
        <v>200</v>
      </c>
      <c r="AD62" s="120">
        <v>0.89990466269923997</v>
      </c>
      <c r="AE62" s="128">
        <v>-104.642665960934</v>
      </c>
      <c r="AF62" s="114"/>
      <c r="AG62" s="114"/>
      <c r="AH62" s="130">
        <v>48</v>
      </c>
      <c r="AI62" s="127">
        <v>142</v>
      </c>
      <c r="AJ62" s="113"/>
      <c r="AK62" s="122">
        <v>1605.9024300000001</v>
      </c>
      <c r="AL62" s="122">
        <v>681.67881348916899</v>
      </c>
      <c r="AM62" s="131">
        <v>828</v>
      </c>
      <c r="AN62" s="120">
        <v>0.82328359117049399</v>
      </c>
      <c r="AO62" s="122">
        <v>-582.67820707826604</v>
      </c>
      <c r="AP62" s="126"/>
      <c r="AQ62" s="126"/>
      <c r="AR62" s="127">
        <v>345</v>
      </c>
      <c r="AS62" s="127">
        <v>735</v>
      </c>
      <c r="AT62" s="115"/>
      <c r="AU62" s="122">
        <v>1117.71288</v>
      </c>
      <c r="AV62" s="112">
        <v>474.45048692028001</v>
      </c>
      <c r="AW62" s="133">
        <v>573</v>
      </c>
      <c r="AX62" s="120">
        <v>0.82801132097780195</v>
      </c>
      <c r="AY62" s="122">
        <v>-393.608654795235</v>
      </c>
      <c r="AZ62" s="114"/>
      <c r="BA62" s="114"/>
      <c r="BB62" s="127">
        <v>233</v>
      </c>
      <c r="BC62" s="127">
        <v>503</v>
      </c>
      <c r="BD62" s="113"/>
      <c r="BE62" s="122">
        <v>167.8</v>
      </c>
      <c r="BF62" s="112">
        <v>71.228303019307702</v>
      </c>
      <c r="BG62" s="134">
        <v>65</v>
      </c>
      <c r="BH62" s="135">
        <v>1.09582004645089</v>
      </c>
      <c r="BI62" s="136">
        <v>-4.0088664373035101</v>
      </c>
      <c r="BJ62" s="114">
        <v>1.2749999999999999E-2</v>
      </c>
      <c r="BK62" s="114">
        <v>7.4999999999999997E-3</v>
      </c>
      <c r="BL62" s="127">
        <v>0</v>
      </c>
      <c r="BM62" s="127">
        <v>16</v>
      </c>
      <c r="BN62" s="113"/>
      <c r="BO62" s="121">
        <v>190</v>
      </c>
      <c r="BP62" s="122">
        <v>80.651832977761998</v>
      </c>
      <c r="BQ62" s="134">
        <v>78</v>
      </c>
      <c r="BR62" s="135">
        <v>1.03399785868926</v>
      </c>
      <c r="BS62" s="136">
        <v>-6.6889953310049997</v>
      </c>
      <c r="BT62" s="114">
        <v>6.0000000000000001E-3</v>
      </c>
      <c r="BU62" s="126">
        <v>1.1249999999999999E-3</v>
      </c>
      <c r="BV62" s="121">
        <v>0</v>
      </c>
      <c r="BW62" s="121">
        <v>31</v>
      </c>
      <c r="BX62" s="115"/>
      <c r="BY62" s="120">
        <v>0.99767981438515096</v>
      </c>
      <c r="BZ62" s="120">
        <v>1</v>
      </c>
      <c r="CA62" s="137">
        <v>0.99907192575406001</v>
      </c>
      <c r="CB62" s="119">
        <v>0.9</v>
      </c>
      <c r="CC62" s="126">
        <v>2.5000000000000001E-3</v>
      </c>
      <c r="CD62" s="115"/>
      <c r="CE62" s="115"/>
    </row>
    <row r="63" spans="1:83" s="87" customFormat="1" ht="21.4" customHeight="1" x14ac:dyDescent="0.2">
      <c r="A63" s="111" t="s">
        <v>382</v>
      </c>
      <c r="B63" s="111" t="s">
        <v>95</v>
      </c>
      <c r="C63" s="111" t="s">
        <v>105</v>
      </c>
      <c r="D63" s="112">
        <v>4.8642477797777799</v>
      </c>
      <c r="E63" s="113"/>
      <c r="F63" s="114">
        <v>3.5499999999999997E-2</v>
      </c>
      <c r="G63" s="114">
        <v>3.0249999999999999E-2</v>
      </c>
      <c r="H63" s="115"/>
      <c r="I63" s="116">
        <v>5</v>
      </c>
      <c r="J63" s="116">
        <v>5</v>
      </c>
      <c r="K63" s="113"/>
      <c r="L63" s="138">
        <v>0.82</v>
      </c>
      <c r="M63" s="135">
        <v>0.76</v>
      </c>
      <c r="N63" s="119">
        <v>0.7</v>
      </c>
      <c r="O63" s="120">
        <v>8.0000000000000002E-3</v>
      </c>
      <c r="P63" s="113"/>
      <c r="Q63" s="121">
        <v>294</v>
      </c>
      <c r="R63" s="122">
        <v>60.440999988168997</v>
      </c>
      <c r="S63" s="123">
        <v>36</v>
      </c>
      <c r="T63" s="124">
        <v>1.6789166663380299</v>
      </c>
      <c r="U63" s="125">
        <v>97.5233036792159</v>
      </c>
      <c r="V63" s="126">
        <v>0.01</v>
      </c>
      <c r="W63" s="126">
        <v>0.01</v>
      </c>
      <c r="X63" s="127">
        <v>0</v>
      </c>
      <c r="Y63" s="127">
        <v>0</v>
      </c>
      <c r="Z63" s="113"/>
      <c r="AA63" s="128">
        <v>781</v>
      </c>
      <c r="AB63" s="112">
        <v>160.55925507061201</v>
      </c>
      <c r="AC63" s="123">
        <v>200</v>
      </c>
      <c r="AD63" s="120">
        <v>0.80279627535305997</v>
      </c>
      <c r="AE63" s="128">
        <v>-310.53720178213399</v>
      </c>
      <c r="AF63" s="114"/>
      <c r="AG63" s="114"/>
      <c r="AH63" s="130">
        <v>192</v>
      </c>
      <c r="AI63" s="127">
        <v>387</v>
      </c>
      <c r="AJ63" s="113"/>
      <c r="AK63" s="122">
        <v>2924.0111200000001</v>
      </c>
      <c r="AL63" s="122">
        <v>601.12297982764005</v>
      </c>
      <c r="AM63" s="131">
        <v>718.8</v>
      </c>
      <c r="AN63" s="120">
        <v>0.83628683893661704</v>
      </c>
      <c r="AO63" s="122">
        <v>-998.97358320498995</v>
      </c>
      <c r="AP63" s="126"/>
      <c r="AQ63" s="126"/>
      <c r="AR63" s="127">
        <v>573</v>
      </c>
      <c r="AS63" s="127">
        <v>1272</v>
      </c>
      <c r="AT63" s="115"/>
      <c r="AU63" s="122">
        <v>2136.61654</v>
      </c>
      <c r="AV63" s="112">
        <v>439.24911656075398</v>
      </c>
      <c r="AW63" s="133">
        <v>573</v>
      </c>
      <c r="AX63" s="120">
        <v>0.76657786485297397</v>
      </c>
      <c r="AY63" s="122">
        <v>-983.94822955906204</v>
      </c>
      <c r="AZ63" s="114"/>
      <c r="BA63" s="114"/>
      <c r="BB63" s="127">
        <v>651</v>
      </c>
      <c r="BC63" s="127">
        <v>1209</v>
      </c>
      <c r="BD63" s="113"/>
      <c r="BE63" s="122">
        <v>324.5</v>
      </c>
      <c r="BF63" s="112">
        <v>66.711239782860005</v>
      </c>
      <c r="BG63" s="134">
        <v>65</v>
      </c>
      <c r="BH63" s="135">
        <v>1.02632676589015</v>
      </c>
      <c r="BI63" s="136">
        <v>-30.249590579193502</v>
      </c>
      <c r="BJ63" s="114">
        <v>7.4999999999999997E-3</v>
      </c>
      <c r="BK63" s="114">
        <v>2.2499999999999998E-3</v>
      </c>
      <c r="BL63" s="127">
        <v>0</v>
      </c>
      <c r="BM63" s="127">
        <v>55</v>
      </c>
      <c r="BN63" s="113"/>
      <c r="BO63" s="121">
        <v>633</v>
      </c>
      <c r="BP63" s="122">
        <v>130.13317344391501</v>
      </c>
      <c r="BQ63" s="134">
        <v>78</v>
      </c>
      <c r="BR63" s="124">
        <v>1.66837401851173</v>
      </c>
      <c r="BS63" s="125">
        <v>226.878115769017</v>
      </c>
      <c r="BT63" s="114">
        <v>7.4999999999999997E-3</v>
      </c>
      <c r="BU63" s="126">
        <v>7.4999999999999997E-3</v>
      </c>
      <c r="BV63" s="121">
        <v>0</v>
      </c>
      <c r="BW63" s="121">
        <v>0</v>
      </c>
      <c r="BX63" s="115"/>
      <c r="BY63" s="120">
        <v>0.99957841483979804</v>
      </c>
      <c r="BZ63" s="120">
        <v>1</v>
      </c>
      <c r="CA63" s="137">
        <v>0.99983136593591904</v>
      </c>
      <c r="CB63" s="119">
        <v>0.9</v>
      </c>
      <c r="CC63" s="126">
        <v>2.5000000000000001E-3</v>
      </c>
      <c r="CD63" s="115"/>
      <c r="CE63" s="115"/>
    </row>
    <row r="64" spans="1:83" s="87" customFormat="1" ht="21.4" customHeight="1" x14ac:dyDescent="0.2">
      <c r="A64" s="111" t="s">
        <v>382</v>
      </c>
      <c r="B64" s="111" t="s">
        <v>95</v>
      </c>
      <c r="C64" s="111" t="s">
        <v>106</v>
      </c>
      <c r="D64" s="112">
        <v>4.5506157322222203</v>
      </c>
      <c r="E64" s="113"/>
      <c r="F64" s="114">
        <v>2.375E-2</v>
      </c>
      <c r="G64" s="114">
        <v>6.6249999999999998E-3</v>
      </c>
      <c r="H64" s="115"/>
      <c r="I64" s="116">
        <v>5</v>
      </c>
      <c r="J64" s="116">
        <v>3</v>
      </c>
      <c r="K64" s="113"/>
      <c r="L64" s="117">
        <v>0.54140063091482604</v>
      </c>
      <c r="M64" s="118">
        <v>0.25900000000000001</v>
      </c>
      <c r="N64" s="119">
        <v>0.7</v>
      </c>
      <c r="O64" s="120"/>
      <c r="P64" s="113"/>
      <c r="Q64" s="121">
        <v>161</v>
      </c>
      <c r="R64" s="122">
        <v>35.379827582448499</v>
      </c>
      <c r="S64" s="123">
        <v>36</v>
      </c>
      <c r="T64" s="135">
        <v>0.98277298840134797</v>
      </c>
      <c r="U64" s="136">
        <v>-22.808470655919901</v>
      </c>
      <c r="V64" s="126">
        <v>2.5000000000000001E-3</v>
      </c>
      <c r="W64" s="126"/>
      <c r="X64" s="127">
        <v>3</v>
      </c>
      <c r="Y64" s="127">
        <v>36</v>
      </c>
      <c r="Z64" s="113"/>
      <c r="AA64" s="128">
        <v>600</v>
      </c>
      <c r="AB64" s="112">
        <v>131.85028912713699</v>
      </c>
      <c r="AC64" s="123">
        <v>200</v>
      </c>
      <c r="AD64" s="118">
        <v>0.65925144563568505</v>
      </c>
      <c r="AE64" s="129">
        <v>-421.15817031066598</v>
      </c>
      <c r="AF64" s="114"/>
      <c r="AG64" s="114"/>
      <c r="AH64" s="130">
        <v>311</v>
      </c>
      <c r="AI64" s="127">
        <v>493</v>
      </c>
      <c r="AJ64" s="113"/>
      <c r="AK64" s="122">
        <v>2692.4778500000002</v>
      </c>
      <c r="AL64" s="122">
        <v>591.67330498485603</v>
      </c>
      <c r="AM64" s="131">
        <v>823.6</v>
      </c>
      <c r="AN64" s="118">
        <v>0.71839886472177705</v>
      </c>
      <c r="AO64" s="141">
        <v>-1512.65149533932</v>
      </c>
      <c r="AP64" s="126"/>
      <c r="AQ64" s="126"/>
      <c r="AR64" s="127">
        <v>1056</v>
      </c>
      <c r="AS64" s="127">
        <v>1805</v>
      </c>
      <c r="AT64" s="115"/>
      <c r="AU64" s="122">
        <v>2602.84899</v>
      </c>
      <c r="AV64" s="112">
        <v>571.97731980962897</v>
      </c>
      <c r="AW64" s="133">
        <v>573</v>
      </c>
      <c r="AX64" s="135">
        <v>0.99821521781785205</v>
      </c>
      <c r="AY64" s="139">
        <v>-316.51116118510498</v>
      </c>
      <c r="AZ64" s="114">
        <v>5.2500000000000003E-3</v>
      </c>
      <c r="BA64" s="114">
        <v>0</v>
      </c>
      <c r="BB64" s="127">
        <v>5</v>
      </c>
      <c r="BC64" s="127">
        <v>527</v>
      </c>
      <c r="BD64" s="113"/>
      <c r="BE64" s="122">
        <v>310.10000000000002</v>
      </c>
      <c r="BF64" s="112">
        <v>68.144624430542194</v>
      </c>
      <c r="BG64" s="134">
        <v>65</v>
      </c>
      <c r="BH64" s="135">
        <v>1.0483788373929599</v>
      </c>
      <c r="BI64" s="136">
        <v>-21.776405350966499</v>
      </c>
      <c r="BJ64" s="114">
        <v>8.9999999999999993E-3</v>
      </c>
      <c r="BK64" s="114">
        <v>3.7499999999999999E-3</v>
      </c>
      <c r="BL64" s="127">
        <v>0</v>
      </c>
      <c r="BM64" s="127">
        <v>45</v>
      </c>
      <c r="BN64" s="113"/>
      <c r="BO64" s="121">
        <v>355</v>
      </c>
      <c r="BP64" s="122">
        <v>78.011421066889596</v>
      </c>
      <c r="BQ64" s="134">
        <v>78</v>
      </c>
      <c r="BR64" s="135">
        <v>1.0001464239344799</v>
      </c>
      <c r="BS64" s="136">
        <v>-24.936368222111799</v>
      </c>
      <c r="BT64" s="114">
        <v>4.4999999999999997E-3</v>
      </c>
      <c r="BU64" s="126">
        <v>3.7500000000000001E-4</v>
      </c>
      <c r="BV64" s="121">
        <v>0</v>
      </c>
      <c r="BW64" s="121">
        <v>71</v>
      </c>
      <c r="BX64" s="115"/>
      <c r="BY64" s="120">
        <v>0.99981185324553201</v>
      </c>
      <c r="BZ64" s="120">
        <v>1</v>
      </c>
      <c r="CA64" s="137">
        <v>0.99992474129821296</v>
      </c>
      <c r="CB64" s="119">
        <v>0.9</v>
      </c>
      <c r="CC64" s="126">
        <v>2.5000000000000001E-3</v>
      </c>
      <c r="CD64" s="115"/>
      <c r="CE64" s="115"/>
    </row>
    <row r="65" spans="1:83" s="87" customFormat="1" ht="21.4" customHeight="1" x14ac:dyDescent="0.2">
      <c r="A65" s="111" t="s">
        <v>382</v>
      </c>
      <c r="B65" s="111" t="s">
        <v>95</v>
      </c>
      <c r="C65" s="111" t="s">
        <v>107</v>
      </c>
      <c r="D65" s="112">
        <v>4.6711097644444397</v>
      </c>
      <c r="E65" s="113"/>
      <c r="F65" s="114">
        <v>0.03</v>
      </c>
      <c r="G65" s="114">
        <v>2.9499999999999998E-2</v>
      </c>
      <c r="H65" s="115"/>
      <c r="I65" s="116">
        <v>4</v>
      </c>
      <c r="J65" s="116">
        <v>4</v>
      </c>
      <c r="K65" s="113"/>
      <c r="L65" s="138">
        <v>0.7</v>
      </c>
      <c r="M65" s="120">
        <v>0.61799999999999999</v>
      </c>
      <c r="N65" s="119">
        <v>0.7</v>
      </c>
      <c r="O65" s="120"/>
      <c r="P65" s="113"/>
      <c r="Q65" s="121">
        <v>207</v>
      </c>
      <c r="R65" s="122">
        <v>44.314950930000101</v>
      </c>
      <c r="S65" s="123">
        <v>36</v>
      </c>
      <c r="T65" s="124">
        <v>1.2309708591666699</v>
      </c>
      <c r="U65" s="125">
        <v>18.3245343945602</v>
      </c>
      <c r="V65" s="126">
        <v>0.01</v>
      </c>
      <c r="W65" s="126">
        <v>0.01</v>
      </c>
      <c r="X65" s="127">
        <v>0</v>
      </c>
      <c r="Y65" s="127">
        <v>0</v>
      </c>
      <c r="Z65" s="113"/>
      <c r="AA65" s="128">
        <v>595</v>
      </c>
      <c r="AB65" s="112">
        <v>127.378723687682</v>
      </c>
      <c r="AC65" s="123">
        <v>200</v>
      </c>
      <c r="AD65" s="118">
        <v>0.63689361843840997</v>
      </c>
      <c r="AE65" s="129">
        <v>-453.19703114133199</v>
      </c>
      <c r="AF65" s="114"/>
      <c r="AG65" s="114"/>
      <c r="AH65" s="130">
        <v>340</v>
      </c>
      <c r="AI65" s="127">
        <v>527</v>
      </c>
      <c r="AJ65" s="113"/>
      <c r="AK65" s="122">
        <v>4583.8110500000003</v>
      </c>
      <c r="AL65" s="122">
        <v>981.31092634368304</v>
      </c>
      <c r="AM65" s="131">
        <v>828</v>
      </c>
      <c r="AN65" s="124">
        <v>1.1851581236034801</v>
      </c>
      <c r="AO65" s="132">
        <v>244.27534107488501</v>
      </c>
      <c r="AP65" s="126">
        <v>0.01</v>
      </c>
      <c r="AQ65" s="126">
        <v>9.4999999999999998E-3</v>
      </c>
      <c r="AR65" s="127">
        <v>0</v>
      </c>
      <c r="AS65" s="127">
        <v>58</v>
      </c>
      <c r="AT65" s="115"/>
      <c r="AU65" s="122">
        <v>2450.8462500000001</v>
      </c>
      <c r="AV65" s="112">
        <v>524.68179374746296</v>
      </c>
      <c r="AW65" s="133">
        <v>573</v>
      </c>
      <c r="AX65" s="120">
        <v>0.91567503271808504</v>
      </c>
      <c r="AY65" s="122">
        <v>-545.81453407185199</v>
      </c>
      <c r="AZ65" s="114"/>
      <c r="BA65" s="114"/>
      <c r="BB65" s="127">
        <v>226</v>
      </c>
      <c r="BC65" s="127">
        <v>762</v>
      </c>
      <c r="BD65" s="113"/>
      <c r="BE65" s="122">
        <v>157.9</v>
      </c>
      <c r="BF65" s="112">
        <v>33.8035302021595</v>
      </c>
      <c r="BG65" s="134">
        <v>65</v>
      </c>
      <c r="BH65" s="118">
        <v>0.52005431080245401</v>
      </c>
      <c r="BI65" s="129">
        <v>-182.76403512093299</v>
      </c>
      <c r="BJ65" s="114"/>
      <c r="BK65" s="114"/>
      <c r="BL65" s="127">
        <v>146</v>
      </c>
      <c r="BM65" s="127">
        <v>207</v>
      </c>
      <c r="BN65" s="113"/>
      <c r="BO65" s="121">
        <v>665</v>
      </c>
      <c r="BP65" s="122">
        <v>142.36445588623201</v>
      </c>
      <c r="BQ65" s="134">
        <v>78</v>
      </c>
      <c r="BR65" s="124">
        <v>1.8251853318747699</v>
      </c>
      <c r="BS65" s="125">
        <v>275.00344043481601</v>
      </c>
      <c r="BT65" s="114">
        <v>7.4999999999999997E-3</v>
      </c>
      <c r="BU65" s="126">
        <v>7.4999999999999997E-3</v>
      </c>
      <c r="BV65" s="121">
        <v>0</v>
      </c>
      <c r="BW65" s="121">
        <v>0</v>
      </c>
      <c r="BX65" s="115"/>
      <c r="BY65" s="120">
        <v>0.99810534293292896</v>
      </c>
      <c r="BZ65" s="120">
        <v>1</v>
      </c>
      <c r="CA65" s="137">
        <v>0.99924213717317201</v>
      </c>
      <c r="CB65" s="119">
        <v>0.9</v>
      </c>
      <c r="CC65" s="126">
        <v>2.5000000000000001E-3</v>
      </c>
      <c r="CD65" s="115"/>
      <c r="CE65" s="115"/>
    </row>
    <row r="66" spans="1:83" s="87" customFormat="1" ht="21.4" customHeight="1" x14ac:dyDescent="0.2">
      <c r="A66" s="111" t="s">
        <v>382</v>
      </c>
      <c r="B66" s="111" t="s">
        <v>95</v>
      </c>
      <c r="C66" s="111" t="s">
        <v>108</v>
      </c>
      <c r="D66" s="112">
        <v>7.9364295583333302</v>
      </c>
      <c r="E66" s="113"/>
      <c r="F66" s="114">
        <v>2.4500000000000001E-2</v>
      </c>
      <c r="G66" s="114">
        <v>2.1999999999999999E-2</v>
      </c>
      <c r="H66" s="115"/>
      <c r="I66" s="116">
        <v>5</v>
      </c>
      <c r="J66" s="116">
        <v>4</v>
      </c>
      <c r="K66" s="113"/>
      <c r="L66" s="138">
        <v>0.78</v>
      </c>
      <c r="M66" s="135">
        <v>0.72</v>
      </c>
      <c r="N66" s="119">
        <v>0.7</v>
      </c>
      <c r="O66" s="120">
        <v>2E-3</v>
      </c>
      <c r="P66" s="113"/>
      <c r="Q66" s="121">
        <v>689</v>
      </c>
      <c r="R66" s="122">
        <v>86.814857353145996</v>
      </c>
      <c r="S66" s="123">
        <v>36</v>
      </c>
      <c r="T66" s="124">
        <v>2.4115238153651699</v>
      </c>
      <c r="U66" s="125">
        <v>368.43173727980002</v>
      </c>
      <c r="V66" s="126">
        <v>0.01</v>
      </c>
      <c r="W66" s="126">
        <v>0.01</v>
      </c>
      <c r="X66" s="127">
        <v>0</v>
      </c>
      <c r="Y66" s="127">
        <v>0</v>
      </c>
      <c r="Z66" s="113"/>
      <c r="AA66" s="128">
        <v>699</v>
      </c>
      <c r="AB66" s="112">
        <v>88.074869796587905</v>
      </c>
      <c r="AC66" s="123">
        <v>200</v>
      </c>
      <c r="AD66" s="118">
        <v>0.44037434898293998</v>
      </c>
      <c r="AE66" s="129">
        <v>-1081.9347928899999</v>
      </c>
      <c r="AF66" s="114"/>
      <c r="AG66" s="114"/>
      <c r="AH66" s="130">
        <v>889</v>
      </c>
      <c r="AI66" s="127">
        <v>1206</v>
      </c>
      <c r="AJ66" s="113"/>
      <c r="AK66" s="122">
        <v>5860.5548699999999</v>
      </c>
      <c r="AL66" s="122">
        <v>738.43720616739495</v>
      </c>
      <c r="AM66" s="131">
        <v>748.6</v>
      </c>
      <c r="AN66" s="135">
        <v>0.98642426685465501</v>
      </c>
      <c r="AO66" s="139">
        <v>-805.48405978726703</v>
      </c>
      <c r="AP66" s="126">
        <v>2.5000000000000001E-3</v>
      </c>
      <c r="AQ66" s="126"/>
      <c r="AR66" s="127">
        <v>81</v>
      </c>
      <c r="AS66" s="127">
        <v>1269</v>
      </c>
      <c r="AT66" s="115"/>
      <c r="AU66" s="122">
        <v>3423.2258400000001</v>
      </c>
      <c r="AV66" s="112">
        <v>431.33071551118098</v>
      </c>
      <c r="AW66" s="133">
        <v>573</v>
      </c>
      <c r="AX66" s="120">
        <v>0.75275866581357898</v>
      </c>
      <c r="AY66" s="122">
        <v>-1668.23816370123</v>
      </c>
      <c r="AZ66" s="114"/>
      <c r="BA66" s="114"/>
      <c r="BB66" s="127">
        <v>1125</v>
      </c>
      <c r="BC66" s="127">
        <v>2034</v>
      </c>
      <c r="BD66" s="113"/>
      <c r="BE66" s="122">
        <v>452.4</v>
      </c>
      <c r="BF66" s="112">
        <v>57.002962941310997</v>
      </c>
      <c r="BG66" s="134">
        <v>65</v>
      </c>
      <c r="BH66" s="120">
        <v>0.87696866063555301</v>
      </c>
      <c r="BI66" s="128">
        <v>-126.40380768925</v>
      </c>
      <c r="BJ66" s="114"/>
      <c r="BK66" s="114"/>
      <c r="BL66" s="127">
        <v>64</v>
      </c>
      <c r="BM66" s="127">
        <v>167</v>
      </c>
      <c r="BN66" s="113"/>
      <c r="BO66" s="121">
        <v>1017</v>
      </c>
      <c r="BP66" s="122">
        <v>128.14326549803999</v>
      </c>
      <c r="BQ66" s="134">
        <v>78</v>
      </c>
      <c r="BR66" s="124">
        <v>1.64286237818</v>
      </c>
      <c r="BS66" s="125">
        <v>354.37797245927999</v>
      </c>
      <c r="BT66" s="114">
        <v>7.4999999999999997E-3</v>
      </c>
      <c r="BU66" s="126">
        <v>7.4999999999999997E-3</v>
      </c>
      <c r="BV66" s="121">
        <v>0</v>
      </c>
      <c r="BW66" s="121">
        <v>0</v>
      </c>
      <c r="BX66" s="115"/>
      <c r="BY66" s="120">
        <v>0.99754787482484797</v>
      </c>
      <c r="BZ66" s="120">
        <v>1</v>
      </c>
      <c r="CA66" s="137">
        <v>0.99901914992993901</v>
      </c>
      <c r="CB66" s="119">
        <v>0.9</v>
      </c>
      <c r="CC66" s="126">
        <v>2.5000000000000001E-3</v>
      </c>
      <c r="CD66" s="115"/>
      <c r="CE66" s="115"/>
    </row>
    <row r="67" spans="1:83" s="87" customFormat="1" ht="21.4" customHeight="1" x14ac:dyDescent="0.2">
      <c r="A67" s="111" t="s">
        <v>382</v>
      </c>
      <c r="B67" s="111" t="s">
        <v>95</v>
      </c>
      <c r="C67" s="111" t="s">
        <v>109</v>
      </c>
      <c r="D67" s="112">
        <v>2.11746031744444</v>
      </c>
      <c r="E67" s="113"/>
      <c r="F67" s="114">
        <v>0.06</v>
      </c>
      <c r="G67" s="114">
        <v>5.9624999999999997E-2</v>
      </c>
      <c r="H67" s="115"/>
      <c r="I67" s="116">
        <v>6</v>
      </c>
      <c r="J67" s="116">
        <v>6</v>
      </c>
      <c r="K67" s="113"/>
      <c r="L67" s="117">
        <v>0.35</v>
      </c>
      <c r="M67" s="118">
        <v>0.505</v>
      </c>
      <c r="N67" s="119">
        <v>0.7</v>
      </c>
      <c r="O67" s="120"/>
      <c r="P67" s="113"/>
      <c r="Q67" s="121">
        <v>179</v>
      </c>
      <c r="R67" s="122">
        <v>84.535232384441798</v>
      </c>
      <c r="S67" s="123">
        <v>36</v>
      </c>
      <c r="T67" s="124">
        <v>2.3482008995678298</v>
      </c>
      <c r="U67" s="125">
        <v>93.4715428577842</v>
      </c>
      <c r="V67" s="126">
        <v>0.01</v>
      </c>
      <c r="W67" s="126">
        <v>0.01</v>
      </c>
      <c r="X67" s="127">
        <v>0</v>
      </c>
      <c r="Y67" s="127">
        <v>0</v>
      </c>
      <c r="Z67" s="113"/>
      <c r="AA67" s="128">
        <v>304</v>
      </c>
      <c r="AB67" s="112">
        <v>143.56821589313</v>
      </c>
      <c r="AC67" s="123">
        <v>200</v>
      </c>
      <c r="AD67" s="118">
        <v>0.71784107946565001</v>
      </c>
      <c r="AE67" s="129">
        <v>-171.158095234532</v>
      </c>
      <c r="AF67" s="114"/>
      <c r="AG67" s="114"/>
      <c r="AH67" s="130">
        <v>120</v>
      </c>
      <c r="AI67" s="127">
        <v>205</v>
      </c>
      <c r="AJ67" s="113"/>
      <c r="AK67" s="122">
        <v>1806.0670700000001</v>
      </c>
      <c r="AL67" s="122">
        <v>852.94022047116096</v>
      </c>
      <c r="AM67" s="131">
        <v>709.4</v>
      </c>
      <c r="AN67" s="124">
        <v>1.2023403164239701</v>
      </c>
      <c r="AO67" s="132">
        <v>120.681306203114</v>
      </c>
      <c r="AP67" s="126">
        <v>0.01</v>
      </c>
      <c r="AQ67" s="126">
        <v>0.01</v>
      </c>
      <c r="AR67" s="127">
        <v>0</v>
      </c>
      <c r="AS67" s="127">
        <v>0</v>
      </c>
      <c r="AT67" s="115"/>
      <c r="AU67" s="122">
        <v>1452.59987</v>
      </c>
      <c r="AV67" s="112">
        <v>686.01043336346299</v>
      </c>
      <c r="AW67" s="133">
        <v>573</v>
      </c>
      <c r="AX67" s="124">
        <v>1.19722588719627</v>
      </c>
      <c r="AY67" s="132">
        <v>94.1838585816147</v>
      </c>
      <c r="AZ67" s="114">
        <v>1.4999999999999999E-2</v>
      </c>
      <c r="BA67" s="114">
        <v>1.4999999999999999E-2</v>
      </c>
      <c r="BB67" s="127">
        <v>0</v>
      </c>
      <c r="BC67" s="127">
        <v>4</v>
      </c>
      <c r="BD67" s="113"/>
      <c r="BE67" s="122">
        <v>187.4</v>
      </c>
      <c r="BF67" s="112">
        <v>88.502248876225707</v>
      </c>
      <c r="BG67" s="134">
        <v>65</v>
      </c>
      <c r="BH67" s="124">
        <v>1.3615730596342399</v>
      </c>
      <c r="BI67" s="125">
        <v>32.973619048777003</v>
      </c>
      <c r="BJ67" s="114">
        <v>1.4999999999999999E-2</v>
      </c>
      <c r="BK67" s="114">
        <v>1.4999999999999999E-2</v>
      </c>
      <c r="BL67" s="127">
        <v>0</v>
      </c>
      <c r="BM67" s="127">
        <v>0</v>
      </c>
      <c r="BN67" s="113"/>
      <c r="BO67" s="121">
        <v>197</v>
      </c>
      <c r="BP67" s="122">
        <v>93.035982009692901</v>
      </c>
      <c r="BQ67" s="134">
        <v>78</v>
      </c>
      <c r="BR67" s="124">
        <v>1.1927690001242699</v>
      </c>
      <c r="BS67" s="125">
        <v>20.210697144182799</v>
      </c>
      <c r="BT67" s="114">
        <v>7.4999999999999997E-3</v>
      </c>
      <c r="BU67" s="126">
        <v>7.1250000000000003E-3</v>
      </c>
      <c r="BV67" s="121">
        <v>0</v>
      </c>
      <c r="BW67" s="121">
        <v>2</v>
      </c>
      <c r="BX67" s="115"/>
      <c r="BY67" s="120">
        <v>0.99698145752479495</v>
      </c>
      <c r="BZ67" s="120">
        <v>1</v>
      </c>
      <c r="CA67" s="137">
        <v>0.99879258300991802</v>
      </c>
      <c r="CB67" s="119">
        <v>0.9</v>
      </c>
      <c r="CC67" s="126">
        <v>2.5000000000000001E-3</v>
      </c>
      <c r="CD67" s="115"/>
      <c r="CE67" s="115"/>
    </row>
    <row r="68" spans="1:83" s="87" customFormat="1" ht="21.4" customHeight="1" x14ac:dyDescent="0.2">
      <c r="A68" s="111" t="s">
        <v>382</v>
      </c>
      <c r="B68" s="111" t="s">
        <v>95</v>
      </c>
      <c r="C68" s="111" t="s">
        <v>110</v>
      </c>
      <c r="D68" s="112">
        <v>3.3942760942222199</v>
      </c>
      <c r="E68" s="113"/>
      <c r="F68" s="114">
        <v>5.1749999999999997E-2</v>
      </c>
      <c r="G68" s="114">
        <v>3.6249999999999998E-2</v>
      </c>
      <c r="H68" s="115"/>
      <c r="I68" s="116">
        <v>6</v>
      </c>
      <c r="J68" s="116">
        <v>6</v>
      </c>
      <c r="K68" s="113"/>
      <c r="L68" s="117">
        <v>0.24</v>
      </c>
      <c r="M68" s="120">
        <v>0.60299999999999998</v>
      </c>
      <c r="N68" s="119">
        <v>0.7</v>
      </c>
      <c r="O68" s="120"/>
      <c r="P68" s="113"/>
      <c r="Q68" s="121">
        <v>209</v>
      </c>
      <c r="R68" s="122">
        <v>61.574248587427</v>
      </c>
      <c r="S68" s="123">
        <v>36</v>
      </c>
      <c r="T68" s="124">
        <v>1.7103957940951899</v>
      </c>
      <c r="U68" s="125">
        <v>71.898400002176103</v>
      </c>
      <c r="V68" s="126">
        <v>0.01</v>
      </c>
      <c r="W68" s="126">
        <v>0.01</v>
      </c>
      <c r="X68" s="127">
        <v>0</v>
      </c>
      <c r="Y68" s="127">
        <v>0</v>
      </c>
      <c r="Z68" s="113"/>
      <c r="AA68" s="128">
        <v>463</v>
      </c>
      <c r="AB68" s="112">
        <v>136.406110507075</v>
      </c>
      <c r="AC68" s="123">
        <v>200</v>
      </c>
      <c r="AD68" s="118">
        <v>0.68203055253537503</v>
      </c>
      <c r="AE68" s="129">
        <v>-298.67555554346598</v>
      </c>
      <c r="AF68" s="114"/>
      <c r="AG68" s="114"/>
      <c r="AH68" s="130">
        <v>216</v>
      </c>
      <c r="AI68" s="127">
        <v>352</v>
      </c>
      <c r="AJ68" s="113"/>
      <c r="AK68" s="122">
        <v>2797.0908599999998</v>
      </c>
      <c r="AL68" s="122">
        <v>824.06109059932999</v>
      </c>
      <c r="AM68" s="131">
        <v>750.3</v>
      </c>
      <c r="AN68" s="135">
        <v>1.0983087972801999</v>
      </c>
      <c r="AO68" s="139">
        <v>-60.334986621313398</v>
      </c>
      <c r="AP68" s="126">
        <v>8.5000000000000006E-3</v>
      </c>
      <c r="AQ68" s="126">
        <v>5.0000000000000001E-3</v>
      </c>
      <c r="AR68" s="127">
        <v>0</v>
      </c>
      <c r="AS68" s="127">
        <v>259</v>
      </c>
      <c r="AT68" s="115"/>
      <c r="AU68" s="122">
        <v>2135.0410700000002</v>
      </c>
      <c r="AV68" s="112">
        <v>629.012198988259</v>
      </c>
      <c r="AW68" s="133">
        <v>573</v>
      </c>
      <c r="AX68" s="135">
        <v>1.09775252877532</v>
      </c>
      <c r="AY68" s="139">
        <v>-42.491588147255698</v>
      </c>
      <c r="AZ68" s="114">
        <v>1.35E-2</v>
      </c>
      <c r="BA68" s="114">
        <v>7.4999999999999997E-3</v>
      </c>
      <c r="BB68" s="127">
        <v>0</v>
      </c>
      <c r="BC68" s="127">
        <v>199</v>
      </c>
      <c r="BD68" s="113"/>
      <c r="BE68" s="122">
        <v>232.7</v>
      </c>
      <c r="BF68" s="112">
        <v>68.556591609063503</v>
      </c>
      <c r="BG68" s="134">
        <v>65</v>
      </c>
      <c r="BH68" s="135">
        <v>1.0547167939855899</v>
      </c>
      <c r="BI68" s="136">
        <v>-14.844555551626501</v>
      </c>
      <c r="BJ68" s="114">
        <v>9.75E-3</v>
      </c>
      <c r="BK68" s="114">
        <v>3.7499999999999999E-3</v>
      </c>
      <c r="BL68" s="127">
        <v>0</v>
      </c>
      <c r="BM68" s="127">
        <v>33</v>
      </c>
      <c r="BN68" s="113"/>
      <c r="BO68" s="121">
        <v>331</v>
      </c>
      <c r="BP68" s="122">
        <v>97.517111399226494</v>
      </c>
      <c r="BQ68" s="134">
        <v>78</v>
      </c>
      <c r="BR68" s="124">
        <v>1.25021937691316</v>
      </c>
      <c r="BS68" s="125">
        <v>47.607815762073798</v>
      </c>
      <c r="BT68" s="114">
        <v>7.4999999999999997E-3</v>
      </c>
      <c r="BU68" s="126">
        <v>7.4999999999999997E-3</v>
      </c>
      <c r="BV68" s="121">
        <v>0</v>
      </c>
      <c r="BW68" s="121">
        <v>0</v>
      </c>
      <c r="BX68" s="115"/>
      <c r="BY68" s="120">
        <v>0.99937539038101197</v>
      </c>
      <c r="BZ68" s="120">
        <v>1</v>
      </c>
      <c r="CA68" s="137">
        <v>0.99975015615240503</v>
      </c>
      <c r="CB68" s="119">
        <v>0.9</v>
      </c>
      <c r="CC68" s="126">
        <v>2.5000000000000001E-3</v>
      </c>
      <c r="CD68" s="115"/>
      <c r="CE68" s="115"/>
    </row>
    <row r="69" spans="1:83" s="87" customFormat="1" ht="21.4" customHeight="1" x14ac:dyDescent="0.2">
      <c r="A69" s="111" t="s">
        <v>382</v>
      </c>
      <c r="B69" s="111" t="s">
        <v>95</v>
      </c>
      <c r="C69" s="111" t="s">
        <v>111</v>
      </c>
      <c r="D69" s="112">
        <v>2.3537269778888898</v>
      </c>
      <c r="E69" s="113"/>
      <c r="F69" s="114">
        <v>4.8250000000000001E-2</v>
      </c>
      <c r="G69" s="114">
        <v>4.1750000000000002E-2</v>
      </c>
      <c r="H69" s="115"/>
      <c r="I69" s="116">
        <v>6</v>
      </c>
      <c r="J69" s="116">
        <v>5</v>
      </c>
      <c r="K69" s="113"/>
      <c r="L69" s="140">
        <v>0.65</v>
      </c>
      <c r="M69" s="118">
        <v>0.45600000000000002</v>
      </c>
      <c r="N69" s="119">
        <v>0.7</v>
      </c>
      <c r="O69" s="120"/>
      <c r="P69" s="113"/>
      <c r="Q69" s="121">
        <v>157</v>
      </c>
      <c r="R69" s="122">
        <v>66.702723584711094</v>
      </c>
      <c r="S69" s="123">
        <v>36</v>
      </c>
      <c r="T69" s="124">
        <v>1.8528534329086399</v>
      </c>
      <c r="U69" s="125">
        <v>61.928259909111901</v>
      </c>
      <c r="V69" s="126">
        <v>0.01</v>
      </c>
      <c r="W69" s="126">
        <v>0.01</v>
      </c>
      <c r="X69" s="127">
        <v>0</v>
      </c>
      <c r="Y69" s="127">
        <v>0</v>
      </c>
      <c r="Z69" s="113"/>
      <c r="AA69" s="128">
        <v>228</v>
      </c>
      <c r="AB69" s="112">
        <v>96.867649537032705</v>
      </c>
      <c r="AC69" s="123">
        <v>200</v>
      </c>
      <c r="AD69" s="118">
        <v>0.48433824768516298</v>
      </c>
      <c r="AE69" s="129">
        <v>-300.176333838267</v>
      </c>
      <c r="AF69" s="114"/>
      <c r="AG69" s="114"/>
      <c r="AH69" s="130">
        <v>243</v>
      </c>
      <c r="AI69" s="127">
        <v>337</v>
      </c>
      <c r="AJ69" s="113"/>
      <c r="AK69" s="122">
        <v>1631.6770899999999</v>
      </c>
      <c r="AL69" s="122">
        <v>693.23124785844402</v>
      </c>
      <c r="AM69" s="131">
        <v>734.5</v>
      </c>
      <c r="AN69" s="135">
        <v>0.94381381600877401</v>
      </c>
      <c r="AO69" s="139">
        <v>-308.050496021036</v>
      </c>
      <c r="AP69" s="126">
        <v>5.0000000000000001E-4</v>
      </c>
      <c r="AQ69" s="126"/>
      <c r="AR69" s="127">
        <v>98</v>
      </c>
      <c r="AS69" s="127">
        <v>443</v>
      </c>
      <c r="AT69" s="115"/>
      <c r="AU69" s="122">
        <v>1469.5744099999999</v>
      </c>
      <c r="AV69" s="112">
        <v>624.36060928277004</v>
      </c>
      <c r="AW69" s="133">
        <v>573</v>
      </c>
      <c r="AX69" s="135">
        <v>1.08963457117412</v>
      </c>
      <c r="AY69" s="139">
        <v>-40.4139411066419</v>
      </c>
      <c r="AZ69" s="114">
        <v>1.2749999999999999E-2</v>
      </c>
      <c r="BA69" s="114">
        <v>6.7499999999999999E-3</v>
      </c>
      <c r="BB69" s="127">
        <v>0</v>
      </c>
      <c r="BC69" s="127">
        <v>149</v>
      </c>
      <c r="BD69" s="113"/>
      <c r="BE69" s="122">
        <v>184</v>
      </c>
      <c r="BF69" s="112">
        <v>78.173892608833398</v>
      </c>
      <c r="BG69" s="134">
        <v>65</v>
      </c>
      <c r="BH69" s="124">
        <v>1.20267527090513</v>
      </c>
      <c r="BI69" s="125">
        <v>12.3426915025632</v>
      </c>
      <c r="BJ69" s="114">
        <v>1.4999999999999999E-2</v>
      </c>
      <c r="BK69" s="114">
        <v>1.4999999999999999E-2</v>
      </c>
      <c r="BL69" s="127">
        <v>0</v>
      </c>
      <c r="BM69" s="127">
        <v>0</v>
      </c>
      <c r="BN69" s="113"/>
      <c r="BO69" s="121">
        <v>245</v>
      </c>
      <c r="BP69" s="122">
        <v>104.09023744111001</v>
      </c>
      <c r="BQ69" s="134">
        <v>78</v>
      </c>
      <c r="BR69" s="124">
        <v>1.33449022360397</v>
      </c>
      <c r="BS69" s="125">
        <v>48.484510143683103</v>
      </c>
      <c r="BT69" s="114">
        <v>7.4999999999999997E-3</v>
      </c>
      <c r="BU69" s="126">
        <v>7.4999999999999997E-3</v>
      </c>
      <c r="BV69" s="121">
        <v>0</v>
      </c>
      <c r="BW69" s="121">
        <v>0</v>
      </c>
      <c r="BX69" s="115"/>
      <c r="BY69" s="120">
        <v>0.99937382592360702</v>
      </c>
      <c r="BZ69" s="120">
        <v>1</v>
      </c>
      <c r="CA69" s="137">
        <v>0.99974953036944303</v>
      </c>
      <c r="CB69" s="119">
        <v>0.9</v>
      </c>
      <c r="CC69" s="126">
        <v>2.5000000000000001E-3</v>
      </c>
      <c r="CD69" s="115"/>
      <c r="CE69" s="115"/>
    </row>
    <row r="70" spans="1:83" s="87" customFormat="1" ht="21.4" customHeight="1" x14ac:dyDescent="0.2">
      <c r="A70" s="111" t="s">
        <v>382</v>
      </c>
      <c r="B70" s="111" t="s">
        <v>95</v>
      </c>
      <c r="C70" s="111" t="s">
        <v>112</v>
      </c>
      <c r="D70" s="112">
        <v>8.5089537966666704</v>
      </c>
      <c r="E70" s="113"/>
      <c r="F70" s="114">
        <v>2.1000000000000001E-2</v>
      </c>
      <c r="G70" s="114">
        <v>1.9E-2</v>
      </c>
      <c r="H70" s="115"/>
      <c r="I70" s="116">
        <v>4</v>
      </c>
      <c r="J70" s="116">
        <v>4</v>
      </c>
      <c r="K70" s="113"/>
      <c r="L70" s="137">
        <v>0.84262532981530303</v>
      </c>
      <c r="M70" s="135">
        <v>0.71299999999999997</v>
      </c>
      <c r="N70" s="119">
        <v>0.7</v>
      </c>
      <c r="O70" s="120">
        <v>1E-3</v>
      </c>
      <c r="P70" s="113"/>
      <c r="Q70" s="121">
        <v>364</v>
      </c>
      <c r="R70" s="122">
        <v>42.778467094579199</v>
      </c>
      <c r="S70" s="123">
        <v>36</v>
      </c>
      <c r="T70" s="124">
        <v>1.1882907526272</v>
      </c>
      <c r="U70" s="125">
        <v>20.3063382450398</v>
      </c>
      <c r="V70" s="126">
        <v>0.01</v>
      </c>
      <c r="W70" s="126">
        <v>9.4999999999999998E-3</v>
      </c>
      <c r="X70" s="127">
        <v>0</v>
      </c>
      <c r="Y70" s="127">
        <v>4</v>
      </c>
      <c r="Z70" s="113"/>
      <c r="AA70" s="128">
        <v>613</v>
      </c>
      <c r="AB70" s="112">
        <v>72.041759145541405</v>
      </c>
      <c r="AC70" s="123">
        <v>200</v>
      </c>
      <c r="AD70" s="118">
        <v>0.36020879572770698</v>
      </c>
      <c r="AE70" s="129">
        <v>-1296.409231972</v>
      </c>
      <c r="AF70" s="114"/>
      <c r="AG70" s="114"/>
      <c r="AH70" s="130">
        <v>1089</v>
      </c>
      <c r="AI70" s="127">
        <v>1430</v>
      </c>
      <c r="AJ70" s="113"/>
      <c r="AK70" s="122">
        <v>4899.6381899999997</v>
      </c>
      <c r="AL70" s="122">
        <v>575.82145902818297</v>
      </c>
      <c r="AM70" s="131">
        <v>728.4</v>
      </c>
      <c r="AN70" s="120">
        <v>0.79052918592556798</v>
      </c>
      <c r="AO70" s="122">
        <v>-2054.4302328420299</v>
      </c>
      <c r="AP70" s="126"/>
      <c r="AQ70" s="126"/>
      <c r="AR70" s="127">
        <v>1299</v>
      </c>
      <c r="AS70" s="127">
        <v>2538</v>
      </c>
      <c r="AT70" s="115"/>
      <c r="AU70" s="122">
        <v>3121.7345700000001</v>
      </c>
      <c r="AV70" s="112">
        <v>366.876427419658</v>
      </c>
      <c r="AW70" s="133">
        <v>573</v>
      </c>
      <c r="AX70" s="118">
        <v>0.64027299724198505</v>
      </c>
      <c r="AY70" s="141">
        <v>-2337.0213663386098</v>
      </c>
      <c r="AZ70" s="114"/>
      <c r="BA70" s="114"/>
      <c r="BB70" s="127">
        <v>1754</v>
      </c>
      <c r="BC70" s="127">
        <v>2730</v>
      </c>
      <c r="BD70" s="113"/>
      <c r="BE70" s="122">
        <v>413.2</v>
      </c>
      <c r="BF70" s="112">
        <v>48.560611548022301</v>
      </c>
      <c r="BG70" s="134">
        <v>65</v>
      </c>
      <c r="BH70" s="120">
        <v>0.74708633150803605</v>
      </c>
      <c r="BI70" s="128">
        <v>-207.3580003909</v>
      </c>
      <c r="BJ70" s="114"/>
      <c r="BK70" s="114"/>
      <c r="BL70" s="127">
        <v>140</v>
      </c>
      <c r="BM70" s="127">
        <v>251</v>
      </c>
      <c r="BN70" s="113"/>
      <c r="BO70" s="121">
        <v>772</v>
      </c>
      <c r="BP70" s="122">
        <v>90.727957684107594</v>
      </c>
      <c r="BQ70" s="134">
        <v>78</v>
      </c>
      <c r="BR70" s="124">
        <v>1.1631789446680501</v>
      </c>
      <c r="BS70" s="125">
        <v>61.5772367717436</v>
      </c>
      <c r="BT70" s="114">
        <v>7.4999999999999997E-3</v>
      </c>
      <c r="BU70" s="126">
        <v>6.0000000000000001E-3</v>
      </c>
      <c r="BV70" s="121">
        <v>0</v>
      </c>
      <c r="BW70" s="121">
        <v>25</v>
      </c>
      <c r="BX70" s="115"/>
      <c r="BY70" s="120">
        <v>0.99813009215974402</v>
      </c>
      <c r="BZ70" s="120">
        <v>1</v>
      </c>
      <c r="CA70" s="137">
        <v>0.99925203686389696</v>
      </c>
      <c r="CB70" s="119">
        <v>0.9</v>
      </c>
      <c r="CC70" s="126">
        <v>2.5000000000000001E-3</v>
      </c>
      <c r="CD70" s="115"/>
      <c r="CE70" s="115"/>
    </row>
    <row r="71" spans="1:83" s="87" customFormat="1" ht="21.4" customHeight="1" x14ac:dyDescent="0.2">
      <c r="A71" s="111" t="s">
        <v>382</v>
      </c>
      <c r="B71" s="111" t="s">
        <v>95</v>
      </c>
      <c r="C71" s="111" t="s">
        <v>113</v>
      </c>
      <c r="D71" s="112">
        <v>6.5057600336666699</v>
      </c>
      <c r="E71" s="113"/>
      <c r="F71" s="114">
        <v>2.6249999999999999E-2</v>
      </c>
      <c r="G71" s="114">
        <v>1.7000000000000001E-2</v>
      </c>
      <c r="H71" s="115"/>
      <c r="I71" s="116">
        <v>5</v>
      </c>
      <c r="J71" s="116">
        <v>3</v>
      </c>
      <c r="K71" s="113"/>
      <c r="L71" s="117">
        <v>0.61145726055612803</v>
      </c>
      <c r="M71" s="120">
        <v>0.623</v>
      </c>
      <c r="N71" s="119">
        <v>0.7</v>
      </c>
      <c r="O71" s="120"/>
      <c r="P71" s="113"/>
      <c r="Q71" s="121">
        <v>231</v>
      </c>
      <c r="R71" s="122">
        <v>35.506996692868697</v>
      </c>
      <c r="S71" s="123">
        <v>36</v>
      </c>
      <c r="T71" s="135">
        <v>0.98630546369079797</v>
      </c>
      <c r="U71" s="136">
        <v>-31.7806592798641</v>
      </c>
      <c r="V71" s="126">
        <v>2.5000000000000001E-3</v>
      </c>
      <c r="W71" s="126"/>
      <c r="X71" s="127">
        <v>4</v>
      </c>
      <c r="Y71" s="127">
        <v>51</v>
      </c>
      <c r="Z71" s="113"/>
      <c r="AA71" s="128">
        <v>805</v>
      </c>
      <c r="AB71" s="112">
        <v>123.736503626664</v>
      </c>
      <c r="AC71" s="123">
        <v>200</v>
      </c>
      <c r="AD71" s="118">
        <v>0.61868251813331998</v>
      </c>
      <c r="AE71" s="129">
        <v>-654.892551554801</v>
      </c>
      <c r="AF71" s="114"/>
      <c r="AG71" s="114"/>
      <c r="AH71" s="130">
        <v>497</v>
      </c>
      <c r="AI71" s="127">
        <v>757</v>
      </c>
      <c r="AJ71" s="113"/>
      <c r="AK71" s="122">
        <v>6148.2425800000001</v>
      </c>
      <c r="AL71" s="122">
        <v>945.04601279227199</v>
      </c>
      <c r="AM71" s="131">
        <v>828</v>
      </c>
      <c r="AN71" s="124">
        <v>1.14135991883125</v>
      </c>
      <c r="AO71" s="132">
        <v>104.287416563126</v>
      </c>
      <c r="AP71" s="126">
        <v>0.01</v>
      </c>
      <c r="AQ71" s="126">
        <v>7.0000000000000001E-3</v>
      </c>
      <c r="AR71" s="127">
        <v>0</v>
      </c>
      <c r="AS71" s="127">
        <v>316</v>
      </c>
      <c r="AT71" s="115"/>
      <c r="AU71" s="122">
        <v>3665.7910200000001</v>
      </c>
      <c r="AV71" s="112">
        <v>563.46852651033703</v>
      </c>
      <c r="AW71" s="133">
        <v>573</v>
      </c>
      <c r="AX71" s="135">
        <v>0.98336566581210705</v>
      </c>
      <c r="AY71" s="139">
        <v>-507.85441900620401</v>
      </c>
      <c r="AZ71" s="114">
        <v>3.7499999999999999E-3</v>
      </c>
      <c r="BA71" s="114"/>
      <c r="BB71" s="127">
        <v>63</v>
      </c>
      <c r="BC71" s="127">
        <v>808</v>
      </c>
      <c r="BD71" s="113"/>
      <c r="BE71" s="122">
        <v>302.8</v>
      </c>
      <c r="BF71" s="112">
        <v>46.543370556712802</v>
      </c>
      <c r="BG71" s="134">
        <v>65</v>
      </c>
      <c r="BH71" s="118">
        <v>0.71605185471865795</v>
      </c>
      <c r="BI71" s="129">
        <v>-171.66507925530999</v>
      </c>
      <c r="BJ71" s="114"/>
      <c r="BK71" s="114"/>
      <c r="BL71" s="127">
        <v>121</v>
      </c>
      <c r="BM71" s="127">
        <v>205</v>
      </c>
      <c r="BN71" s="113"/>
      <c r="BO71" s="121">
        <v>893</v>
      </c>
      <c r="BP71" s="122">
        <v>137.26297855728001</v>
      </c>
      <c r="BQ71" s="134">
        <v>78</v>
      </c>
      <c r="BR71" s="124">
        <v>1.75978177637538</v>
      </c>
      <c r="BS71" s="125">
        <v>349.826287877129</v>
      </c>
      <c r="BT71" s="114">
        <v>7.4999999999999997E-3</v>
      </c>
      <c r="BU71" s="126">
        <v>7.4999999999999997E-3</v>
      </c>
      <c r="BV71" s="121">
        <v>0</v>
      </c>
      <c r="BW71" s="121">
        <v>0</v>
      </c>
      <c r="BX71" s="115"/>
      <c r="BY71" s="120">
        <v>0.99637587367331104</v>
      </c>
      <c r="BZ71" s="120">
        <v>1</v>
      </c>
      <c r="CA71" s="137">
        <v>0.99855034946932397</v>
      </c>
      <c r="CB71" s="119">
        <v>0.9</v>
      </c>
      <c r="CC71" s="126">
        <v>2.5000000000000001E-3</v>
      </c>
      <c r="CD71" s="115"/>
      <c r="CE71" s="115"/>
    </row>
    <row r="72" spans="1:83" s="87" customFormat="1" ht="21.4" customHeight="1" x14ac:dyDescent="0.2">
      <c r="A72" s="111" t="s">
        <v>382</v>
      </c>
      <c r="B72" s="111" t="s">
        <v>95</v>
      </c>
      <c r="C72" s="111" t="s">
        <v>115</v>
      </c>
      <c r="D72" s="112">
        <v>3.28637479555556</v>
      </c>
      <c r="E72" s="113"/>
      <c r="F72" s="114">
        <v>2.5999999999999999E-2</v>
      </c>
      <c r="G72" s="114">
        <v>2.0750000000000001E-2</v>
      </c>
      <c r="H72" s="115"/>
      <c r="I72" s="116">
        <v>4</v>
      </c>
      <c r="J72" s="116">
        <v>4</v>
      </c>
      <c r="K72" s="113"/>
      <c r="L72" s="117">
        <v>0.21</v>
      </c>
      <c r="M72" s="118">
        <v>0.45200000000000001</v>
      </c>
      <c r="N72" s="119">
        <v>0.7</v>
      </c>
      <c r="O72" s="120"/>
      <c r="P72" s="113"/>
      <c r="Q72" s="121">
        <v>148</v>
      </c>
      <c r="R72" s="122">
        <v>45.034425227503903</v>
      </c>
      <c r="S72" s="123">
        <v>36</v>
      </c>
      <c r="T72" s="124">
        <v>1.25095625631955</v>
      </c>
      <c r="U72" s="125">
        <v>15.2567492579198</v>
      </c>
      <c r="V72" s="126">
        <v>0.01</v>
      </c>
      <c r="W72" s="126">
        <v>0.01</v>
      </c>
      <c r="X72" s="127">
        <v>0</v>
      </c>
      <c r="Y72" s="127">
        <v>0</v>
      </c>
      <c r="Z72" s="113"/>
      <c r="AA72" s="128">
        <v>267</v>
      </c>
      <c r="AB72" s="112">
        <v>81.244537403672496</v>
      </c>
      <c r="AC72" s="123">
        <v>200</v>
      </c>
      <c r="AD72" s="118">
        <v>0.406222687018363</v>
      </c>
      <c r="AE72" s="129">
        <v>-470.46250412266801</v>
      </c>
      <c r="AF72" s="114"/>
      <c r="AG72" s="114"/>
      <c r="AH72" s="130">
        <v>391</v>
      </c>
      <c r="AI72" s="127">
        <v>522</v>
      </c>
      <c r="AJ72" s="113"/>
      <c r="AK72" s="122">
        <v>2510.2262799999999</v>
      </c>
      <c r="AL72" s="122">
        <v>763.82836291064302</v>
      </c>
      <c r="AM72" s="131">
        <v>828</v>
      </c>
      <c r="AN72" s="120">
        <v>0.922498022838941</v>
      </c>
      <c r="AO72" s="122">
        <v>-542.86848706784394</v>
      </c>
      <c r="AP72" s="126"/>
      <c r="AQ72" s="126"/>
      <c r="AR72" s="127">
        <v>211</v>
      </c>
      <c r="AS72" s="127">
        <v>756</v>
      </c>
      <c r="AT72" s="115"/>
      <c r="AU72" s="122">
        <v>1900.758</v>
      </c>
      <c r="AV72" s="112">
        <v>578.37529747689098</v>
      </c>
      <c r="AW72" s="133">
        <v>573</v>
      </c>
      <c r="AX72" s="135">
        <v>1.0093809729090599</v>
      </c>
      <c r="AY72" s="139">
        <v>-207.55265169259499</v>
      </c>
      <c r="AZ72" s="114">
        <v>6.0000000000000001E-3</v>
      </c>
      <c r="BA72" s="114">
        <v>7.5000000000000002E-4</v>
      </c>
      <c r="BB72" s="127">
        <v>0</v>
      </c>
      <c r="BC72" s="127">
        <v>359</v>
      </c>
      <c r="BD72" s="113"/>
      <c r="BE72" s="122">
        <v>128.4</v>
      </c>
      <c r="BF72" s="112">
        <v>39.070406751428997</v>
      </c>
      <c r="BG72" s="134">
        <v>65</v>
      </c>
      <c r="BH72" s="118">
        <v>0.60108318079121603</v>
      </c>
      <c r="BI72" s="129">
        <v>-111.275313839867</v>
      </c>
      <c r="BJ72" s="114"/>
      <c r="BK72" s="114"/>
      <c r="BL72" s="127">
        <v>86</v>
      </c>
      <c r="BM72" s="127">
        <v>128</v>
      </c>
      <c r="BN72" s="113"/>
      <c r="BO72" s="121">
        <v>391</v>
      </c>
      <c r="BP72" s="122">
        <v>118.976082864554</v>
      </c>
      <c r="BQ72" s="134">
        <v>78</v>
      </c>
      <c r="BR72" s="124">
        <v>1.5253343956994101</v>
      </c>
      <c r="BS72" s="125">
        <v>116.616624669312</v>
      </c>
      <c r="BT72" s="114">
        <v>7.4999999999999997E-3</v>
      </c>
      <c r="BU72" s="126">
        <v>7.4999999999999997E-3</v>
      </c>
      <c r="BV72" s="121">
        <v>0</v>
      </c>
      <c r="BW72" s="121">
        <v>0</v>
      </c>
      <c r="BX72" s="115"/>
      <c r="BY72" s="120">
        <v>0.998672566371681</v>
      </c>
      <c r="BZ72" s="120">
        <v>1</v>
      </c>
      <c r="CA72" s="137">
        <v>0.99946902654867298</v>
      </c>
      <c r="CB72" s="119">
        <v>0.9</v>
      </c>
      <c r="CC72" s="126">
        <v>2.5000000000000001E-3</v>
      </c>
      <c r="CD72" s="115"/>
      <c r="CE72" s="115"/>
    </row>
    <row r="73" spans="1:83" s="87" customFormat="1" ht="21.4" customHeight="1" x14ac:dyDescent="0.2">
      <c r="A73" s="111" t="s">
        <v>383</v>
      </c>
      <c r="B73" s="111" t="s">
        <v>116</v>
      </c>
      <c r="C73" s="111" t="s">
        <v>117</v>
      </c>
      <c r="D73" s="112">
        <v>4.6677861217777803</v>
      </c>
      <c r="E73" s="113"/>
      <c r="F73" s="114">
        <v>2.3E-2</v>
      </c>
      <c r="G73" s="114">
        <v>1.7375000000000002E-2</v>
      </c>
      <c r="H73" s="115"/>
      <c r="I73" s="116">
        <v>4</v>
      </c>
      <c r="J73" s="116">
        <v>3</v>
      </c>
      <c r="K73" s="113"/>
      <c r="L73" s="117">
        <v>0.53</v>
      </c>
      <c r="M73" s="118">
        <v>0.46800000000000003</v>
      </c>
      <c r="N73" s="119">
        <v>0.7</v>
      </c>
      <c r="O73" s="120"/>
      <c r="P73" s="113"/>
      <c r="Q73" s="121">
        <v>196</v>
      </c>
      <c r="R73" s="122">
        <v>41.989927320267</v>
      </c>
      <c r="S73" s="123">
        <v>36</v>
      </c>
      <c r="T73" s="124">
        <v>1.16638687000742</v>
      </c>
      <c r="U73" s="125">
        <v>7.4587829691519101</v>
      </c>
      <c r="V73" s="126">
        <v>0.01</v>
      </c>
      <c r="W73" s="126">
        <v>8.5000000000000006E-3</v>
      </c>
      <c r="X73" s="127">
        <v>0</v>
      </c>
      <c r="Y73" s="127">
        <v>6</v>
      </c>
      <c r="Z73" s="113"/>
      <c r="AA73" s="128">
        <v>551</v>
      </c>
      <c r="AB73" s="112">
        <v>118.04311200748501</v>
      </c>
      <c r="AC73" s="123">
        <v>200</v>
      </c>
      <c r="AD73" s="118">
        <v>0.59021556003742504</v>
      </c>
      <c r="AE73" s="129">
        <v>-496.45120572693401</v>
      </c>
      <c r="AF73" s="114"/>
      <c r="AG73" s="114"/>
      <c r="AH73" s="130">
        <v>383</v>
      </c>
      <c r="AI73" s="127">
        <v>570</v>
      </c>
      <c r="AJ73" s="113"/>
      <c r="AK73" s="122">
        <v>3843.8429599999999</v>
      </c>
      <c r="AL73" s="122">
        <v>823.48309449449005</v>
      </c>
      <c r="AM73" s="131">
        <v>828</v>
      </c>
      <c r="AN73" s="135">
        <v>0.99454480011411905</v>
      </c>
      <c r="AO73" s="139">
        <v>-492.60503170950602</v>
      </c>
      <c r="AP73" s="126">
        <v>3.0000000000000001E-3</v>
      </c>
      <c r="AQ73" s="126"/>
      <c r="AR73" s="127">
        <v>22</v>
      </c>
      <c r="AS73" s="127">
        <v>795</v>
      </c>
      <c r="AT73" s="115"/>
      <c r="AU73" s="122">
        <v>1874.53189</v>
      </c>
      <c r="AV73" s="112">
        <v>401.58907051338099</v>
      </c>
      <c r="AW73" s="133">
        <v>573</v>
      </c>
      <c r="AX73" s="118">
        <v>0.70085352620136399</v>
      </c>
      <c r="AY73" s="141">
        <v>-1119.9966749329999</v>
      </c>
      <c r="AZ73" s="114"/>
      <c r="BA73" s="114"/>
      <c r="BB73" s="127">
        <v>801</v>
      </c>
      <c r="BC73" s="127">
        <v>1336</v>
      </c>
      <c r="BD73" s="113"/>
      <c r="BE73" s="122">
        <v>222.2</v>
      </c>
      <c r="BF73" s="112">
        <v>47.602866584506799</v>
      </c>
      <c r="BG73" s="134">
        <v>65</v>
      </c>
      <c r="BH73" s="118">
        <v>0.73235179360779701</v>
      </c>
      <c r="BI73" s="129">
        <v>-118.221641861253</v>
      </c>
      <c r="BJ73" s="114"/>
      <c r="BK73" s="114"/>
      <c r="BL73" s="127">
        <v>82</v>
      </c>
      <c r="BM73" s="127">
        <v>142</v>
      </c>
      <c r="BN73" s="113"/>
      <c r="BO73" s="121">
        <v>427</v>
      </c>
      <c r="BP73" s="122">
        <v>91.478055947724599</v>
      </c>
      <c r="BQ73" s="134">
        <v>78</v>
      </c>
      <c r="BR73" s="124">
        <v>1.1727955890733901</v>
      </c>
      <c r="BS73" s="125">
        <v>37.280935349426997</v>
      </c>
      <c r="BT73" s="114">
        <v>7.4999999999999997E-3</v>
      </c>
      <c r="BU73" s="126">
        <v>6.3749999999999996E-3</v>
      </c>
      <c r="BV73" s="121">
        <v>0</v>
      </c>
      <c r="BW73" s="121">
        <v>10</v>
      </c>
      <c r="BX73" s="115"/>
      <c r="BY73" s="120">
        <v>0.98757682751405795</v>
      </c>
      <c r="BZ73" s="120">
        <v>1</v>
      </c>
      <c r="CA73" s="137">
        <v>0.995030731005623</v>
      </c>
      <c r="CB73" s="119">
        <v>0.9</v>
      </c>
      <c r="CC73" s="126">
        <v>2.5000000000000001E-3</v>
      </c>
      <c r="CD73" s="115"/>
      <c r="CE73" s="115"/>
    </row>
    <row r="74" spans="1:83" s="87" customFormat="1" ht="21.4" customHeight="1" x14ac:dyDescent="0.2">
      <c r="A74" s="111" t="s">
        <v>383</v>
      </c>
      <c r="B74" s="111" t="s">
        <v>116</v>
      </c>
      <c r="C74" s="111" t="s">
        <v>118</v>
      </c>
      <c r="D74" s="112">
        <v>7.9590446357777802</v>
      </c>
      <c r="E74" s="113"/>
      <c r="F74" s="114">
        <v>2.5999999999999999E-2</v>
      </c>
      <c r="G74" s="114">
        <v>2.0750000000000001E-2</v>
      </c>
      <c r="H74" s="115"/>
      <c r="I74" s="116">
        <v>4</v>
      </c>
      <c r="J74" s="116">
        <v>4</v>
      </c>
      <c r="K74" s="113"/>
      <c r="L74" s="117">
        <v>0.47</v>
      </c>
      <c r="M74" s="118">
        <v>0.33900000000000002</v>
      </c>
      <c r="N74" s="119">
        <v>0.7</v>
      </c>
      <c r="O74" s="120"/>
      <c r="P74" s="113"/>
      <c r="Q74" s="121">
        <v>256</v>
      </c>
      <c r="R74" s="122">
        <v>32.164664443420698</v>
      </c>
      <c r="S74" s="123">
        <v>36</v>
      </c>
      <c r="T74" s="120">
        <v>0.89346290120613203</v>
      </c>
      <c r="U74" s="128">
        <v>-65.481730928336106</v>
      </c>
      <c r="V74" s="126"/>
      <c r="W74" s="126"/>
      <c r="X74" s="127">
        <v>31</v>
      </c>
      <c r="Y74" s="127">
        <v>88</v>
      </c>
      <c r="Z74" s="113"/>
      <c r="AA74" s="128">
        <v>937</v>
      </c>
      <c r="AB74" s="112">
        <v>117.727697591739</v>
      </c>
      <c r="AC74" s="123">
        <v>200</v>
      </c>
      <c r="AD74" s="118">
        <v>0.588638487958695</v>
      </c>
      <c r="AE74" s="129">
        <v>-849.00961626853405</v>
      </c>
      <c r="AF74" s="114"/>
      <c r="AG74" s="114"/>
      <c r="AH74" s="130">
        <v>655</v>
      </c>
      <c r="AI74" s="127">
        <v>974</v>
      </c>
      <c r="AJ74" s="113"/>
      <c r="AK74" s="122">
        <v>8183.0673100000004</v>
      </c>
      <c r="AL74" s="122">
        <v>1028.1469302503001</v>
      </c>
      <c r="AM74" s="131">
        <v>828</v>
      </c>
      <c r="AN74" s="124">
        <v>1.24172334571292</v>
      </c>
      <c r="AO74" s="132">
        <v>788.98749864826902</v>
      </c>
      <c r="AP74" s="126">
        <v>0.01</v>
      </c>
      <c r="AQ74" s="126">
        <v>0.01</v>
      </c>
      <c r="AR74" s="127">
        <v>0</v>
      </c>
      <c r="AS74" s="127">
        <v>0</v>
      </c>
      <c r="AT74" s="115"/>
      <c r="AU74" s="122">
        <v>4576.0848500000002</v>
      </c>
      <c r="AV74" s="112">
        <v>574.95403775340299</v>
      </c>
      <c r="AW74" s="133">
        <v>573</v>
      </c>
      <c r="AX74" s="135">
        <v>1.00341018805131</v>
      </c>
      <c r="AY74" s="139">
        <v>-529.88742242622698</v>
      </c>
      <c r="AZ74" s="114">
        <v>6.0000000000000001E-3</v>
      </c>
      <c r="BA74" s="114">
        <v>7.5000000000000002E-4</v>
      </c>
      <c r="BB74" s="127">
        <v>0</v>
      </c>
      <c r="BC74" s="127">
        <v>897</v>
      </c>
      <c r="BD74" s="113"/>
      <c r="BE74" s="122">
        <v>398.3</v>
      </c>
      <c r="BF74" s="112">
        <v>50.0436947180253</v>
      </c>
      <c r="BG74" s="134">
        <v>65</v>
      </c>
      <c r="BH74" s="120">
        <v>0.76990299566192799</v>
      </c>
      <c r="BI74" s="128">
        <v>-182.15312528727301</v>
      </c>
      <c r="BJ74" s="114"/>
      <c r="BK74" s="114"/>
      <c r="BL74" s="127">
        <v>120</v>
      </c>
      <c r="BM74" s="127">
        <v>223</v>
      </c>
      <c r="BN74" s="113"/>
      <c r="BO74" s="121">
        <v>898</v>
      </c>
      <c r="BP74" s="122">
        <v>112.82761199293699</v>
      </c>
      <c r="BQ74" s="134">
        <v>78</v>
      </c>
      <c r="BR74" s="124">
        <v>1.4465078460632901</v>
      </c>
      <c r="BS74" s="125">
        <v>233.48981250534999</v>
      </c>
      <c r="BT74" s="114">
        <v>7.4999999999999997E-3</v>
      </c>
      <c r="BU74" s="126">
        <v>7.4999999999999997E-3</v>
      </c>
      <c r="BV74" s="121">
        <v>0</v>
      </c>
      <c r="BW74" s="121">
        <v>0</v>
      </c>
      <c r="BX74" s="115"/>
      <c r="BY74" s="120">
        <v>0.99461136512083603</v>
      </c>
      <c r="BZ74" s="120">
        <v>1</v>
      </c>
      <c r="CA74" s="137">
        <v>0.99784454604833395</v>
      </c>
      <c r="CB74" s="119">
        <v>0.9</v>
      </c>
      <c r="CC74" s="126">
        <v>2.5000000000000001E-3</v>
      </c>
      <c r="CD74" s="115"/>
      <c r="CE74" s="115"/>
    </row>
    <row r="75" spans="1:83" s="87" customFormat="1" ht="21.4" customHeight="1" x14ac:dyDescent="0.2">
      <c r="A75" s="111" t="s">
        <v>383</v>
      </c>
      <c r="B75" s="111" t="s">
        <v>116</v>
      </c>
      <c r="C75" s="111" t="s">
        <v>119</v>
      </c>
      <c r="D75" s="112">
        <v>7.0505427525555602</v>
      </c>
      <c r="E75" s="113"/>
      <c r="F75" s="114">
        <v>1.6500000000000001E-2</v>
      </c>
      <c r="G75" s="114">
        <v>1.2500000000000001E-2</v>
      </c>
      <c r="H75" s="115"/>
      <c r="I75" s="116">
        <v>3</v>
      </c>
      <c r="J75" s="116">
        <v>3</v>
      </c>
      <c r="K75" s="113"/>
      <c r="L75" s="117">
        <v>0.5</v>
      </c>
      <c r="M75" s="118">
        <v>0.53200000000000003</v>
      </c>
      <c r="N75" s="119">
        <v>0.7</v>
      </c>
      <c r="O75" s="120"/>
      <c r="P75" s="113"/>
      <c r="Q75" s="121">
        <v>267</v>
      </c>
      <c r="R75" s="122">
        <v>37.869425003234298</v>
      </c>
      <c r="S75" s="123">
        <v>36</v>
      </c>
      <c r="T75" s="135">
        <v>1.0519284723120601</v>
      </c>
      <c r="U75" s="136">
        <v>-17.785522861224202</v>
      </c>
      <c r="V75" s="126">
        <v>6.4999999999999997E-3</v>
      </c>
      <c r="W75" s="126">
        <v>2.5000000000000001E-3</v>
      </c>
      <c r="X75" s="127">
        <v>0</v>
      </c>
      <c r="Y75" s="127">
        <v>38</v>
      </c>
      <c r="Z75" s="113"/>
      <c r="AA75" s="128">
        <v>497</v>
      </c>
      <c r="AB75" s="112">
        <v>70.491027065945602</v>
      </c>
      <c r="AC75" s="123">
        <v>200</v>
      </c>
      <c r="AD75" s="118">
        <v>0.352455135329728</v>
      </c>
      <c r="AE75" s="129">
        <v>-1085.1417936734699</v>
      </c>
      <c r="AF75" s="114"/>
      <c r="AG75" s="114"/>
      <c r="AH75" s="130">
        <v>914</v>
      </c>
      <c r="AI75" s="127">
        <v>1196</v>
      </c>
      <c r="AJ75" s="113"/>
      <c r="AK75" s="122">
        <v>3309.2354</v>
      </c>
      <c r="AL75" s="122">
        <v>469.35895804624801</v>
      </c>
      <c r="AM75" s="131">
        <v>809.9</v>
      </c>
      <c r="AN75" s="118">
        <v>0.579527050310221</v>
      </c>
      <c r="AO75" s="141">
        <v>-3097.6477934807099</v>
      </c>
      <c r="AP75" s="126"/>
      <c r="AQ75" s="126"/>
      <c r="AR75" s="127">
        <v>2401</v>
      </c>
      <c r="AS75" s="127">
        <v>3544</v>
      </c>
      <c r="AT75" s="115"/>
      <c r="AU75" s="122">
        <v>3305.1275799999999</v>
      </c>
      <c r="AV75" s="112">
        <v>468.77633339674702</v>
      </c>
      <c r="AW75" s="133">
        <v>573</v>
      </c>
      <c r="AX75" s="120">
        <v>0.81810878428751599</v>
      </c>
      <c r="AY75" s="122">
        <v>-1218.0127524811701</v>
      </c>
      <c r="AZ75" s="114"/>
      <c r="BA75" s="114"/>
      <c r="BB75" s="127">
        <v>735</v>
      </c>
      <c r="BC75" s="127">
        <v>1543</v>
      </c>
      <c r="BD75" s="113"/>
      <c r="BE75" s="122">
        <v>414.7</v>
      </c>
      <c r="BF75" s="112">
        <v>58.818166849592799</v>
      </c>
      <c r="BG75" s="134">
        <v>65</v>
      </c>
      <c r="BH75" s="120">
        <v>0.90489487460911999</v>
      </c>
      <c r="BI75" s="128">
        <v>-99.496082943877099</v>
      </c>
      <c r="BJ75" s="114"/>
      <c r="BK75" s="114"/>
      <c r="BL75" s="127">
        <v>44</v>
      </c>
      <c r="BM75" s="127">
        <v>136</v>
      </c>
      <c r="BN75" s="113"/>
      <c r="BO75" s="121">
        <v>658</v>
      </c>
      <c r="BP75" s="122">
        <v>93.326148509843406</v>
      </c>
      <c r="BQ75" s="134">
        <v>78</v>
      </c>
      <c r="BR75" s="124">
        <v>1.1964890834595301</v>
      </c>
      <c r="BS75" s="125">
        <v>69.341724937833206</v>
      </c>
      <c r="BT75" s="114">
        <v>7.4999999999999997E-3</v>
      </c>
      <c r="BU75" s="126">
        <v>7.4999999999999997E-3</v>
      </c>
      <c r="BV75" s="121">
        <v>0</v>
      </c>
      <c r="BW75" s="121">
        <v>2</v>
      </c>
      <c r="BX75" s="115"/>
      <c r="BY75" s="120">
        <v>0.98438278783851096</v>
      </c>
      <c r="BZ75" s="120">
        <v>1</v>
      </c>
      <c r="CA75" s="137">
        <v>0.99375311513540499</v>
      </c>
      <c r="CB75" s="119">
        <v>0.9</v>
      </c>
      <c r="CC75" s="126">
        <v>2.5000000000000001E-3</v>
      </c>
      <c r="CD75" s="115"/>
      <c r="CE75" s="115"/>
    </row>
    <row r="76" spans="1:83" s="87" customFormat="1" ht="21.4" customHeight="1" x14ac:dyDescent="0.2">
      <c r="A76" s="111" t="s">
        <v>383</v>
      </c>
      <c r="B76" s="111" t="s">
        <v>116</v>
      </c>
      <c r="C76" s="111" t="s">
        <v>122</v>
      </c>
      <c r="D76" s="112">
        <v>2.9588746057777802</v>
      </c>
      <c r="E76" s="113"/>
      <c r="F76" s="114">
        <v>0.02</v>
      </c>
      <c r="G76" s="114">
        <v>0.02</v>
      </c>
      <c r="H76" s="115"/>
      <c r="I76" s="116">
        <v>3</v>
      </c>
      <c r="J76" s="116">
        <v>3</v>
      </c>
      <c r="K76" s="113"/>
      <c r="L76" s="117">
        <v>0.53365097588978205</v>
      </c>
      <c r="M76" s="118">
        <v>0.109</v>
      </c>
      <c r="N76" s="119">
        <v>0.7</v>
      </c>
      <c r="O76" s="120"/>
      <c r="P76" s="113"/>
      <c r="Q76" s="121">
        <v>129</v>
      </c>
      <c r="R76" s="122">
        <v>43.5976569429818</v>
      </c>
      <c r="S76" s="123">
        <v>36</v>
      </c>
      <c r="T76" s="124">
        <v>1.21104602619394</v>
      </c>
      <c r="U76" s="125">
        <v>9.4851369234238891</v>
      </c>
      <c r="V76" s="126">
        <v>0.01</v>
      </c>
      <c r="W76" s="126">
        <v>0.01</v>
      </c>
      <c r="X76" s="127">
        <v>0</v>
      </c>
      <c r="Y76" s="127">
        <v>0</v>
      </c>
      <c r="Z76" s="113"/>
      <c r="AA76" s="128">
        <v>281</v>
      </c>
      <c r="AB76" s="112">
        <v>94.9685395424641</v>
      </c>
      <c r="AC76" s="123">
        <v>200</v>
      </c>
      <c r="AD76" s="118">
        <v>0.47484269771232102</v>
      </c>
      <c r="AE76" s="129">
        <v>-382.97146153653398</v>
      </c>
      <c r="AF76" s="114"/>
      <c r="AG76" s="114"/>
      <c r="AH76" s="130">
        <v>311</v>
      </c>
      <c r="AI76" s="127">
        <v>430</v>
      </c>
      <c r="AJ76" s="113"/>
      <c r="AK76" s="122">
        <v>1564.1155200000001</v>
      </c>
      <c r="AL76" s="122">
        <v>528.61838651281801</v>
      </c>
      <c r="AM76" s="131">
        <v>773.2</v>
      </c>
      <c r="AN76" s="118">
        <v>0.68367613361719903</v>
      </c>
      <c r="AO76" s="141">
        <v>-1002.79815030024</v>
      </c>
      <c r="AP76" s="126"/>
      <c r="AQ76" s="126"/>
      <c r="AR76" s="127">
        <v>724</v>
      </c>
      <c r="AS76" s="127">
        <v>1182</v>
      </c>
      <c r="AT76" s="115"/>
      <c r="AU76" s="122">
        <v>1343.9348199999999</v>
      </c>
      <c r="AV76" s="112">
        <v>454.20472276037202</v>
      </c>
      <c r="AW76" s="133">
        <v>573</v>
      </c>
      <c r="AX76" s="120">
        <v>0.79267839923276096</v>
      </c>
      <c r="AY76" s="122">
        <v>-554.27437294430297</v>
      </c>
      <c r="AZ76" s="114"/>
      <c r="BA76" s="114"/>
      <c r="BB76" s="127">
        <v>352</v>
      </c>
      <c r="BC76" s="127">
        <v>691</v>
      </c>
      <c r="BD76" s="113"/>
      <c r="BE76" s="122">
        <v>148.19999999999999</v>
      </c>
      <c r="BF76" s="112">
        <v>50.0866105344953</v>
      </c>
      <c r="BG76" s="134">
        <v>65</v>
      </c>
      <c r="BH76" s="120">
        <v>0.770563238992236</v>
      </c>
      <c r="BI76" s="128">
        <v>-67.590724999373506</v>
      </c>
      <c r="BJ76" s="114"/>
      <c r="BK76" s="114"/>
      <c r="BL76" s="127">
        <v>45</v>
      </c>
      <c r="BM76" s="127">
        <v>83</v>
      </c>
      <c r="BN76" s="113"/>
      <c r="BO76" s="121">
        <v>413</v>
      </c>
      <c r="BP76" s="122">
        <v>139.58009548411999</v>
      </c>
      <c r="BQ76" s="134">
        <v>78</v>
      </c>
      <c r="BR76" s="124">
        <v>1.78948840364256</v>
      </c>
      <c r="BS76" s="125">
        <v>165.96000851408601</v>
      </c>
      <c r="BT76" s="114">
        <v>7.4999999999999997E-3</v>
      </c>
      <c r="BU76" s="126">
        <v>7.4999999999999997E-3</v>
      </c>
      <c r="BV76" s="121">
        <v>0</v>
      </c>
      <c r="BW76" s="121">
        <v>0</v>
      </c>
      <c r="BX76" s="115"/>
      <c r="BY76" s="120">
        <v>0.99411561093804102</v>
      </c>
      <c r="BZ76" s="120">
        <v>1</v>
      </c>
      <c r="CA76" s="137">
        <v>0.99764624437521598</v>
      </c>
      <c r="CB76" s="119">
        <v>0.9</v>
      </c>
      <c r="CC76" s="126">
        <v>2.5000000000000001E-3</v>
      </c>
      <c r="CD76" s="115"/>
      <c r="CE76" s="115"/>
    </row>
    <row r="77" spans="1:83" s="87" customFormat="1" ht="21.4" customHeight="1" x14ac:dyDescent="0.2">
      <c r="A77" s="111" t="s">
        <v>383</v>
      </c>
      <c r="B77" s="111" t="s">
        <v>116</v>
      </c>
      <c r="C77" s="111" t="s">
        <v>123</v>
      </c>
      <c r="D77" s="112">
        <v>5.5406124739999996</v>
      </c>
      <c r="E77" s="113"/>
      <c r="F77" s="114">
        <v>0.02</v>
      </c>
      <c r="G77" s="114">
        <v>0.02</v>
      </c>
      <c r="H77" s="115"/>
      <c r="I77" s="116">
        <v>3</v>
      </c>
      <c r="J77" s="116">
        <v>3</v>
      </c>
      <c r="K77" s="113"/>
      <c r="L77" s="117">
        <v>0.58740760295670502</v>
      </c>
      <c r="M77" s="120">
        <v>0.60899999999999999</v>
      </c>
      <c r="N77" s="119">
        <v>0.7</v>
      </c>
      <c r="O77" s="120"/>
      <c r="P77" s="113"/>
      <c r="Q77" s="121">
        <v>257</v>
      </c>
      <c r="R77" s="122">
        <v>46.384763635068097</v>
      </c>
      <c r="S77" s="123">
        <v>36</v>
      </c>
      <c r="T77" s="124">
        <v>1.2884656565296699</v>
      </c>
      <c r="U77" s="125">
        <v>33.203580950191999</v>
      </c>
      <c r="V77" s="126">
        <v>0.01</v>
      </c>
      <c r="W77" s="126">
        <v>0.01</v>
      </c>
      <c r="X77" s="127">
        <v>0</v>
      </c>
      <c r="Y77" s="127">
        <v>0</v>
      </c>
      <c r="Z77" s="113"/>
      <c r="AA77" s="128">
        <v>573</v>
      </c>
      <c r="AB77" s="112">
        <v>103.418169505424</v>
      </c>
      <c r="AC77" s="123">
        <v>200</v>
      </c>
      <c r="AD77" s="118">
        <v>0.51709084752711998</v>
      </c>
      <c r="AE77" s="129">
        <v>-670.31343916560002</v>
      </c>
      <c r="AF77" s="114"/>
      <c r="AG77" s="114"/>
      <c r="AH77" s="130">
        <v>536</v>
      </c>
      <c r="AI77" s="127">
        <v>757</v>
      </c>
      <c r="AJ77" s="113"/>
      <c r="AK77" s="122">
        <v>3404.06059</v>
      </c>
      <c r="AL77" s="122">
        <v>614.38344695175294</v>
      </c>
      <c r="AM77" s="131">
        <v>810.1</v>
      </c>
      <c r="AN77" s="120">
        <v>0.75840445247716703</v>
      </c>
      <c r="AO77" s="122">
        <v>-1631.9804953402599</v>
      </c>
      <c r="AP77" s="126"/>
      <c r="AQ77" s="126"/>
      <c r="AR77" s="127">
        <v>1085</v>
      </c>
      <c r="AS77" s="127">
        <v>1983</v>
      </c>
      <c r="AT77" s="115"/>
      <c r="AU77" s="122">
        <v>2795.2168700000002</v>
      </c>
      <c r="AV77" s="112">
        <v>504.49600709612798</v>
      </c>
      <c r="AW77" s="133">
        <v>573</v>
      </c>
      <c r="AX77" s="120">
        <v>0.880446783762876</v>
      </c>
      <c r="AY77" s="122">
        <v>-759.25668293519902</v>
      </c>
      <c r="AZ77" s="114"/>
      <c r="BA77" s="114"/>
      <c r="BB77" s="127">
        <v>380</v>
      </c>
      <c r="BC77" s="127">
        <v>1015</v>
      </c>
      <c r="BD77" s="113"/>
      <c r="BE77" s="122">
        <v>227.1</v>
      </c>
      <c r="BF77" s="112">
        <v>40.988248332778099</v>
      </c>
      <c r="BG77" s="134">
        <v>65</v>
      </c>
      <c r="BH77" s="118">
        <v>0.63058843588889402</v>
      </c>
      <c r="BI77" s="129">
        <v>-176.97686772882</v>
      </c>
      <c r="BJ77" s="114"/>
      <c r="BK77" s="114"/>
      <c r="BL77" s="127">
        <v>134</v>
      </c>
      <c r="BM77" s="127">
        <v>206</v>
      </c>
      <c r="BN77" s="113"/>
      <c r="BO77" s="121">
        <v>527</v>
      </c>
      <c r="BP77" s="122">
        <v>95.115838271131906</v>
      </c>
      <c r="BQ77" s="134">
        <v>78</v>
      </c>
      <c r="BR77" s="124">
        <v>1.21943382398887</v>
      </c>
      <c r="BS77" s="125">
        <v>64.407615810771105</v>
      </c>
      <c r="BT77" s="114">
        <v>7.4999999999999997E-3</v>
      </c>
      <c r="BU77" s="126">
        <v>7.4999999999999997E-3</v>
      </c>
      <c r="BV77" s="121">
        <v>0</v>
      </c>
      <c r="BW77" s="121">
        <v>0</v>
      </c>
      <c r="BX77" s="115"/>
      <c r="BY77" s="120">
        <v>0.98904974016332603</v>
      </c>
      <c r="BZ77" s="120">
        <v>1</v>
      </c>
      <c r="CA77" s="137">
        <v>0.99561989606532997</v>
      </c>
      <c r="CB77" s="119">
        <v>0.9</v>
      </c>
      <c r="CC77" s="126">
        <v>2.5000000000000001E-3</v>
      </c>
      <c r="CD77" s="115"/>
      <c r="CE77" s="115"/>
    </row>
    <row r="78" spans="1:83" s="87" customFormat="1" ht="21.4" customHeight="1" x14ac:dyDescent="0.2">
      <c r="A78" s="111" t="s">
        <v>383</v>
      </c>
      <c r="B78" s="111" t="s">
        <v>116</v>
      </c>
      <c r="C78" s="111" t="s">
        <v>124</v>
      </c>
      <c r="D78" s="112">
        <v>5.8590003444444401</v>
      </c>
      <c r="E78" s="113"/>
      <c r="F78" s="114">
        <v>1.7500000000000002E-2</v>
      </c>
      <c r="G78" s="114">
        <v>1.35E-2</v>
      </c>
      <c r="H78" s="115"/>
      <c r="I78" s="116">
        <v>3</v>
      </c>
      <c r="J78" s="116">
        <v>3</v>
      </c>
      <c r="K78" s="113"/>
      <c r="L78" s="140">
        <v>0.68748231966053697</v>
      </c>
      <c r="M78" s="120">
        <v>0.61499999999999999</v>
      </c>
      <c r="N78" s="119">
        <v>0.7</v>
      </c>
      <c r="O78" s="120"/>
      <c r="P78" s="113"/>
      <c r="Q78" s="121">
        <v>226</v>
      </c>
      <c r="R78" s="122">
        <v>38.573133079655001</v>
      </c>
      <c r="S78" s="123">
        <v>36</v>
      </c>
      <c r="T78" s="135">
        <v>1.0714759188793099</v>
      </c>
      <c r="U78" s="136">
        <v>-10.6567419127998</v>
      </c>
      <c r="V78" s="126">
        <v>7.4999999999999997E-3</v>
      </c>
      <c r="W78" s="126">
        <v>3.5000000000000001E-3</v>
      </c>
      <c r="X78" s="127">
        <v>0</v>
      </c>
      <c r="Y78" s="127">
        <v>28</v>
      </c>
      <c r="Z78" s="113"/>
      <c r="AA78" s="128">
        <v>633</v>
      </c>
      <c r="AB78" s="112">
        <v>108.03890813903401</v>
      </c>
      <c r="AC78" s="123">
        <v>200</v>
      </c>
      <c r="AD78" s="118">
        <v>0.54019454069517003</v>
      </c>
      <c r="AE78" s="129">
        <v>-681.75967729333297</v>
      </c>
      <c r="AF78" s="114"/>
      <c r="AG78" s="114"/>
      <c r="AH78" s="130">
        <v>539</v>
      </c>
      <c r="AI78" s="127">
        <v>774</v>
      </c>
      <c r="AJ78" s="113"/>
      <c r="AK78" s="122">
        <v>3808.3327800000002</v>
      </c>
      <c r="AL78" s="122">
        <v>649.99702271925901</v>
      </c>
      <c r="AM78" s="131">
        <v>748.1</v>
      </c>
      <c r="AN78" s="120">
        <v>0.86886381863288198</v>
      </c>
      <c r="AO78" s="122">
        <v>-1109.5257929157101</v>
      </c>
      <c r="AP78" s="126"/>
      <c r="AQ78" s="126"/>
      <c r="AR78" s="127">
        <v>575</v>
      </c>
      <c r="AS78" s="127">
        <v>1452</v>
      </c>
      <c r="AT78" s="115"/>
      <c r="AU78" s="122">
        <v>3079.6007199999999</v>
      </c>
      <c r="AV78" s="112">
        <v>525.61879825115602</v>
      </c>
      <c r="AW78" s="133">
        <v>573</v>
      </c>
      <c r="AX78" s="120">
        <v>0.91731029363203598</v>
      </c>
      <c r="AY78" s="122">
        <v>-679.12845817171603</v>
      </c>
      <c r="AZ78" s="114"/>
      <c r="BA78" s="114"/>
      <c r="BB78" s="127">
        <v>278</v>
      </c>
      <c r="BC78" s="127">
        <v>950</v>
      </c>
      <c r="BD78" s="113"/>
      <c r="BE78" s="122">
        <v>304.8</v>
      </c>
      <c r="BF78" s="112">
        <v>52.022526383534696</v>
      </c>
      <c r="BG78" s="134">
        <v>65</v>
      </c>
      <c r="BH78" s="120">
        <v>0.800346559746688</v>
      </c>
      <c r="BI78" s="128">
        <v>-122.49689512033299</v>
      </c>
      <c r="BJ78" s="114"/>
      <c r="BK78" s="114"/>
      <c r="BL78" s="127">
        <v>77</v>
      </c>
      <c r="BM78" s="127">
        <v>153</v>
      </c>
      <c r="BN78" s="113"/>
      <c r="BO78" s="121">
        <v>561</v>
      </c>
      <c r="BP78" s="122">
        <v>95.750122379143605</v>
      </c>
      <c r="BQ78" s="134">
        <v>78</v>
      </c>
      <c r="BR78" s="124">
        <v>1.2275656715274801</v>
      </c>
      <c r="BS78" s="125">
        <v>71.825030441920305</v>
      </c>
      <c r="BT78" s="114">
        <v>7.4999999999999997E-3</v>
      </c>
      <c r="BU78" s="126">
        <v>7.4999999999999997E-3</v>
      </c>
      <c r="BV78" s="121">
        <v>0</v>
      </c>
      <c r="BW78" s="121">
        <v>0</v>
      </c>
      <c r="BX78" s="115"/>
      <c r="BY78" s="120">
        <v>0.99381554181231502</v>
      </c>
      <c r="BZ78" s="120">
        <v>1</v>
      </c>
      <c r="CA78" s="137">
        <v>0.99752621672492603</v>
      </c>
      <c r="CB78" s="119">
        <v>0.9</v>
      </c>
      <c r="CC78" s="126">
        <v>2.5000000000000001E-3</v>
      </c>
      <c r="CD78" s="115"/>
      <c r="CE78" s="115"/>
    </row>
    <row r="79" spans="1:83" s="87" customFormat="1" ht="21.4" customHeight="1" x14ac:dyDescent="0.2">
      <c r="A79" s="111" t="s">
        <v>383</v>
      </c>
      <c r="B79" s="111" t="s">
        <v>116</v>
      </c>
      <c r="C79" s="111" t="s">
        <v>125</v>
      </c>
      <c r="D79" s="112">
        <v>5.55393447588889</v>
      </c>
      <c r="E79" s="113"/>
      <c r="F79" s="114">
        <v>0.01</v>
      </c>
      <c r="G79" s="114">
        <v>8.5000000000000006E-3</v>
      </c>
      <c r="H79" s="115"/>
      <c r="I79" s="116">
        <v>2</v>
      </c>
      <c r="J79" s="116">
        <v>2</v>
      </c>
      <c r="K79" s="113"/>
      <c r="L79" s="138">
        <v>0.76476046088538496</v>
      </c>
      <c r="M79" s="120">
        <v>0.6</v>
      </c>
      <c r="N79" s="119">
        <v>0.7</v>
      </c>
      <c r="O79" s="120"/>
      <c r="P79" s="113"/>
      <c r="Q79" s="121">
        <v>183</v>
      </c>
      <c r="R79" s="122">
        <v>32.949614511019497</v>
      </c>
      <c r="S79" s="123">
        <v>36</v>
      </c>
      <c r="T79" s="120">
        <v>0.91526706975054095</v>
      </c>
      <c r="U79" s="128">
        <v>-41.334521350104097</v>
      </c>
      <c r="V79" s="126"/>
      <c r="W79" s="126"/>
      <c r="X79" s="127">
        <v>17</v>
      </c>
      <c r="Y79" s="127">
        <v>57</v>
      </c>
      <c r="Z79" s="113"/>
      <c r="AA79" s="128">
        <v>634</v>
      </c>
      <c r="AB79" s="112">
        <v>114.153309289543</v>
      </c>
      <c r="AC79" s="123">
        <v>200</v>
      </c>
      <c r="AD79" s="118">
        <v>0.57076654644771496</v>
      </c>
      <c r="AE79" s="129">
        <v>-612.30289638946704</v>
      </c>
      <c r="AF79" s="114"/>
      <c r="AG79" s="114"/>
      <c r="AH79" s="130">
        <v>477</v>
      </c>
      <c r="AI79" s="127">
        <v>699</v>
      </c>
      <c r="AJ79" s="113"/>
      <c r="AK79" s="122">
        <v>4247.8316999999997</v>
      </c>
      <c r="AL79" s="122">
        <v>764.83287990540202</v>
      </c>
      <c r="AM79" s="131">
        <v>828</v>
      </c>
      <c r="AN79" s="120">
        <v>0.92371120761521996</v>
      </c>
      <c r="AO79" s="122">
        <v>-911.86229105239295</v>
      </c>
      <c r="AP79" s="126"/>
      <c r="AQ79" s="126"/>
      <c r="AR79" s="127">
        <v>351</v>
      </c>
      <c r="AS79" s="127">
        <v>1271</v>
      </c>
      <c r="AT79" s="115"/>
      <c r="AU79" s="122">
        <v>2061.0889699999998</v>
      </c>
      <c r="AV79" s="112">
        <v>371.10430073450402</v>
      </c>
      <c r="AW79" s="133">
        <v>573</v>
      </c>
      <c r="AX79" s="118">
        <v>0.64765148470245004</v>
      </c>
      <c r="AY79" s="141">
        <v>-1501.9310574645799</v>
      </c>
      <c r="AZ79" s="114"/>
      <c r="BA79" s="114"/>
      <c r="BB79" s="127">
        <v>1122</v>
      </c>
      <c r="BC79" s="127">
        <v>1758</v>
      </c>
      <c r="BD79" s="113"/>
      <c r="BE79" s="122">
        <v>259.5</v>
      </c>
      <c r="BF79" s="112">
        <v>46.723633691855497</v>
      </c>
      <c r="BG79" s="134">
        <v>65</v>
      </c>
      <c r="BH79" s="118">
        <v>0.71882513372085399</v>
      </c>
      <c r="BI79" s="129">
        <v>-145.54844132657701</v>
      </c>
      <c r="BJ79" s="114"/>
      <c r="BK79" s="114"/>
      <c r="BL79" s="127">
        <v>102</v>
      </c>
      <c r="BM79" s="127">
        <v>174</v>
      </c>
      <c r="BN79" s="113"/>
      <c r="BO79" s="121">
        <v>501</v>
      </c>
      <c r="BP79" s="122">
        <v>90.206321694102499</v>
      </c>
      <c r="BQ79" s="134">
        <v>78</v>
      </c>
      <c r="BR79" s="124">
        <v>1.15649130377055</v>
      </c>
      <c r="BS79" s="125">
        <v>37.295345886665501</v>
      </c>
      <c r="BT79" s="114">
        <v>7.4999999999999997E-3</v>
      </c>
      <c r="BU79" s="126">
        <v>6.0000000000000001E-3</v>
      </c>
      <c r="BV79" s="121">
        <v>0</v>
      </c>
      <c r="BW79" s="121">
        <v>19</v>
      </c>
      <c r="BX79" s="115"/>
      <c r="BY79" s="120">
        <v>0.99109962675854102</v>
      </c>
      <c r="BZ79" s="120">
        <v>1</v>
      </c>
      <c r="CA79" s="137">
        <v>0.99643985070341701</v>
      </c>
      <c r="CB79" s="119">
        <v>0.9</v>
      </c>
      <c r="CC79" s="126">
        <v>2.5000000000000001E-3</v>
      </c>
      <c r="CD79" s="115"/>
      <c r="CE79" s="115"/>
    </row>
    <row r="80" spans="1:83" s="87" customFormat="1" ht="21.4" customHeight="1" x14ac:dyDescent="0.2">
      <c r="A80" s="111" t="s">
        <v>383</v>
      </c>
      <c r="B80" s="111" t="s">
        <v>116</v>
      </c>
      <c r="C80" s="111" t="s">
        <v>126</v>
      </c>
      <c r="D80" s="112">
        <v>4.87851531188889</v>
      </c>
      <c r="E80" s="113"/>
      <c r="F80" s="114">
        <v>4.2250000000000003E-2</v>
      </c>
      <c r="G80" s="114">
        <v>3.2250000000000001E-2</v>
      </c>
      <c r="H80" s="115"/>
      <c r="I80" s="116">
        <v>6</v>
      </c>
      <c r="J80" s="116">
        <v>6</v>
      </c>
      <c r="K80" s="113"/>
      <c r="L80" s="138">
        <v>0.74</v>
      </c>
      <c r="M80" s="135">
        <v>0.71099999999999997</v>
      </c>
      <c r="N80" s="119">
        <v>0.7</v>
      </c>
      <c r="O80" s="120">
        <v>1E-3</v>
      </c>
      <c r="P80" s="113"/>
      <c r="Q80" s="121">
        <v>210</v>
      </c>
      <c r="R80" s="122">
        <v>43.0458831374849</v>
      </c>
      <c r="S80" s="123">
        <v>36</v>
      </c>
      <c r="T80" s="124">
        <v>1.1957189760412501</v>
      </c>
      <c r="U80" s="125">
        <v>12.947009522183899</v>
      </c>
      <c r="V80" s="126">
        <v>0.01</v>
      </c>
      <c r="W80" s="126">
        <v>0.01</v>
      </c>
      <c r="X80" s="127">
        <v>0</v>
      </c>
      <c r="Y80" s="127">
        <v>1</v>
      </c>
      <c r="Z80" s="113"/>
      <c r="AA80" s="128">
        <v>631</v>
      </c>
      <c r="AB80" s="112">
        <v>129.34262980834799</v>
      </c>
      <c r="AC80" s="123">
        <v>200</v>
      </c>
      <c r="AD80" s="118">
        <v>0.64671314904174004</v>
      </c>
      <c r="AE80" s="129">
        <v>-463.73883598786699</v>
      </c>
      <c r="AF80" s="114"/>
      <c r="AG80" s="114"/>
      <c r="AH80" s="130">
        <v>345</v>
      </c>
      <c r="AI80" s="127">
        <v>540</v>
      </c>
      <c r="AJ80" s="113"/>
      <c r="AK80" s="122">
        <v>4509.0077099999999</v>
      </c>
      <c r="AL80" s="122">
        <v>924.25818547942197</v>
      </c>
      <c r="AM80" s="131">
        <v>826.9</v>
      </c>
      <c r="AN80" s="124">
        <v>1.1177387658476501</v>
      </c>
      <c r="AO80" s="132">
        <v>-17.190007391835898</v>
      </c>
      <c r="AP80" s="126">
        <v>0.01</v>
      </c>
      <c r="AQ80" s="126">
        <v>6.0000000000000001E-3</v>
      </c>
      <c r="AR80" s="127">
        <v>0</v>
      </c>
      <c r="AS80" s="127">
        <v>332</v>
      </c>
      <c r="AT80" s="115"/>
      <c r="AU80" s="122">
        <v>2999.8613599999999</v>
      </c>
      <c r="AV80" s="112">
        <v>614.91276919627001</v>
      </c>
      <c r="AW80" s="133">
        <v>573</v>
      </c>
      <c r="AX80" s="135">
        <v>1.0731461940598099</v>
      </c>
      <c r="AY80" s="139">
        <v>-129.856470848329</v>
      </c>
      <c r="AZ80" s="114">
        <v>1.125E-2</v>
      </c>
      <c r="BA80" s="114">
        <v>5.2500000000000003E-3</v>
      </c>
      <c r="BB80" s="127">
        <v>0</v>
      </c>
      <c r="BC80" s="127">
        <v>355</v>
      </c>
      <c r="BD80" s="113"/>
      <c r="BE80" s="122">
        <v>240.1</v>
      </c>
      <c r="BF80" s="112">
        <v>49.215793053857801</v>
      </c>
      <c r="BG80" s="134">
        <v>65</v>
      </c>
      <c r="BH80" s="120">
        <v>0.75716604698242695</v>
      </c>
      <c r="BI80" s="128">
        <v>-115.69012169605701</v>
      </c>
      <c r="BJ80" s="114"/>
      <c r="BK80" s="114"/>
      <c r="BL80" s="127">
        <v>78</v>
      </c>
      <c r="BM80" s="127">
        <v>141</v>
      </c>
      <c r="BN80" s="113"/>
      <c r="BO80" s="121">
        <v>655</v>
      </c>
      <c r="BP80" s="122">
        <v>134.26215930977401</v>
      </c>
      <c r="BQ80" s="134">
        <v>78</v>
      </c>
      <c r="BR80" s="124">
        <v>1.72130973474069</v>
      </c>
      <c r="BS80" s="125">
        <v>247.68690239202201</v>
      </c>
      <c r="BT80" s="114">
        <v>7.4999999999999997E-3</v>
      </c>
      <c r="BU80" s="126">
        <v>7.4999999999999997E-3</v>
      </c>
      <c r="BV80" s="121">
        <v>0</v>
      </c>
      <c r="BW80" s="121">
        <v>0</v>
      </c>
      <c r="BX80" s="115"/>
      <c r="BY80" s="120">
        <v>0.98927875243664698</v>
      </c>
      <c r="BZ80" s="120">
        <v>1</v>
      </c>
      <c r="CA80" s="137">
        <v>0.99571150097465899</v>
      </c>
      <c r="CB80" s="119">
        <v>0.9</v>
      </c>
      <c r="CC80" s="126">
        <v>2.5000000000000001E-3</v>
      </c>
      <c r="CD80" s="115"/>
      <c r="CE80" s="115"/>
    </row>
    <row r="81" spans="1:83" s="87" customFormat="1" ht="21.4" customHeight="1" x14ac:dyDescent="0.2">
      <c r="A81" s="111" t="s">
        <v>383</v>
      </c>
      <c r="B81" s="111" t="s">
        <v>116</v>
      </c>
      <c r="C81" s="111" t="s">
        <v>128</v>
      </c>
      <c r="D81" s="112">
        <v>3.5880949928888901</v>
      </c>
      <c r="E81" s="113"/>
      <c r="F81" s="114">
        <v>3.125E-2</v>
      </c>
      <c r="G81" s="114">
        <v>1.375E-2</v>
      </c>
      <c r="H81" s="115"/>
      <c r="I81" s="116">
        <v>5</v>
      </c>
      <c r="J81" s="116">
        <v>4</v>
      </c>
      <c r="K81" s="113"/>
      <c r="L81" s="138">
        <v>0.79</v>
      </c>
      <c r="M81" s="118">
        <v>0.495</v>
      </c>
      <c r="N81" s="119">
        <v>0.7</v>
      </c>
      <c r="O81" s="120"/>
      <c r="P81" s="113"/>
      <c r="Q81" s="121">
        <v>141</v>
      </c>
      <c r="R81" s="122">
        <v>39.296618478452402</v>
      </c>
      <c r="S81" s="123">
        <v>36</v>
      </c>
      <c r="T81" s="135">
        <v>1.0915727355125699</v>
      </c>
      <c r="U81" s="136">
        <v>-3.9303329527680502</v>
      </c>
      <c r="V81" s="126">
        <v>8.5000000000000006E-3</v>
      </c>
      <c r="W81" s="126">
        <v>4.4999999999999997E-3</v>
      </c>
      <c r="X81" s="127">
        <v>0</v>
      </c>
      <c r="Y81" s="127">
        <v>15</v>
      </c>
      <c r="Z81" s="113"/>
      <c r="AA81" s="128">
        <v>282</v>
      </c>
      <c r="AB81" s="112">
        <v>78.593236956904803</v>
      </c>
      <c r="AC81" s="123">
        <v>200</v>
      </c>
      <c r="AD81" s="118">
        <v>0.392966184784524</v>
      </c>
      <c r="AE81" s="129">
        <v>-523.16851640426705</v>
      </c>
      <c r="AF81" s="114"/>
      <c r="AG81" s="114"/>
      <c r="AH81" s="130">
        <v>436</v>
      </c>
      <c r="AI81" s="127">
        <v>580</v>
      </c>
      <c r="AJ81" s="113"/>
      <c r="AK81" s="122">
        <v>1746.4666500000001</v>
      </c>
      <c r="AL81" s="122">
        <v>486.73924560560903</v>
      </c>
      <c r="AM81" s="131">
        <v>750.3</v>
      </c>
      <c r="AN81" s="118">
        <v>0.64872617033934299</v>
      </c>
      <c r="AO81" s="141">
        <v>-1274.12303929061</v>
      </c>
      <c r="AP81" s="126"/>
      <c r="AQ81" s="126"/>
      <c r="AR81" s="127">
        <v>946</v>
      </c>
      <c r="AS81" s="127">
        <v>1485</v>
      </c>
      <c r="AT81" s="115"/>
      <c r="AU81" s="122">
        <v>2150.0856699999999</v>
      </c>
      <c r="AV81" s="112">
        <v>599.227633120409</v>
      </c>
      <c r="AW81" s="133">
        <v>573</v>
      </c>
      <c r="AX81" s="135">
        <v>1.0457724836307301</v>
      </c>
      <c r="AY81" s="139">
        <v>-151.787781264004</v>
      </c>
      <c r="AZ81" s="114">
        <v>8.9999999999999993E-3</v>
      </c>
      <c r="BA81" s="114">
        <v>3.7499999999999999E-3</v>
      </c>
      <c r="BB81" s="127">
        <v>0</v>
      </c>
      <c r="BC81" s="127">
        <v>318</v>
      </c>
      <c r="BD81" s="113"/>
      <c r="BE81" s="122">
        <v>229.1</v>
      </c>
      <c r="BF81" s="112">
        <v>63.850037541939301</v>
      </c>
      <c r="BG81" s="134">
        <v>65</v>
      </c>
      <c r="BH81" s="135">
        <v>0.98230826987598896</v>
      </c>
      <c r="BI81" s="136">
        <v>-32.579767831386803</v>
      </c>
      <c r="BJ81" s="114">
        <v>3.7499999999999999E-3</v>
      </c>
      <c r="BK81" s="114"/>
      <c r="BL81" s="127">
        <v>5</v>
      </c>
      <c r="BM81" s="127">
        <v>51</v>
      </c>
      <c r="BN81" s="113"/>
      <c r="BO81" s="121">
        <v>302</v>
      </c>
      <c r="BP81" s="122">
        <v>84.167225393564706</v>
      </c>
      <c r="BQ81" s="134">
        <v>78</v>
      </c>
      <c r="BR81" s="124">
        <v>1.0790669922251901</v>
      </c>
      <c r="BS81" s="125">
        <v>2.4256433297150601</v>
      </c>
      <c r="BT81" s="114">
        <v>7.4999999999999997E-3</v>
      </c>
      <c r="BU81" s="126">
        <v>3.0000000000000001E-3</v>
      </c>
      <c r="BV81" s="121">
        <v>0</v>
      </c>
      <c r="BW81" s="121">
        <v>34</v>
      </c>
      <c r="BX81" s="115"/>
      <c r="BY81" s="120">
        <v>0.99116950247684699</v>
      </c>
      <c r="BZ81" s="120">
        <v>1</v>
      </c>
      <c r="CA81" s="137">
        <v>0.99646780099073895</v>
      </c>
      <c r="CB81" s="119">
        <v>0.9</v>
      </c>
      <c r="CC81" s="126">
        <v>2.5000000000000001E-3</v>
      </c>
      <c r="CD81" s="115"/>
      <c r="CE81" s="115"/>
    </row>
    <row r="82" spans="1:83" s="87" customFormat="1" ht="21.4" customHeight="1" x14ac:dyDescent="0.2">
      <c r="A82" s="111" t="s">
        <v>383</v>
      </c>
      <c r="B82" s="111" t="s">
        <v>116</v>
      </c>
      <c r="C82" s="111" t="s">
        <v>129</v>
      </c>
      <c r="D82" s="112">
        <v>5.0163980773333297</v>
      </c>
      <c r="E82" s="113"/>
      <c r="F82" s="114">
        <v>1.4375000000000001E-2</v>
      </c>
      <c r="G82" s="114">
        <v>5.875E-3</v>
      </c>
      <c r="H82" s="115"/>
      <c r="I82" s="116">
        <v>3</v>
      </c>
      <c r="J82" s="116">
        <v>3</v>
      </c>
      <c r="K82" s="113"/>
      <c r="L82" s="117">
        <v>0.31452095808383201</v>
      </c>
      <c r="M82" s="118">
        <v>0.38400000000000001</v>
      </c>
      <c r="N82" s="119">
        <v>0.7</v>
      </c>
      <c r="O82" s="120"/>
      <c r="P82" s="113"/>
      <c r="Q82" s="121">
        <v>147</v>
      </c>
      <c r="R82" s="122">
        <v>29.3038944943827</v>
      </c>
      <c r="S82" s="123">
        <v>36</v>
      </c>
      <c r="T82" s="120">
        <v>0.81399706928840698</v>
      </c>
      <c r="U82" s="128">
        <v>-55.622351139647897</v>
      </c>
      <c r="V82" s="126"/>
      <c r="W82" s="126"/>
      <c r="X82" s="127">
        <v>34</v>
      </c>
      <c r="Y82" s="127">
        <v>70</v>
      </c>
      <c r="Z82" s="113"/>
      <c r="AA82" s="128">
        <v>593</v>
      </c>
      <c r="AB82" s="112">
        <v>118.212309082782</v>
      </c>
      <c r="AC82" s="123">
        <v>200</v>
      </c>
      <c r="AD82" s="118">
        <v>0.59106154541390998</v>
      </c>
      <c r="AE82" s="129">
        <v>-532.67972855359903</v>
      </c>
      <c r="AF82" s="114"/>
      <c r="AG82" s="114"/>
      <c r="AH82" s="130">
        <v>411</v>
      </c>
      <c r="AI82" s="127">
        <v>611</v>
      </c>
      <c r="AJ82" s="113"/>
      <c r="AK82" s="122">
        <v>4416.7689700000001</v>
      </c>
      <c r="AL82" s="122">
        <v>880.46620342138203</v>
      </c>
      <c r="AM82" s="131">
        <v>828</v>
      </c>
      <c r="AN82" s="135">
        <v>1.06336497997751</v>
      </c>
      <c r="AO82" s="139">
        <v>-243.54510621190099</v>
      </c>
      <c r="AP82" s="126">
        <v>7.0000000000000001E-3</v>
      </c>
      <c r="AQ82" s="126">
        <v>3.0000000000000001E-3</v>
      </c>
      <c r="AR82" s="127">
        <v>0</v>
      </c>
      <c r="AS82" s="127">
        <v>568</v>
      </c>
      <c r="AT82" s="115"/>
      <c r="AU82" s="122">
        <v>1834.9947999999999</v>
      </c>
      <c r="AV82" s="112">
        <v>365.79927902680799</v>
      </c>
      <c r="AW82" s="133">
        <v>573</v>
      </c>
      <c r="AX82" s="118">
        <v>0.63839315711484801</v>
      </c>
      <c r="AY82" s="141">
        <v>-1383.17907167011</v>
      </c>
      <c r="AZ82" s="114"/>
      <c r="BA82" s="114"/>
      <c r="BB82" s="127">
        <v>1040</v>
      </c>
      <c r="BC82" s="127">
        <v>1615</v>
      </c>
      <c r="BD82" s="113"/>
      <c r="BE82" s="122">
        <v>174.5</v>
      </c>
      <c r="BF82" s="112">
        <v>34.7859155732638</v>
      </c>
      <c r="BG82" s="134">
        <v>65</v>
      </c>
      <c r="BH82" s="118">
        <v>0.53516793189636502</v>
      </c>
      <c r="BI82" s="129">
        <v>-191.34591177991999</v>
      </c>
      <c r="BJ82" s="114"/>
      <c r="BK82" s="114"/>
      <c r="BL82" s="127">
        <v>152</v>
      </c>
      <c r="BM82" s="127">
        <v>217</v>
      </c>
      <c r="BN82" s="113"/>
      <c r="BO82" s="121">
        <v>394</v>
      </c>
      <c r="BP82" s="122">
        <v>78.542411093787507</v>
      </c>
      <c r="BQ82" s="134">
        <v>78</v>
      </c>
      <c r="BR82" s="135">
        <v>1.0069539883818901</v>
      </c>
      <c r="BS82" s="136">
        <v>-24.825095154252601</v>
      </c>
      <c r="BT82" s="114">
        <v>4.875E-3</v>
      </c>
      <c r="BU82" s="126">
        <v>3.7500000000000001E-4</v>
      </c>
      <c r="BV82" s="121">
        <v>0</v>
      </c>
      <c r="BW82" s="121">
        <v>76</v>
      </c>
      <c r="BX82" s="115"/>
      <c r="BY82" s="120">
        <v>0.99157681940700804</v>
      </c>
      <c r="BZ82" s="120">
        <v>1</v>
      </c>
      <c r="CA82" s="137">
        <v>0.99663072776280304</v>
      </c>
      <c r="CB82" s="119">
        <v>0.9</v>
      </c>
      <c r="CC82" s="126">
        <v>2.5000000000000001E-3</v>
      </c>
      <c r="CD82" s="115"/>
      <c r="CE82" s="115"/>
    </row>
    <row r="83" spans="1:83" s="87" customFormat="1" ht="21.4" customHeight="1" x14ac:dyDescent="0.2">
      <c r="A83" s="111" t="s">
        <v>383</v>
      </c>
      <c r="B83" s="111" t="s">
        <v>116</v>
      </c>
      <c r="C83" s="111" t="s">
        <v>130</v>
      </c>
      <c r="D83" s="112">
        <v>4.9251896847777799</v>
      </c>
      <c r="E83" s="113"/>
      <c r="F83" s="114">
        <v>1.9E-2</v>
      </c>
      <c r="G83" s="114">
        <v>1.4999999999999999E-2</v>
      </c>
      <c r="H83" s="115"/>
      <c r="I83" s="116">
        <v>3</v>
      </c>
      <c r="J83" s="116">
        <v>3</v>
      </c>
      <c r="K83" s="113"/>
      <c r="L83" s="137">
        <v>0.84217809096732898</v>
      </c>
      <c r="M83" s="120">
        <v>0.63800000000000001</v>
      </c>
      <c r="N83" s="119">
        <v>0.7</v>
      </c>
      <c r="O83" s="120"/>
      <c r="P83" s="113"/>
      <c r="Q83" s="121">
        <v>195</v>
      </c>
      <c r="R83" s="122">
        <v>39.592383741622001</v>
      </c>
      <c r="S83" s="123">
        <v>36</v>
      </c>
      <c r="T83" s="135">
        <v>1.0997884372672799</v>
      </c>
      <c r="U83" s="136">
        <v>-3.9382617475440602</v>
      </c>
      <c r="V83" s="126">
        <v>8.9999999999999993E-3</v>
      </c>
      <c r="W83" s="126">
        <v>5.0000000000000001E-3</v>
      </c>
      <c r="X83" s="127">
        <v>0</v>
      </c>
      <c r="Y83" s="127">
        <v>18</v>
      </c>
      <c r="Z83" s="113"/>
      <c r="AA83" s="128">
        <v>798</v>
      </c>
      <c r="AB83" s="112">
        <v>162.02421654263799</v>
      </c>
      <c r="AC83" s="123">
        <v>200</v>
      </c>
      <c r="AD83" s="120">
        <v>0.81012108271319005</v>
      </c>
      <c r="AE83" s="128">
        <v>-307.21256526413401</v>
      </c>
      <c r="AF83" s="114"/>
      <c r="AG83" s="114"/>
      <c r="AH83" s="130">
        <v>188</v>
      </c>
      <c r="AI83" s="127">
        <v>385</v>
      </c>
      <c r="AJ83" s="113"/>
      <c r="AK83" s="122">
        <v>3487.1602800000001</v>
      </c>
      <c r="AL83" s="122">
        <v>708.02557935539505</v>
      </c>
      <c r="AM83" s="131">
        <v>828</v>
      </c>
      <c r="AN83" s="120">
        <v>0.85510335670941395</v>
      </c>
      <c r="AO83" s="122">
        <v>-1088.4197401935101</v>
      </c>
      <c r="AP83" s="126"/>
      <c r="AQ83" s="126"/>
      <c r="AR83" s="127">
        <v>591</v>
      </c>
      <c r="AS83" s="127">
        <v>1407</v>
      </c>
      <c r="AT83" s="115"/>
      <c r="AU83" s="122">
        <v>2282.2360399999998</v>
      </c>
      <c r="AV83" s="112">
        <v>463.38033376738298</v>
      </c>
      <c r="AW83" s="133">
        <v>573</v>
      </c>
      <c r="AX83" s="120">
        <v>0.80869168196750996</v>
      </c>
      <c r="AY83" s="122">
        <v>-877.424838627236</v>
      </c>
      <c r="AZ83" s="114"/>
      <c r="BA83" s="114"/>
      <c r="BB83" s="127">
        <v>540</v>
      </c>
      <c r="BC83" s="127">
        <v>1105</v>
      </c>
      <c r="BD83" s="113"/>
      <c r="BE83" s="122">
        <v>270.3</v>
      </c>
      <c r="BF83" s="112">
        <v>54.8811350018483</v>
      </c>
      <c r="BG83" s="134">
        <v>65</v>
      </c>
      <c r="BH83" s="120">
        <v>0.84432515387458995</v>
      </c>
      <c r="BI83" s="128">
        <v>-88.894083710843503</v>
      </c>
      <c r="BJ83" s="114"/>
      <c r="BK83" s="114"/>
      <c r="BL83" s="127">
        <v>50</v>
      </c>
      <c r="BM83" s="127">
        <v>114</v>
      </c>
      <c r="BN83" s="113"/>
      <c r="BO83" s="121">
        <v>511</v>
      </c>
      <c r="BP83" s="122">
        <v>103.752349189584</v>
      </c>
      <c r="BQ83" s="134">
        <v>78</v>
      </c>
      <c r="BR83" s="124">
        <v>1.33015832294338</v>
      </c>
      <c r="BS83" s="125">
        <v>99.790002990281494</v>
      </c>
      <c r="BT83" s="114">
        <v>7.4999999999999997E-3</v>
      </c>
      <c r="BU83" s="126">
        <v>7.4999999999999997E-3</v>
      </c>
      <c r="BV83" s="121">
        <v>0</v>
      </c>
      <c r="BW83" s="121">
        <v>0</v>
      </c>
      <c r="BX83" s="115"/>
      <c r="BY83" s="120">
        <v>0.98985377499253902</v>
      </c>
      <c r="BZ83" s="120">
        <v>1</v>
      </c>
      <c r="CA83" s="137">
        <v>0.99594150999701603</v>
      </c>
      <c r="CB83" s="119">
        <v>0.9</v>
      </c>
      <c r="CC83" s="126">
        <v>2.5000000000000001E-3</v>
      </c>
      <c r="CD83" s="115"/>
      <c r="CE83" s="115"/>
    </row>
    <row r="84" spans="1:83" s="87" customFormat="1" ht="21.4" customHeight="1" x14ac:dyDescent="0.2">
      <c r="A84" s="111" t="s">
        <v>383</v>
      </c>
      <c r="B84" s="111" t="s">
        <v>116</v>
      </c>
      <c r="C84" s="111" t="s">
        <v>131</v>
      </c>
      <c r="D84" s="112">
        <v>3.6932241753333299</v>
      </c>
      <c r="E84" s="113"/>
      <c r="F84" s="114">
        <v>4.0500000000000001E-2</v>
      </c>
      <c r="G84" s="114">
        <v>2.9250000000000002E-2</v>
      </c>
      <c r="H84" s="115"/>
      <c r="I84" s="116">
        <v>5</v>
      </c>
      <c r="J84" s="116">
        <v>5</v>
      </c>
      <c r="K84" s="113"/>
      <c r="L84" s="117">
        <v>0.55871244635193096</v>
      </c>
      <c r="M84" s="120">
        <v>0.69099999999999995</v>
      </c>
      <c r="N84" s="119">
        <v>0.7</v>
      </c>
      <c r="O84" s="120"/>
      <c r="P84" s="113"/>
      <c r="Q84" s="121">
        <v>133</v>
      </c>
      <c r="R84" s="122">
        <v>36.011894671407497</v>
      </c>
      <c r="S84" s="123">
        <v>36</v>
      </c>
      <c r="T84" s="135">
        <v>1.0003304075391</v>
      </c>
      <c r="U84" s="136">
        <v>-16.176710890063902</v>
      </c>
      <c r="V84" s="126">
        <v>3.5000000000000001E-3</v>
      </c>
      <c r="W84" s="126">
        <v>5.0000000000000001E-4</v>
      </c>
      <c r="X84" s="127">
        <v>0</v>
      </c>
      <c r="Y84" s="127">
        <v>27</v>
      </c>
      <c r="Z84" s="113"/>
      <c r="AA84" s="128">
        <v>288</v>
      </c>
      <c r="AB84" s="112">
        <v>77.980644100491503</v>
      </c>
      <c r="AC84" s="123">
        <v>200</v>
      </c>
      <c r="AD84" s="118">
        <v>0.38990322050245801</v>
      </c>
      <c r="AE84" s="129">
        <v>-540.759504944799</v>
      </c>
      <c r="AF84" s="114"/>
      <c r="AG84" s="114"/>
      <c r="AH84" s="130">
        <v>451</v>
      </c>
      <c r="AI84" s="127">
        <v>599</v>
      </c>
      <c r="AJ84" s="113"/>
      <c r="AK84" s="122">
        <v>1889.40689</v>
      </c>
      <c r="AL84" s="122">
        <v>511.58738281286998</v>
      </c>
      <c r="AM84" s="131">
        <v>795.7</v>
      </c>
      <c r="AN84" s="118">
        <v>0.64294003118370002</v>
      </c>
      <c r="AO84" s="141">
        <v>-1407.8128004228799</v>
      </c>
      <c r="AP84" s="126"/>
      <c r="AQ84" s="126"/>
      <c r="AR84" s="127">
        <v>1050</v>
      </c>
      <c r="AS84" s="127">
        <v>1638</v>
      </c>
      <c r="AT84" s="115"/>
      <c r="AU84" s="122">
        <v>2457.4814000000001</v>
      </c>
      <c r="AV84" s="112">
        <v>665.402716795061</v>
      </c>
      <c r="AW84" s="133">
        <v>573</v>
      </c>
      <c r="AX84" s="124">
        <v>1.16126128585526</v>
      </c>
      <c r="AY84" s="132">
        <v>88.164340219069302</v>
      </c>
      <c r="AZ84" s="114">
        <v>1.4999999999999999E-2</v>
      </c>
      <c r="BA84" s="114">
        <v>1.2E-2</v>
      </c>
      <c r="BB84" s="127">
        <v>0</v>
      </c>
      <c r="BC84" s="127">
        <v>82</v>
      </c>
      <c r="BD84" s="113"/>
      <c r="BE84" s="122">
        <v>261.2</v>
      </c>
      <c r="BF84" s="112">
        <v>70.724111941140194</v>
      </c>
      <c r="BG84" s="134">
        <v>65</v>
      </c>
      <c r="BH84" s="135">
        <v>1.0880632606329299</v>
      </c>
      <c r="BI84" s="136">
        <v>-8.1468391070597992</v>
      </c>
      <c r="BJ84" s="114">
        <v>1.2E-2</v>
      </c>
      <c r="BK84" s="114">
        <v>6.7499999999999999E-3</v>
      </c>
      <c r="BL84" s="127">
        <v>0</v>
      </c>
      <c r="BM84" s="127">
        <v>27</v>
      </c>
      <c r="BN84" s="113"/>
      <c r="BO84" s="121">
        <v>486</v>
      </c>
      <c r="BP84" s="122">
        <v>131.592336919579</v>
      </c>
      <c r="BQ84" s="134">
        <v>78</v>
      </c>
      <c r="BR84" s="124">
        <v>1.6870812425587101</v>
      </c>
      <c r="BS84" s="125">
        <v>177.64828173241</v>
      </c>
      <c r="BT84" s="114">
        <v>7.4999999999999997E-3</v>
      </c>
      <c r="BU84" s="126">
        <v>7.4999999999999997E-3</v>
      </c>
      <c r="BV84" s="121">
        <v>0</v>
      </c>
      <c r="BW84" s="121">
        <v>0</v>
      </c>
      <c r="BX84" s="115"/>
      <c r="BY84" s="120">
        <v>0.98311972491403599</v>
      </c>
      <c r="BZ84" s="120">
        <v>1</v>
      </c>
      <c r="CA84" s="137">
        <v>0.99324788996561397</v>
      </c>
      <c r="CB84" s="119">
        <v>0.9</v>
      </c>
      <c r="CC84" s="126">
        <v>2.5000000000000001E-3</v>
      </c>
      <c r="CD84" s="115"/>
      <c r="CE84" s="115"/>
    </row>
    <row r="85" spans="1:83" s="87" customFormat="1" ht="21.4" customHeight="1" x14ac:dyDescent="0.2">
      <c r="A85" s="111" t="s">
        <v>383</v>
      </c>
      <c r="B85" s="111" t="s">
        <v>134</v>
      </c>
      <c r="C85" s="111" t="s">
        <v>135</v>
      </c>
      <c r="D85" s="112">
        <v>7.7764141098888899</v>
      </c>
      <c r="E85" s="113"/>
      <c r="F85" s="114">
        <v>1.975E-2</v>
      </c>
      <c r="G85" s="114">
        <v>1.0749999999999999E-2</v>
      </c>
      <c r="H85" s="115"/>
      <c r="I85" s="116">
        <v>3</v>
      </c>
      <c r="J85" s="116">
        <v>3</v>
      </c>
      <c r="K85" s="113"/>
      <c r="L85" s="117">
        <v>0.32561422413793101</v>
      </c>
      <c r="M85" s="118">
        <v>0.35399999999999998</v>
      </c>
      <c r="N85" s="119">
        <v>0.7</v>
      </c>
      <c r="O85" s="120"/>
      <c r="P85" s="113"/>
      <c r="Q85" s="121">
        <v>191</v>
      </c>
      <c r="R85" s="122">
        <v>24.561449184800299</v>
      </c>
      <c r="S85" s="123">
        <v>36</v>
      </c>
      <c r="T85" s="118">
        <v>0.682262477355564</v>
      </c>
      <c r="U85" s="129">
        <v>-123.10491872663199</v>
      </c>
      <c r="V85" s="126"/>
      <c r="W85" s="126"/>
      <c r="X85" s="127">
        <v>89</v>
      </c>
      <c r="Y85" s="127">
        <v>145</v>
      </c>
      <c r="Z85" s="113"/>
      <c r="AA85" s="128">
        <v>590</v>
      </c>
      <c r="AB85" s="112">
        <v>75.870445125822897</v>
      </c>
      <c r="AC85" s="123">
        <v>200</v>
      </c>
      <c r="AD85" s="118">
        <v>0.37935222562911403</v>
      </c>
      <c r="AE85" s="129">
        <v>-1155.0273262590699</v>
      </c>
      <c r="AF85" s="114"/>
      <c r="AG85" s="114"/>
      <c r="AH85" s="130">
        <v>966</v>
      </c>
      <c r="AI85" s="127">
        <v>1277</v>
      </c>
      <c r="AJ85" s="113"/>
      <c r="AK85" s="122">
        <v>4448.8164999999999</v>
      </c>
      <c r="AL85" s="122">
        <v>572.090996844247</v>
      </c>
      <c r="AM85" s="131">
        <v>821.3</v>
      </c>
      <c r="AN85" s="118">
        <v>0.69656763283117795</v>
      </c>
      <c r="AO85" s="141">
        <v>-2717.1382152828601</v>
      </c>
      <c r="AP85" s="126"/>
      <c r="AQ85" s="126"/>
      <c r="AR85" s="127">
        <v>1938</v>
      </c>
      <c r="AS85" s="127">
        <v>3216</v>
      </c>
      <c r="AT85" s="115"/>
      <c r="AU85" s="122">
        <v>4687.6830300000001</v>
      </c>
      <c r="AV85" s="112">
        <v>602.80779338112904</v>
      </c>
      <c r="AW85" s="133">
        <v>573</v>
      </c>
      <c r="AX85" s="135">
        <v>1.0520205818169801</v>
      </c>
      <c r="AY85" s="139">
        <v>-301.12613504830603</v>
      </c>
      <c r="AZ85" s="114">
        <v>9.75E-3</v>
      </c>
      <c r="BA85" s="114">
        <v>3.7499999999999999E-3</v>
      </c>
      <c r="BB85" s="127">
        <v>0</v>
      </c>
      <c r="BC85" s="127">
        <v>660</v>
      </c>
      <c r="BD85" s="113"/>
      <c r="BE85" s="122">
        <v>268.5</v>
      </c>
      <c r="BF85" s="112">
        <v>34.527482230988902</v>
      </c>
      <c r="BG85" s="134">
        <v>65</v>
      </c>
      <c r="BH85" s="118">
        <v>0.53119203432290596</v>
      </c>
      <c r="BI85" s="129">
        <v>-298.63388103419697</v>
      </c>
      <c r="BJ85" s="114"/>
      <c r="BK85" s="114"/>
      <c r="BL85" s="127">
        <v>237</v>
      </c>
      <c r="BM85" s="127">
        <v>339</v>
      </c>
      <c r="BN85" s="113"/>
      <c r="BO85" s="121">
        <v>681</v>
      </c>
      <c r="BP85" s="122">
        <v>87.572496831670193</v>
      </c>
      <c r="BQ85" s="134">
        <v>78</v>
      </c>
      <c r="BR85" s="124">
        <v>1.12272431835475</v>
      </c>
      <c r="BS85" s="125">
        <v>31.7378542684447</v>
      </c>
      <c r="BT85" s="114">
        <v>7.4999999999999997E-3</v>
      </c>
      <c r="BU85" s="126">
        <v>4.4999999999999997E-3</v>
      </c>
      <c r="BV85" s="121">
        <v>0</v>
      </c>
      <c r="BW85" s="121">
        <v>47</v>
      </c>
      <c r="BX85" s="115"/>
      <c r="BY85" s="120">
        <v>0.98556864821925105</v>
      </c>
      <c r="BZ85" s="120">
        <v>1</v>
      </c>
      <c r="CA85" s="137">
        <v>0.99422745928769996</v>
      </c>
      <c r="CB85" s="119">
        <v>0.9</v>
      </c>
      <c r="CC85" s="126">
        <v>2.5000000000000001E-3</v>
      </c>
      <c r="CD85" s="115"/>
      <c r="CE85" s="115"/>
    </row>
    <row r="86" spans="1:83" s="87" customFormat="1" ht="21.4" customHeight="1" x14ac:dyDescent="0.2">
      <c r="A86" s="111" t="s">
        <v>383</v>
      </c>
      <c r="B86" s="111" t="s">
        <v>134</v>
      </c>
      <c r="C86" s="111" t="s">
        <v>140</v>
      </c>
      <c r="D86" s="112">
        <v>5.1483945151111099</v>
      </c>
      <c r="E86" s="113"/>
      <c r="F86" s="114">
        <v>0.02</v>
      </c>
      <c r="G86" s="114">
        <v>1.7375000000000002E-2</v>
      </c>
      <c r="H86" s="115"/>
      <c r="I86" s="116">
        <v>3</v>
      </c>
      <c r="J86" s="116">
        <v>3</v>
      </c>
      <c r="K86" s="113"/>
      <c r="L86" s="117">
        <v>0.30946275946275897</v>
      </c>
      <c r="M86" s="118">
        <v>0.218</v>
      </c>
      <c r="N86" s="119">
        <v>0.7</v>
      </c>
      <c r="O86" s="120"/>
      <c r="P86" s="113"/>
      <c r="Q86" s="121">
        <v>235</v>
      </c>
      <c r="R86" s="122">
        <v>45.645297637981898</v>
      </c>
      <c r="S86" s="123">
        <v>36</v>
      </c>
      <c r="T86" s="124">
        <v>1.26792493438839</v>
      </c>
      <c r="U86" s="125">
        <v>27.046048745632</v>
      </c>
      <c r="V86" s="126">
        <v>0.01</v>
      </c>
      <c r="W86" s="126">
        <v>0.01</v>
      </c>
      <c r="X86" s="127">
        <v>0</v>
      </c>
      <c r="Y86" s="127">
        <v>0</v>
      </c>
      <c r="Z86" s="113"/>
      <c r="AA86" s="128">
        <v>366</v>
      </c>
      <c r="AB86" s="112">
        <v>71.090123129793</v>
      </c>
      <c r="AC86" s="123">
        <v>200</v>
      </c>
      <c r="AD86" s="118">
        <v>0.35545061564896502</v>
      </c>
      <c r="AE86" s="129">
        <v>-789.29972919093302</v>
      </c>
      <c r="AF86" s="114"/>
      <c r="AG86" s="114"/>
      <c r="AH86" s="130">
        <v>664</v>
      </c>
      <c r="AI86" s="127">
        <v>870</v>
      </c>
      <c r="AJ86" s="113"/>
      <c r="AK86" s="122">
        <v>2272.5681800000002</v>
      </c>
      <c r="AL86" s="122">
        <v>441.41298288811402</v>
      </c>
      <c r="AM86" s="131">
        <v>795.4</v>
      </c>
      <c r="AN86" s="118">
        <v>0.554957232698157</v>
      </c>
      <c r="AO86" s="141">
        <v>-2322.05884299234</v>
      </c>
      <c r="AP86" s="126"/>
      <c r="AQ86" s="126"/>
      <c r="AR86" s="127">
        <v>1823</v>
      </c>
      <c r="AS86" s="127">
        <v>2642</v>
      </c>
      <c r="AT86" s="115"/>
      <c r="AU86" s="122">
        <v>2432.33079</v>
      </c>
      <c r="AV86" s="112">
        <v>472.44452282373402</v>
      </c>
      <c r="AW86" s="133">
        <v>573</v>
      </c>
      <c r="AX86" s="120">
        <v>0.824510511036186</v>
      </c>
      <c r="AY86" s="122">
        <v>-870.52286199484195</v>
      </c>
      <c r="AZ86" s="114"/>
      <c r="BA86" s="114"/>
      <c r="BB86" s="127">
        <v>518</v>
      </c>
      <c r="BC86" s="127">
        <v>1108</v>
      </c>
      <c r="BD86" s="113"/>
      <c r="BE86" s="122">
        <v>189.6</v>
      </c>
      <c r="BF86" s="112">
        <v>36.827014604942001</v>
      </c>
      <c r="BG86" s="134">
        <v>65</v>
      </c>
      <c r="BH86" s="118">
        <v>0.56656945546064597</v>
      </c>
      <c r="BI86" s="129">
        <v>-185.872411987053</v>
      </c>
      <c r="BJ86" s="114"/>
      <c r="BK86" s="114"/>
      <c r="BL86" s="127">
        <v>146</v>
      </c>
      <c r="BM86" s="127">
        <v>212</v>
      </c>
      <c r="BN86" s="113"/>
      <c r="BO86" s="121">
        <v>453</v>
      </c>
      <c r="BP86" s="122">
        <v>87.988595021301194</v>
      </c>
      <c r="BQ86" s="134">
        <v>78</v>
      </c>
      <c r="BR86" s="124">
        <v>1.1280589105295</v>
      </c>
      <c r="BS86" s="125">
        <v>23.1543638599553</v>
      </c>
      <c r="BT86" s="114">
        <v>7.4999999999999997E-3</v>
      </c>
      <c r="BU86" s="126">
        <v>4.875E-3</v>
      </c>
      <c r="BV86" s="121">
        <v>0</v>
      </c>
      <c r="BW86" s="121">
        <v>29</v>
      </c>
      <c r="BX86" s="115"/>
      <c r="BY86" s="120">
        <v>0.97843161700536097</v>
      </c>
      <c r="BZ86" s="120">
        <v>1</v>
      </c>
      <c r="CA86" s="137">
        <v>0.99137264680214399</v>
      </c>
      <c r="CB86" s="119">
        <v>0.9</v>
      </c>
      <c r="CC86" s="126">
        <v>2.5000000000000001E-3</v>
      </c>
      <c r="CD86" s="115"/>
      <c r="CE86" s="115"/>
    </row>
    <row r="87" spans="1:83" s="87" customFormat="1" ht="21.4" customHeight="1" x14ac:dyDescent="0.2">
      <c r="A87" s="111" t="s">
        <v>383</v>
      </c>
      <c r="B87" s="111" t="s">
        <v>134</v>
      </c>
      <c r="C87" s="111" t="s">
        <v>141</v>
      </c>
      <c r="D87" s="112">
        <v>10.993734849999999</v>
      </c>
      <c r="E87" s="113"/>
      <c r="F87" s="114">
        <v>0.02</v>
      </c>
      <c r="G87" s="114">
        <v>1.55E-2</v>
      </c>
      <c r="H87" s="115"/>
      <c r="I87" s="116">
        <v>3</v>
      </c>
      <c r="J87" s="116">
        <v>3</v>
      </c>
      <c r="K87" s="113"/>
      <c r="L87" s="117">
        <v>0.62</v>
      </c>
      <c r="M87" s="118">
        <v>0.44</v>
      </c>
      <c r="N87" s="119">
        <v>0.7</v>
      </c>
      <c r="O87" s="120"/>
      <c r="P87" s="113"/>
      <c r="Q87" s="121">
        <v>568</v>
      </c>
      <c r="R87" s="122">
        <v>51.665790356950403</v>
      </c>
      <c r="S87" s="123">
        <v>36</v>
      </c>
      <c r="T87" s="124">
        <v>1.43516084324862</v>
      </c>
      <c r="U87" s="125">
        <v>123.9410619388</v>
      </c>
      <c r="V87" s="126">
        <v>0.01</v>
      </c>
      <c r="W87" s="126">
        <v>0.01</v>
      </c>
      <c r="X87" s="127">
        <v>0</v>
      </c>
      <c r="Y87" s="127">
        <v>0</v>
      </c>
      <c r="Z87" s="113"/>
      <c r="AA87" s="128">
        <v>1245</v>
      </c>
      <c r="AB87" s="112">
        <v>113.24631865211801</v>
      </c>
      <c r="AC87" s="123">
        <v>200</v>
      </c>
      <c r="AD87" s="118">
        <v>0.56623159326059003</v>
      </c>
      <c r="AE87" s="129">
        <v>-1221.9941003399999</v>
      </c>
      <c r="AF87" s="114"/>
      <c r="AG87" s="114"/>
      <c r="AH87" s="130">
        <v>954</v>
      </c>
      <c r="AI87" s="127">
        <v>1394</v>
      </c>
      <c r="AJ87" s="113"/>
      <c r="AK87" s="122">
        <v>7772.7711099999997</v>
      </c>
      <c r="AL87" s="122">
        <v>707.01824412292399</v>
      </c>
      <c r="AM87" s="131">
        <v>828</v>
      </c>
      <c r="AN87" s="120">
        <v>0.85388676826440102</v>
      </c>
      <c r="AO87" s="122">
        <v>-2440.5844654076</v>
      </c>
      <c r="AP87" s="126"/>
      <c r="AQ87" s="126"/>
      <c r="AR87" s="127">
        <v>1331</v>
      </c>
      <c r="AS87" s="127">
        <v>3151</v>
      </c>
      <c r="AT87" s="115"/>
      <c r="AU87" s="122">
        <v>5490.4236199999996</v>
      </c>
      <c r="AV87" s="112">
        <v>499.41386570733999</v>
      </c>
      <c r="AW87" s="133">
        <v>573</v>
      </c>
      <c r="AX87" s="120">
        <v>0.87157742706342001</v>
      </c>
      <c r="AY87" s="122">
        <v>-1562.39589330838</v>
      </c>
      <c r="AZ87" s="114"/>
      <c r="BA87" s="114"/>
      <c r="BB87" s="127">
        <v>809</v>
      </c>
      <c r="BC87" s="127">
        <v>2069</v>
      </c>
      <c r="BD87" s="113"/>
      <c r="BE87" s="122">
        <v>641</v>
      </c>
      <c r="BF87" s="112">
        <v>58.305935948600798</v>
      </c>
      <c r="BG87" s="134">
        <v>65</v>
      </c>
      <c r="BH87" s="120">
        <v>0.89701439920924197</v>
      </c>
      <c r="BI87" s="128">
        <v>-160.77308261050001</v>
      </c>
      <c r="BJ87" s="114"/>
      <c r="BK87" s="114"/>
      <c r="BL87" s="127">
        <v>74</v>
      </c>
      <c r="BM87" s="127">
        <v>217</v>
      </c>
      <c r="BN87" s="113"/>
      <c r="BO87" s="121">
        <v>923</v>
      </c>
      <c r="BP87" s="122">
        <v>83.956909330044496</v>
      </c>
      <c r="BQ87" s="134">
        <v>78</v>
      </c>
      <c r="BR87" s="124">
        <v>1.0763706324364699</v>
      </c>
      <c r="BS87" s="125">
        <v>5.1198848916800399</v>
      </c>
      <c r="BT87" s="114">
        <v>7.4999999999999997E-3</v>
      </c>
      <c r="BU87" s="126">
        <v>3.0000000000000001E-3</v>
      </c>
      <c r="BV87" s="121">
        <v>0</v>
      </c>
      <c r="BW87" s="121">
        <v>107</v>
      </c>
      <c r="BX87" s="115"/>
      <c r="BY87" s="120">
        <v>0.99478171394972803</v>
      </c>
      <c r="BZ87" s="120">
        <v>1</v>
      </c>
      <c r="CA87" s="137">
        <v>0.99791268557989099</v>
      </c>
      <c r="CB87" s="119">
        <v>0.9</v>
      </c>
      <c r="CC87" s="126">
        <v>2.5000000000000001E-3</v>
      </c>
      <c r="CD87" s="115"/>
      <c r="CE87" s="115"/>
    </row>
    <row r="88" spans="1:83" s="87" customFormat="1" ht="21.4" customHeight="1" x14ac:dyDescent="0.2">
      <c r="A88" s="111" t="s">
        <v>383</v>
      </c>
      <c r="B88" s="111" t="s">
        <v>134</v>
      </c>
      <c r="C88" s="111" t="s">
        <v>143</v>
      </c>
      <c r="D88" s="112">
        <v>3.3199164074444401</v>
      </c>
      <c r="E88" s="113"/>
      <c r="F88" s="114">
        <v>1.7749999999999998E-2</v>
      </c>
      <c r="G88" s="114">
        <v>1.325E-2</v>
      </c>
      <c r="H88" s="115"/>
      <c r="I88" s="116">
        <v>3</v>
      </c>
      <c r="J88" s="116">
        <v>3</v>
      </c>
      <c r="K88" s="113"/>
      <c r="L88" s="117">
        <v>0.57999999999999996</v>
      </c>
      <c r="M88" s="118">
        <v>0.25700000000000001</v>
      </c>
      <c r="N88" s="119">
        <v>0.7</v>
      </c>
      <c r="O88" s="120"/>
      <c r="P88" s="113"/>
      <c r="Q88" s="121">
        <v>148</v>
      </c>
      <c r="R88" s="122">
        <v>44.579435695468398</v>
      </c>
      <c r="S88" s="123">
        <v>36</v>
      </c>
      <c r="T88" s="124">
        <v>1.23831765820745</v>
      </c>
      <c r="U88" s="125">
        <v>13.9019364705042</v>
      </c>
      <c r="V88" s="126">
        <v>0.01</v>
      </c>
      <c r="W88" s="126">
        <v>0.01</v>
      </c>
      <c r="X88" s="127">
        <v>0</v>
      </c>
      <c r="Y88" s="127">
        <v>0</v>
      </c>
      <c r="Z88" s="113"/>
      <c r="AA88" s="128">
        <v>260</v>
      </c>
      <c r="AB88" s="112">
        <v>78.315224870417396</v>
      </c>
      <c r="AC88" s="123">
        <v>200</v>
      </c>
      <c r="AD88" s="118">
        <v>0.391576124352087</v>
      </c>
      <c r="AE88" s="129">
        <v>-484.98924183053202</v>
      </c>
      <c r="AF88" s="114"/>
      <c r="AG88" s="114"/>
      <c r="AH88" s="130">
        <v>404</v>
      </c>
      <c r="AI88" s="127">
        <v>537</v>
      </c>
      <c r="AJ88" s="113"/>
      <c r="AK88" s="122">
        <v>858.47505000000001</v>
      </c>
      <c r="AL88" s="122">
        <v>258.583333024588</v>
      </c>
      <c r="AM88" s="131">
        <v>731.6</v>
      </c>
      <c r="AN88" s="118">
        <v>0.35344906099588302</v>
      </c>
      <c r="AO88" s="141">
        <v>-1866.6955966160899</v>
      </c>
      <c r="AP88" s="126"/>
      <c r="AQ88" s="126"/>
      <c r="AR88" s="127">
        <v>1571</v>
      </c>
      <c r="AS88" s="127">
        <v>2057</v>
      </c>
      <c r="AT88" s="115"/>
      <c r="AU88" s="122">
        <v>1465.0616500000001</v>
      </c>
      <c r="AV88" s="112">
        <v>441.29474064913398</v>
      </c>
      <c r="AW88" s="133">
        <v>573</v>
      </c>
      <c r="AX88" s="120">
        <v>0.77014788944002399</v>
      </c>
      <c r="AY88" s="122">
        <v>-664.76697880095696</v>
      </c>
      <c r="AZ88" s="114"/>
      <c r="BA88" s="114"/>
      <c r="BB88" s="127">
        <v>438</v>
      </c>
      <c r="BC88" s="127">
        <v>818</v>
      </c>
      <c r="BD88" s="113"/>
      <c r="BE88" s="122">
        <v>172.7</v>
      </c>
      <c r="BF88" s="112">
        <v>52.019382058158001</v>
      </c>
      <c r="BG88" s="134">
        <v>65</v>
      </c>
      <c r="BH88" s="120">
        <v>0.80029818551012399</v>
      </c>
      <c r="BI88" s="128">
        <v>-69.421503594922996</v>
      </c>
      <c r="BJ88" s="114"/>
      <c r="BK88" s="114"/>
      <c r="BL88" s="127">
        <v>44</v>
      </c>
      <c r="BM88" s="127">
        <v>87</v>
      </c>
      <c r="BN88" s="113"/>
      <c r="BO88" s="121">
        <v>263</v>
      </c>
      <c r="BP88" s="122">
        <v>79.218862080460696</v>
      </c>
      <c r="BQ88" s="134">
        <v>78</v>
      </c>
      <c r="BR88" s="135">
        <v>1.01562643692898</v>
      </c>
      <c r="BS88" s="136">
        <v>-14.1838047572252</v>
      </c>
      <c r="BT88" s="114">
        <v>5.2500000000000003E-3</v>
      </c>
      <c r="BU88" s="126">
        <v>7.5000000000000002E-4</v>
      </c>
      <c r="BV88" s="121">
        <v>0</v>
      </c>
      <c r="BW88" s="121">
        <v>48</v>
      </c>
      <c r="BX88" s="115"/>
      <c r="BY88" s="120">
        <v>0.98619126133553203</v>
      </c>
      <c r="BZ88" s="120">
        <v>1</v>
      </c>
      <c r="CA88" s="137">
        <v>0.99447650453421299</v>
      </c>
      <c r="CB88" s="119">
        <v>0.9</v>
      </c>
      <c r="CC88" s="126">
        <v>2.5000000000000001E-3</v>
      </c>
      <c r="CD88" s="115"/>
      <c r="CE88" s="115"/>
    </row>
    <row r="89" spans="1:83" s="87" customFormat="1" ht="21.4" customHeight="1" x14ac:dyDescent="0.2">
      <c r="A89" s="111" t="s">
        <v>383</v>
      </c>
      <c r="B89" s="111" t="s">
        <v>134</v>
      </c>
      <c r="C89" s="111" t="s">
        <v>144</v>
      </c>
      <c r="D89" s="112">
        <v>3.5086654832222202</v>
      </c>
      <c r="E89" s="113"/>
      <c r="F89" s="114">
        <v>1.8499999999999999E-2</v>
      </c>
      <c r="G89" s="114">
        <v>1.4625000000000001E-2</v>
      </c>
      <c r="H89" s="115"/>
      <c r="I89" s="116">
        <v>3</v>
      </c>
      <c r="J89" s="116">
        <v>3</v>
      </c>
      <c r="K89" s="113"/>
      <c r="L89" s="117">
        <v>0.59</v>
      </c>
      <c r="M89" s="118">
        <v>0.58099999999999996</v>
      </c>
      <c r="N89" s="119">
        <v>0.7</v>
      </c>
      <c r="O89" s="120"/>
      <c r="P89" s="113"/>
      <c r="Q89" s="121">
        <v>110</v>
      </c>
      <c r="R89" s="122">
        <v>31.350951102634099</v>
      </c>
      <c r="S89" s="123">
        <v>36</v>
      </c>
      <c r="T89" s="120">
        <v>0.87085975285094797</v>
      </c>
      <c r="U89" s="128">
        <v>-31.722016198311898</v>
      </c>
      <c r="V89" s="126"/>
      <c r="W89" s="126"/>
      <c r="X89" s="127">
        <v>17</v>
      </c>
      <c r="Y89" s="127">
        <v>42</v>
      </c>
      <c r="Z89" s="113"/>
      <c r="AA89" s="128">
        <v>476</v>
      </c>
      <c r="AB89" s="112">
        <v>135.664115680489</v>
      </c>
      <c r="AC89" s="123">
        <v>200</v>
      </c>
      <c r="AD89" s="118">
        <v>0.67832057840244497</v>
      </c>
      <c r="AE89" s="129">
        <v>-311.34453443506601</v>
      </c>
      <c r="AF89" s="114"/>
      <c r="AG89" s="114"/>
      <c r="AH89" s="130">
        <v>226</v>
      </c>
      <c r="AI89" s="127">
        <v>367</v>
      </c>
      <c r="AJ89" s="113"/>
      <c r="AK89" s="122">
        <v>3191.1277399999999</v>
      </c>
      <c r="AL89" s="122">
        <v>909.49899762726602</v>
      </c>
      <c r="AM89" s="131">
        <v>828</v>
      </c>
      <c r="AN89" s="135">
        <v>1.0984287410957301</v>
      </c>
      <c r="AO89" s="139">
        <v>-68.478632561173498</v>
      </c>
      <c r="AP89" s="126">
        <v>8.5000000000000006E-3</v>
      </c>
      <c r="AQ89" s="126">
        <v>5.0000000000000001E-3</v>
      </c>
      <c r="AR89" s="127">
        <v>0</v>
      </c>
      <c r="AS89" s="127">
        <v>296</v>
      </c>
      <c r="AT89" s="115"/>
      <c r="AU89" s="122">
        <v>1384.01586</v>
      </c>
      <c r="AV89" s="112">
        <v>394.45648683754598</v>
      </c>
      <c r="AW89" s="133">
        <v>573</v>
      </c>
      <c r="AX89" s="118">
        <v>0.68840573619118095</v>
      </c>
      <c r="AY89" s="141">
        <v>-866.90111438393603</v>
      </c>
      <c r="AZ89" s="114"/>
      <c r="BA89" s="114"/>
      <c r="BB89" s="127">
        <v>627</v>
      </c>
      <c r="BC89" s="127">
        <v>1029</v>
      </c>
      <c r="BD89" s="113"/>
      <c r="BE89" s="122">
        <v>158.5</v>
      </c>
      <c r="BF89" s="112">
        <v>45.173870452431899</v>
      </c>
      <c r="BG89" s="134">
        <v>65</v>
      </c>
      <c r="BH89" s="118">
        <v>0.69498262234510599</v>
      </c>
      <c r="BI89" s="129">
        <v>-97.386973691396506</v>
      </c>
      <c r="BJ89" s="114"/>
      <c r="BK89" s="114"/>
      <c r="BL89" s="127">
        <v>70</v>
      </c>
      <c r="BM89" s="127">
        <v>116</v>
      </c>
      <c r="BN89" s="113"/>
      <c r="BO89" s="121">
        <v>327</v>
      </c>
      <c r="BP89" s="122">
        <v>93.197827368739595</v>
      </c>
      <c r="BQ89" s="134">
        <v>78</v>
      </c>
      <c r="BR89" s="124">
        <v>1.1948439406248701</v>
      </c>
      <c r="BS89" s="125">
        <v>34.057308407196999</v>
      </c>
      <c r="BT89" s="114">
        <v>7.4999999999999997E-3</v>
      </c>
      <c r="BU89" s="126">
        <v>7.1250000000000003E-3</v>
      </c>
      <c r="BV89" s="121">
        <v>0</v>
      </c>
      <c r="BW89" s="121">
        <v>2</v>
      </c>
      <c r="BX89" s="115"/>
      <c r="BY89" s="120">
        <v>0.98381742738589195</v>
      </c>
      <c r="BZ89" s="120">
        <v>1</v>
      </c>
      <c r="CA89" s="137">
        <v>0.99352697095435705</v>
      </c>
      <c r="CB89" s="119">
        <v>0.9</v>
      </c>
      <c r="CC89" s="126">
        <v>2.5000000000000001E-3</v>
      </c>
      <c r="CD89" s="115"/>
      <c r="CE89" s="115"/>
    </row>
    <row r="90" spans="1:83" s="87" customFormat="1" ht="21.4" customHeight="1" x14ac:dyDescent="0.2">
      <c r="A90" s="111" t="s">
        <v>383</v>
      </c>
      <c r="B90" s="111" t="s">
        <v>134</v>
      </c>
      <c r="C90" s="111" t="s">
        <v>145</v>
      </c>
      <c r="D90" s="112">
        <v>2.8106058408888899</v>
      </c>
      <c r="E90" s="113"/>
      <c r="F90" s="114">
        <v>1.7999999999999999E-2</v>
      </c>
      <c r="G90" s="114">
        <v>1.2749999999999999E-2</v>
      </c>
      <c r="H90" s="115"/>
      <c r="I90" s="116">
        <v>2</v>
      </c>
      <c r="J90" s="116">
        <v>2</v>
      </c>
      <c r="K90" s="113"/>
      <c r="L90" s="138">
        <v>0.72</v>
      </c>
      <c r="M90" s="118">
        <v>8.3000000000000004E-2</v>
      </c>
      <c r="N90" s="119">
        <v>0.7</v>
      </c>
      <c r="O90" s="120"/>
      <c r="P90" s="113"/>
      <c r="Q90" s="121">
        <v>76</v>
      </c>
      <c r="R90" s="122">
        <v>27.040433380713399</v>
      </c>
      <c r="S90" s="123">
        <v>36</v>
      </c>
      <c r="T90" s="120">
        <v>0.75112314946426095</v>
      </c>
      <c r="U90" s="128">
        <v>-37.525991125183999</v>
      </c>
      <c r="V90" s="126"/>
      <c r="W90" s="126"/>
      <c r="X90" s="127">
        <v>26</v>
      </c>
      <c r="Y90" s="127">
        <v>46</v>
      </c>
      <c r="Z90" s="113"/>
      <c r="AA90" s="128">
        <v>272</v>
      </c>
      <c r="AB90" s="112">
        <v>96.776287888869007</v>
      </c>
      <c r="AC90" s="123">
        <v>200</v>
      </c>
      <c r="AD90" s="118">
        <v>0.48388143944434497</v>
      </c>
      <c r="AE90" s="129">
        <v>-358.69995069546701</v>
      </c>
      <c r="AF90" s="114"/>
      <c r="AG90" s="114"/>
      <c r="AH90" s="130">
        <v>291</v>
      </c>
      <c r="AI90" s="127">
        <v>403</v>
      </c>
      <c r="AJ90" s="113"/>
      <c r="AK90" s="122">
        <v>1111.2553399999999</v>
      </c>
      <c r="AL90" s="122">
        <v>395.37928934515799</v>
      </c>
      <c r="AM90" s="131">
        <v>828</v>
      </c>
      <c r="AN90" s="118">
        <v>0.477511219015892</v>
      </c>
      <c r="AO90" s="141">
        <v>-1499.8424558792301</v>
      </c>
      <c r="AP90" s="126"/>
      <c r="AQ90" s="126"/>
      <c r="AR90" s="127">
        <v>1216</v>
      </c>
      <c r="AS90" s="127">
        <v>1682</v>
      </c>
      <c r="AT90" s="115"/>
      <c r="AU90" s="122">
        <v>1718.1874700000001</v>
      </c>
      <c r="AV90" s="112">
        <v>611.32281339620397</v>
      </c>
      <c r="AW90" s="133">
        <v>573</v>
      </c>
      <c r="AX90" s="135">
        <v>1.06688100069146</v>
      </c>
      <c r="AY90" s="139">
        <v>-84.902743590121901</v>
      </c>
      <c r="AZ90" s="114">
        <v>1.0500000000000001E-2</v>
      </c>
      <c r="BA90" s="114">
        <v>5.2500000000000003E-3</v>
      </c>
      <c r="BB90" s="127">
        <v>0</v>
      </c>
      <c r="BC90" s="127">
        <v>215</v>
      </c>
      <c r="BD90" s="113"/>
      <c r="BE90" s="122">
        <v>90.8</v>
      </c>
      <c r="BF90" s="112">
        <v>32.306201986431297</v>
      </c>
      <c r="BG90" s="134">
        <v>65</v>
      </c>
      <c r="BH90" s="118">
        <v>0.497018492098943</v>
      </c>
      <c r="BI90" s="129">
        <v>-114.17748397602701</v>
      </c>
      <c r="BJ90" s="114"/>
      <c r="BK90" s="114"/>
      <c r="BL90" s="127">
        <v>92</v>
      </c>
      <c r="BM90" s="127">
        <v>129</v>
      </c>
      <c r="BN90" s="113"/>
      <c r="BO90" s="121">
        <v>313</v>
      </c>
      <c r="BP90" s="122">
        <v>111.363890107412</v>
      </c>
      <c r="BQ90" s="134">
        <v>78</v>
      </c>
      <c r="BR90" s="124">
        <v>1.4277421808642601</v>
      </c>
      <c r="BS90" s="125">
        <v>78.339145617177493</v>
      </c>
      <c r="BT90" s="114">
        <v>7.4999999999999997E-3</v>
      </c>
      <c r="BU90" s="126">
        <v>7.4999999999999997E-3</v>
      </c>
      <c r="BV90" s="121">
        <v>0</v>
      </c>
      <c r="BW90" s="121">
        <v>0</v>
      </c>
      <c r="BX90" s="115"/>
      <c r="BY90" s="120">
        <v>0.98054679284963198</v>
      </c>
      <c r="BZ90" s="120">
        <v>0.8125</v>
      </c>
      <c r="CA90" s="140">
        <v>0.87971871713985295</v>
      </c>
      <c r="CB90" s="119">
        <v>0.9</v>
      </c>
      <c r="CC90" s="126"/>
      <c r="CD90" s="115"/>
      <c r="CE90" s="115"/>
    </row>
    <row r="91" spans="1:83" s="87" customFormat="1" ht="21.4" customHeight="1" x14ac:dyDescent="0.2">
      <c r="A91" s="111" t="s">
        <v>383</v>
      </c>
      <c r="B91" s="111" t="s">
        <v>134</v>
      </c>
      <c r="C91" s="111" t="s">
        <v>146</v>
      </c>
      <c r="D91" s="112">
        <v>7.4237973369999999</v>
      </c>
      <c r="E91" s="113"/>
      <c r="F91" s="114">
        <v>2.1000000000000001E-2</v>
      </c>
      <c r="G91" s="114">
        <v>1.6E-2</v>
      </c>
      <c r="H91" s="115"/>
      <c r="I91" s="116">
        <v>4</v>
      </c>
      <c r="J91" s="116">
        <v>3</v>
      </c>
      <c r="K91" s="113"/>
      <c r="L91" s="117">
        <v>0.57491467576791799</v>
      </c>
      <c r="M91" s="118">
        <v>0.28399999999999997</v>
      </c>
      <c r="N91" s="119">
        <v>0.7</v>
      </c>
      <c r="O91" s="120"/>
      <c r="P91" s="113"/>
      <c r="Q91" s="121">
        <v>254</v>
      </c>
      <c r="R91" s="122">
        <v>34.214296063022999</v>
      </c>
      <c r="S91" s="123">
        <v>36</v>
      </c>
      <c r="T91" s="135">
        <v>0.95039711286175099</v>
      </c>
      <c r="U91" s="136">
        <v>-45.862022036104001</v>
      </c>
      <c r="V91" s="126">
        <v>1E-3</v>
      </c>
      <c r="W91" s="126"/>
      <c r="X91" s="127">
        <v>14</v>
      </c>
      <c r="Y91" s="127">
        <v>67</v>
      </c>
      <c r="Z91" s="113"/>
      <c r="AA91" s="128">
        <v>872</v>
      </c>
      <c r="AB91" s="112">
        <v>117.460103019512</v>
      </c>
      <c r="AC91" s="123">
        <v>200</v>
      </c>
      <c r="AD91" s="118">
        <v>0.58730051509755998</v>
      </c>
      <c r="AE91" s="129">
        <v>-793.9001224228</v>
      </c>
      <c r="AF91" s="114"/>
      <c r="AG91" s="114"/>
      <c r="AH91" s="130">
        <v>613</v>
      </c>
      <c r="AI91" s="127">
        <v>910</v>
      </c>
      <c r="AJ91" s="113"/>
      <c r="AK91" s="122">
        <v>6902.2328600000001</v>
      </c>
      <c r="AL91" s="122">
        <v>929.74424633057595</v>
      </c>
      <c r="AM91" s="131">
        <v>828</v>
      </c>
      <c r="AN91" s="124">
        <v>1.1228795245538401</v>
      </c>
      <c r="AO91" s="132">
        <v>5.4063531696074296</v>
      </c>
      <c r="AP91" s="126">
        <v>0.01</v>
      </c>
      <c r="AQ91" s="126">
        <v>6.0000000000000001E-3</v>
      </c>
      <c r="AR91" s="127">
        <v>0</v>
      </c>
      <c r="AS91" s="127">
        <v>475</v>
      </c>
      <c r="AT91" s="115"/>
      <c r="AU91" s="122">
        <v>3215.4309800000001</v>
      </c>
      <c r="AV91" s="112">
        <v>433.12483275565501</v>
      </c>
      <c r="AW91" s="133">
        <v>573</v>
      </c>
      <c r="AX91" s="120">
        <v>0.75588976048107304</v>
      </c>
      <c r="AY91" s="122">
        <v>-1547.1636646434799</v>
      </c>
      <c r="AZ91" s="114"/>
      <c r="BA91" s="114"/>
      <c r="BB91" s="127">
        <v>1039</v>
      </c>
      <c r="BC91" s="127">
        <v>1890</v>
      </c>
      <c r="BD91" s="113"/>
      <c r="BE91" s="122">
        <v>304.89999999999998</v>
      </c>
      <c r="BF91" s="112">
        <v>41.070625470928</v>
      </c>
      <c r="BG91" s="134">
        <v>65</v>
      </c>
      <c r="BH91" s="118">
        <v>0.63185577647581603</v>
      </c>
      <c r="BI91" s="129">
        <v>-236.51753978740999</v>
      </c>
      <c r="BJ91" s="114"/>
      <c r="BK91" s="114"/>
      <c r="BL91" s="127">
        <v>178</v>
      </c>
      <c r="BM91" s="127">
        <v>275</v>
      </c>
      <c r="BN91" s="113"/>
      <c r="BO91" s="121">
        <v>704</v>
      </c>
      <c r="BP91" s="122">
        <v>94.830174914835496</v>
      </c>
      <c r="BQ91" s="134">
        <v>78</v>
      </c>
      <c r="BR91" s="124">
        <v>1.2157714732671201</v>
      </c>
      <c r="BS91" s="125">
        <v>84.178251777065597</v>
      </c>
      <c r="BT91" s="114">
        <v>7.4999999999999997E-3</v>
      </c>
      <c r="BU91" s="126">
        <v>7.4999999999999997E-3</v>
      </c>
      <c r="BV91" s="121">
        <v>0</v>
      </c>
      <c r="BW91" s="121">
        <v>0</v>
      </c>
      <c r="BX91" s="115"/>
      <c r="BY91" s="120">
        <v>0.98692934267853805</v>
      </c>
      <c r="BZ91" s="120">
        <v>1</v>
      </c>
      <c r="CA91" s="137">
        <v>0.99477173707141497</v>
      </c>
      <c r="CB91" s="119">
        <v>0.9</v>
      </c>
      <c r="CC91" s="126">
        <v>2.5000000000000001E-3</v>
      </c>
      <c r="CD91" s="115"/>
      <c r="CE91" s="115"/>
    </row>
    <row r="92" spans="1:83" s="87" customFormat="1" ht="21.4" customHeight="1" x14ac:dyDescent="0.2">
      <c r="A92" s="111" t="s">
        <v>383</v>
      </c>
      <c r="B92" s="111" t="s">
        <v>134</v>
      </c>
      <c r="C92" s="111" t="s">
        <v>147</v>
      </c>
      <c r="D92" s="112">
        <v>11.573047969999999</v>
      </c>
      <c r="E92" s="113"/>
      <c r="F92" s="114">
        <v>2.1749999999999999E-2</v>
      </c>
      <c r="G92" s="114">
        <v>1.0500000000000001E-2</v>
      </c>
      <c r="H92" s="115"/>
      <c r="I92" s="116">
        <v>5</v>
      </c>
      <c r="J92" s="116">
        <v>3</v>
      </c>
      <c r="K92" s="113"/>
      <c r="L92" s="140">
        <v>0.68788303528274497</v>
      </c>
      <c r="M92" s="120">
        <v>0.67700000000000005</v>
      </c>
      <c r="N92" s="119">
        <v>0.7</v>
      </c>
      <c r="O92" s="120"/>
      <c r="P92" s="113"/>
      <c r="Q92" s="121">
        <v>419</v>
      </c>
      <c r="R92" s="122">
        <v>36.204809751600799</v>
      </c>
      <c r="S92" s="123">
        <v>36</v>
      </c>
      <c r="T92" s="135">
        <v>1.0056891597666899</v>
      </c>
      <c r="U92" s="136">
        <v>-48.458553604240002</v>
      </c>
      <c r="V92" s="126">
        <v>4.0000000000000001E-3</v>
      </c>
      <c r="W92" s="126">
        <v>5.0000000000000001E-4</v>
      </c>
      <c r="X92" s="127">
        <v>0</v>
      </c>
      <c r="Y92" s="127">
        <v>81</v>
      </c>
      <c r="Z92" s="113"/>
      <c r="AA92" s="128">
        <v>1180</v>
      </c>
      <c r="AB92" s="112">
        <v>101.961039395916</v>
      </c>
      <c r="AC92" s="123">
        <v>200</v>
      </c>
      <c r="AD92" s="118">
        <v>0.50980519697958004</v>
      </c>
      <c r="AE92" s="129">
        <v>-1416.9919644680001</v>
      </c>
      <c r="AF92" s="114"/>
      <c r="AG92" s="114"/>
      <c r="AH92" s="130">
        <v>1135</v>
      </c>
      <c r="AI92" s="127">
        <v>1598</v>
      </c>
      <c r="AJ92" s="113"/>
      <c r="AK92" s="122">
        <v>8491.3257300000005</v>
      </c>
      <c r="AL92" s="122">
        <v>733.71559091532902</v>
      </c>
      <c r="AM92" s="131">
        <v>750.7</v>
      </c>
      <c r="AN92" s="135">
        <v>0.977375237665284</v>
      </c>
      <c r="AO92" s="139">
        <v>-1256.48360863064</v>
      </c>
      <c r="AP92" s="126">
        <v>2.5000000000000001E-3</v>
      </c>
      <c r="AQ92" s="126"/>
      <c r="AR92" s="127">
        <v>197</v>
      </c>
      <c r="AS92" s="127">
        <v>1935</v>
      </c>
      <c r="AT92" s="115"/>
      <c r="AU92" s="122">
        <v>6620.8343699999996</v>
      </c>
      <c r="AV92" s="112">
        <v>572.09080850288797</v>
      </c>
      <c r="AW92" s="133">
        <v>573</v>
      </c>
      <c r="AX92" s="135">
        <v>0.99841327836455096</v>
      </c>
      <c r="AY92" s="139">
        <v>-803.63235263247395</v>
      </c>
      <c r="AZ92" s="114">
        <v>5.2500000000000003E-3</v>
      </c>
      <c r="BA92" s="114">
        <v>0</v>
      </c>
      <c r="BB92" s="127">
        <v>11</v>
      </c>
      <c r="BC92" s="127">
        <v>1337</v>
      </c>
      <c r="BD92" s="113"/>
      <c r="BE92" s="122">
        <v>402</v>
      </c>
      <c r="BF92" s="112">
        <v>34.735879523015598</v>
      </c>
      <c r="BG92" s="134">
        <v>65</v>
      </c>
      <c r="BH92" s="118">
        <v>0.53439814650793205</v>
      </c>
      <c r="BI92" s="129">
        <v>-442.02238845210002</v>
      </c>
      <c r="BJ92" s="114"/>
      <c r="BK92" s="114"/>
      <c r="BL92" s="127">
        <v>351</v>
      </c>
      <c r="BM92" s="127">
        <v>501</v>
      </c>
      <c r="BN92" s="113"/>
      <c r="BO92" s="121">
        <v>1299</v>
      </c>
      <c r="BP92" s="122">
        <v>112.243550996013</v>
      </c>
      <c r="BQ92" s="134">
        <v>78</v>
      </c>
      <c r="BR92" s="124">
        <v>1.4390198845642701</v>
      </c>
      <c r="BS92" s="125">
        <v>332.75233732713599</v>
      </c>
      <c r="BT92" s="114">
        <v>7.4999999999999997E-3</v>
      </c>
      <c r="BU92" s="126">
        <v>7.4999999999999997E-3</v>
      </c>
      <c r="BV92" s="121">
        <v>0</v>
      </c>
      <c r="BW92" s="121">
        <v>0</v>
      </c>
      <c r="BX92" s="115"/>
      <c r="BY92" s="120">
        <v>0.97629444791016795</v>
      </c>
      <c r="BZ92" s="120">
        <v>1</v>
      </c>
      <c r="CA92" s="137">
        <v>0.99051777916406702</v>
      </c>
      <c r="CB92" s="119">
        <v>0.9</v>
      </c>
      <c r="CC92" s="126">
        <v>2.5000000000000001E-3</v>
      </c>
      <c r="CD92" s="115"/>
      <c r="CE92" s="115"/>
    </row>
    <row r="93" spans="1:83" s="87" customFormat="1" ht="21.4" customHeight="1" x14ac:dyDescent="0.2">
      <c r="A93" s="111" t="s">
        <v>383</v>
      </c>
      <c r="B93" s="111" t="s">
        <v>134</v>
      </c>
      <c r="C93" s="111" t="s">
        <v>148</v>
      </c>
      <c r="D93" s="112">
        <v>3.39170396188889</v>
      </c>
      <c r="E93" s="113"/>
      <c r="F93" s="114">
        <v>3.4750000000000003E-2</v>
      </c>
      <c r="G93" s="114">
        <v>2.8500000000000001E-2</v>
      </c>
      <c r="H93" s="115"/>
      <c r="I93" s="116">
        <v>5</v>
      </c>
      <c r="J93" s="116">
        <v>4</v>
      </c>
      <c r="K93" s="113"/>
      <c r="L93" s="138">
        <v>0.7</v>
      </c>
      <c r="M93" s="118">
        <v>0.57699999999999996</v>
      </c>
      <c r="N93" s="119">
        <v>0.7</v>
      </c>
      <c r="O93" s="120"/>
      <c r="P93" s="113"/>
      <c r="Q93" s="121">
        <v>131</v>
      </c>
      <c r="R93" s="122">
        <v>38.623653913192399</v>
      </c>
      <c r="S93" s="123">
        <v>36</v>
      </c>
      <c r="T93" s="135">
        <v>1.07287927536646</v>
      </c>
      <c r="U93" s="136">
        <v>-5.99770642861606</v>
      </c>
      <c r="V93" s="126">
        <v>7.4999999999999997E-3</v>
      </c>
      <c r="W93" s="126">
        <v>3.5000000000000001E-3</v>
      </c>
      <c r="X93" s="127">
        <v>0</v>
      </c>
      <c r="Y93" s="127">
        <v>16</v>
      </c>
      <c r="Z93" s="113"/>
      <c r="AA93" s="128">
        <v>225</v>
      </c>
      <c r="AB93" s="112">
        <v>66.338336873803797</v>
      </c>
      <c r="AC93" s="123">
        <v>200</v>
      </c>
      <c r="AD93" s="118">
        <v>0.33169168436901902</v>
      </c>
      <c r="AE93" s="129">
        <v>-536.09836904786698</v>
      </c>
      <c r="AF93" s="114"/>
      <c r="AG93" s="114"/>
      <c r="AH93" s="130">
        <v>454</v>
      </c>
      <c r="AI93" s="127">
        <v>590</v>
      </c>
      <c r="AJ93" s="113"/>
      <c r="AK93" s="122">
        <v>885.48865999999998</v>
      </c>
      <c r="AL93" s="122">
        <v>261.07486677783601</v>
      </c>
      <c r="AM93" s="131">
        <v>681.5</v>
      </c>
      <c r="AN93" s="118">
        <v>0.38308857927782197</v>
      </c>
      <c r="AO93" s="141">
        <v>-1707.95403253061</v>
      </c>
      <c r="AP93" s="126"/>
      <c r="AQ93" s="126"/>
      <c r="AR93" s="127">
        <v>1426</v>
      </c>
      <c r="AS93" s="127">
        <v>1889</v>
      </c>
      <c r="AT93" s="115"/>
      <c r="AU93" s="122">
        <v>2946.6545299999998</v>
      </c>
      <c r="AV93" s="112">
        <v>868.782937163822</v>
      </c>
      <c r="AW93" s="133">
        <v>573</v>
      </c>
      <c r="AX93" s="124">
        <v>1.5162005884185401</v>
      </c>
      <c r="AY93" s="132">
        <v>770.77197396625104</v>
      </c>
      <c r="AZ93" s="114">
        <v>1.4999999999999999E-2</v>
      </c>
      <c r="BA93" s="114">
        <v>1.4999999999999999E-2</v>
      </c>
      <c r="BB93" s="127">
        <v>0</v>
      </c>
      <c r="BC93" s="127">
        <v>0</v>
      </c>
      <c r="BD93" s="113"/>
      <c r="BE93" s="122">
        <v>212.2</v>
      </c>
      <c r="BF93" s="112">
        <v>62.564422598316298</v>
      </c>
      <c r="BG93" s="134">
        <v>65</v>
      </c>
      <c r="BH93" s="135">
        <v>0.96252957843563502</v>
      </c>
      <c r="BI93" s="136">
        <v>-35.156969940556799</v>
      </c>
      <c r="BJ93" s="114">
        <v>2.2499999999999998E-3</v>
      </c>
      <c r="BK93" s="114"/>
      <c r="BL93" s="127">
        <v>9</v>
      </c>
      <c r="BM93" s="127">
        <v>53</v>
      </c>
      <c r="BN93" s="113"/>
      <c r="BO93" s="121">
        <v>363</v>
      </c>
      <c r="BP93" s="122">
        <v>107.025850156403</v>
      </c>
      <c r="BQ93" s="134">
        <v>78</v>
      </c>
      <c r="BR93" s="124">
        <v>1.3721262840564501</v>
      </c>
      <c r="BS93" s="125">
        <v>79.822566177142306</v>
      </c>
      <c r="BT93" s="114">
        <v>7.4999999999999997E-3</v>
      </c>
      <c r="BU93" s="126">
        <v>7.4999999999999997E-3</v>
      </c>
      <c r="BV93" s="121">
        <v>0</v>
      </c>
      <c r="BW93" s="121">
        <v>0</v>
      </c>
      <c r="BX93" s="115"/>
      <c r="BY93" s="120">
        <v>0.98173605655930896</v>
      </c>
      <c r="BZ93" s="120">
        <v>1</v>
      </c>
      <c r="CA93" s="137">
        <v>0.99269442262372298</v>
      </c>
      <c r="CB93" s="119">
        <v>0.9</v>
      </c>
      <c r="CC93" s="126">
        <v>2.5000000000000001E-3</v>
      </c>
      <c r="CD93" s="115"/>
      <c r="CE93" s="115"/>
    </row>
    <row r="94" spans="1:83" s="87" customFormat="1" ht="21.4" customHeight="1" x14ac:dyDescent="0.2">
      <c r="A94" s="111" t="s">
        <v>383</v>
      </c>
      <c r="B94" s="111" t="s">
        <v>134</v>
      </c>
      <c r="C94" s="111" t="s">
        <v>149</v>
      </c>
      <c r="D94" s="112">
        <v>5.4532972122222203</v>
      </c>
      <c r="E94" s="113"/>
      <c r="F94" s="114">
        <v>9.6249999999999999E-3</v>
      </c>
      <c r="G94" s="114">
        <v>4.7499999999999999E-3</v>
      </c>
      <c r="H94" s="115"/>
      <c r="I94" s="116">
        <v>2</v>
      </c>
      <c r="J94" s="116">
        <v>2</v>
      </c>
      <c r="K94" s="113"/>
      <c r="L94" s="117">
        <v>0.13364987613542501</v>
      </c>
      <c r="M94" s="118">
        <v>0.157</v>
      </c>
      <c r="N94" s="119">
        <v>0.7</v>
      </c>
      <c r="O94" s="120"/>
      <c r="P94" s="113"/>
      <c r="Q94" s="121">
        <v>106</v>
      </c>
      <c r="R94" s="122">
        <v>19.437781561295999</v>
      </c>
      <c r="S94" s="123">
        <v>36</v>
      </c>
      <c r="T94" s="118">
        <v>0.53993837670266698</v>
      </c>
      <c r="U94" s="129">
        <v>-114.26958099607999</v>
      </c>
      <c r="V94" s="126"/>
      <c r="W94" s="126"/>
      <c r="X94" s="127">
        <v>91</v>
      </c>
      <c r="Y94" s="127">
        <v>130</v>
      </c>
      <c r="Z94" s="113"/>
      <c r="AA94" s="128">
        <v>354</v>
      </c>
      <c r="AB94" s="112">
        <v>64.914855402818702</v>
      </c>
      <c r="AC94" s="123">
        <v>200</v>
      </c>
      <c r="AD94" s="118">
        <v>0.32457427701409403</v>
      </c>
      <c r="AE94" s="129">
        <v>-869.71989442266602</v>
      </c>
      <c r="AF94" s="114"/>
      <c r="AG94" s="114"/>
      <c r="AH94" s="130">
        <v>737</v>
      </c>
      <c r="AI94" s="127">
        <v>955</v>
      </c>
      <c r="AJ94" s="113"/>
      <c r="AK94" s="122">
        <v>1627.10753</v>
      </c>
      <c r="AL94" s="122">
        <v>298.37132778188601</v>
      </c>
      <c r="AM94" s="131">
        <v>786.9</v>
      </c>
      <c r="AN94" s="118">
        <v>0.37917311956015498</v>
      </c>
      <c r="AO94" s="141">
        <v>-3187.61839460598</v>
      </c>
      <c r="AP94" s="126"/>
      <c r="AQ94" s="126"/>
      <c r="AR94" s="127">
        <v>2665</v>
      </c>
      <c r="AS94" s="127">
        <v>3523</v>
      </c>
      <c r="AT94" s="115"/>
      <c r="AU94" s="122">
        <v>2154.44166</v>
      </c>
      <c r="AV94" s="112">
        <v>395.07138088335802</v>
      </c>
      <c r="AW94" s="133">
        <v>573</v>
      </c>
      <c r="AX94" s="118">
        <v>0.68947884970917594</v>
      </c>
      <c r="AY94" s="141">
        <v>-1344.01646319469</v>
      </c>
      <c r="AZ94" s="114"/>
      <c r="BA94" s="114"/>
      <c r="BB94" s="127">
        <v>971</v>
      </c>
      <c r="BC94" s="127">
        <v>1596</v>
      </c>
      <c r="BD94" s="113"/>
      <c r="BE94" s="122">
        <v>160.30000000000001</v>
      </c>
      <c r="BF94" s="112">
        <v>29.395060229016501</v>
      </c>
      <c r="BG94" s="134">
        <v>65</v>
      </c>
      <c r="BH94" s="118">
        <v>0.45223169583102302</v>
      </c>
      <c r="BI94" s="129">
        <v>-237.40896568736699</v>
      </c>
      <c r="BJ94" s="114"/>
      <c r="BK94" s="114"/>
      <c r="BL94" s="127">
        <v>195</v>
      </c>
      <c r="BM94" s="127">
        <v>266</v>
      </c>
      <c r="BN94" s="113"/>
      <c r="BO94" s="121">
        <v>451</v>
      </c>
      <c r="BP94" s="122">
        <v>82.702259284381995</v>
      </c>
      <c r="BQ94" s="134">
        <v>78</v>
      </c>
      <c r="BR94" s="135">
        <v>1.0602853754407999</v>
      </c>
      <c r="BS94" s="136">
        <v>-4.3023282050878597</v>
      </c>
      <c r="BT94" s="114">
        <v>7.1250000000000003E-3</v>
      </c>
      <c r="BU94" s="126">
        <v>2.2499999999999998E-3</v>
      </c>
      <c r="BV94" s="121">
        <v>0</v>
      </c>
      <c r="BW94" s="121">
        <v>60</v>
      </c>
      <c r="BX94" s="115"/>
      <c r="BY94" s="120">
        <v>0.98986486486486502</v>
      </c>
      <c r="BZ94" s="120">
        <v>1</v>
      </c>
      <c r="CA94" s="137">
        <v>0.99594594594594599</v>
      </c>
      <c r="CB94" s="119">
        <v>0.9</v>
      </c>
      <c r="CC94" s="126">
        <v>2.5000000000000001E-3</v>
      </c>
      <c r="CD94" s="115"/>
      <c r="CE94" s="115"/>
    </row>
    <row r="95" spans="1:83" s="87" customFormat="1" ht="21.4" customHeight="1" x14ac:dyDescent="0.2">
      <c r="A95" s="111" t="s">
        <v>384</v>
      </c>
      <c r="B95" s="111" t="s">
        <v>385</v>
      </c>
      <c r="C95" s="111" t="s">
        <v>150</v>
      </c>
      <c r="D95" s="112">
        <v>5.0076981035555601</v>
      </c>
      <c r="E95" s="113"/>
      <c r="F95" s="114">
        <v>5.2749999999999998E-2</v>
      </c>
      <c r="G95" s="114">
        <v>4.5749999999999999E-2</v>
      </c>
      <c r="H95" s="115"/>
      <c r="I95" s="116">
        <v>7</v>
      </c>
      <c r="J95" s="116">
        <v>6</v>
      </c>
      <c r="K95" s="113"/>
      <c r="L95" s="138">
        <v>0.8</v>
      </c>
      <c r="M95" s="135">
        <v>0.81200000000000006</v>
      </c>
      <c r="N95" s="119">
        <v>0.7</v>
      </c>
      <c r="O95" s="120">
        <v>1.6E-2</v>
      </c>
      <c r="P95" s="113"/>
      <c r="Q95" s="121">
        <v>212</v>
      </c>
      <c r="R95" s="122">
        <v>42.334820433659203</v>
      </c>
      <c r="S95" s="123">
        <v>36</v>
      </c>
      <c r="T95" s="124">
        <v>1.1759672342683101</v>
      </c>
      <c r="U95" s="125">
        <v>9.7290582011838502</v>
      </c>
      <c r="V95" s="126">
        <v>0.01</v>
      </c>
      <c r="W95" s="126">
        <v>8.9999999999999993E-3</v>
      </c>
      <c r="X95" s="127">
        <v>0</v>
      </c>
      <c r="Y95" s="127">
        <v>5</v>
      </c>
      <c r="Z95" s="113"/>
      <c r="AA95" s="128">
        <v>904</v>
      </c>
      <c r="AB95" s="112">
        <v>180.522064490698</v>
      </c>
      <c r="AC95" s="123">
        <v>200</v>
      </c>
      <c r="AD95" s="120">
        <v>0.90261032245349004</v>
      </c>
      <c r="AE95" s="128">
        <v>-219.727454437868</v>
      </c>
      <c r="AF95" s="114"/>
      <c r="AG95" s="114"/>
      <c r="AH95" s="130">
        <v>98</v>
      </c>
      <c r="AI95" s="127">
        <v>298</v>
      </c>
      <c r="AJ95" s="113"/>
      <c r="AK95" s="122">
        <v>5291.2110199999997</v>
      </c>
      <c r="AL95" s="122">
        <v>1056.6154170202799</v>
      </c>
      <c r="AM95" s="131">
        <v>675.8</v>
      </c>
      <c r="AN95" s="124">
        <v>1.56350313261361</v>
      </c>
      <c r="AO95" s="132">
        <v>1494.1359514544399</v>
      </c>
      <c r="AP95" s="126">
        <v>0.01</v>
      </c>
      <c r="AQ95" s="126">
        <v>0.01</v>
      </c>
      <c r="AR95" s="127">
        <v>0</v>
      </c>
      <c r="AS95" s="127">
        <v>0</v>
      </c>
      <c r="AT95" s="115"/>
      <c r="AU95" s="122">
        <v>2724.2044599999999</v>
      </c>
      <c r="AV95" s="112">
        <v>544.00333320129005</v>
      </c>
      <c r="AW95" s="133">
        <v>573</v>
      </c>
      <c r="AX95" s="135">
        <v>0.94939499686089002</v>
      </c>
      <c r="AY95" s="139">
        <v>-488.38811053248003</v>
      </c>
      <c r="AZ95" s="114">
        <v>1.5E-3</v>
      </c>
      <c r="BA95" s="114"/>
      <c r="BB95" s="127">
        <v>146</v>
      </c>
      <c r="BC95" s="127">
        <v>720</v>
      </c>
      <c r="BD95" s="113"/>
      <c r="BE95" s="122">
        <v>325.89999999999998</v>
      </c>
      <c r="BF95" s="112">
        <v>65.079801789290201</v>
      </c>
      <c r="BG95" s="134">
        <v>65</v>
      </c>
      <c r="BH95" s="135">
        <v>1.00122771983523</v>
      </c>
      <c r="BI95" s="136">
        <v>-39.311422692306998</v>
      </c>
      <c r="BJ95" s="114">
        <v>5.2500000000000003E-3</v>
      </c>
      <c r="BK95" s="114">
        <v>7.5000000000000002E-4</v>
      </c>
      <c r="BL95" s="127">
        <v>0</v>
      </c>
      <c r="BM95" s="127">
        <v>65</v>
      </c>
      <c r="BN95" s="113"/>
      <c r="BO95" s="121">
        <v>471</v>
      </c>
      <c r="BP95" s="122">
        <v>94.055190680440901</v>
      </c>
      <c r="BQ95" s="134">
        <v>78</v>
      </c>
      <c r="BR95" s="124">
        <v>1.20583577795437</v>
      </c>
      <c r="BS95" s="125">
        <v>52.901276096422102</v>
      </c>
      <c r="BT95" s="114">
        <v>7.4999999999999997E-3</v>
      </c>
      <c r="BU95" s="126">
        <v>7.4999999999999997E-3</v>
      </c>
      <c r="BV95" s="121">
        <v>0</v>
      </c>
      <c r="BW95" s="121">
        <v>0</v>
      </c>
      <c r="BX95" s="115"/>
      <c r="BY95" s="120">
        <v>0.99768160741885603</v>
      </c>
      <c r="BZ95" s="120">
        <v>1</v>
      </c>
      <c r="CA95" s="137">
        <v>0.99907264296754295</v>
      </c>
      <c r="CB95" s="119">
        <v>0.9</v>
      </c>
      <c r="CC95" s="126">
        <v>2.5000000000000001E-3</v>
      </c>
      <c r="CD95" s="115"/>
      <c r="CE95" s="115"/>
    </row>
    <row r="96" spans="1:83" s="87" customFormat="1" ht="21.4" customHeight="1" x14ac:dyDescent="0.2">
      <c r="A96" s="111" t="s">
        <v>384</v>
      </c>
      <c r="B96" s="111" t="s">
        <v>385</v>
      </c>
      <c r="C96" s="111" t="s">
        <v>151</v>
      </c>
      <c r="D96" s="112">
        <v>9.8045207810000008</v>
      </c>
      <c r="E96" s="113"/>
      <c r="F96" s="114">
        <v>5.3999999999999999E-2</v>
      </c>
      <c r="G96" s="114">
        <v>5.3999999999999999E-2</v>
      </c>
      <c r="H96" s="115"/>
      <c r="I96" s="116">
        <v>6</v>
      </c>
      <c r="J96" s="116">
        <v>6</v>
      </c>
      <c r="K96" s="113"/>
      <c r="L96" s="117">
        <v>0.61</v>
      </c>
      <c r="M96" s="135">
        <v>0.76300000000000001</v>
      </c>
      <c r="N96" s="119">
        <v>0.7</v>
      </c>
      <c r="O96" s="120">
        <v>8.9999999999999993E-3</v>
      </c>
      <c r="P96" s="113"/>
      <c r="Q96" s="121">
        <v>511</v>
      </c>
      <c r="R96" s="122">
        <v>52.118814515673002</v>
      </c>
      <c r="S96" s="123">
        <v>36</v>
      </c>
      <c r="T96" s="124">
        <v>1.44774484765758</v>
      </c>
      <c r="U96" s="125">
        <v>114.975796613848</v>
      </c>
      <c r="V96" s="126">
        <v>0.01</v>
      </c>
      <c r="W96" s="126">
        <v>0.01</v>
      </c>
      <c r="X96" s="127">
        <v>0</v>
      </c>
      <c r="Y96" s="127">
        <v>0</v>
      </c>
      <c r="Z96" s="113"/>
      <c r="AA96" s="128">
        <v>1394</v>
      </c>
      <c r="AB96" s="112">
        <v>142.17931004862601</v>
      </c>
      <c r="AC96" s="123">
        <v>200</v>
      </c>
      <c r="AD96" s="118">
        <v>0.71089655024313003</v>
      </c>
      <c r="AE96" s="129">
        <v>-806.13446325640098</v>
      </c>
      <c r="AF96" s="114"/>
      <c r="AG96" s="114"/>
      <c r="AH96" s="130">
        <v>567</v>
      </c>
      <c r="AI96" s="127">
        <v>960</v>
      </c>
      <c r="AJ96" s="113"/>
      <c r="AK96" s="122">
        <v>11399.33562</v>
      </c>
      <c r="AL96" s="122">
        <v>1162.66117178216</v>
      </c>
      <c r="AM96" s="131">
        <v>705.5</v>
      </c>
      <c r="AN96" s="124">
        <v>1.64799599118662</v>
      </c>
      <c r="AO96" s="132">
        <v>3638.36130086305</v>
      </c>
      <c r="AP96" s="126">
        <v>0.01</v>
      </c>
      <c r="AQ96" s="126">
        <v>0.01</v>
      </c>
      <c r="AR96" s="127">
        <v>0</v>
      </c>
      <c r="AS96" s="127">
        <v>0</v>
      </c>
      <c r="AT96" s="115"/>
      <c r="AU96" s="122">
        <v>6892.2582400000001</v>
      </c>
      <c r="AV96" s="112">
        <v>702.96737535162094</v>
      </c>
      <c r="AW96" s="133">
        <v>573</v>
      </c>
      <c r="AX96" s="124">
        <v>1.22681915419131</v>
      </c>
      <c r="AY96" s="132">
        <v>602.35617974844604</v>
      </c>
      <c r="AZ96" s="114">
        <v>1.4999999999999999E-2</v>
      </c>
      <c r="BA96" s="114">
        <v>1.4999999999999999E-2</v>
      </c>
      <c r="BB96" s="127">
        <v>0</v>
      </c>
      <c r="BC96" s="127">
        <v>0</v>
      </c>
      <c r="BD96" s="113"/>
      <c r="BE96" s="122">
        <v>546.29999999999995</v>
      </c>
      <c r="BF96" s="112">
        <v>55.719194461667598</v>
      </c>
      <c r="BG96" s="134">
        <v>65</v>
      </c>
      <c r="BH96" s="120">
        <v>0.85721837633334697</v>
      </c>
      <c r="BI96" s="128">
        <v>-168.74370055833</v>
      </c>
      <c r="BJ96" s="114"/>
      <c r="BK96" s="114"/>
      <c r="BL96" s="127">
        <v>91</v>
      </c>
      <c r="BM96" s="127">
        <v>219</v>
      </c>
      <c r="BN96" s="113"/>
      <c r="BO96" s="121">
        <v>1510</v>
      </c>
      <c r="BP96" s="122">
        <v>154.01058692498299</v>
      </c>
      <c r="BQ96" s="134">
        <v>78</v>
      </c>
      <c r="BR96" s="124">
        <v>1.97449470416645</v>
      </c>
      <c r="BS96" s="125">
        <v>691.40879456937296</v>
      </c>
      <c r="BT96" s="114">
        <v>7.4999999999999997E-3</v>
      </c>
      <c r="BU96" s="126">
        <v>7.4999999999999997E-3</v>
      </c>
      <c r="BV96" s="121">
        <v>0</v>
      </c>
      <c r="BW96" s="121">
        <v>0</v>
      </c>
      <c r="BX96" s="115"/>
      <c r="BY96" s="120">
        <v>0.99806557694167697</v>
      </c>
      <c r="BZ96" s="120">
        <v>1</v>
      </c>
      <c r="CA96" s="137">
        <v>0.99922623077667105</v>
      </c>
      <c r="CB96" s="119">
        <v>0.9</v>
      </c>
      <c r="CC96" s="126">
        <v>2.5000000000000001E-3</v>
      </c>
      <c r="CD96" s="115"/>
      <c r="CE96" s="115"/>
    </row>
    <row r="97" spans="1:83" s="87" customFormat="1" ht="21.4" customHeight="1" x14ac:dyDescent="0.2">
      <c r="A97" s="111" t="s">
        <v>384</v>
      </c>
      <c r="B97" s="111" t="s">
        <v>385</v>
      </c>
      <c r="C97" s="111" t="s">
        <v>152</v>
      </c>
      <c r="D97" s="112">
        <v>3.14377776755556</v>
      </c>
      <c r="E97" s="113"/>
      <c r="F97" s="114">
        <v>4.0250000000000001E-2</v>
      </c>
      <c r="G97" s="114">
        <v>3.5000000000000003E-2</v>
      </c>
      <c r="H97" s="115"/>
      <c r="I97" s="116">
        <v>5</v>
      </c>
      <c r="J97" s="116">
        <v>5</v>
      </c>
      <c r="K97" s="113"/>
      <c r="L97" s="117">
        <v>0.57999999999999996</v>
      </c>
      <c r="M97" s="135">
        <v>0.72099999999999997</v>
      </c>
      <c r="N97" s="119">
        <v>0.7</v>
      </c>
      <c r="O97" s="120">
        <v>3.0000000000000001E-3</v>
      </c>
      <c r="P97" s="113"/>
      <c r="Q97" s="121">
        <v>138</v>
      </c>
      <c r="R97" s="122">
        <v>43.8962325594986</v>
      </c>
      <c r="S97" s="123">
        <v>36</v>
      </c>
      <c r="T97" s="124">
        <v>1.2193397933194099</v>
      </c>
      <c r="U97" s="125">
        <v>11.0165284128958</v>
      </c>
      <c r="V97" s="126">
        <v>0.01</v>
      </c>
      <c r="W97" s="126">
        <v>0.01</v>
      </c>
      <c r="X97" s="127">
        <v>0</v>
      </c>
      <c r="Y97" s="127">
        <v>0</v>
      </c>
      <c r="Z97" s="113"/>
      <c r="AA97" s="128">
        <v>361</v>
      </c>
      <c r="AB97" s="112">
        <v>114.829999666514</v>
      </c>
      <c r="AC97" s="123">
        <v>200</v>
      </c>
      <c r="AD97" s="118">
        <v>0.57414999833256997</v>
      </c>
      <c r="AE97" s="129">
        <v>-344.46373103946797</v>
      </c>
      <c r="AF97" s="114"/>
      <c r="AG97" s="114"/>
      <c r="AH97" s="130">
        <v>268</v>
      </c>
      <c r="AI97" s="127">
        <v>394</v>
      </c>
      <c r="AJ97" s="113"/>
      <c r="AK97" s="122">
        <v>1711.53117</v>
      </c>
      <c r="AL97" s="122">
        <v>544.41862515326602</v>
      </c>
      <c r="AM97" s="131">
        <v>612</v>
      </c>
      <c r="AN97" s="120">
        <v>0.88957291691710105</v>
      </c>
      <c r="AO97" s="122">
        <v>-447.18784698077098</v>
      </c>
      <c r="AP97" s="126"/>
      <c r="AQ97" s="126"/>
      <c r="AR97" s="127">
        <v>213</v>
      </c>
      <c r="AS97" s="127">
        <v>598</v>
      </c>
      <c r="AT97" s="115"/>
      <c r="AU97" s="122">
        <v>2207.3302600000002</v>
      </c>
      <c r="AV97" s="112">
        <v>702.12668426506195</v>
      </c>
      <c r="AW97" s="133">
        <v>573</v>
      </c>
      <c r="AX97" s="124">
        <v>1.2253519795201799</v>
      </c>
      <c r="AY97" s="132">
        <v>190.499993757868</v>
      </c>
      <c r="AZ97" s="114">
        <v>1.4999999999999999E-2</v>
      </c>
      <c r="BA97" s="114">
        <v>1.4999999999999999E-2</v>
      </c>
      <c r="BB97" s="127">
        <v>0</v>
      </c>
      <c r="BC97" s="127">
        <v>0</v>
      </c>
      <c r="BD97" s="113"/>
      <c r="BE97" s="122">
        <v>215.6</v>
      </c>
      <c r="BF97" s="112">
        <v>68.579911158173203</v>
      </c>
      <c r="BG97" s="134">
        <v>65</v>
      </c>
      <c r="BH97" s="135">
        <v>1.0550755562795899</v>
      </c>
      <c r="BI97" s="136">
        <v>-13.675712587827</v>
      </c>
      <c r="BJ97" s="114">
        <v>9.75E-3</v>
      </c>
      <c r="BK97" s="114">
        <v>4.4999999999999997E-3</v>
      </c>
      <c r="BL97" s="127">
        <v>0</v>
      </c>
      <c r="BM97" s="127">
        <v>30</v>
      </c>
      <c r="BN97" s="113"/>
      <c r="BO97" s="121">
        <v>197</v>
      </c>
      <c r="BP97" s="122">
        <v>62.663462421892902</v>
      </c>
      <c r="BQ97" s="134">
        <v>78</v>
      </c>
      <c r="BR97" s="120">
        <v>0.80337772335760105</v>
      </c>
      <c r="BS97" s="128">
        <v>-65.477778346534805</v>
      </c>
      <c r="BT97" s="114"/>
      <c r="BU97" s="126"/>
      <c r="BV97" s="121">
        <v>49</v>
      </c>
      <c r="BW97" s="121">
        <v>98</v>
      </c>
      <c r="BX97" s="115"/>
      <c r="BY97" s="120">
        <v>0.99733527131782895</v>
      </c>
      <c r="BZ97" s="120">
        <v>1</v>
      </c>
      <c r="CA97" s="137">
        <v>0.99893410852713205</v>
      </c>
      <c r="CB97" s="119">
        <v>0.9</v>
      </c>
      <c r="CC97" s="126">
        <v>2.5000000000000001E-3</v>
      </c>
      <c r="CD97" s="115"/>
      <c r="CE97" s="115"/>
    </row>
    <row r="98" spans="1:83" s="87" customFormat="1" ht="21.4" customHeight="1" x14ac:dyDescent="0.2">
      <c r="A98" s="111" t="s">
        <v>384</v>
      </c>
      <c r="B98" s="111" t="s">
        <v>385</v>
      </c>
      <c r="C98" s="111" t="s">
        <v>153</v>
      </c>
      <c r="D98" s="112">
        <v>2.91919191911111</v>
      </c>
      <c r="E98" s="113"/>
      <c r="F98" s="114">
        <v>5.2749999999999998E-2</v>
      </c>
      <c r="G98" s="114">
        <v>3.7124999999999998E-2</v>
      </c>
      <c r="H98" s="115"/>
      <c r="I98" s="116">
        <v>7</v>
      </c>
      <c r="J98" s="116">
        <v>6</v>
      </c>
      <c r="K98" s="113"/>
      <c r="L98" s="138">
        <v>0.82</v>
      </c>
      <c r="M98" s="135">
        <v>0.73699999999999999</v>
      </c>
      <c r="N98" s="119">
        <v>0.7</v>
      </c>
      <c r="O98" s="120">
        <v>5.0000000000000001E-3</v>
      </c>
      <c r="P98" s="113"/>
      <c r="Q98" s="121">
        <v>118</v>
      </c>
      <c r="R98" s="122">
        <v>40.422145329838699</v>
      </c>
      <c r="S98" s="123">
        <v>36</v>
      </c>
      <c r="T98" s="124">
        <v>1.1228373702733001</v>
      </c>
      <c r="U98" s="125">
        <v>8.80000032640567E-2</v>
      </c>
      <c r="V98" s="126">
        <v>0.01</v>
      </c>
      <c r="W98" s="126">
        <v>6.0000000000000001E-3</v>
      </c>
      <c r="X98" s="127">
        <v>0</v>
      </c>
      <c r="Y98" s="127">
        <v>9</v>
      </c>
      <c r="Z98" s="113"/>
      <c r="AA98" s="128">
        <v>352</v>
      </c>
      <c r="AB98" s="112">
        <v>120.581314882231</v>
      </c>
      <c r="AC98" s="123">
        <v>200</v>
      </c>
      <c r="AD98" s="118">
        <v>0.60290657441115503</v>
      </c>
      <c r="AE98" s="129">
        <v>-303.06666664853299</v>
      </c>
      <c r="AF98" s="114"/>
      <c r="AG98" s="114"/>
      <c r="AH98" s="130">
        <v>232</v>
      </c>
      <c r="AI98" s="127">
        <v>349</v>
      </c>
      <c r="AJ98" s="113"/>
      <c r="AK98" s="122">
        <v>1748.45146</v>
      </c>
      <c r="AL98" s="122">
        <v>598.95050015498805</v>
      </c>
      <c r="AM98" s="131">
        <v>619</v>
      </c>
      <c r="AN98" s="135">
        <v>0.96760985485458495</v>
      </c>
      <c r="AO98" s="139">
        <v>-278.97987327721</v>
      </c>
      <c r="AP98" s="126">
        <v>1.5E-3</v>
      </c>
      <c r="AQ98" s="126"/>
      <c r="AR98" s="127">
        <v>59</v>
      </c>
      <c r="AS98" s="127">
        <v>420</v>
      </c>
      <c r="AT98" s="115"/>
      <c r="AU98" s="122">
        <v>2241.7720800000002</v>
      </c>
      <c r="AV98" s="112">
        <v>767.94268486554802</v>
      </c>
      <c r="AW98" s="133">
        <v>573</v>
      </c>
      <c r="AX98" s="124">
        <v>1.340214109713</v>
      </c>
      <c r="AY98" s="132">
        <v>369.02055277911501</v>
      </c>
      <c r="AZ98" s="114">
        <v>1.4999999999999999E-2</v>
      </c>
      <c r="BA98" s="114">
        <v>1.4999999999999999E-2</v>
      </c>
      <c r="BB98" s="127">
        <v>0</v>
      </c>
      <c r="BC98" s="127">
        <v>0</v>
      </c>
      <c r="BD98" s="113"/>
      <c r="BE98" s="122">
        <v>206.6</v>
      </c>
      <c r="BF98" s="112">
        <v>70.773010382581901</v>
      </c>
      <c r="BG98" s="134">
        <v>65</v>
      </c>
      <c r="BH98" s="135">
        <v>1.0888155443474099</v>
      </c>
      <c r="BI98" s="136">
        <v>-6.2966666607732398</v>
      </c>
      <c r="BJ98" s="114">
        <v>1.2E-2</v>
      </c>
      <c r="BK98" s="114">
        <v>6.7499999999999999E-3</v>
      </c>
      <c r="BL98" s="127">
        <v>0</v>
      </c>
      <c r="BM98" s="127">
        <v>22</v>
      </c>
      <c r="BN98" s="113"/>
      <c r="BO98" s="121">
        <v>239</v>
      </c>
      <c r="BP98" s="122">
        <v>81.871972320605394</v>
      </c>
      <c r="BQ98" s="134">
        <v>78</v>
      </c>
      <c r="BR98" s="135">
        <v>1.0496406707769901</v>
      </c>
      <c r="BS98" s="136">
        <v>-4.72683635688949</v>
      </c>
      <c r="BT98" s="114">
        <v>6.7499999999999999E-3</v>
      </c>
      <c r="BU98" s="126">
        <v>1.8749999999999999E-3</v>
      </c>
      <c r="BV98" s="121">
        <v>0</v>
      </c>
      <c r="BW98" s="121">
        <v>35</v>
      </c>
      <c r="BX98" s="115"/>
      <c r="BY98" s="120">
        <v>0.99449877750611204</v>
      </c>
      <c r="BZ98" s="120">
        <v>1</v>
      </c>
      <c r="CA98" s="137">
        <v>0.99779951100244502</v>
      </c>
      <c r="CB98" s="119">
        <v>0.9</v>
      </c>
      <c r="CC98" s="126">
        <v>2.5000000000000001E-3</v>
      </c>
      <c r="CD98" s="115"/>
      <c r="CE98" s="115"/>
    </row>
    <row r="99" spans="1:83" s="87" customFormat="1" ht="21.4" customHeight="1" x14ac:dyDescent="0.2">
      <c r="A99" s="111" t="s">
        <v>384</v>
      </c>
      <c r="B99" s="111" t="s">
        <v>385</v>
      </c>
      <c r="C99" s="111" t="s">
        <v>154</v>
      </c>
      <c r="D99" s="112">
        <v>2.90071348411111</v>
      </c>
      <c r="E99" s="113"/>
      <c r="F99" s="114">
        <v>8.6999999999999994E-2</v>
      </c>
      <c r="G99" s="114">
        <v>7.6749999999999999E-2</v>
      </c>
      <c r="H99" s="115"/>
      <c r="I99" s="116">
        <v>8</v>
      </c>
      <c r="J99" s="116">
        <v>8</v>
      </c>
      <c r="K99" s="113"/>
      <c r="L99" s="138">
        <v>0.74141742522756804</v>
      </c>
      <c r="M99" s="124">
        <v>0.84199999999999997</v>
      </c>
      <c r="N99" s="119">
        <v>0.7</v>
      </c>
      <c r="O99" s="120">
        <v>0.02</v>
      </c>
      <c r="P99" s="113"/>
      <c r="Q99" s="121">
        <v>158</v>
      </c>
      <c r="R99" s="122">
        <v>54.469357578905203</v>
      </c>
      <c r="S99" s="123">
        <v>36</v>
      </c>
      <c r="T99" s="124">
        <v>1.51303771052514</v>
      </c>
      <c r="U99" s="125">
        <v>40.834380949784098</v>
      </c>
      <c r="V99" s="126">
        <v>0.01</v>
      </c>
      <c r="W99" s="126">
        <v>0.01</v>
      </c>
      <c r="X99" s="127">
        <v>0</v>
      </c>
      <c r="Y99" s="127">
        <v>0</v>
      </c>
      <c r="Z99" s="113"/>
      <c r="AA99" s="128">
        <v>663</v>
      </c>
      <c r="AB99" s="112">
        <v>228.56445616971001</v>
      </c>
      <c r="AC99" s="123">
        <v>200</v>
      </c>
      <c r="AD99" s="124">
        <v>1.14282228084855</v>
      </c>
      <c r="AE99" s="125">
        <v>12.079894165467</v>
      </c>
      <c r="AF99" s="114">
        <v>0.01</v>
      </c>
      <c r="AG99" s="114">
        <v>7.0000000000000001E-3</v>
      </c>
      <c r="AH99" s="130">
        <v>0</v>
      </c>
      <c r="AI99" s="127">
        <v>34</v>
      </c>
      <c r="AJ99" s="113"/>
      <c r="AK99" s="122">
        <v>2033.24884</v>
      </c>
      <c r="AL99" s="122">
        <v>700.94783615730501</v>
      </c>
      <c r="AM99" s="131">
        <v>656.6</v>
      </c>
      <c r="AN99" s="135">
        <v>1.0675416328926399</v>
      </c>
      <c r="AO99" s="139">
        <v>-103.721867454772</v>
      </c>
      <c r="AP99" s="126">
        <v>7.0000000000000001E-3</v>
      </c>
      <c r="AQ99" s="126">
        <v>3.5000000000000001E-3</v>
      </c>
      <c r="AR99" s="127">
        <v>0</v>
      </c>
      <c r="AS99" s="127">
        <v>253</v>
      </c>
      <c r="AT99" s="115"/>
      <c r="AU99" s="122">
        <v>2389.7385100000001</v>
      </c>
      <c r="AV99" s="112">
        <v>823.84507228651898</v>
      </c>
      <c r="AW99" s="133">
        <v>573</v>
      </c>
      <c r="AX99" s="124">
        <v>1.4377749952644301</v>
      </c>
      <c r="AY99" s="132">
        <v>528.841467967413</v>
      </c>
      <c r="AZ99" s="114">
        <v>1.4999999999999999E-2</v>
      </c>
      <c r="BA99" s="114">
        <v>1.4999999999999999E-2</v>
      </c>
      <c r="BB99" s="127">
        <v>0</v>
      </c>
      <c r="BC99" s="127">
        <v>0</v>
      </c>
      <c r="BD99" s="113"/>
      <c r="BE99" s="122">
        <v>215.9</v>
      </c>
      <c r="BF99" s="112">
        <v>74.429963932187505</v>
      </c>
      <c r="BG99" s="134">
        <v>65</v>
      </c>
      <c r="BH99" s="124">
        <v>1.1450763681875</v>
      </c>
      <c r="BI99" s="125">
        <v>4.3509656037767597</v>
      </c>
      <c r="BJ99" s="114">
        <v>1.4999999999999999E-2</v>
      </c>
      <c r="BK99" s="114">
        <v>1.125E-2</v>
      </c>
      <c r="BL99" s="127">
        <v>0</v>
      </c>
      <c r="BM99" s="127">
        <v>11</v>
      </c>
      <c r="BN99" s="113"/>
      <c r="BO99" s="121">
        <v>318</v>
      </c>
      <c r="BP99" s="122">
        <v>109.62820069678401</v>
      </c>
      <c r="BQ99" s="134">
        <v>78</v>
      </c>
      <c r="BR99" s="124">
        <v>1.40548975252287</v>
      </c>
      <c r="BS99" s="125">
        <v>75.815950355382498</v>
      </c>
      <c r="BT99" s="114">
        <v>7.4999999999999997E-3</v>
      </c>
      <c r="BU99" s="126">
        <v>7.4999999999999997E-3</v>
      </c>
      <c r="BV99" s="121">
        <v>0</v>
      </c>
      <c r="BW99" s="121">
        <v>0</v>
      </c>
      <c r="BX99" s="115"/>
      <c r="BY99" s="120">
        <v>0.99412751677852296</v>
      </c>
      <c r="BZ99" s="120">
        <v>1</v>
      </c>
      <c r="CA99" s="137">
        <v>0.99765100671140905</v>
      </c>
      <c r="CB99" s="119">
        <v>0.9</v>
      </c>
      <c r="CC99" s="126">
        <v>2.5000000000000001E-3</v>
      </c>
      <c r="CD99" s="115"/>
      <c r="CE99" s="115"/>
    </row>
    <row r="100" spans="1:83" s="87" customFormat="1" ht="21.4" customHeight="1" x14ac:dyDescent="0.2">
      <c r="A100" s="111" t="s">
        <v>384</v>
      </c>
      <c r="B100" s="111" t="s">
        <v>385</v>
      </c>
      <c r="C100" s="111" t="s">
        <v>155</v>
      </c>
      <c r="D100" s="112">
        <v>3.1829015997777801</v>
      </c>
      <c r="E100" s="113"/>
      <c r="F100" s="114">
        <v>4.65E-2</v>
      </c>
      <c r="G100" s="114">
        <v>3.175E-2</v>
      </c>
      <c r="H100" s="115"/>
      <c r="I100" s="116">
        <v>7</v>
      </c>
      <c r="J100" s="116">
        <v>7</v>
      </c>
      <c r="K100" s="113"/>
      <c r="L100" s="117">
        <v>0.62</v>
      </c>
      <c r="M100" s="135">
        <v>0.72399999999999998</v>
      </c>
      <c r="N100" s="119">
        <v>0.7</v>
      </c>
      <c r="O100" s="120">
        <v>3.0000000000000001E-3</v>
      </c>
      <c r="P100" s="113"/>
      <c r="Q100" s="121">
        <v>130</v>
      </c>
      <c r="R100" s="122">
        <v>40.843235621571303</v>
      </c>
      <c r="S100" s="123">
        <v>36</v>
      </c>
      <c r="T100" s="124">
        <v>1.13453432282142</v>
      </c>
      <c r="U100" s="125">
        <v>1.43623858177591</v>
      </c>
      <c r="V100" s="126">
        <v>0.01</v>
      </c>
      <c r="W100" s="126">
        <v>6.4999999999999997E-3</v>
      </c>
      <c r="X100" s="127">
        <v>0</v>
      </c>
      <c r="Y100" s="127">
        <v>8</v>
      </c>
      <c r="Z100" s="113"/>
      <c r="AA100" s="128">
        <v>507</v>
      </c>
      <c r="AB100" s="112">
        <v>159.288618924128</v>
      </c>
      <c r="AC100" s="123">
        <v>200</v>
      </c>
      <c r="AD100" s="120">
        <v>0.79644309462064</v>
      </c>
      <c r="AE100" s="128">
        <v>-207.24311899013401</v>
      </c>
      <c r="AF100" s="114"/>
      <c r="AG100" s="114"/>
      <c r="AH100" s="130">
        <v>130</v>
      </c>
      <c r="AI100" s="127">
        <v>257</v>
      </c>
      <c r="AJ100" s="113"/>
      <c r="AK100" s="122">
        <v>2522.5993100000001</v>
      </c>
      <c r="AL100" s="122">
        <v>792.547061516486</v>
      </c>
      <c r="AM100" s="131">
        <v>642.5</v>
      </c>
      <c r="AN100" s="124">
        <v>1.2335362825159299</v>
      </c>
      <c r="AO100" s="132">
        <v>228.093290244195</v>
      </c>
      <c r="AP100" s="126">
        <v>0.01</v>
      </c>
      <c r="AQ100" s="126">
        <v>0.01</v>
      </c>
      <c r="AR100" s="127">
        <v>0</v>
      </c>
      <c r="AS100" s="127">
        <v>0</v>
      </c>
      <c r="AT100" s="115"/>
      <c r="AU100" s="122">
        <v>1850.26504</v>
      </c>
      <c r="AV100" s="112">
        <v>581.31393070058505</v>
      </c>
      <c r="AW100" s="133">
        <v>573</v>
      </c>
      <c r="AX100" s="135">
        <v>1.0145094776624499</v>
      </c>
      <c r="AY100" s="139">
        <v>-191.66436962671901</v>
      </c>
      <c r="AZ100" s="114">
        <v>6.7499999999999999E-3</v>
      </c>
      <c r="BA100" s="114">
        <v>7.5000000000000002E-4</v>
      </c>
      <c r="BB100" s="127">
        <v>0</v>
      </c>
      <c r="BC100" s="127">
        <v>339</v>
      </c>
      <c r="BD100" s="113"/>
      <c r="BE100" s="122">
        <v>211.7</v>
      </c>
      <c r="BF100" s="112">
        <v>66.511638316051105</v>
      </c>
      <c r="BG100" s="134">
        <v>65</v>
      </c>
      <c r="BH100" s="135">
        <v>1.02325597409309</v>
      </c>
      <c r="BI100" s="136">
        <v>-20.429013671793498</v>
      </c>
      <c r="BJ100" s="114">
        <v>6.7499999999999999E-3</v>
      </c>
      <c r="BK100" s="114">
        <v>1.5E-3</v>
      </c>
      <c r="BL100" s="127">
        <v>0</v>
      </c>
      <c r="BM100" s="127">
        <v>37</v>
      </c>
      <c r="BN100" s="113"/>
      <c r="BO100" s="121">
        <v>330</v>
      </c>
      <c r="BP100" s="122">
        <v>103.678982731681</v>
      </c>
      <c r="BQ100" s="134">
        <v>78</v>
      </c>
      <c r="BR100" s="124">
        <v>1.32921772732924</v>
      </c>
      <c r="BS100" s="125">
        <v>64.255725952633398</v>
      </c>
      <c r="BT100" s="114">
        <v>7.4999999999999997E-3</v>
      </c>
      <c r="BU100" s="126">
        <v>7.4999999999999997E-3</v>
      </c>
      <c r="BV100" s="121">
        <v>0</v>
      </c>
      <c r="BW100" s="121">
        <v>0</v>
      </c>
      <c r="BX100" s="115"/>
      <c r="BY100" s="120">
        <v>0.99570200573065903</v>
      </c>
      <c r="BZ100" s="120">
        <v>1</v>
      </c>
      <c r="CA100" s="137">
        <v>0.99828080229226301</v>
      </c>
      <c r="CB100" s="119">
        <v>0.9</v>
      </c>
      <c r="CC100" s="126">
        <v>2.5000000000000001E-3</v>
      </c>
      <c r="CD100" s="115"/>
      <c r="CE100" s="115"/>
    </row>
    <row r="101" spans="1:83" s="87" customFormat="1" ht="21.4" customHeight="1" x14ac:dyDescent="0.2">
      <c r="A101" s="111" t="s">
        <v>384</v>
      </c>
      <c r="B101" s="111" t="s">
        <v>385</v>
      </c>
      <c r="C101" s="111" t="s">
        <v>156</v>
      </c>
      <c r="D101" s="112">
        <v>2.5011000000000001</v>
      </c>
      <c r="E101" s="113"/>
      <c r="F101" s="114">
        <v>4.9500000000000002E-2</v>
      </c>
      <c r="G101" s="114">
        <v>4.2999999999999997E-2</v>
      </c>
      <c r="H101" s="115"/>
      <c r="I101" s="116">
        <v>6</v>
      </c>
      <c r="J101" s="116">
        <v>5</v>
      </c>
      <c r="K101" s="113"/>
      <c r="L101" s="137">
        <v>0.94</v>
      </c>
      <c r="M101" s="135">
        <v>0.83799999999999997</v>
      </c>
      <c r="N101" s="119">
        <v>0.7</v>
      </c>
      <c r="O101" s="120">
        <v>1.9E-2</v>
      </c>
      <c r="P101" s="113"/>
      <c r="Q101" s="121">
        <v>97</v>
      </c>
      <c r="R101" s="122">
        <v>38.782935508376298</v>
      </c>
      <c r="S101" s="123">
        <v>36</v>
      </c>
      <c r="T101" s="135">
        <v>1.0773037641215599</v>
      </c>
      <c r="U101" s="136">
        <v>-4.0244312000000102</v>
      </c>
      <c r="V101" s="126">
        <v>7.4999999999999997E-3</v>
      </c>
      <c r="W101" s="126">
        <v>4.0000000000000001E-3</v>
      </c>
      <c r="X101" s="127">
        <v>0</v>
      </c>
      <c r="Y101" s="127">
        <v>12</v>
      </c>
      <c r="Z101" s="113"/>
      <c r="AA101" s="128">
        <v>393</v>
      </c>
      <c r="AB101" s="112">
        <v>157.13086242053501</v>
      </c>
      <c r="AC101" s="123">
        <v>200</v>
      </c>
      <c r="AD101" s="120">
        <v>0.785654312102675</v>
      </c>
      <c r="AE101" s="128">
        <v>-168.24683999999999</v>
      </c>
      <c r="AF101" s="114"/>
      <c r="AG101" s="114"/>
      <c r="AH101" s="130">
        <v>108</v>
      </c>
      <c r="AI101" s="127">
        <v>208</v>
      </c>
      <c r="AJ101" s="113"/>
      <c r="AK101" s="122">
        <v>2444.8822</v>
      </c>
      <c r="AL101" s="122">
        <v>977.52276998120794</v>
      </c>
      <c r="AM101" s="131">
        <v>654</v>
      </c>
      <c r="AN101" s="124">
        <v>1.49468313452784</v>
      </c>
      <c r="AO101" s="132">
        <v>609.60503319999998</v>
      </c>
      <c r="AP101" s="126">
        <v>0.01</v>
      </c>
      <c r="AQ101" s="126">
        <v>0.01</v>
      </c>
      <c r="AR101" s="127">
        <v>0</v>
      </c>
      <c r="AS101" s="127">
        <v>0</v>
      </c>
      <c r="AT101" s="115"/>
      <c r="AU101" s="122">
        <v>1394.1025099999999</v>
      </c>
      <c r="AV101" s="112">
        <v>557.39574987005699</v>
      </c>
      <c r="AW101" s="133">
        <v>573</v>
      </c>
      <c r="AX101" s="135">
        <v>0.97276745178020396</v>
      </c>
      <c r="AY101" s="139">
        <v>-210.43017388000001</v>
      </c>
      <c r="AZ101" s="114">
        <v>3.0000000000000001E-3</v>
      </c>
      <c r="BA101" s="114"/>
      <c r="BB101" s="127">
        <v>40</v>
      </c>
      <c r="BC101" s="127">
        <v>326</v>
      </c>
      <c r="BD101" s="113"/>
      <c r="BE101" s="122">
        <v>132.1</v>
      </c>
      <c r="BF101" s="112">
        <v>52.816760625324797</v>
      </c>
      <c r="BG101" s="134">
        <v>65</v>
      </c>
      <c r="BH101" s="120">
        <v>0.81256554808192105</v>
      </c>
      <c r="BI101" s="128">
        <v>-50.305222999999998</v>
      </c>
      <c r="BJ101" s="114"/>
      <c r="BK101" s="114"/>
      <c r="BL101" s="127">
        <v>31</v>
      </c>
      <c r="BM101" s="127">
        <v>63</v>
      </c>
      <c r="BN101" s="113"/>
      <c r="BO101" s="121">
        <v>266</v>
      </c>
      <c r="BP101" s="122">
        <v>106.35320458998</v>
      </c>
      <c r="BQ101" s="134">
        <v>78</v>
      </c>
      <c r="BR101" s="124">
        <v>1.3635026229484599</v>
      </c>
      <c r="BS101" s="125">
        <v>57.180159680000003</v>
      </c>
      <c r="BT101" s="114">
        <v>7.4999999999999997E-3</v>
      </c>
      <c r="BU101" s="126">
        <v>7.4999999999999997E-3</v>
      </c>
      <c r="BV101" s="121">
        <v>0</v>
      </c>
      <c r="BW101" s="121">
        <v>0</v>
      </c>
      <c r="BX101" s="115"/>
      <c r="BY101" s="120">
        <v>1</v>
      </c>
      <c r="BZ101" s="120">
        <v>1</v>
      </c>
      <c r="CA101" s="137">
        <v>1</v>
      </c>
      <c r="CB101" s="119">
        <v>0.9</v>
      </c>
      <c r="CC101" s="126">
        <v>2.5000000000000001E-3</v>
      </c>
      <c r="CD101" s="115"/>
      <c r="CE101" s="115"/>
    </row>
    <row r="102" spans="1:83" s="87" customFormat="1" ht="21.4" customHeight="1" x14ac:dyDescent="0.2">
      <c r="A102" s="111" t="s">
        <v>384</v>
      </c>
      <c r="B102" s="111" t="s">
        <v>385</v>
      </c>
      <c r="C102" s="111" t="s">
        <v>157</v>
      </c>
      <c r="D102" s="112">
        <v>6.5518558193333298</v>
      </c>
      <c r="E102" s="113"/>
      <c r="F102" s="114">
        <v>3.6499999999999998E-2</v>
      </c>
      <c r="G102" s="114">
        <v>2.6249999999999999E-2</v>
      </c>
      <c r="H102" s="115"/>
      <c r="I102" s="116">
        <v>6</v>
      </c>
      <c r="J102" s="116">
        <v>6</v>
      </c>
      <c r="K102" s="113"/>
      <c r="L102" s="140">
        <v>0.67</v>
      </c>
      <c r="M102" s="135">
        <v>0.70799999999999996</v>
      </c>
      <c r="N102" s="119">
        <v>0.7</v>
      </c>
      <c r="O102" s="120">
        <v>1E-3</v>
      </c>
      <c r="P102" s="113"/>
      <c r="Q102" s="121">
        <v>263</v>
      </c>
      <c r="R102" s="122">
        <v>40.141298473622498</v>
      </c>
      <c r="S102" s="123">
        <v>36</v>
      </c>
      <c r="T102" s="135">
        <v>1.11503606871174</v>
      </c>
      <c r="U102" s="136">
        <v>-1.6425602545118601</v>
      </c>
      <c r="V102" s="126">
        <v>9.4999999999999998E-3</v>
      </c>
      <c r="W102" s="126">
        <v>6.0000000000000001E-3</v>
      </c>
      <c r="X102" s="127">
        <v>0</v>
      </c>
      <c r="Y102" s="127">
        <v>21</v>
      </c>
      <c r="Z102" s="113"/>
      <c r="AA102" s="128">
        <v>841</v>
      </c>
      <c r="AB102" s="112">
        <v>128.36057800880801</v>
      </c>
      <c r="AC102" s="123">
        <v>200</v>
      </c>
      <c r="AD102" s="118">
        <v>0.64180289004404001</v>
      </c>
      <c r="AE102" s="129">
        <v>-629.23644585839997</v>
      </c>
      <c r="AF102" s="114"/>
      <c r="AG102" s="114"/>
      <c r="AH102" s="130">
        <v>470</v>
      </c>
      <c r="AI102" s="127">
        <v>732</v>
      </c>
      <c r="AJ102" s="113"/>
      <c r="AK102" s="122">
        <v>6030.7814900000003</v>
      </c>
      <c r="AL102" s="122">
        <v>920.46920083379496</v>
      </c>
      <c r="AM102" s="131">
        <v>783.4</v>
      </c>
      <c r="AN102" s="124">
        <v>1.1749670676969599</v>
      </c>
      <c r="AO102" s="132">
        <v>271.86533157265001</v>
      </c>
      <c r="AP102" s="126">
        <v>0.01</v>
      </c>
      <c r="AQ102" s="126">
        <v>8.5000000000000006E-3</v>
      </c>
      <c r="AR102" s="127">
        <v>0</v>
      </c>
      <c r="AS102" s="127">
        <v>129</v>
      </c>
      <c r="AT102" s="115"/>
      <c r="AU102" s="122">
        <v>3797.17659</v>
      </c>
      <c r="AV102" s="112">
        <v>579.55741009977999</v>
      </c>
      <c r="AW102" s="133">
        <v>573</v>
      </c>
      <c r="AX102" s="135">
        <v>1.0114439966837401</v>
      </c>
      <c r="AY102" s="139">
        <v>-406.04071526156599</v>
      </c>
      <c r="AZ102" s="114">
        <v>6.0000000000000001E-3</v>
      </c>
      <c r="BA102" s="114">
        <v>7.5000000000000002E-4</v>
      </c>
      <c r="BB102" s="127">
        <v>0</v>
      </c>
      <c r="BC102" s="127">
        <v>708</v>
      </c>
      <c r="BD102" s="113"/>
      <c r="BE102" s="122">
        <v>335.5</v>
      </c>
      <c r="BF102" s="112">
        <v>51.206865543347398</v>
      </c>
      <c r="BG102" s="134">
        <v>65</v>
      </c>
      <c r="BH102" s="120">
        <v>0.78779793143611299</v>
      </c>
      <c r="BI102" s="128">
        <v>-142.32684490398</v>
      </c>
      <c r="BJ102" s="114"/>
      <c r="BK102" s="114"/>
      <c r="BL102" s="127">
        <v>91</v>
      </c>
      <c r="BM102" s="127">
        <v>176</v>
      </c>
      <c r="BN102" s="113"/>
      <c r="BO102" s="121">
        <v>653</v>
      </c>
      <c r="BP102" s="122">
        <v>99.666417883176806</v>
      </c>
      <c r="BQ102" s="134">
        <v>78</v>
      </c>
      <c r="BR102" s="124">
        <v>1.27777458824586</v>
      </c>
      <c r="BS102" s="125">
        <v>105.977695416877</v>
      </c>
      <c r="BT102" s="114">
        <v>7.4999999999999997E-3</v>
      </c>
      <c r="BU102" s="126">
        <v>7.4999999999999997E-3</v>
      </c>
      <c r="BV102" s="121">
        <v>0</v>
      </c>
      <c r="BW102" s="121">
        <v>0</v>
      </c>
      <c r="BX102" s="115"/>
      <c r="BY102" s="120">
        <v>0.99529885829415699</v>
      </c>
      <c r="BZ102" s="120">
        <v>1</v>
      </c>
      <c r="CA102" s="137">
        <v>0.99811954331766295</v>
      </c>
      <c r="CB102" s="119">
        <v>0.9</v>
      </c>
      <c r="CC102" s="126">
        <v>2.5000000000000001E-3</v>
      </c>
      <c r="CD102" s="115"/>
      <c r="CE102" s="115"/>
    </row>
    <row r="103" spans="1:83" s="87" customFormat="1" ht="21.4" customHeight="1" x14ac:dyDescent="0.2">
      <c r="A103" s="111" t="s">
        <v>384</v>
      </c>
      <c r="B103" s="111" t="s">
        <v>385</v>
      </c>
      <c r="C103" s="111" t="s">
        <v>158</v>
      </c>
      <c r="D103" s="112">
        <v>2.49277899066667</v>
      </c>
      <c r="E103" s="113"/>
      <c r="F103" s="114">
        <v>6.9000000000000006E-2</v>
      </c>
      <c r="G103" s="114">
        <v>5.45E-2</v>
      </c>
      <c r="H103" s="115"/>
      <c r="I103" s="116">
        <v>7</v>
      </c>
      <c r="J103" s="116">
        <v>6</v>
      </c>
      <c r="K103" s="113"/>
      <c r="L103" s="138">
        <v>0.79</v>
      </c>
      <c r="M103" s="124">
        <v>0.85899999999999999</v>
      </c>
      <c r="N103" s="119">
        <v>0.7</v>
      </c>
      <c r="O103" s="120">
        <v>0.02</v>
      </c>
      <c r="P103" s="113"/>
      <c r="Q103" s="121">
        <v>100</v>
      </c>
      <c r="R103" s="122">
        <v>40.115870831074403</v>
      </c>
      <c r="S103" s="123">
        <v>36</v>
      </c>
      <c r="T103" s="135">
        <v>1.11432974530762</v>
      </c>
      <c r="U103" s="136">
        <v>-0.68832899100813405</v>
      </c>
      <c r="V103" s="126">
        <v>9.4999999999999998E-3</v>
      </c>
      <c r="W103" s="126">
        <v>5.4999999999999997E-3</v>
      </c>
      <c r="X103" s="127">
        <v>0</v>
      </c>
      <c r="Y103" s="127">
        <v>8</v>
      </c>
      <c r="Z103" s="113"/>
      <c r="AA103" s="128">
        <v>414</v>
      </c>
      <c r="AB103" s="112">
        <v>166.079705240648</v>
      </c>
      <c r="AC103" s="123">
        <v>200</v>
      </c>
      <c r="AD103" s="120">
        <v>0.83039852620323995</v>
      </c>
      <c r="AE103" s="128">
        <v>-145.37960550560101</v>
      </c>
      <c r="AF103" s="114"/>
      <c r="AG103" s="114"/>
      <c r="AH103" s="130">
        <v>85</v>
      </c>
      <c r="AI103" s="127">
        <v>185</v>
      </c>
      <c r="AJ103" s="113"/>
      <c r="AK103" s="122">
        <v>3508.7602200000001</v>
      </c>
      <c r="AL103" s="122">
        <v>1407.56971762732</v>
      </c>
      <c r="AM103" s="131">
        <v>820.6</v>
      </c>
      <c r="AN103" s="124">
        <v>1.7152933434405599</v>
      </c>
      <c r="AO103" s="132">
        <v>1213.62569861052</v>
      </c>
      <c r="AP103" s="126">
        <v>0.01</v>
      </c>
      <c r="AQ103" s="126">
        <v>0.01</v>
      </c>
      <c r="AR103" s="127">
        <v>0</v>
      </c>
      <c r="AS103" s="127">
        <v>0</v>
      </c>
      <c r="AT103" s="115"/>
      <c r="AU103" s="122">
        <v>1599.8675699999999</v>
      </c>
      <c r="AV103" s="112">
        <v>641.80080784944903</v>
      </c>
      <c r="AW103" s="133">
        <v>573</v>
      </c>
      <c r="AX103" s="124">
        <v>1.12007121788734</v>
      </c>
      <c r="AY103" s="132">
        <v>0.67306989441908605</v>
      </c>
      <c r="AZ103" s="114">
        <v>1.4999999999999999E-2</v>
      </c>
      <c r="BA103" s="114">
        <v>8.9999999999999993E-3</v>
      </c>
      <c r="BB103" s="127">
        <v>0</v>
      </c>
      <c r="BC103" s="127">
        <v>115</v>
      </c>
      <c r="BD103" s="113"/>
      <c r="BE103" s="122">
        <v>160.30000000000001</v>
      </c>
      <c r="BF103" s="112">
        <v>64.305740942212296</v>
      </c>
      <c r="BG103" s="134">
        <v>65</v>
      </c>
      <c r="BH103" s="135">
        <v>0.98931909141865004</v>
      </c>
      <c r="BI103" s="136">
        <v>-21.498371789320299</v>
      </c>
      <c r="BJ103" s="114">
        <v>4.4999999999999997E-3</v>
      </c>
      <c r="BK103" s="114"/>
      <c r="BL103" s="127">
        <v>2</v>
      </c>
      <c r="BM103" s="127">
        <v>35</v>
      </c>
      <c r="BN103" s="113"/>
      <c r="BO103" s="121">
        <v>235</v>
      </c>
      <c r="BP103" s="122">
        <v>94.272296453024794</v>
      </c>
      <c r="BQ103" s="134">
        <v>78</v>
      </c>
      <c r="BR103" s="124">
        <v>1.20861918529519</v>
      </c>
      <c r="BS103" s="125">
        <v>26.874890734450901</v>
      </c>
      <c r="BT103" s="114">
        <v>7.4999999999999997E-3</v>
      </c>
      <c r="BU103" s="126">
        <v>7.4999999999999997E-3</v>
      </c>
      <c r="BV103" s="121">
        <v>0</v>
      </c>
      <c r="BW103" s="121">
        <v>0</v>
      </c>
      <c r="BX103" s="115"/>
      <c r="BY103" s="120">
        <v>0.99678042498390196</v>
      </c>
      <c r="BZ103" s="120">
        <v>1</v>
      </c>
      <c r="CA103" s="137">
        <v>0.99871216999356105</v>
      </c>
      <c r="CB103" s="119">
        <v>0.9</v>
      </c>
      <c r="CC103" s="126">
        <v>2.5000000000000001E-3</v>
      </c>
      <c r="CD103" s="115"/>
      <c r="CE103" s="115"/>
    </row>
    <row r="104" spans="1:83" s="87" customFormat="1" ht="21.4" customHeight="1" x14ac:dyDescent="0.2">
      <c r="A104" s="111" t="s">
        <v>384</v>
      </c>
      <c r="B104" s="111" t="s">
        <v>385</v>
      </c>
      <c r="C104" s="111" t="s">
        <v>159</v>
      </c>
      <c r="D104" s="112">
        <v>6.3875329870000002</v>
      </c>
      <c r="E104" s="113"/>
      <c r="F104" s="114">
        <v>3.15E-2</v>
      </c>
      <c r="G104" s="114">
        <v>2.8000000000000001E-2</v>
      </c>
      <c r="H104" s="115"/>
      <c r="I104" s="116">
        <v>5</v>
      </c>
      <c r="J104" s="116">
        <v>5</v>
      </c>
      <c r="K104" s="113"/>
      <c r="L104" s="140">
        <v>0.65</v>
      </c>
      <c r="M104" s="135">
        <v>0.75</v>
      </c>
      <c r="N104" s="119">
        <v>0.7</v>
      </c>
      <c r="O104" s="120">
        <v>7.0000000000000001E-3</v>
      </c>
      <c r="P104" s="113"/>
      <c r="Q104" s="121">
        <v>234</v>
      </c>
      <c r="R104" s="122">
        <v>36.633861692180702</v>
      </c>
      <c r="S104" s="123">
        <v>36</v>
      </c>
      <c r="T104" s="135">
        <v>1.01760726922724</v>
      </c>
      <c r="U104" s="136">
        <v>-24.005232410904</v>
      </c>
      <c r="V104" s="126">
        <v>4.4999999999999997E-3</v>
      </c>
      <c r="W104" s="126">
        <v>1E-3</v>
      </c>
      <c r="X104" s="127">
        <v>0</v>
      </c>
      <c r="Y104" s="127">
        <v>42</v>
      </c>
      <c r="Z104" s="113"/>
      <c r="AA104" s="128">
        <v>576</v>
      </c>
      <c r="AB104" s="112">
        <v>90.175659549983294</v>
      </c>
      <c r="AC104" s="123">
        <v>200</v>
      </c>
      <c r="AD104" s="118">
        <v>0.450878297749917</v>
      </c>
      <c r="AE104" s="129">
        <v>-857.36240228279996</v>
      </c>
      <c r="AF104" s="114"/>
      <c r="AG104" s="114"/>
      <c r="AH104" s="130">
        <v>702</v>
      </c>
      <c r="AI104" s="127">
        <v>958</v>
      </c>
      <c r="AJ104" s="113"/>
      <c r="AK104" s="122">
        <v>5581.4357799999998</v>
      </c>
      <c r="AL104" s="122">
        <v>873.80148037738797</v>
      </c>
      <c r="AM104" s="131">
        <v>622.70000000000005</v>
      </c>
      <c r="AN104" s="124">
        <v>1.40324631504318</v>
      </c>
      <c r="AO104" s="132">
        <v>1118.6619404925</v>
      </c>
      <c r="AP104" s="126">
        <v>0.01</v>
      </c>
      <c r="AQ104" s="126">
        <v>0.01</v>
      </c>
      <c r="AR104" s="127">
        <v>0</v>
      </c>
      <c r="AS104" s="127">
        <v>0</v>
      </c>
      <c r="AT104" s="115"/>
      <c r="AU104" s="122">
        <v>3159.5118699999998</v>
      </c>
      <c r="AV104" s="112">
        <v>494.63726863411699</v>
      </c>
      <c r="AW104" s="133">
        <v>573</v>
      </c>
      <c r="AX104" s="120">
        <v>0.86324130651678299</v>
      </c>
      <c r="AY104" s="122">
        <v>-938.28727717649895</v>
      </c>
      <c r="AZ104" s="114"/>
      <c r="BA104" s="114"/>
      <c r="BB104" s="127">
        <v>501</v>
      </c>
      <c r="BC104" s="127">
        <v>1233</v>
      </c>
      <c r="BD104" s="113"/>
      <c r="BE104" s="122">
        <v>265</v>
      </c>
      <c r="BF104" s="112">
        <v>41.487065591572197</v>
      </c>
      <c r="BG104" s="134">
        <v>65</v>
      </c>
      <c r="BH104" s="118">
        <v>0.638262547562649</v>
      </c>
      <c r="BI104" s="129">
        <v>-200.84278074190999</v>
      </c>
      <c r="BJ104" s="114"/>
      <c r="BK104" s="114"/>
      <c r="BL104" s="127">
        <v>151</v>
      </c>
      <c r="BM104" s="127">
        <v>234</v>
      </c>
      <c r="BN104" s="113"/>
      <c r="BO104" s="121">
        <v>728</v>
      </c>
      <c r="BP104" s="122">
        <v>113.972014153451</v>
      </c>
      <c r="BQ104" s="134">
        <v>78</v>
      </c>
      <c r="BR104" s="124">
        <v>1.46117966863399</v>
      </c>
      <c r="BS104" s="125">
        <v>194.69720587578601</v>
      </c>
      <c r="BT104" s="114">
        <v>7.4999999999999997E-3</v>
      </c>
      <c r="BU104" s="126">
        <v>7.4999999999999997E-3</v>
      </c>
      <c r="BV104" s="121">
        <v>0</v>
      </c>
      <c r="BW104" s="121">
        <v>0</v>
      </c>
      <c r="BX104" s="115"/>
      <c r="BY104" s="120">
        <v>0.99554273728369203</v>
      </c>
      <c r="BZ104" s="120">
        <v>0.952380952380952</v>
      </c>
      <c r="CA104" s="137">
        <v>0.96964566634204796</v>
      </c>
      <c r="CB104" s="119">
        <v>0.9</v>
      </c>
      <c r="CC104" s="126">
        <v>2.5000000000000001E-3</v>
      </c>
      <c r="CD104" s="115"/>
      <c r="CE104" s="115"/>
    </row>
    <row r="105" spans="1:83" s="87" customFormat="1" ht="21.4" customHeight="1" x14ac:dyDescent="0.2">
      <c r="A105" s="111" t="s">
        <v>384</v>
      </c>
      <c r="B105" s="111" t="s">
        <v>386</v>
      </c>
      <c r="C105" s="111" t="s">
        <v>161</v>
      </c>
      <c r="D105" s="112">
        <v>2.7744410984444401</v>
      </c>
      <c r="E105" s="113"/>
      <c r="F105" s="114">
        <v>5.9499999999999997E-2</v>
      </c>
      <c r="G105" s="114">
        <v>4.8250000000000001E-2</v>
      </c>
      <c r="H105" s="115"/>
      <c r="I105" s="116">
        <v>7</v>
      </c>
      <c r="J105" s="116">
        <v>7</v>
      </c>
      <c r="K105" s="113"/>
      <c r="L105" s="117">
        <v>0.6</v>
      </c>
      <c r="M105" s="135">
        <v>0.77</v>
      </c>
      <c r="N105" s="119">
        <v>0.7</v>
      </c>
      <c r="O105" s="120">
        <v>0.01</v>
      </c>
      <c r="P105" s="113"/>
      <c r="Q105" s="121">
        <v>157</v>
      </c>
      <c r="R105" s="122">
        <v>56.587973732088102</v>
      </c>
      <c r="S105" s="123">
        <v>36</v>
      </c>
      <c r="T105" s="124">
        <v>1.5718881592246701</v>
      </c>
      <c r="U105" s="125">
        <v>44.934775151632202</v>
      </c>
      <c r="V105" s="126">
        <v>0.01</v>
      </c>
      <c r="W105" s="126">
        <v>0.01</v>
      </c>
      <c r="X105" s="127">
        <v>0</v>
      </c>
      <c r="Y105" s="127">
        <v>0</v>
      </c>
      <c r="Z105" s="113"/>
      <c r="AA105" s="128">
        <v>436</v>
      </c>
      <c r="AB105" s="112">
        <v>157.1487678165</v>
      </c>
      <c r="AC105" s="123">
        <v>200</v>
      </c>
      <c r="AD105" s="120">
        <v>0.78574383908250001</v>
      </c>
      <c r="AE105" s="128">
        <v>-186.58458249093201</v>
      </c>
      <c r="AF105" s="114"/>
      <c r="AG105" s="114"/>
      <c r="AH105" s="130">
        <v>119</v>
      </c>
      <c r="AI105" s="127">
        <v>230</v>
      </c>
      <c r="AJ105" s="113"/>
      <c r="AK105" s="122">
        <v>2740.4007999999999</v>
      </c>
      <c r="AL105" s="122">
        <v>987.73075468658203</v>
      </c>
      <c r="AM105" s="131">
        <v>612</v>
      </c>
      <c r="AN105" s="124">
        <v>1.6139391416447399</v>
      </c>
      <c r="AO105" s="132">
        <v>835.29197757774705</v>
      </c>
      <c r="AP105" s="126">
        <v>0.01</v>
      </c>
      <c r="AQ105" s="126">
        <v>0.01</v>
      </c>
      <c r="AR105" s="127">
        <v>0</v>
      </c>
      <c r="AS105" s="127">
        <v>0</v>
      </c>
      <c r="AT105" s="115"/>
      <c r="AU105" s="122">
        <v>1747.93524</v>
      </c>
      <c r="AV105" s="112">
        <v>630.01346144274601</v>
      </c>
      <c r="AW105" s="133">
        <v>573</v>
      </c>
      <c r="AX105" s="135">
        <v>1.09949993270985</v>
      </c>
      <c r="AY105" s="139">
        <v>-31.95417743794</v>
      </c>
      <c r="AZ105" s="114">
        <v>1.35E-2</v>
      </c>
      <c r="BA105" s="114">
        <v>7.4999999999999997E-3</v>
      </c>
      <c r="BB105" s="127">
        <v>0</v>
      </c>
      <c r="BC105" s="127">
        <v>160</v>
      </c>
      <c r="BD105" s="113"/>
      <c r="BE105" s="122">
        <v>182.6</v>
      </c>
      <c r="BF105" s="112">
        <v>65.815057347001897</v>
      </c>
      <c r="BG105" s="134">
        <v>65</v>
      </c>
      <c r="BH105" s="135">
        <v>1.0125393438000301</v>
      </c>
      <c r="BI105" s="136">
        <v>-19.739989309553</v>
      </c>
      <c r="BJ105" s="114">
        <v>6.0000000000000001E-3</v>
      </c>
      <c r="BK105" s="114">
        <v>7.5000000000000002E-4</v>
      </c>
      <c r="BL105" s="127">
        <v>0</v>
      </c>
      <c r="BM105" s="127">
        <v>34</v>
      </c>
      <c r="BN105" s="113"/>
      <c r="BO105" s="121">
        <v>304</v>
      </c>
      <c r="BP105" s="122">
        <v>109.571617927101</v>
      </c>
      <c r="BQ105" s="134">
        <v>78</v>
      </c>
      <c r="BR105" s="124">
        <v>1.40476433239873</v>
      </c>
      <c r="BS105" s="125">
        <v>72.358583361555603</v>
      </c>
      <c r="BT105" s="114">
        <v>7.4999999999999997E-3</v>
      </c>
      <c r="BU105" s="126">
        <v>7.4999999999999997E-3</v>
      </c>
      <c r="BV105" s="121">
        <v>0</v>
      </c>
      <c r="BW105" s="121">
        <v>0</v>
      </c>
      <c r="BX105" s="115"/>
      <c r="BY105" s="120">
        <v>0.99714625445897698</v>
      </c>
      <c r="BZ105" s="120">
        <v>1</v>
      </c>
      <c r="CA105" s="137">
        <v>0.99885850178359104</v>
      </c>
      <c r="CB105" s="119">
        <v>0.9</v>
      </c>
      <c r="CC105" s="126">
        <v>2.5000000000000001E-3</v>
      </c>
      <c r="CD105" s="115"/>
      <c r="CE105" s="115"/>
    </row>
    <row r="106" spans="1:83" s="87" customFormat="1" ht="21.4" customHeight="1" x14ac:dyDescent="0.2">
      <c r="A106" s="111" t="s">
        <v>384</v>
      </c>
      <c r="B106" s="111" t="s">
        <v>386</v>
      </c>
      <c r="C106" s="111" t="s">
        <v>162</v>
      </c>
      <c r="D106" s="112">
        <v>9.4982833303333294</v>
      </c>
      <c r="E106" s="113"/>
      <c r="F106" s="114">
        <v>3.0499999999999999E-2</v>
      </c>
      <c r="G106" s="114">
        <v>2.7E-2</v>
      </c>
      <c r="H106" s="115"/>
      <c r="I106" s="116">
        <v>5</v>
      </c>
      <c r="J106" s="116">
        <v>5</v>
      </c>
      <c r="K106" s="113"/>
      <c r="L106" s="137">
        <v>0.85</v>
      </c>
      <c r="M106" s="135">
        <v>0.72899999999999998</v>
      </c>
      <c r="N106" s="119">
        <v>0.7</v>
      </c>
      <c r="O106" s="120">
        <v>4.0000000000000001E-3</v>
      </c>
      <c r="P106" s="113"/>
      <c r="Q106" s="121">
        <v>526</v>
      </c>
      <c r="R106" s="122">
        <v>55.378428049223103</v>
      </c>
      <c r="S106" s="123">
        <v>36</v>
      </c>
      <c r="T106" s="124">
        <v>1.5382896680339799</v>
      </c>
      <c r="U106" s="125">
        <v>142.345339721176</v>
      </c>
      <c r="V106" s="126">
        <v>0.01</v>
      </c>
      <c r="W106" s="126">
        <v>0.01</v>
      </c>
      <c r="X106" s="127">
        <v>0</v>
      </c>
      <c r="Y106" s="127">
        <v>0</v>
      </c>
      <c r="Z106" s="113"/>
      <c r="AA106" s="128">
        <v>1125</v>
      </c>
      <c r="AB106" s="112">
        <v>118.442455428472</v>
      </c>
      <c r="AC106" s="123">
        <v>200</v>
      </c>
      <c r="AD106" s="118">
        <v>0.59221227714236002</v>
      </c>
      <c r="AE106" s="129">
        <v>-1006.4147793268</v>
      </c>
      <c r="AF106" s="114"/>
      <c r="AG106" s="114"/>
      <c r="AH106" s="130">
        <v>775</v>
      </c>
      <c r="AI106" s="127">
        <v>1155</v>
      </c>
      <c r="AJ106" s="113"/>
      <c r="AK106" s="122">
        <v>7123.9850900000001</v>
      </c>
      <c r="AL106" s="122">
        <v>750.02869910704101</v>
      </c>
      <c r="AM106" s="131">
        <v>709.6</v>
      </c>
      <c r="AN106" s="135">
        <v>1.05697392771567</v>
      </c>
      <c r="AO106" s="139">
        <v>-438.27454705148398</v>
      </c>
      <c r="AP106" s="126">
        <v>6.4999999999999997E-3</v>
      </c>
      <c r="AQ106" s="126">
        <v>3.0000000000000001E-3</v>
      </c>
      <c r="AR106" s="127">
        <v>0</v>
      </c>
      <c r="AS106" s="127">
        <v>964</v>
      </c>
      <c r="AT106" s="115"/>
      <c r="AU106" s="122">
        <v>4932.51397</v>
      </c>
      <c r="AV106" s="112">
        <v>519.30583648181198</v>
      </c>
      <c r="AW106" s="133">
        <v>573</v>
      </c>
      <c r="AX106" s="120">
        <v>0.90629290834522103</v>
      </c>
      <c r="AY106" s="122">
        <v>-1160.9273335354001</v>
      </c>
      <c r="AZ106" s="114"/>
      <c r="BA106" s="114"/>
      <c r="BB106" s="127">
        <v>511</v>
      </c>
      <c r="BC106" s="127">
        <v>1599</v>
      </c>
      <c r="BD106" s="113"/>
      <c r="BE106" s="122">
        <v>539.70000000000005</v>
      </c>
      <c r="BF106" s="112">
        <v>56.820793950885403</v>
      </c>
      <c r="BG106" s="134">
        <v>65</v>
      </c>
      <c r="BH106" s="120">
        <v>0.87416606078285197</v>
      </c>
      <c r="BI106" s="128">
        <v>-153.00980328121</v>
      </c>
      <c r="BJ106" s="114"/>
      <c r="BK106" s="114"/>
      <c r="BL106" s="127">
        <v>78</v>
      </c>
      <c r="BM106" s="127">
        <v>202</v>
      </c>
      <c r="BN106" s="113"/>
      <c r="BO106" s="121">
        <v>1007</v>
      </c>
      <c r="BP106" s="122">
        <v>106.019157881307</v>
      </c>
      <c r="BQ106" s="134">
        <v>78</v>
      </c>
      <c r="BR106" s="124">
        <v>1.35921997283727</v>
      </c>
      <c r="BS106" s="125">
        <v>213.976926810474</v>
      </c>
      <c r="BT106" s="114">
        <v>7.4999999999999997E-3</v>
      </c>
      <c r="BU106" s="126">
        <v>7.4999999999999997E-3</v>
      </c>
      <c r="BV106" s="121">
        <v>0</v>
      </c>
      <c r="BW106" s="121">
        <v>0</v>
      </c>
      <c r="BX106" s="115"/>
      <c r="BY106" s="120">
        <v>0.99351000540832901</v>
      </c>
      <c r="BZ106" s="120">
        <v>1</v>
      </c>
      <c r="CA106" s="137">
        <v>0.99740400216333203</v>
      </c>
      <c r="CB106" s="119">
        <v>0.9</v>
      </c>
      <c r="CC106" s="126">
        <v>2.5000000000000001E-3</v>
      </c>
      <c r="CD106" s="115"/>
      <c r="CE106" s="115"/>
    </row>
    <row r="107" spans="1:83" s="87" customFormat="1" ht="21.4" customHeight="1" x14ac:dyDescent="0.2">
      <c r="A107" s="111" t="s">
        <v>384</v>
      </c>
      <c r="B107" s="111" t="s">
        <v>386</v>
      </c>
      <c r="C107" s="111" t="s">
        <v>160</v>
      </c>
      <c r="D107" s="112">
        <v>3.61985003966667</v>
      </c>
      <c r="E107" s="113"/>
      <c r="F107" s="114">
        <v>3.7499999999999999E-2</v>
      </c>
      <c r="G107" s="114">
        <v>3.6999999999999998E-2</v>
      </c>
      <c r="H107" s="115"/>
      <c r="I107" s="116">
        <v>4</v>
      </c>
      <c r="J107" s="116">
        <v>4</v>
      </c>
      <c r="K107" s="113"/>
      <c r="L107" s="117">
        <v>0.32</v>
      </c>
      <c r="M107" s="118">
        <v>0.59599999999999997</v>
      </c>
      <c r="N107" s="119">
        <v>0.7</v>
      </c>
      <c r="O107" s="120"/>
      <c r="P107" s="113"/>
      <c r="Q107" s="121">
        <v>277</v>
      </c>
      <c r="R107" s="122">
        <v>76.522507000181605</v>
      </c>
      <c r="S107" s="123">
        <v>36</v>
      </c>
      <c r="T107" s="124">
        <v>2.1256251944494902</v>
      </c>
      <c r="U107" s="125">
        <v>130.787017197784</v>
      </c>
      <c r="V107" s="126">
        <v>0.01</v>
      </c>
      <c r="W107" s="126">
        <v>0.01</v>
      </c>
      <c r="X107" s="127">
        <v>0</v>
      </c>
      <c r="Y107" s="127">
        <v>0</v>
      </c>
      <c r="Z107" s="113"/>
      <c r="AA107" s="128">
        <v>666</v>
      </c>
      <c r="AB107" s="112">
        <v>183.98552224592399</v>
      </c>
      <c r="AC107" s="123">
        <v>200</v>
      </c>
      <c r="AD107" s="120">
        <v>0.91992761122961997</v>
      </c>
      <c r="AE107" s="128">
        <v>-146.294348901201</v>
      </c>
      <c r="AF107" s="114"/>
      <c r="AG107" s="114"/>
      <c r="AH107" s="130">
        <v>58</v>
      </c>
      <c r="AI107" s="127">
        <v>203</v>
      </c>
      <c r="AJ107" s="113"/>
      <c r="AK107" s="122">
        <v>2646.5053800000001</v>
      </c>
      <c r="AL107" s="122">
        <v>731.10912081974095</v>
      </c>
      <c r="AM107" s="131">
        <v>612</v>
      </c>
      <c r="AN107" s="124">
        <v>1.1946227464374799</v>
      </c>
      <c r="AO107" s="132">
        <v>160.88467236232501</v>
      </c>
      <c r="AP107" s="126">
        <v>0.01</v>
      </c>
      <c r="AQ107" s="126">
        <v>9.4999999999999998E-3</v>
      </c>
      <c r="AR107" s="127">
        <v>0</v>
      </c>
      <c r="AS107" s="127">
        <v>12</v>
      </c>
      <c r="AT107" s="115"/>
      <c r="AU107" s="122">
        <v>1933.0929900000001</v>
      </c>
      <c r="AV107" s="112">
        <v>534.02571068330997</v>
      </c>
      <c r="AW107" s="133">
        <v>573</v>
      </c>
      <c r="AX107" s="120">
        <v>0.93198204307733001</v>
      </c>
      <c r="AY107" s="122">
        <v>-389.15230182738998</v>
      </c>
      <c r="AZ107" s="114">
        <v>0</v>
      </c>
      <c r="BA107" s="114"/>
      <c r="BB107" s="127">
        <v>142</v>
      </c>
      <c r="BC107" s="127">
        <v>556</v>
      </c>
      <c r="BD107" s="113"/>
      <c r="BE107" s="122">
        <v>361.2</v>
      </c>
      <c r="BF107" s="112">
        <v>99.783139091933506</v>
      </c>
      <c r="BG107" s="134">
        <v>65</v>
      </c>
      <c r="BH107" s="124">
        <v>1.53512521679898</v>
      </c>
      <c r="BI107" s="125">
        <v>97.204336607109695</v>
      </c>
      <c r="BJ107" s="114">
        <v>1.4999999999999999E-2</v>
      </c>
      <c r="BK107" s="114">
        <v>1.4999999999999999E-2</v>
      </c>
      <c r="BL107" s="127">
        <v>0</v>
      </c>
      <c r="BM107" s="127">
        <v>0</v>
      </c>
      <c r="BN107" s="113"/>
      <c r="BO107" s="121">
        <v>220</v>
      </c>
      <c r="BP107" s="122">
        <v>60.7759983394944</v>
      </c>
      <c r="BQ107" s="134">
        <v>78</v>
      </c>
      <c r="BR107" s="120">
        <v>0.77917946589095299</v>
      </c>
      <c r="BS107" s="128">
        <v>-82.225623631817896</v>
      </c>
      <c r="BT107" s="114"/>
      <c r="BU107" s="126"/>
      <c r="BV107" s="121">
        <v>63</v>
      </c>
      <c r="BW107" s="121">
        <v>119</v>
      </c>
      <c r="BX107" s="115"/>
      <c r="BY107" s="120">
        <v>0.99854197042282899</v>
      </c>
      <c r="BZ107" s="120">
        <v>1</v>
      </c>
      <c r="CA107" s="137">
        <v>0.99941678816913104</v>
      </c>
      <c r="CB107" s="119">
        <v>0.9</v>
      </c>
      <c r="CC107" s="126">
        <v>2.5000000000000001E-3</v>
      </c>
      <c r="CD107" s="115"/>
      <c r="CE107" s="115"/>
    </row>
    <row r="108" spans="1:83" s="87" customFormat="1" ht="21.4" customHeight="1" x14ac:dyDescent="0.2">
      <c r="A108" s="111" t="s">
        <v>384</v>
      </c>
      <c r="B108" s="111" t="s">
        <v>386</v>
      </c>
      <c r="C108" s="111" t="s">
        <v>163</v>
      </c>
      <c r="D108" s="112">
        <v>3.3746069082222201</v>
      </c>
      <c r="E108" s="113"/>
      <c r="F108" s="114">
        <v>2.8875000000000001E-2</v>
      </c>
      <c r="G108" s="114">
        <v>1.7500000000000002E-2</v>
      </c>
      <c r="H108" s="115"/>
      <c r="I108" s="116">
        <v>5</v>
      </c>
      <c r="J108" s="116">
        <v>4</v>
      </c>
      <c r="K108" s="113"/>
      <c r="L108" s="140">
        <v>0.67</v>
      </c>
      <c r="M108" s="135">
        <v>0.73899999999999999</v>
      </c>
      <c r="N108" s="119">
        <v>0.7</v>
      </c>
      <c r="O108" s="120">
        <v>5.0000000000000001E-3</v>
      </c>
      <c r="P108" s="113"/>
      <c r="Q108" s="121">
        <v>133</v>
      </c>
      <c r="R108" s="122">
        <v>39.411997787341001</v>
      </c>
      <c r="S108" s="123">
        <v>36</v>
      </c>
      <c r="T108" s="135">
        <v>1.0947777163150301</v>
      </c>
      <c r="U108" s="136">
        <v>-3.30712223691194</v>
      </c>
      <c r="V108" s="126">
        <v>8.5000000000000006E-3</v>
      </c>
      <c r="W108" s="126">
        <v>4.4999999999999997E-3</v>
      </c>
      <c r="X108" s="127">
        <v>0</v>
      </c>
      <c r="Y108" s="127">
        <v>13</v>
      </c>
      <c r="Z108" s="113"/>
      <c r="AA108" s="128">
        <v>343</v>
      </c>
      <c r="AB108" s="112">
        <v>101.64146797788</v>
      </c>
      <c r="AC108" s="123">
        <v>200</v>
      </c>
      <c r="AD108" s="118">
        <v>0.50820733988940003</v>
      </c>
      <c r="AE108" s="129">
        <v>-414.26179020506601</v>
      </c>
      <c r="AF108" s="114"/>
      <c r="AG108" s="114"/>
      <c r="AH108" s="130">
        <v>332</v>
      </c>
      <c r="AI108" s="127">
        <v>467</v>
      </c>
      <c r="AJ108" s="113"/>
      <c r="AK108" s="122">
        <v>2296.3563899999999</v>
      </c>
      <c r="AL108" s="122">
        <v>680.48115008741695</v>
      </c>
      <c r="AM108" s="131">
        <v>612</v>
      </c>
      <c r="AN108" s="135">
        <v>1.11189730406441</v>
      </c>
      <c r="AO108" s="139">
        <v>-20.864688027502801</v>
      </c>
      <c r="AP108" s="126">
        <v>9.4999999999999998E-3</v>
      </c>
      <c r="AQ108" s="126">
        <v>5.4999999999999997E-3</v>
      </c>
      <c r="AR108" s="127">
        <v>0</v>
      </c>
      <c r="AS108" s="127">
        <v>182</v>
      </c>
      <c r="AT108" s="115"/>
      <c r="AU108" s="122">
        <v>1355.1149800000001</v>
      </c>
      <c r="AV108" s="112">
        <v>401.56232025077202</v>
      </c>
      <c r="AW108" s="133">
        <v>573</v>
      </c>
      <c r="AX108" s="118">
        <v>0.700806841624384</v>
      </c>
      <c r="AY108" s="141">
        <v>-809.799289517327</v>
      </c>
      <c r="AZ108" s="114"/>
      <c r="BA108" s="114"/>
      <c r="BB108" s="127">
        <v>579</v>
      </c>
      <c r="BC108" s="127">
        <v>966</v>
      </c>
      <c r="BD108" s="113"/>
      <c r="BE108" s="122">
        <v>122.3</v>
      </c>
      <c r="BF108" s="112">
        <v>36.241258115727902</v>
      </c>
      <c r="BG108" s="134">
        <v>65</v>
      </c>
      <c r="BH108" s="118">
        <v>0.55755781716504405</v>
      </c>
      <c r="BI108" s="129">
        <v>-123.810081816647</v>
      </c>
      <c r="BJ108" s="114"/>
      <c r="BK108" s="114"/>
      <c r="BL108" s="127">
        <v>98</v>
      </c>
      <c r="BM108" s="127">
        <v>141</v>
      </c>
      <c r="BN108" s="113"/>
      <c r="BO108" s="121">
        <v>257</v>
      </c>
      <c r="BP108" s="122">
        <v>76.157018280801793</v>
      </c>
      <c r="BQ108" s="134">
        <v>78</v>
      </c>
      <c r="BR108" s="135">
        <v>0.97637202924104904</v>
      </c>
      <c r="BS108" s="136">
        <v>-24.749980295763098</v>
      </c>
      <c r="BT108" s="114">
        <v>3.375E-3</v>
      </c>
      <c r="BU108" s="126"/>
      <c r="BV108" s="121">
        <v>7</v>
      </c>
      <c r="BW108" s="121">
        <v>59</v>
      </c>
      <c r="BX108" s="115"/>
      <c r="BY108" s="120">
        <v>0.99535828256454895</v>
      </c>
      <c r="BZ108" s="120">
        <v>1</v>
      </c>
      <c r="CA108" s="137">
        <v>0.99814331302582004</v>
      </c>
      <c r="CB108" s="119">
        <v>0.9</v>
      </c>
      <c r="CC108" s="126">
        <v>2.5000000000000001E-3</v>
      </c>
      <c r="CD108" s="115"/>
      <c r="CE108" s="115"/>
    </row>
    <row r="109" spans="1:83" s="87" customFormat="1" ht="21.4" customHeight="1" x14ac:dyDescent="0.2">
      <c r="A109" s="111" t="s">
        <v>384</v>
      </c>
      <c r="B109" s="111" t="s">
        <v>386</v>
      </c>
      <c r="C109" s="111" t="s">
        <v>164</v>
      </c>
      <c r="D109" s="112">
        <v>3.0118807118888902</v>
      </c>
      <c r="E109" s="113"/>
      <c r="F109" s="114">
        <v>1.7749999999999998E-2</v>
      </c>
      <c r="G109" s="114">
        <v>1.0500000000000001E-2</v>
      </c>
      <c r="H109" s="115"/>
      <c r="I109" s="116">
        <v>4</v>
      </c>
      <c r="J109" s="116">
        <v>2</v>
      </c>
      <c r="K109" s="113"/>
      <c r="L109" s="138">
        <v>0.79</v>
      </c>
      <c r="M109" s="120">
        <v>0.60899999999999999</v>
      </c>
      <c r="N109" s="119">
        <v>0.7</v>
      </c>
      <c r="O109" s="120"/>
      <c r="P109" s="113"/>
      <c r="Q109" s="121">
        <v>126</v>
      </c>
      <c r="R109" s="122">
        <v>41.834326141349599</v>
      </c>
      <c r="S109" s="123">
        <v>36</v>
      </c>
      <c r="T109" s="124">
        <v>1.16206461503749</v>
      </c>
      <c r="U109" s="125">
        <v>4.3441142853839496</v>
      </c>
      <c r="V109" s="126">
        <v>0.01</v>
      </c>
      <c r="W109" s="126">
        <v>8.0000000000000002E-3</v>
      </c>
      <c r="X109" s="127">
        <v>0</v>
      </c>
      <c r="Y109" s="127">
        <v>5</v>
      </c>
      <c r="Z109" s="113"/>
      <c r="AA109" s="128">
        <v>474</v>
      </c>
      <c r="AB109" s="112">
        <v>157.37675072222001</v>
      </c>
      <c r="AC109" s="123">
        <v>200</v>
      </c>
      <c r="AD109" s="120">
        <v>0.78688375361109997</v>
      </c>
      <c r="AE109" s="128">
        <v>-201.866031747867</v>
      </c>
      <c r="AF109" s="114"/>
      <c r="AG109" s="114"/>
      <c r="AH109" s="130">
        <v>129</v>
      </c>
      <c r="AI109" s="127">
        <v>249</v>
      </c>
      <c r="AJ109" s="113"/>
      <c r="AK109" s="122">
        <v>1512.1764700000001</v>
      </c>
      <c r="AL109" s="122">
        <v>502.07050499408501</v>
      </c>
      <c r="AM109" s="131">
        <v>626</v>
      </c>
      <c r="AN109" s="120">
        <v>0.80202956069342701</v>
      </c>
      <c r="AO109" s="122">
        <v>-603.28420937082399</v>
      </c>
      <c r="AP109" s="126"/>
      <c r="AQ109" s="126"/>
      <c r="AR109" s="127">
        <v>374</v>
      </c>
      <c r="AS109" s="127">
        <v>751</v>
      </c>
      <c r="AT109" s="115"/>
      <c r="AU109" s="122">
        <v>1642.3323800000001</v>
      </c>
      <c r="AV109" s="112">
        <v>545.284669979515</v>
      </c>
      <c r="AW109" s="133">
        <v>573</v>
      </c>
      <c r="AX109" s="135">
        <v>0.951631186700724</v>
      </c>
      <c r="AY109" s="139">
        <v>-289.88186260264803</v>
      </c>
      <c r="AZ109" s="114">
        <v>1.5E-3</v>
      </c>
      <c r="BA109" s="114"/>
      <c r="BB109" s="127">
        <v>84</v>
      </c>
      <c r="BC109" s="127">
        <v>429</v>
      </c>
      <c r="BD109" s="113"/>
      <c r="BE109" s="122">
        <v>192.2</v>
      </c>
      <c r="BF109" s="112">
        <v>63.813948288630101</v>
      </c>
      <c r="BG109" s="134">
        <v>65</v>
      </c>
      <c r="BH109" s="135">
        <v>0.98175305059430895</v>
      </c>
      <c r="BI109" s="136">
        <v>-27.456460318056699</v>
      </c>
      <c r="BJ109" s="114">
        <v>3.7499999999999999E-3</v>
      </c>
      <c r="BK109" s="114"/>
      <c r="BL109" s="127">
        <v>4</v>
      </c>
      <c r="BM109" s="127">
        <v>43</v>
      </c>
      <c r="BN109" s="113"/>
      <c r="BO109" s="121">
        <v>206</v>
      </c>
      <c r="BP109" s="122">
        <v>68.395803056492198</v>
      </c>
      <c r="BQ109" s="134">
        <v>78</v>
      </c>
      <c r="BR109" s="120">
        <v>0.87686926995502801</v>
      </c>
      <c r="BS109" s="128">
        <v>-45.465534892457697</v>
      </c>
      <c r="BT109" s="114"/>
      <c r="BU109" s="126"/>
      <c r="BV109" s="121">
        <v>29</v>
      </c>
      <c r="BW109" s="121">
        <v>76</v>
      </c>
      <c r="BX109" s="115"/>
      <c r="BY109" s="120">
        <v>0.99940452560539905</v>
      </c>
      <c r="BZ109" s="120">
        <v>1</v>
      </c>
      <c r="CA109" s="137">
        <v>0.99976181024216004</v>
      </c>
      <c r="CB109" s="119">
        <v>0.9</v>
      </c>
      <c r="CC109" s="126">
        <v>2.5000000000000001E-3</v>
      </c>
      <c r="CD109" s="115"/>
      <c r="CE109" s="115"/>
    </row>
    <row r="110" spans="1:83" s="87" customFormat="1" ht="21.4" customHeight="1" x14ac:dyDescent="0.2">
      <c r="A110" s="111" t="s">
        <v>384</v>
      </c>
      <c r="B110" s="111" t="s">
        <v>386</v>
      </c>
      <c r="C110" s="111" t="s">
        <v>165</v>
      </c>
      <c r="D110" s="112">
        <v>3.5781069425555598</v>
      </c>
      <c r="E110" s="113"/>
      <c r="F110" s="114">
        <v>4.9750000000000003E-2</v>
      </c>
      <c r="G110" s="114">
        <v>3.7999999999999999E-2</v>
      </c>
      <c r="H110" s="115"/>
      <c r="I110" s="116">
        <v>5</v>
      </c>
      <c r="J110" s="116">
        <v>5</v>
      </c>
      <c r="K110" s="113"/>
      <c r="L110" s="117">
        <v>0.5</v>
      </c>
      <c r="M110" s="120">
        <v>0.67100000000000004</v>
      </c>
      <c r="N110" s="119">
        <v>0.7</v>
      </c>
      <c r="O110" s="120"/>
      <c r="P110" s="113"/>
      <c r="Q110" s="121">
        <v>197</v>
      </c>
      <c r="R110" s="122">
        <v>55.057046411055197</v>
      </c>
      <c r="S110" s="123">
        <v>36</v>
      </c>
      <c r="T110" s="124">
        <v>1.52936240030709</v>
      </c>
      <c r="U110" s="125">
        <v>52.473104376295801</v>
      </c>
      <c r="V110" s="126">
        <v>0.01</v>
      </c>
      <c r="W110" s="126">
        <v>0.01</v>
      </c>
      <c r="X110" s="127">
        <v>0</v>
      </c>
      <c r="Y110" s="127">
        <v>0</v>
      </c>
      <c r="Z110" s="113"/>
      <c r="AA110" s="128">
        <v>544</v>
      </c>
      <c r="AB110" s="112">
        <v>152.035701764538</v>
      </c>
      <c r="AC110" s="123">
        <v>200</v>
      </c>
      <c r="AD110" s="120">
        <v>0.76017850882269</v>
      </c>
      <c r="AE110" s="128">
        <v>-258.92719790946802</v>
      </c>
      <c r="AF110" s="114"/>
      <c r="AG110" s="114"/>
      <c r="AH110" s="130">
        <v>172</v>
      </c>
      <c r="AI110" s="127">
        <v>315</v>
      </c>
      <c r="AJ110" s="113"/>
      <c r="AK110" s="122">
        <v>2421.4002999999998</v>
      </c>
      <c r="AL110" s="122">
        <v>676.72664313118298</v>
      </c>
      <c r="AM110" s="131">
        <v>623.5</v>
      </c>
      <c r="AN110" s="135">
        <v>1.0853675110363801</v>
      </c>
      <c r="AO110" s="139">
        <v>-81.725239482766497</v>
      </c>
      <c r="AP110" s="126">
        <v>8.0000000000000002E-3</v>
      </c>
      <c r="AQ110" s="126">
        <v>4.4999999999999997E-3</v>
      </c>
      <c r="AR110" s="127">
        <v>0</v>
      </c>
      <c r="AS110" s="127">
        <v>256</v>
      </c>
      <c r="AT110" s="115"/>
      <c r="AU110" s="122">
        <v>2273.9681099999998</v>
      </c>
      <c r="AV110" s="112">
        <v>635.52267903314498</v>
      </c>
      <c r="AW110" s="133">
        <v>573</v>
      </c>
      <c r="AX110" s="135">
        <v>1.1091146230944899</v>
      </c>
      <c r="AY110" s="139">
        <v>-21.497699343222401</v>
      </c>
      <c r="AZ110" s="114">
        <v>1.4250000000000001E-2</v>
      </c>
      <c r="BA110" s="114">
        <v>8.2500000000000004E-3</v>
      </c>
      <c r="BB110" s="127">
        <v>0</v>
      </c>
      <c r="BC110" s="127">
        <v>187</v>
      </c>
      <c r="BD110" s="113"/>
      <c r="BE110" s="122">
        <v>272.7</v>
      </c>
      <c r="BF110" s="112">
        <v>76.213485057333699</v>
      </c>
      <c r="BG110" s="134">
        <v>65</v>
      </c>
      <c r="BH110" s="124">
        <v>1.17251515472821</v>
      </c>
      <c r="BI110" s="125">
        <v>11.748660679422899</v>
      </c>
      <c r="BJ110" s="114">
        <v>1.4999999999999999E-2</v>
      </c>
      <c r="BK110" s="114">
        <v>1.2749999999999999E-2</v>
      </c>
      <c r="BL110" s="127">
        <v>0</v>
      </c>
      <c r="BM110" s="127">
        <v>7</v>
      </c>
      <c r="BN110" s="113"/>
      <c r="BO110" s="121">
        <v>211</v>
      </c>
      <c r="BP110" s="122">
        <v>58.969729912348399</v>
      </c>
      <c r="BQ110" s="134">
        <v>78</v>
      </c>
      <c r="BR110" s="120">
        <v>0.75602217836344099</v>
      </c>
      <c r="BS110" s="128">
        <v>-87.7404423622948</v>
      </c>
      <c r="BT110" s="114"/>
      <c r="BU110" s="126"/>
      <c r="BV110" s="121">
        <v>69</v>
      </c>
      <c r="BW110" s="121">
        <v>124</v>
      </c>
      <c r="BX110" s="115"/>
      <c r="BY110" s="120">
        <v>0.99899421674629096</v>
      </c>
      <c r="BZ110" s="120">
        <v>1</v>
      </c>
      <c r="CA110" s="137">
        <v>0.99959768669851601</v>
      </c>
      <c r="CB110" s="119">
        <v>0.9</v>
      </c>
      <c r="CC110" s="126">
        <v>2.5000000000000001E-3</v>
      </c>
      <c r="CD110" s="115"/>
      <c r="CE110" s="115"/>
    </row>
    <row r="111" spans="1:83" s="87" customFormat="1" ht="21.4" customHeight="1" x14ac:dyDescent="0.2">
      <c r="A111" s="111" t="s">
        <v>384</v>
      </c>
      <c r="B111" s="111" t="s">
        <v>386</v>
      </c>
      <c r="C111" s="111" t="s">
        <v>166</v>
      </c>
      <c r="D111" s="112">
        <v>1.9797979798888901</v>
      </c>
      <c r="E111" s="113"/>
      <c r="F111" s="114">
        <v>3.2000000000000001E-2</v>
      </c>
      <c r="G111" s="114">
        <v>2.8500000000000001E-2</v>
      </c>
      <c r="H111" s="115"/>
      <c r="I111" s="116">
        <v>4</v>
      </c>
      <c r="J111" s="116">
        <v>4</v>
      </c>
      <c r="K111" s="113"/>
      <c r="L111" s="117">
        <v>0.63</v>
      </c>
      <c r="M111" s="118">
        <v>0.52300000000000002</v>
      </c>
      <c r="N111" s="119">
        <v>0.7</v>
      </c>
      <c r="O111" s="120"/>
      <c r="P111" s="113"/>
      <c r="Q111" s="121">
        <v>96</v>
      </c>
      <c r="R111" s="122">
        <v>48.4897959161408</v>
      </c>
      <c r="S111" s="123">
        <v>36</v>
      </c>
      <c r="T111" s="124">
        <v>1.3469387754483499</v>
      </c>
      <c r="U111" s="125">
        <v>16.031999996328</v>
      </c>
      <c r="V111" s="126">
        <v>0.01</v>
      </c>
      <c r="W111" s="126">
        <v>0.01</v>
      </c>
      <c r="X111" s="127">
        <v>0</v>
      </c>
      <c r="Y111" s="127">
        <v>0</v>
      </c>
      <c r="Z111" s="113"/>
      <c r="AA111" s="128">
        <v>183</v>
      </c>
      <c r="AB111" s="112">
        <v>92.433673465143301</v>
      </c>
      <c r="AC111" s="123">
        <v>200</v>
      </c>
      <c r="AD111" s="118">
        <v>0.46216836732571698</v>
      </c>
      <c r="AE111" s="129">
        <v>-261.26666668706702</v>
      </c>
      <c r="AF111" s="114"/>
      <c r="AG111" s="114"/>
      <c r="AH111" s="130">
        <v>213</v>
      </c>
      <c r="AI111" s="127">
        <v>293</v>
      </c>
      <c r="AJ111" s="113"/>
      <c r="AK111" s="122">
        <v>1232.12492</v>
      </c>
      <c r="AL111" s="122">
        <v>622.34881160407599</v>
      </c>
      <c r="AM111" s="131">
        <v>612</v>
      </c>
      <c r="AN111" s="135">
        <v>1.01690982288248</v>
      </c>
      <c r="AO111" s="139">
        <v>-127.331080062425</v>
      </c>
      <c r="AP111" s="126">
        <v>4.4999999999999997E-3</v>
      </c>
      <c r="AQ111" s="126">
        <v>1E-3</v>
      </c>
      <c r="AR111" s="127">
        <v>0</v>
      </c>
      <c r="AS111" s="127">
        <v>222</v>
      </c>
      <c r="AT111" s="115"/>
      <c r="AU111" s="122">
        <v>1519.4796799999999</v>
      </c>
      <c r="AV111" s="112">
        <v>767.49228731169705</v>
      </c>
      <c r="AW111" s="133">
        <v>573</v>
      </c>
      <c r="AX111" s="124">
        <v>1.3394280755876</v>
      </c>
      <c r="AY111" s="132">
        <v>249.37829812349699</v>
      </c>
      <c r="AZ111" s="114">
        <v>1.4999999999999999E-2</v>
      </c>
      <c r="BA111" s="114">
        <v>1.4999999999999999E-2</v>
      </c>
      <c r="BB111" s="127">
        <v>0</v>
      </c>
      <c r="BC111" s="127">
        <v>0</v>
      </c>
      <c r="BD111" s="113"/>
      <c r="BE111" s="122">
        <v>116.8</v>
      </c>
      <c r="BF111" s="112">
        <v>58.995918364637902</v>
      </c>
      <c r="BG111" s="134">
        <v>65</v>
      </c>
      <c r="BH111" s="120">
        <v>0.90762951330212205</v>
      </c>
      <c r="BI111" s="128">
        <v>-27.586666673296801</v>
      </c>
      <c r="BJ111" s="114"/>
      <c r="BK111" s="114"/>
      <c r="BL111" s="127">
        <v>12</v>
      </c>
      <c r="BM111" s="127">
        <v>38</v>
      </c>
      <c r="BN111" s="113"/>
      <c r="BO111" s="121">
        <v>124</v>
      </c>
      <c r="BP111" s="122">
        <v>62.632653058348502</v>
      </c>
      <c r="BQ111" s="134">
        <v>78</v>
      </c>
      <c r="BR111" s="120">
        <v>0.80298273151728805</v>
      </c>
      <c r="BS111" s="128">
        <v>-41.295709098499302</v>
      </c>
      <c r="BT111" s="114"/>
      <c r="BU111" s="126"/>
      <c r="BV111" s="121">
        <v>31</v>
      </c>
      <c r="BW111" s="121">
        <v>62</v>
      </c>
      <c r="BX111" s="115"/>
      <c r="BY111" s="120">
        <v>0.99914175368330704</v>
      </c>
      <c r="BZ111" s="120">
        <v>1</v>
      </c>
      <c r="CA111" s="137">
        <v>0.99965670147332297</v>
      </c>
      <c r="CB111" s="119">
        <v>0.9</v>
      </c>
      <c r="CC111" s="126">
        <v>2.5000000000000001E-3</v>
      </c>
      <c r="CD111" s="115"/>
      <c r="CE111" s="115"/>
    </row>
    <row r="112" spans="1:83" s="87" customFormat="1" ht="21.4" customHeight="1" x14ac:dyDescent="0.2">
      <c r="A112" s="111" t="s">
        <v>384</v>
      </c>
      <c r="B112" s="111" t="s">
        <v>386</v>
      </c>
      <c r="C112" s="111" t="s">
        <v>167</v>
      </c>
      <c r="D112" s="112">
        <v>5.7496469177777803</v>
      </c>
      <c r="E112" s="113"/>
      <c r="F112" s="114">
        <v>1.4250000000000001E-2</v>
      </c>
      <c r="G112" s="114">
        <v>6.4999999999999997E-3</v>
      </c>
      <c r="H112" s="115"/>
      <c r="I112" s="116">
        <v>5</v>
      </c>
      <c r="J112" s="116">
        <v>4</v>
      </c>
      <c r="K112" s="113"/>
      <c r="L112" s="117">
        <v>0.59</v>
      </c>
      <c r="M112" s="135">
        <v>0.71699999999999997</v>
      </c>
      <c r="N112" s="119">
        <v>0.7</v>
      </c>
      <c r="O112" s="120">
        <v>2E-3</v>
      </c>
      <c r="P112" s="113"/>
      <c r="Q112" s="121">
        <v>214</v>
      </c>
      <c r="R112" s="122">
        <v>37.219676801077398</v>
      </c>
      <c r="S112" s="123">
        <v>36</v>
      </c>
      <c r="T112" s="135">
        <v>1.0338799111410399</v>
      </c>
      <c r="U112" s="136">
        <v>-18.239738302880099</v>
      </c>
      <c r="V112" s="126">
        <v>5.4999999999999997E-3</v>
      </c>
      <c r="W112" s="126">
        <v>1.5E-3</v>
      </c>
      <c r="X112" s="127">
        <v>0</v>
      </c>
      <c r="Y112" s="127">
        <v>35</v>
      </c>
      <c r="Z112" s="113"/>
      <c r="AA112" s="128">
        <v>577</v>
      </c>
      <c r="AB112" s="112">
        <v>100.353988384213</v>
      </c>
      <c r="AC112" s="123">
        <v>200</v>
      </c>
      <c r="AD112" s="118">
        <v>0.50176994192106505</v>
      </c>
      <c r="AE112" s="129">
        <v>-713.22076834933398</v>
      </c>
      <c r="AF112" s="114"/>
      <c r="AG112" s="114"/>
      <c r="AH112" s="130">
        <v>573</v>
      </c>
      <c r="AI112" s="127">
        <v>803</v>
      </c>
      <c r="AJ112" s="113"/>
      <c r="AK112" s="122">
        <v>3584.1429400000002</v>
      </c>
      <c r="AL112" s="122">
        <v>623.36748521338097</v>
      </c>
      <c r="AM112" s="131">
        <v>622.9</v>
      </c>
      <c r="AN112" s="135">
        <v>1.0007504980147399</v>
      </c>
      <c r="AO112" s="139">
        <v>-434.24964302400002</v>
      </c>
      <c r="AP112" s="126">
        <v>3.5000000000000001E-3</v>
      </c>
      <c r="AQ112" s="126">
        <v>5.0000000000000001E-4</v>
      </c>
      <c r="AR112" s="127">
        <v>0</v>
      </c>
      <c r="AS112" s="127">
        <v>714</v>
      </c>
      <c r="AT112" s="115"/>
      <c r="AU112" s="122">
        <v>2020.5888500000001</v>
      </c>
      <c r="AV112" s="112">
        <v>351.42833619093801</v>
      </c>
      <c r="AW112" s="133">
        <v>573</v>
      </c>
      <c r="AX112" s="118">
        <v>0.61331297764561599</v>
      </c>
      <c r="AY112" s="141">
        <v>-1667.9867368795101</v>
      </c>
      <c r="AZ112" s="114"/>
      <c r="BA112" s="114"/>
      <c r="BB112" s="127">
        <v>1274</v>
      </c>
      <c r="BC112" s="127">
        <v>1933</v>
      </c>
      <c r="BD112" s="113"/>
      <c r="BE112" s="122">
        <v>354</v>
      </c>
      <c r="BF112" s="112">
        <v>61.568998072810402</v>
      </c>
      <c r="BG112" s="134">
        <v>65</v>
      </c>
      <c r="BH112" s="135">
        <v>0.94721535496631304</v>
      </c>
      <c r="BI112" s="136">
        <v>-65.321749713533507</v>
      </c>
      <c r="BJ112" s="114">
        <v>7.5000000000000002E-4</v>
      </c>
      <c r="BK112" s="114"/>
      <c r="BL112" s="127">
        <v>20</v>
      </c>
      <c r="BM112" s="127">
        <v>95</v>
      </c>
      <c r="BN112" s="113"/>
      <c r="BO112" s="121">
        <v>388</v>
      </c>
      <c r="BP112" s="122">
        <v>67.482404667374098</v>
      </c>
      <c r="BQ112" s="134">
        <v>78</v>
      </c>
      <c r="BR112" s="120">
        <v>0.86515903419710305</v>
      </c>
      <c r="BS112" s="128">
        <v>-92.044920741568106</v>
      </c>
      <c r="BT112" s="114"/>
      <c r="BU112" s="126"/>
      <c r="BV112" s="121">
        <v>61</v>
      </c>
      <c r="BW112" s="121">
        <v>151</v>
      </c>
      <c r="BX112" s="115"/>
      <c r="BY112" s="120">
        <v>0.99504214179474504</v>
      </c>
      <c r="BZ112" s="120">
        <v>1</v>
      </c>
      <c r="CA112" s="137">
        <v>0.99801685671789797</v>
      </c>
      <c r="CB112" s="119">
        <v>0.9</v>
      </c>
      <c r="CC112" s="126">
        <v>2.5000000000000001E-3</v>
      </c>
      <c r="CD112" s="115"/>
      <c r="CE112" s="115"/>
    </row>
    <row r="113" spans="1:83" s="87" customFormat="1" ht="21.4" customHeight="1" x14ac:dyDescent="0.2">
      <c r="A113" s="111" t="s">
        <v>384</v>
      </c>
      <c r="B113" s="111" t="s">
        <v>386</v>
      </c>
      <c r="C113" s="111" t="s">
        <v>168</v>
      </c>
      <c r="D113" s="112">
        <v>4.2173521322222198</v>
      </c>
      <c r="E113" s="113"/>
      <c r="F113" s="114">
        <v>2.1499999999999998E-2</v>
      </c>
      <c r="G113" s="114">
        <v>1.7999999999999999E-2</v>
      </c>
      <c r="H113" s="115"/>
      <c r="I113" s="116">
        <v>3</v>
      </c>
      <c r="J113" s="116">
        <v>3</v>
      </c>
      <c r="K113" s="113"/>
      <c r="L113" s="137">
        <v>0.89</v>
      </c>
      <c r="M113" s="135">
        <v>0.76500000000000001</v>
      </c>
      <c r="N113" s="119">
        <v>0.7</v>
      </c>
      <c r="O113" s="120">
        <v>8.9999999999999993E-3</v>
      </c>
      <c r="P113" s="113"/>
      <c r="Q113" s="121">
        <v>171</v>
      </c>
      <c r="R113" s="122">
        <v>40.546768360529597</v>
      </c>
      <c r="S113" s="123">
        <v>36</v>
      </c>
      <c r="T113" s="124">
        <v>1.12629912112582</v>
      </c>
      <c r="U113" s="125">
        <v>0.65271267528007104</v>
      </c>
      <c r="V113" s="126">
        <v>0.01</v>
      </c>
      <c r="W113" s="126">
        <v>6.4999999999999997E-3</v>
      </c>
      <c r="X113" s="127">
        <v>0</v>
      </c>
      <c r="Y113" s="127">
        <v>12</v>
      </c>
      <c r="Z113" s="113"/>
      <c r="AA113" s="128">
        <v>602</v>
      </c>
      <c r="AB113" s="112">
        <v>142.74359387742001</v>
      </c>
      <c r="AC113" s="123">
        <v>200</v>
      </c>
      <c r="AD113" s="118">
        <v>0.71371796938709997</v>
      </c>
      <c r="AE113" s="129">
        <v>-344.37381847066598</v>
      </c>
      <c r="AF113" s="114"/>
      <c r="AG113" s="114"/>
      <c r="AH113" s="130">
        <v>242</v>
      </c>
      <c r="AI113" s="127">
        <v>411</v>
      </c>
      <c r="AJ113" s="113"/>
      <c r="AK113" s="122">
        <v>2274.17013</v>
      </c>
      <c r="AL113" s="122">
        <v>539.24122499149405</v>
      </c>
      <c r="AM113" s="131">
        <v>612</v>
      </c>
      <c r="AN113" s="120">
        <v>0.88111311273119897</v>
      </c>
      <c r="AO113" s="122">
        <v>-621.73375452023902</v>
      </c>
      <c r="AP113" s="126"/>
      <c r="AQ113" s="126"/>
      <c r="AR113" s="127">
        <v>307</v>
      </c>
      <c r="AS113" s="127">
        <v>824</v>
      </c>
      <c r="AT113" s="115"/>
      <c r="AU113" s="122">
        <v>2083.7890400000001</v>
      </c>
      <c r="AV113" s="112">
        <v>494.09889776076199</v>
      </c>
      <c r="AW113" s="133">
        <v>573</v>
      </c>
      <c r="AX113" s="120">
        <v>0.86230174129277903</v>
      </c>
      <c r="AY113" s="122">
        <v>-621.77224726622603</v>
      </c>
      <c r="AZ113" s="114"/>
      <c r="BA113" s="114"/>
      <c r="BB113" s="127">
        <v>333</v>
      </c>
      <c r="BC113" s="127">
        <v>817</v>
      </c>
      <c r="BD113" s="113"/>
      <c r="BE113" s="122">
        <v>249.8</v>
      </c>
      <c r="BF113" s="112">
        <v>59.231477990995799</v>
      </c>
      <c r="BG113" s="134">
        <v>65</v>
      </c>
      <c r="BH113" s="120">
        <v>0.91125350755378198</v>
      </c>
      <c r="BI113" s="128">
        <v>-57.771491002966499</v>
      </c>
      <c r="BJ113" s="114"/>
      <c r="BK113" s="114"/>
      <c r="BL113" s="127">
        <v>25</v>
      </c>
      <c r="BM113" s="127">
        <v>80</v>
      </c>
      <c r="BN113" s="113"/>
      <c r="BO113" s="121">
        <v>221</v>
      </c>
      <c r="BP113" s="122">
        <v>52.402548582906697</v>
      </c>
      <c r="BQ113" s="134">
        <v>78</v>
      </c>
      <c r="BR113" s="118">
        <v>0.67182754593470095</v>
      </c>
      <c r="BS113" s="129">
        <v>-131.11179034179199</v>
      </c>
      <c r="BT113" s="114"/>
      <c r="BU113" s="126"/>
      <c r="BV113" s="121">
        <v>108</v>
      </c>
      <c r="BW113" s="121">
        <v>174</v>
      </c>
      <c r="BX113" s="115"/>
      <c r="BY113" s="120">
        <v>0.99796885578876104</v>
      </c>
      <c r="BZ113" s="120">
        <v>1</v>
      </c>
      <c r="CA113" s="137">
        <v>0.999187542315505</v>
      </c>
      <c r="CB113" s="119">
        <v>0.9</v>
      </c>
      <c r="CC113" s="126">
        <v>2.5000000000000001E-3</v>
      </c>
      <c r="CD113" s="115"/>
      <c r="CE113" s="115"/>
    </row>
    <row r="114" spans="1:83" s="87" customFormat="1" ht="21.4" customHeight="1" x14ac:dyDescent="0.2">
      <c r="A114" s="111" t="s">
        <v>384</v>
      </c>
      <c r="B114" s="111" t="s">
        <v>386</v>
      </c>
      <c r="C114" s="111" t="s">
        <v>169</v>
      </c>
      <c r="D114" s="112">
        <v>3.2068006302222201</v>
      </c>
      <c r="E114" s="113"/>
      <c r="F114" s="114">
        <v>5.4999999999999997E-3</v>
      </c>
      <c r="G114" s="114">
        <v>2.5000000000000001E-3</v>
      </c>
      <c r="H114" s="115"/>
      <c r="I114" s="116">
        <v>2</v>
      </c>
      <c r="J114" s="116">
        <v>1</v>
      </c>
      <c r="K114" s="113"/>
      <c r="L114" s="117">
        <v>0.37</v>
      </c>
      <c r="M114" s="118">
        <v>0.48299999999999998</v>
      </c>
      <c r="N114" s="119">
        <v>0.7</v>
      </c>
      <c r="O114" s="120"/>
      <c r="P114" s="113"/>
      <c r="Q114" s="121">
        <v>93</v>
      </c>
      <c r="R114" s="122">
        <v>29.0008674451194</v>
      </c>
      <c r="S114" s="123">
        <v>36</v>
      </c>
      <c r="T114" s="120">
        <v>0.80557965125331599</v>
      </c>
      <c r="U114" s="128">
        <v>-36.529091055935901</v>
      </c>
      <c r="V114" s="126"/>
      <c r="W114" s="126"/>
      <c r="X114" s="127">
        <v>23</v>
      </c>
      <c r="Y114" s="127">
        <v>46</v>
      </c>
      <c r="Z114" s="113"/>
      <c r="AA114" s="128">
        <v>283</v>
      </c>
      <c r="AB114" s="112">
        <v>88.249951472782698</v>
      </c>
      <c r="AC114" s="123">
        <v>200</v>
      </c>
      <c r="AD114" s="118">
        <v>0.44124975736391298</v>
      </c>
      <c r="AE114" s="129">
        <v>-436.606061421866</v>
      </c>
      <c r="AF114" s="114"/>
      <c r="AG114" s="114"/>
      <c r="AH114" s="130">
        <v>359</v>
      </c>
      <c r="AI114" s="127">
        <v>487</v>
      </c>
      <c r="AJ114" s="113"/>
      <c r="AK114" s="122">
        <v>1006.9642</v>
      </c>
      <c r="AL114" s="122">
        <v>314.00898157183502</v>
      </c>
      <c r="AM114" s="131">
        <v>612</v>
      </c>
      <c r="AN114" s="118">
        <v>0.51308657119580903</v>
      </c>
      <c r="AO114" s="141">
        <v>-1195.03034795091</v>
      </c>
      <c r="AP114" s="126"/>
      <c r="AQ114" s="126"/>
      <c r="AR114" s="127">
        <v>956</v>
      </c>
      <c r="AS114" s="127">
        <v>1349</v>
      </c>
      <c r="AT114" s="115"/>
      <c r="AU114" s="122">
        <v>1569.36096</v>
      </c>
      <c r="AV114" s="112">
        <v>489.38525994091702</v>
      </c>
      <c r="AW114" s="133">
        <v>573</v>
      </c>
      <c r="AX114" s="120">
        <v>0.85407549727908805</v>
      </c>
      <c r="AY114" s="122">
        <v>-487.900413746965</v>
      </c>
      <c r="AZ114" s="114"/>
      <c r="BA114" s="114"/>
      <c r="BB114" s="127">
        <v>269</v>
      </c>
      <c r="BC114" s="127">
        <v>636</v>
      </c>
      <c r="BD114" s="113"/>
      <c r="BE114" s="122">
        <v>178.4</v>
      </c>
      <c r="BF114" s="112">
        <v>55.631771529132301</v>
      </c>
      <c r="BG114" s="134">
        <v>65</v>
      </c>
      <c r="BH114" s="120">
        <v>0.85587340814049595</v>
      </c>
      <c r="BI114" s="128">
        <v>-55.471969962106499</v>
      </c>
      <c r="BJ114" s="114"/>
      <c r="BK114" s="114"/>
      <c r="BL114" s="127">
        <v>31</v>
      </c>
      <c r="BM114" s="127">
        <v>72</v>
      </c>
      <c r="BN114" s="113"/>
      <c r="BO114" s="121">
        <v>241</v>
      </c>
      <c r="BP114" s="122">
        <v>75.152785529825493</v>
      </c>
      <c r="BQ114" s="134">
        <v>78</v>
      </c>
      <c r="BR114" s="135">
        <v>0.96349725038237799</v>
      </c>
      <c r="BS114" s="136">
        <v>-26.739632778009401</v>
      </c>
      <c r="BT114" s="114">
        <v>3.0000000000000001E-3</v>
      </c>
      <c r="BU114" s="126"/>
      <c r="BV114" s="121">
        <v>10</v>
      </c>
      <c r="BW114" s="121">
        <v>60</v>
      </c>
      <c r="BX114" s="115"/>
      <c r="BY114" s="120">
        <v>0.99909747292418805</v>
      </c>
      <c r="BZ114" s="120">
        <v>1</v>
      </c>
      <c r="CA114" s="137">
        <v>0.99963898916967497</v>
      </c>
      <c r="CB114" s="119">
        <v>0.9</v>
      </c>
      <c r="CC114" s="126">
        <v>2.5000000000000001E-3</v>
      </c>
      <c r="CD114" s="115"/>
      <c r="CE114" s="115"/>
    </row>
    <row r="115" spans="1:83" s="87" customFormat="1" ht="21.4" customHeight="1" x14ac:dyDescent="0.2">
      <c r="A115" s="111" t="s">
        <v>384</v>
      </c>
      <c r="B115" s="111" t="s">
        <v>386</v>
      </c>
      <c r="C115" s="111" t="s">
        <v>170</v>
      </c>
      <c r="D115" s="112">
        <v>9.4290395323333307</v>
      </c>
      <c r="E115" s="113"/>
      <c r="F115" s="114">
        <v>3.7624999999999999E-2</v>
      </c>
      <c r="G115" s="114">
        <v>2.5874999999999999E-2</v>
      </c>
      <c r="H115" s="115"/>
      <c r="I115" s="116">
        <v>6</v>
      </c>
      <c r="J115" s="116">
        <v>5</v>
      </c>
      <c r="K115" s="113"/>
      <c r="L115" s="138">
        <v>0.79</v>
      </c>
      <c r="M115" s="135">
        <v>0.77900000000000003</v>
      </c>
      <c r="N115" s="119">
        <v>0.7</v>
      </c>
      <c r="O115" s="120">
        <v>1.0999999999999999E-2</v>
      </c>
      <c r="P115" s="113"/>
      <c r="Q115" s="121">
        <v>353</v>
      </c>
      <c r="R115" s="122">
        <v>37.437535264277898</v>
      </c>
      <c r="S115" s="123">
        <v>36</v>
      </c>
      <c r="T115" s="135">
        <v>1.0399315351188301</v>
      </c>
      <c r="U115" s="136">
        <v>-27.857764790007899</v>
      </c>
      <c r="V115" s="126">
        <v>5.4999999999999997E-3</v>
      </c>
      <c r="W115" s="126">
        <v>2E-3</v>
      </c>
      <c r="X115" s="127">
        <v>0</v>
      </c>
      <c r="Y115" s="127">
        <v>55</v>
      </c>
      <c r="Z115" s="113"/>
      <c r="AA115" s="128">
        <v>961</v>
      </c>
      <c r="AB115" s="112">
        <v>101.919182405017</v>
      </c>
      <c r="AC115" s="123">
        <v>200</v>
      </c>
      <c r="AD115" s="118">
        <v>0.50959591202508503</v>
      </c>
      <c r="AE115" s="129">
        <v>-1154.8764710555999</v>
      </c>
      <c r="AF115" s="114"/>
      <c r="AG115" s="114"/>
      <c r="AH115" s="130">
        <v>925</v>
      </c>
      <c r="AI115" s="127">
        <v>1302</v>
      </c>
      <c r="AJ115" s="113"/>
      <c r="AK115" s="122">
        <v>8593.1037400000005</v>
      </c>
      <c r="AL115" s="122">
        <v>911.344544747447</v>
      </c>
      <c r="AM115" s="131">
        <v>666.7</v>
      </c>
      <c r="AN115" s="124">
        <v>1.3669484696976899</v>
      </c>
      <c r="AO115" s="132">
        <v>1539.8295237361599</v>
      </c>
      <c r="AP115" s="126">
        <v>0.01</v>
      </c>
      <c r="AQ115" s="126">
        <v>0.01</v>
      </c>
      <c r="AR115" s="127">
        <v>0</v>
      </c>
      <c r="AS115" s="127">
        <v>0</v>
      </c>
      <c r="AT115" s="115"/>
      <c r="AU115" s="122">
        <v>5314.6704200000004</v>
      </c>
      <c r="AV115" s="112">
        <v>563.64918205882395</v>
      </c>
      <c r="AW115" s="133">
        <v>573</v>
      </c>
      <c r="AX115" s="135">
        <v>0.98368094600143796</v>
      </c>
      <c r="AY115" s="139">
        <v>-734.34885440942503</v>
      </c>
      <c r="AZ115" s="114">
        <v>3.7499999999999999E-3</v>
      </c>
      <c r="BA115" s="114"/>
      <c r="BB115" s="127">
        <v>89</v>
      </c>
      <c r="BC115" s="127">
        <v>1169</v>
      </c>
      <c r="BD115" s="113"/>
      <c r="BE115" s="122">
        <v>419.9</v>
      </c>
      <c r="BF115" s="112">
        <v>44.5326375565731</v>
      </c>
      <c r="BG115" s="134">
        <v>65</v>
      </c>
      <c r="BH115" s="118">
        <v>0.68511750087035606</v>
      </c>
      <c r="BI115" s="129">
        <v>-267.75985309306998</v>
      </c>
      <c r="BJ115" s="114"/>
      <c r="BK115" s="114"/>
      <c r="BL115" s="127">
        <v>193</v>
      </c>
      <c r="BM115" s="127">
        <v>316</v>
      </c>
      <c r="BN115" s="113"/>
      <c r="BO115" s="121">
        <v>742</v>
      </c>
      <c r="BP115" s="122">
        <v>78.693062793468101</v>
      </c>
      <c r="BQ115" s="134">
        <v>78</v>
      </c>
      <c r="BR115" s="135">
        <v>1.00888542042908</v>
      </c>
      <c r="BS115" s="136">
        <v>-45.241825401948503</v>
      </c>
      <c r="BT115" s="114">
        <v>4.875E-3</v>
      </c>
      <c r="BU115" s="126">
        <v>3.7500000000000001E-4</v>
      </c>
      <c r="BV115" s="121">
        <v>0</v>
      </c>
      <c r="BW115" s="121">
        <v>141</v>
      </c>
      <c r="BX115" s="115"/>
      <c r="BY115" s="120">
        <v>0.99583429761629205</v>
      </c>
      <c r="BZ115" s="120">
        <v>1</v>
      </c>
      <c r="CA115" s="137">
        <v>0.99833371904651702</v>
      </c>
      <c r="CB115" s="119">
        <v>0.9</v>
      </c>
      <c r="CC115" s="126">
        <v>2.5000000000000001E-3</v>
      </c>
      <c r="CD115" s="115"/>
      <c r="CE115" s="115"/>
    </row>
    <row r="116" spans="1:83" s="87" customFormat="1" ht="21.4" customHeight="1" x14ac:dyDescent="0.2">
      <c r="A116" s="111" t="s">
        <v>384</v>
      </c>
      <c r="B116" s="111" t="s">
        <v>386</v>
      </c>
      <c r="C116" s="111" t="s">
        <v>171</v>
      </c>
      <c r="D116" s="112">
        <v>3.6511770079999999</v>
      </c>
      <c r="E116" s="113"/>
      <c r="F116" s="114">
        <v>4.7E-2</v>
      </c>
      <c r="G116" s="114">
        <v>3.95E-2</v>
      </c>
      <c r="H116" s="115"/>
      <c r="I116" s="116">
        <v>5</v>
      </c>
      <c r="J116" s="116">
        <v>5</v>
      </c>
      <c r="K116" s="113"/>
      <c r="L116" s="117">
        <v>0.47</v>
      </c>
      <c r="M116" s="120">
        <v>0.66100000000000003</v>
      </c>
      <c r="N116" s="119">
        <v>0.7</v>
      </c>
      <c r="O116" s="120"/>
      <c r="P116" s="113"/>
      <c r="Q116" s="121">
        <v>221</v>
      </c>
      <c r="R116" s="122">
        <v>60.528426728085897</v>
      </c>
      <c r="S116" s="123">
        <v>36</v>
      </c>
      <c r="T116" s="124">
        <v>1.6813451868912801</v>
      </c>
      <c r="U116" s="125">
        <v>73.521658292864004</v>
      </c>
      <c r="V116" s="126">
        <v>0.01</v>
      </c>
      <c r="W116" s="126">
        <v>0.01</v>
      </c>
      <c r="X116" s="127">
        <v>0</v>
      </c>
      <c r="Y116" s="127">
        <v>0</v>
      </c>
      <c r="Z116" s="113"/>
      <c r="AA116" s="128">
        <v>336</v>
      </c>
      <c r="AB116" s="112">
        <v>92.025119369397601</v>
      </c>
      <c r="AC116" s="123">
        <v>200</v>
      </c>
      <c r="AD116" s="118">
        <v>0.46012559684698801</v>
      </c>
      <c r="AE116" s="129">
        <v>-483.32412059519999</v>
      </c>
      <c r="AF116" s="114"/>
      <c r="AG116" s="114"/>
      <c r="AH116" s="130">
        <v>395</v>
      </c>
      <c r="AI116" s="127">
        <v>541</v>
      </c>
      <c r="AJ116" s="113"/>
      <c r="AK116" s="122">
        <v>1969.71676</v>
      </c>
      <c r="AL116" s="122">
        <v>539.47446417530705</v>
      </c>
      <c r="AM116" s="131">
        <v>612</v>
      </c>
      <c r="AN116" s="120">
        <v>0.88149422250867104</v>
      </c>
      <c r="AO116" s="122">
        <v>-537.41504902131203</v>
      </c>
      <c r="AP116" s="126"/>
      <c r="AQ116" s="126"/>
      <c r="AR116" s="127">
        <v>265</v>
      </c>
      <c r="AS116" s="127">
        <v>712</v>
      </c>
      <c r="AT116" s="115"/>
      <c r="AU116" s="122">
        <v>2266.7830600000002</v>
      </c>
      <c r="AV116" s="112">
        <v>620.83625500306096</v>
      </c>
      <c r="AW116" s="133">
        <v>573</v>
      </c>
      <c r="AX116" s="135">
        <v>1.08348386562489</v>
      </c>
      <c r="AY116" s="139">
        <v>-75.559446883845794</v>
      </c>
      <c r="AZ116" s="114">
        <v>1.2E-2</v>
      </c>
      <c r="BA116" s="114">
        <v>6.0000000000000001E-3</v>
      </c>
      <c r="BB116" s="127">
        <v>0</v>
      </c>
      <c r="BC116" s="127">
        <v>244</v>
      </c>
      <c r="BD116" s="113"/>
      <c r="BE116" s="122">
        <v>289.10000000000002</v>
      </c>
      <c r="BF116" s="112">
        <v>79.179946457419206</v>
      </c>
      <c r="BG116" s="134">
        <v>65</v>
      </c>
      <c r="BH116" s="124">
        <v>1.21815302242183</v>
      </c>
      <c r="BI116" s="125">
        <v>22.819660806560002</v>
      </c>
      <c r="BJ116" s="114">
        <v>1.4999999999999999E-2</v>
      </c>
      <c r="BK116" s="114">
        <v>1.4999999999999999E-2</v>
      </c>
      <c r="BL116" s="127">
        <v>0</v>
      </c>
      <c r="BM116" s="127">
        <v>0</v>
      </c>
      <c r="BN116" s="113"/>
      <c r="BO116" s="121">
        <v>329</v>
      </c>
      <c r="BP116" s="122">
        <v>90.107929382535204</v>
      </c>
      <c r="BQ116" s="134">
        <v>78</v>
      </c>
      <c r="BR116" s="124">
        <v>1.15522986387866</v>
      </c>
      <c r="BS116" s="125">
        <v>24.1588501896704</v>
      </c>
      <c r="BT116" s="114">
        <v>7.4999999999999997E-3</v>
      </c>
      <c r="BU116" s="126">
        <v>6.0000000000000001E-3</v>
      </c>
      <c r="BV116" s="121">
        <v>0</v>
      </c>
      <c r="BW116" s="121">
        <v>13</v>
      </c>
      <c r="BX116" s="115"/>
      <c r="BY116" s="120">
        <v>0.99753320683111901</v>
      </c>
      <c r="BZ116" s="120">
        <v>1</v>
      </c>
      <c r="CA116" s="137">
        <v>0.99901328273244805</v>
      </c>
      <c r="CB116" s="119">
        <v>0.9</v>
      </c>
      <c r="CC116" s="126">
        <v>2.5000000000000001E-3</v>
      </c>
      <c r="CD116" s="115"/>
      <c r="CE116" s="115"/>
    </row>
    <row r="117" spans="1:83" s="87" customFormat="1" ht="21.4" customHeight="1" x14ac:dyDescent="0.2">
      <c r="A117" s="111" t="s">
        <v>384</v>
      </c>
      <c r="B117" s="111" t="s">
        <v>386</v>
      </c>
      <c r="C117" s="111" t="s">
        <v>172</v>
      </c>
      <c r="D117" s="112">
        <v>2.93764142466667</v>
      </c>
      <c r="E117" s="113"/>
      <c r="F117" s="114">
        <v>0.06</v>
      </c>
      <c r="G117" s="114">
        <v>0.06</v>
      </c>
      <c r="H117" s="115"/>
      <c r="I117" s="116">
        <v>6</v>
      </c>
      <c r="J117" s="116">
        <v>6</v>
      </c>
      <c r="K117" s="113"/>
      <c r="L117" s="138">
        <v>0.73</v>
      </c>
      <c r="M117" s="120">
        <v>0.64400000000000002</v>
      </c>
      <c r="N117" s="119">
        <v>0.7</v>
      </c>
      <c r="O117" s="120"/>
      <c r="P117" s="113"/>
      <c r="Q117" s="121">
        <v>133</v>
      </c>
      <c r="R117" s="122">
        <v>45.274416027508003</v>
      </c>
      <c r="S117" s="123">
        <v>36</v>
      </c>
      <c r="T117" s="124">
        <v>1.25762266743078</v>
      </c>
      <c r="U117" s="125">
        <v>14.3427875748639</v>
      </c>
      <c r="V117" s="126">
        <v>0.01</v>
      </c>
      <c r="W117" s="126">
        <v>0.01</v>
      </c>
      <c r="X117" s="127">
        <v>0</v>
      </c>
      <c r="Y117" s="127">
        <v>0</v>
      </c>
      <c r="Z117" s="113"/>
      <c r="AA117" s="128">
        <v>451</v>
      </c>
      <c r="AB117" s="112">
        <v>153.52452352185</v>
      </c>
      <c r="AC117" s="123">
        <v>200</v>
      </c>
      <c r="AD117" s="120">
        <v>0.76762261760924999</v>
      </c>
      <c r="AE117" s="128">
        <v>-208.20673569520099</v>
      </c>
      <c r="AF117" s="114"/>
      <c r="AG117" s="114"/>
      <c r="AH117" s="130">
        <v>137</v>
      </c>
      <c r="AI117" s="127">
        <v>255</v>
      </c>
      <c r="AJ117" s="113"/>
      <c r="AK117" s="122">
        <v>2314.1425300000001</v>
      </c>
      <c r="AL117" s="122">
        <v>787.75527556518796</v>
      </c>
      <c r="AM117" s="131">
        <v>612</v>
      </c>
      <c r="AN117" s="124">
        <v>1.28718182281893</v>
      </c>
      <c r="AO117" s="132">
        <v>296.96991877268499</v>
      </c>
      <c r="AP117" s="126">
        <v>0.01</v>
      </c>
      <c r="AQ117" s="126">
        <v>0.01</v>
      </c>
      <c r="AR117" s="127">
        <v>0</v>
      </c>
      <c r="AS117" s="127">
        <v>0</v>
      </c>
      <c r="AT117" s="115"/>
      <c r="AU117" s="122">
        <v>2134.2360399999998</v>
      </c>
      <c r="AV117" s="112">
        <v>726.51346147264098</v>
      </c>
      <c r="AW117" s="133">
        <v>573</v>
      </c>
      <c r="AX117" s="124">
        <v>1.26791180012677</v>
      </c>
      <c r="AY117" s="132">
        <v>249.64858672045199</v>
      </c>
      <c r="AZ117" s="114">
        <v>1.4999999999999999E-2</v>
      </c>
      <c r="BA117" s="114">
        <v>1.4999999999999999E-2</v>
      </c>
      <c r="BB117" s="127">
        <v>0</v>
      </c>
      <c r="BC117" s="127">
        <v>0</v>
      </c>
      <c r="BD117" s="113"/>
      <c r="BE117" s="122">
        <v>231.5</v>
      </c>
      <c r="BF117" s="112">
        <v>78.804716619309005</v>
      </c>
      <c r="BG117" s="134">
        <v>65</v>
      </c>
      <c r="BH117" s="124">
        <v>1.2123802556816801</v>
      </c>
      <c r="BI117" s="125">
        <v>17.257810899059699</v>
      </c>
      <c r="BJ117" s="114">
        <v>1.4999999999999999E-2</v>
      </c>
      <c r="BK117" s="114">
        <v>1.4999999999999999E-2</v>
      </c>
      <c r="BL117" s="127">
        <v>0</v>
      </c>
      <c r="BM117" s="127">
        <v>0</v>
      </c>
      <c r="BN117" s="113"/>
      <c r="BO117" s="121">
        <v>321</v>
      </c>
      <c r="BP117" s="122">
        <v>109.271334923534</v>
      </c>
      <c r="BQ117" s="134">
        <v>78</v>
      </c>
      <c r="BR117" s="124">
        <v>1.40091455030172</v>
      </c>
      <c r="BS117" s="125">
        <v>75.732792284870101</v>
      </c>
      <c r="BT117" s="114">
        <v>7.4999999999999997E-3</v>
      </c>
      <c r="BU117" s="126">
        <v>7.4999999999999997E-3</v>
      </c>
      <c r="BV117" s="121">
        <v>0</v>
      </c>
      <c r="BW117" s="121">
        <v>0</v>
      </c>
      <c r="BX117" s="115"/>
      <c r="BY117" s="120">
        <v>0.996592844974446</v>
      </c>
      <c r="BZ117" s="120">
        <v>1</v>
      </c>
      <c r="CA117" s="137">
        <v>0.99863713798977805</v>
      </c>
      <c r="CB117" s="119">
        <v>0.9</v>
      </c>
      <c r="CC117" s="126">
        <v>2.5000000000000001E-3</v>
      </c>
      <c r="CD117" s="115"/>
      <c r="CE117" s="115"/>
    </row>
    <row r="118" spans="1:83" s="87" customFormat="1" ht="21.4" customHeight="1" x14ac:dyDescent="0.2">
      <c r="A118" s="111" t="s">
        <v>384</v>
      </c>
      <c r="B118" s="111" t="s">
        <v>174</v>
      </c>
      <c r="C118" s="111" t="s">
        <v>175</v>
      </c>
      <c r="D118" s="112">
        <v>2.45315055322222</v>
      </c>
      <c r="E118" s="113"/>
      <c r="F118" s="114">
        <v>5.3999999999999999E-2</v>
      </c>
      <c r="G118" s="114">
        <v>3.7999999999999999E-2</v>
      </c>
      <c r="H118" s="115"/>
      <c r="I118" s="116">
        <v>6</v>
      </c>
      <c r="J118" s="116">
        <v>6</v>
      </c>
      <c r="K118" s="113"/>
      <c r="L118" s="140">
        <v>0.68</v>
      </c>
      <c r="M118" s="120">
        <v>0.63900000000000001</v>
      </c>
      <c r="N118" s="119">
        <v>0.7</v>
      </c>
      <c r="O118" s="120"/>
      <c r="P118" s="113"/>
      <c r="Q118" s="121">
        <v>147</v>
      </c>
      <c r="R118" s="122">
        <v>59.922942685647598</v>
      </c>
      <c r="S118" s="123">
        <v>36</v>
      </c>
      <c r="T118" s="124">
        <v>1.6645261857124301</v>
      </c>
      <c r="U118" s="125">
        <v>47.912342854248102</v>
      </c>
      <c r="V118" s="126">
        <v>0.01</v>
      </c>
      <c r="W118" s="126">
        <v>0.01</v>
      </c>
      <c r="X118" s="127">
        <v>0</v>
      </c>
      <c r="Y118" s="127">
        <v>0</v>
      </c>
      <c r="Z118" s="113"/>
      <c r="AA118" s="128">
        <v>248</v>
      </c>
      <c r="AB118" s="112">
        <v>101.094488340412</v>
      </c>
      <c r="AC118" s="123">
        <v>200</v>
      </c>
      <c r="AD118" s="118">
        <v>0.50547244170205996</v>
      </c>
      <c r="AE118" s="129">
        <v>-302.48698414306602</v>
      </c>
      <c r="AF118" s="114"/>
      <c r="AG118" s="114"/>
      <c r="AH118" s="130">
        <v>243</v>
      </c>
      <c r="AI118" s="127">
        <v>341</v>
      </c>
      <c r="AJ118" s="113"/>
      <c r="AK118" s="122">
        <v>2222.53503</v>
      </c>
      <c r="AL118" s="122">
        <v>905.99210353424598</v>
      </c>
      <c r="AM118" s="131">
        <v>828</v>
      </c>
      <c r="AN118" s="135">
        <v>1.09419336175634</v>
      </c>
      <c r="AO118" s="139">
        <v>-56.481084352294097</v>
      </c>
      <c r="AP118" s="126">
        <v>8.5000000000000006E-3</v>
      </c>
      <c r="AQ118" s="126">
        <v>4.4999999999999997E-3</v>
      </c>
      <c r="AR118" s="127">
        <v>0</v>
      </c>
      <c r="AS118" s="127">
        <v>215</v>
      </c>
      <c r="AT118" s="115"/>
      <c r="AU118" s="122">
        <v>1566.3309200000001</v>
      </c>
      <c r="AV118" s="112">
        <v>638.49767310148104</v>
      </c>
      <c r="AW118" s="133">
        <v>573</v>
      </c>
      <c r="AX118" s="135">
        <v>1.1143065848193401</v>
      </c>
      <c r="AY118" s="139">
        <v>-7.4407169290932398</v>
      </c>
      <c r="AZ118" s="114">
        <v>1.4250000000000001E-2</v>
      </c>
      <c r="BA118" s="114">
        <v>8.2500000000000004E-3</v>
      </c>
      <c r="BB118" s="127">
        <v>0</v>
      </c>
      <c r="BC118" s="127">
        <v>121</v>
      </c>
      <c r="BD118" s="113"/>
      <c r="BE118" s="122">
        <v>171.1</v>
      </c>
      <c r="BF118" s="112">
        <v>69.747044173566707</v>
      </c>
      <c r="BG118" s="134">
        <v>65</v>
      </c>
      <c r="BH118" s="135">
        <v>1.0730314488241</v>
      </c>
      <c r="BI118" s="136">
        <v>-7.8082698464965299</v>
      </c>
      <c r="BJ118" s="114">
        <v>1.125E-2</v>
      </c>
      <c r="BK118" s="114">
        <v>5.2500000000000003E-3</v>
      </c>
      <c r="BL118" s="127">
        <v>0</v>
      </c>
      <c r="BM118" s="127">
        <v>21</v>
      </c>
      <c r="BN118" s="113"/>
      <c r="BO118" s="121">
        <v>286</v>
      </c>
      <c r="BP118" s="122">
        <v>116.584772844185</v>
      </c>
      <c r="BQ118" s="134">
        <v>78</v>
      </c>
      <c r="BR118" s="124">
        <v>1.49467657492545</v>
      </c>
      <c r="BS118" s="125">
        <v>81.183516530812994</v>
      </c>
      <c r="BT118" s="114">
        <v>7.4999999999999997E-3</v>
      </c>
      <c r="BU118" s="126">
        <v>7.4999999999999997E-3</v>
      </c>
      <c r="BV118" s="121">
        <v>0</v>
      </c>
      <c r="BW118" s="121">
        <v>0</v>
      </c>
      <c r="BX118" s="115"/>
      <c r="BY118" s="120">
        <v>0.98973481608212099</v>
      </c>
      <c r="BZ118" s="120">
        <v>1</v>
      </c>
      <c r="CA118" s="137">
        <v>0.99589392643284902</v>
      </c>
      <c r="CB118" s="119">
        <v>0.9</v>
      </c>
      <c r="CC118" s="126">
        <v>2.5000000000000001E-3</v>
      </c>
      <c r="CD118" s="115"/>
      <c r="CE118" s="115"/>
    </row>
    <row r="119" spans="1:83" s="87" customFormat="1" ht="21.4" customHeight="1" x14ac:dyDescent="0.2">
      <c r="A119" s="111" t="s">
        <v>384</v>
      </c>
      <c r="B119" s="111" t="s">
        <v>174</v>
      </c>
      <c r="C119" s="111" t="s">
        <v>176</v>
      </c>
      <c r="D119" s="112">
        <v>2.9722222222222201</v>
      </c>
      <c r="E119" s="113"/>
      <c r="F119" s="114">
        <v>0.06</v>
      </c>
      <c r="G119" s="114">
        <v>5.9249999999999997E-2</v>
      </c>
      <c r="H119" s="115"/>
      <c r="I119" s="116">
        <v>6</v>
      </c>
      <c r="J119" s="116">
        <v>6</v>
      </c>
      <c r="K119" s="113"/>
      <c r="L119" s="137">
        <v>0.94</v>
      </c>
      <c r="M119" s="118">
        <v>0.58899999999999997</v>
      </c>
      <c r="N119" s="119">
        <v>0.7</v>
      </c>
      <c r="O119" s="120"/>
      <c r="P119" s="113"/>
      <c r="Q119" s="121">
        <v>202</v>
      </c>
      <c r="R119" s="122">
        <v>67.962616822429894</v>
      </c>
      <c r="S119" s="123">
        <v>36</v>
      </c>
      <c r="T119" s="124">
        <v>1.8878504672897201</v>
      </c>
      <c r="U119" s="125">
        <v>81.946000000000097</v>
      </c>
      <c r="V119" s="126">
        <v>0.01</v>
      </c>
      <c r="W119" s="126">
        <v>0.01</v>
      </c>
      <c r="X119" s="127">
        <v>0</v>
      </c>
      <c r="Y119" s="127">
        <v>0</v>
      </c>
      <c r="Z119" s="113"/>
      <c r="AA119" s="128">
        <v>511</v>
      </c>
      <c r="AB119" s="112">
        <v>171.92523364485999</v>
      </c>
      <c r="AC119" s="123">
        <v>200</v>
      </c>
      <c r="AD119" s="120">
        <v>0.85962616822430005</v>
      </c>
      <c r="AE119" s="128">
        <v>-155.96666666666599</v>
      </c>
      <c r="AF119" s="114"/>
      <c r="AG119" s="114"/>
      <c r="AH119" s="130">
        <v>84</v>
      </c>
      <c r="AI119" s="127">
        <v>203</v>
      </c>
      <c r="AJ119" s="113"/>
      <c r="AK119" s="122">
        <v>3706.0291999999999</v>
      </c>
      <c r="AL119" s="122">
        <v>1246.8883289719599</v>
      </c>
      <c r="AM119" s="131">
        <v>793.4</v>
      </c>
      <c r="AN119" s="124">
        <v>1.57157591249302</v>
      </c>
      <c r="AO119" s="132">
        <v>1060.17243333334</v>
      </c>
      <c r="AP119" s="126">
        <v>0.01</v>
      </c>
      <c r="AQ119" s="126">
        <v>0.01</v>
      </c>
      <c r="AR119" s="127">
        <v>0</v>
      </c>
      <c r="AS119" s="127">
        <v>0</v>
      </c>
      <c r="AT119" s="115"/>
      <c r="AU119" s="122">
        <v>2446.04828</v>
      </c>
      <c r="AV119" s="112">
        <v>822.96951476635502</v>
      </c>
      <c r="AW119" s="133">
        <v>573</v>
      </c>
      <c r="AX119" s="124">
        <v>1.43624697166903</v>
      </c>
      <c r="AY119" s="132">
        <v>539.276180000002</v>
      </c>
      <c r="AZ119" s="114">
        <v>1.4999999999999999E-2</v>
      </c>
      <c r="BA119" s="114">
        <v>1.4999999999999999E-2</v>
      </c>
      <c r="BB119" s="127">
        <v>0</v>
      </c>
      <c r="BC119" s="127">
        <v>0</v>
      </c>
      <c r="BD119" s="113"/>
      <c r="BE119" s="122">
        <v>229.9</v>
      </c>
      <c r="BF119" s="112">
        <v>77.3495327102804</v>
      </c>
      <c r="BG119" s="134">
        <v>65</v>
      </c>
      <c r="BH119" s="124">
        <v>1.1899928109273901</v>
      </c>
      <c r="BI119" s="125">
        <v>13.135833333333499</v>
      </c>
      <c r="BJ119" s="114">
        <v>1.4999999999999999E-2</v>
      </c>
      <c r="BK119" s="114">
        <v>1.4250000000000001E-2</v>
      </c>
      <c r="BL119" s="127">
        <v>0</v>
      </c>
      <c r="BM119" s="127">
        <v>2</v>
      </c>
      <c r="BN119" s="113"/>
      <c r="BO119" s="121">
        <v>323</v>
      </c>
      <c r="BP119" s="122">
        <v>108.672897196262</v>
      </c>
      <c r="BQ119" s="134">
        <v>78</v>
      </c>
      <c r="BR119" s="124">
        <v>1.3932422717469499</v>
      </c>
      <c r="BS119" s="125">
        <v>74.845600000000204</v>
      </c>
      <c r="BT119" s="114">
        <v>7.4999999999999997E-3</v>
      </c>
      <c r="BU119" s="126">
        <v>7.4999999999999997E-3</v>
      </c>
      <c r="BV119" s="121">
        <v>0</v>
      </c>
      <c r="BW119" s="121">
        <v>0</v>
      </c>
      <c r="BX119" s="115"/>
      <c r="BY119" s="120">
        <v>0.99609184171958998</v>
      </c>
      <c r="BZ119" s="120">
        <v>1</v>
      </c>
      <c r="CA119" s="137">
        <v>0.99843673668783595</v>
      </c>
      <c r="CB119" s="119">
        <v>0.9</v>
      </c>
      <c r="CC119" s="126">
        <v>2.5000000000000001E-3</v>
      </c>
      <c r="CD119" s="115"/>
      <c r="CE119" s="115"/>
    </row>
    <row r="120" spans="1:83" s="87" customFormat="1" ht="21.4" customHeight="1" x14ac:dyDescent="0.2">
      <c r="A120" s="111" t="s">
        <v>384</v>
      </c>
      <c r="B120" s="111" t="s">
        <v>174</v>
      </c>
      <c r="C120" s="111" t="s">
        <v>177</v>
      </c>
      <c r="D120" s="112">
        <v>2.2077294685555602</v>
      </c>
      <c r="E120" s="113"/>
      <c r="F120" s="114">
        <v>5.1749999999999997E-2</v>
      </c>
      <c r="G120" s="114">
        <v>4.2750000000000003E-2</v>
      </c>
      <c r="H120" s="115"/>
      <c r="I120" s="116">
        <v>5</v>
      </c>
      <c r="J120" s="116">
        <v>5</v>
      </c>
      <c r="K120" s="113"/>
      <c r="L120" s="117">
        <v>0.32</v>
      </c>
      <c r="M120" s="118">
        <v>0.41599999999999998</v>
      </c>
      <c r="N120" s="119">
        <v>0.7</v>
      </c>
      <c r="O120" s="120"/>
      <c r="P120" s="113"/>
      <c r="Q120" s="121">
        <v>130</v>
      </c>
      <c r="R120" s="122">
        <v>58.884026259365299</v>
      </c>
      <c r="S120" s="123">
        <v>36</v>
      </c>
      <c r="T120" s="124">
        <v>1.63566739609348</v>
      </c>
      <c r="U120" s="125">
        <v>40.825391306103803</v>
      </c>
      <c r="V120" s="126">
        <v>0.01</v>
      </c>
      <c r="W120" s="126">
        <v>0.01</v>
      </c>
      <c r="X120" s="127">
        <v>0</v>
      </c>
      <c r="Y120" s="127">
        <v>0</v>
      </c>
      <c r="Z120" s="113"/>
      <c r="AA120" s="128">
        <v>225</v>
      </c>
      <c r="AB120" s="112">
        <v>101.914660833517</v>
      </c>
      <c r="AC120" s="123">
        <v>200</v>
      </c>
      <c r="AD120" s="118">
        <v>0.50957330416758495</v>
      </c>
      <c r="AE120" s="129">
        <v>-270.41449274386798</v>
      </c>
      <c r="AF120" s="114"/>
      <c r="AG120" s="114"/>
      <c r="AH120" s="130">
        <v>217</v>
      </c>
      <c r="AI120" s="127">
        <v>305</v>
      </c>
      <c r="AJ120" s="113"/>
      <c r="AK120" s="122">
        <v>2836.99629</v>
      </c>
      <c r="AL120" s="122">
        <v>1285.02895413909</v>
      </c>
      <c r="AM120" s="131">
        <v>828</v>
      </c>
      <c r="AN120" s="124">
        <v>1.55196733591678</v>
      </c>
      <c r="AO120" s="132">
        <v>785.98029004038699</v>
      </c>
      <c r="AP120" s="126">
        <v>0.01</v>
      </c>
      <c r="AQ120" s="126">
        <v>0.01</v>
      </c>
      <c r="AR120" s="127">
        <v>0</v>
      </c>
      <c r="AS120" s="127">
        <v>0</v>
      </c>
      <c r="AT120" s="115"/>
      <c r="AU120" s="122">
        <v>1473.4192700000001</v>
      </c>
      <c r="AV120" s="112">
        <v>667.39122296719199</v>
      </c>
      <c r="AW120" s="133">
        <v>573</v>
      </c>
      <c r="AX120" s="124">
        <v>1.16473162821499</v>
      </c>
      <c r="AY120" s="132">
        <v>57.092817853977103</v>
      </c>
      <c r="AZ120" s="114">
        <v>1.4999999999999999E-2</v>
      </c>
      <c r="BA120" s="114">
        <v>1.2E-2</v>
      </c>
      <c r="BB120" s="127">
        <v>0</v>
      </c>
      <c r="BC120" s="127">
        <v>45</v>
      </c>
      <c r="BD120" s="113"/>
      <c r="BE120" s="122">
        <v>159.80000000000001</v>
      </c>
      <c r="BF120" s="112">
        <v>72.382056894204496</v>
      </c>
      <c r="BG120" s="134">
        <v>65</v>
      </c>
      <c r="BH120" s="135">
        <v>1.1135701060646801</v>
      </c>
      <c r="BI120" s="136">
        <v>-1.209710141757</v>
      </c>
      <c r="BJ120" s="114">
        <v>1.4250000000000001E-2</v>
      </c>
      <c r="BK120" s="114">
        <v>8.2500000000000004E-3</v>
      </c>
      <c r="BL120" s="127">
        <v>0</v>
      </c>
      <c r="BM120" s="127">
        <v>13</v>
      </c>
      <c r="BN120" s="113"/>
      <c r="BO120" s="121">
        <v>148</v>
      </c>
      <c r="BP120" s="122">
        <v>67.037199126046701</v>
      </c>
      <c r="BQ120" s="134">
        <v>78</v>
      </c>
      <c r="BR120" s="120">
        <v>0.85945127084675299</v>
      </c>
      <c r="BS120" s="128">
        <v>-36.325982605066002</v>
      </c>
      <c r="BT120" s="114"/>
      <c r="BU120" s="126"/>
      <c r="BV120" s="121">
        <v>25</v>
      </c>
      <c r="BW120" s="121">
        <v>59</v>
      </c>
      <c r="BX120" s="115"/>
      <c r="BY120" s="120">
        <v>0.997165800661313</v>
      </c>
      <c r="BZ120" s="120">
        <v>1</v>
      </c>
      <c r="CA120" s="137">
        <v>0.99886632026452504</v>
      </c>
      <c r="CB120" s="119">
        <v>0.9</v>
      </c>
      <c r="CC120" s="126">
        <v>2.5000000000000001E-3</v>
      </c>
      <c r="CD120" s="115"/>
      <c r="CE120" s="115"/>
    </row>
    <row r="121" spans="1:83" s="87" customFormat="1" ht="21.4" customHeight="1" x14ac:dyDescent="0.2">
      <c r="A121" s="111" t="s">
        <v>384</v>
      </c>
      <c r="B121" s="111" t="s">
        <v>174</v>
      </c>
      <c r="C121" s="111" t="s">
        <v>178</v>
      </c>
      <c r="D121" s="112">
        <v>2.4580710486666701</v>
      </c>
      <c r="E121" s="113"/>
      <c r="F121" s="114">
        <v>2.6749999999999999E-2</v>
      </c>
      <c r="G121" s="114">
        <v>1.6125E-2</v>
      </c>
      <c r="H121" s="115"/>
      <c r="I121" s="116">
        <v>4</v>
      </c>
      <c r="J121" s="116">
        <v>4</v>
      </c>
      <c r="K121" s="113"/>
      <c r="L121" s="140">
        <v>0.69</v>
      </c>
      <c r="M121" s="120">
        <v>0.64600000000000002</v>
      </c>
      <c r="N121" s="119">
        <v>0.7</v>
      </c>
      <c r="O121" s="120"/>
      <c r="P121" s="113"/>
      <c r="Q121" s="121">
        <v>92</v>
      </c>
      <c r="R121" s="122">
        <v>37.427722054618201</v>
      </c>
      <c r="S121" s="123">
        <v>36</v>
      </c>
      <c r="T121" s="135">
        <v>1.0396589459616199</v>
      </c>
      <c r="U121" s="136">
        <v>-7.2864057977441501</v>
      </c>
      <c r="V121" s="126">
        <v>5.4999999999999997E-3</v>
      </c>
      <c r="W121" s="126">
        <v>2E-3</v>
      </c>
      <c r="X121" s="127">
        <v>0</v>
      </c>
      <c r="Y121" s="127">
        <v>15</v>
      </c>
      <c r="Z121" s="113"/>
      <c r="AA121" s="128">
        <v>258</v>
      </c>
      <c r="AB121" s="112">
        <v>104.96035097925601</v>
      </c>
      <c r="AC121" s="123">
        <v>200</v>
      </c>
      <c r="AD121" s="118">
        <v>0.52480175489628</v>
      </c>
      <c r="AE121" s="129">
        <v>-293.591143320801</v>
      </c>
      <c r="AF121" s="114"/>
      <c r="AG121" s="114"/>
      <c r="AH121" s="130">
        <v>234</v>
      </c>
      <c r="AI121" s="127">
        <v>332</v>
      </c>
      <c r="AJ121" s="113"/>
      <c r="AK121" s="122">
        <v>1658.96677</v>
      </c>
      <c r="AL121" s="122">
        <v>674.90594745008502</v>
      </c>
      <c r="AM121" s="131">
        <v>768.6</v>
      </c>
      <c r="AN121" s="120">
        <v>0.87809777185803395</v>
      </c>
      <c r="AO121" s="122">
        <v>-460.79799378183799</v>
      </c>
      <c r="AP121" s="126"/>
      <c r="AQ121" s="126"/>
      <c r="AR121" s="127">
        <v>231</v>
      </c>
      <c r="AS121" s="127">
        <v>609</v>
      </c>
      <c r="AT121" s="115"/>
      <c r="AU121" s="122">
        <v>1511.0225399999999</v>
      </c>
      <c r="AV121" s="112">
        <v>614.71882223242699</v>
      </c>
      <c r="AW121" s="133">
        <v>573</v>
      </c>
      <c r="AX121" s="135">
        <v>1.0728077176831201</v>
      </c>
      <c r="AY121" s="139">
        <v>-65.905746307967604</v>
      </c>
      <c r="AZ121" s="114">
        <v>1.125E-2</v>
      </c>
      <c r="BA121" s="114">
        <v>5.2500000000000003E-3</v>
      </c>
      <c r="BB121" s="127">
        <v>0</v>
      </c>
      <c r="BC121" s="127">
        <v>180</v>
      </c>
      <c r="BD121" s="113"/>
      <c r="BE121" s="122">
        <v>144.4</v>
      </c>
      <c r="BF121" s="112">
        <v>58.745250703118202</v>
      </c>
      <c r="BG121" s="134">
        <v>65</v>
      </c>
      <c r="BH121" s="120">
        <v>0.90377308774027998</v>
      </c>
      <c r="BI121" s="128">
        <v>-34.867121579260299</v>
      </c>
      <c r="BJ121" s="114"/>
      <c r="BK121" s="114"/>
      <c r="BL121" s="127">
        <v>16</v>
      </c>
      <c r="BM121" s="127">
        <v>48</v>
      </c>
      <c r="BN121" s="113"/>
      <c r="BO121" s="121">
        <v>224</v>
      </c>
      <c r="BP121" s="122">
        <v>91.128366741679201</v>
      </c>
      <c r="BQ121" s="134">
        <v>78</v>
      </c>
      <c r="BR121" s="124">
        <v>1.16831239412409</v>
      </c>
      <c r="BS121" s="125">
        <v>18.772698461561301</v>
      </c>
      <c r="BT121" s="114">
        <v>7.4999999999999997E-3</v>
      </c>
      <c r="BU121" s="126">
        <v>6.3749999999999996E-3</v>
      </c>
      <c r="BV121" s="121">
        <v>0</v>
      </c>
      <c r="BW121" s="121">
        <v>7</v>
      </c>
      <c r="BX121" s="115"/>
      <c r="BY121" s="120">
        <v>0.99659574468085099</v>
      </c>
      <c r="BZ121" s="120">
        <v>1</v>
      </c>
      <c r="CA121" s="137">
        <v>0.99863829787234004</v>
      </c>
      <c r="CB121" s="119">
        <v>0.9</v>
      </c>
      <c r="CC121" s="126">
        <v>2.5000000000000001E-3</v>
      </c>
      <c r="CD121" s="115"/>
      <c r="CE121" s="115"/>
    </row>
    <row r="122" spans="1:83" s="87" customFormat="1" ht="21.4" customHeight="1" x14ac:dyDescent="0.2">
      <c r="A122" s="111" t="s">
        <v>384</v>
      </c>
      <c r="B122" s="111" t="s">
        <v>174</v>
      </c>
      <c r="C122" s="111" t="s">
        <v>179</v>
      </c>
      <c r="D122" s="112">
        <v>11.432992857111101</v>
      </c>
      <c r="E122" s="113"/>
      <c r="F122" s="114">
        <v>3.7249999999999998E-2</v>
      </c>
      <c r="G122" s="114">
        <v>3.2250000000000001E-2</v>
      </c>
      <c r="H122" s="115"/>
      <c r="I122" s="116">
        <v>6</v>
      </c>
      <c r="J122" s="116">
        <v>6</v>
      </c>
      <c r="K122" s="113"/>
      <c r="L122" s="137">
        <v>0.84156304474142896</v>
      </c>
      <c r="M122" s="135">
        <v>0.72</v>
      </c>
      <c r="N122" s="119">
        <v>0.7</v>
      </c>
      <c r="O122" s="120">
        <v>2E-3</v>
      </c>
      <c r="P122" s="113"/>
      <c r="Q122" s="121">
        <v>489</v>
      </c>
      <c r="R122" s="122">
        <v>42.770952987681703</v>
      </c>
      <c r="S122" s="123">
        <v>36</v>
      </c>
      <c r="T122" s="124">
        <v>1.1880820274356001</v>
      </c>
      <c r="U122" s="125">
        <v>27.1985525155681</v>
      </c>
      <c r="V122" s="126">
        <v>0.01</v>
      </c>
      <c r="W122" s="126">
        <v>9.4999999999999998E-3</v>
      </c>
      <c r="X122" s="127">
        <v>0</v>
      </c>
      <c r="Y122" s="127">
        <v>5</v>
      </c>
      <c r="Z122" s="113"/>
      <c r="AA122" s="128">
        <v>1049</v>
      </c>
      <c r="AB122" s="112">
        <v>91.752003443922504</v>
      </c>
      <c r="AC122" s="123">
        <v>200</v>
      </c>
      <c r="AD122" s="118">
        <v>0.45876001721961202</v>
      </c>
      <c r="AE122" s="129">
        <v>-1516.5635971357301</v>
      </c>
      <c r="AF122" s="114"/>
      <c r="AG122" s="114"/>
      <c r="AH122" s="130">
        <v>1238</v>
      </c>
      <c r="AI122" s="127">
        <v>1695</v>
      </c>
      <c r="AJ122" s="113"/>
      <c r="AK122" s="122">
        <v>11422.932709999999</v>
      </c>
      <c r="AL122" s="122">
        <v>999.12007754777403</v>
      </c>
      <c r="AM122" s="131">
        <v>828</v>
      </c>
      <c r="AN122" s="124">
        <v>1.2066667603234</v>
      </c>
      <c r="AO122" s="132">
        <v>801.49941785806698</v>
      </c>
      <c r="AP122" s="126">
        <v>0.01</v>
      </c>
      <c r="AQ122" s="126">
        <v>0.01</v>
      </c>
      <c r="AR122" s="127">
        <v>0</v>
      </c>
      <c r="AS122" s="127">
        <v>0</v>
      </c>
      <c r="AT122" s="115"/>
      <c r="AU122" s="122">
        <v>6553.8383100000001</v>
      </c>
      <c r="AV122" s="112">
        <v>573.23908025741798</v>
      </c>
      <c r="AW122" s="133">
        <v>573</v>
      </c>
      <c r="AX122" s="135">
        <v>1.0004172430321401</v>
      </c>
      <c r="AY122" s="139">
        <v>-780.778744016774</v>
      </c>
      <c r="AZ122" s="114">
        <v>5.2500000000000003E-3</v>
      </c>
      <c r="BA122" s="114">
        <v>7.5000000000000002E-4</v>
      </c>
      <c r="BB122" s="127">
        <v>0</v>
      </c>
      <c r="BC122" s="127">
        <v>1308</v>
      </c>
      <c r="BD122" s="113"/>
      <c r="BE122" s="122">
        <v>579.5</v>
      </c>
      <c r="BF122" s="112">
        <v>50.686640606056301</v>
      </c>
      <c r="BG122" s="134">
        <v>65</v>
      </c>
      <c r="BH122" s="120">
        <v>0.77979447086240505</v>
      </c>
      <c r="BI122" s="128">
        <v>-254.30816906911301</v>
      </c>
      <c r="BJ122" s="114"/>
      <c r="BK122" s="114"/>
      <c r="BL122" s="127">
        <v>164</v>
      </c>
      <c r="BM122" s="127">
        <v>313</v>
      </c>
      <c r="BN122" s="113"/>
      <c r="BO122" s="121">
        <v>1603</v>
      </c>
      <c r="BP122" s="122">
        <v>140.20825693098899</v>
      </c>
      <c r="BQ122" s="134">
        <v>78</v>
      </c>
      <c r="BR122" s="124">
        <v>1.7975417555255</v>
      </c>
      <c r="BS122" s="125">
        <v>648.44570676836497</v>
      </c>
      <c r="BT122" s="114">
        <v>7.4999999999999997E-3</v>
      </c>
      <c r="BU122" s="126">
        <v>7.4999999999999997E-3</v>
      </c>
      <c r="BV122" s="121">
        <v>0</v>
      </c>
      <c r="BW122" s="121">
        <v>0</v>
      </c>
      <c r="BX122" s="115"/>
      <c r="BY122" s="120">
        <v>0.99555641421947405</v>
      </c>
      <c r="BZ122" s="120">
        <v>1</v>
      </c>
      <c r="CA122" s="137">
        <v>0.99822256568779</v>
      </c>
      <c r="CB122" s="119">
        <v>0.9</v>
      </c>
      <c r="CC122" s="126">
        <v>2.5000000000000001E-3</v>
      </c>
      <c r="CD122" s="115"/>
      <c r="CE122" s="115"/>
    </row>
    <row r="123" spans="1:83" s="87" customFormat="1" ht="21.4" customHeight="1" x14ac:dyDescent="0.2">
      <c r="A123" s="111" t="s">
        <v>384</v>
      </c>
      <c r="B123" s="111" t="s">
        <v>174</v>
      </c>
      <c r="C123" s="111" t="s">
        <v>180</v>
      </c>
      <c r="D123" s="112">
        <v>2.90588981611111</v>
      </c>
      <c r="E123" s="113"/>
      <c r="F123" s="114">
        <v>5.3249999999999999E-2</v>
      </c>
      <c r="G123" s="114">
        <v>4.725E-2</v>
      </c>
      <c r="H123" s="115"/>
      <c r="I123" s="116">
        <v>6</v>
      </c>
      <c r="J123" s="116">
        <v>6</v>
      </c>
      <c r="K123" s="113"/>
      <c r="L123" s="137">
        <v>0.84</v>
      </c>
      <c r="M123" s="135">
        <v>0.78600000000000003</v>
      </c>
      <c r="N123" s="119">
        <v>0.7</v>
      </c>
      <c r="O123" s="120">
        <v>1.2E-2</v>
      </c>
      <c r="P123" s="113"/>
      <c r="Q123" s="121">
        <v>149</v>
      </c>
      <c r="R123" s="122">
        <v>51.275171953836598</v>
      </c>
      <c r="S123" s="123">
        <v>36</v>
      </c>
      <c r="T123" s="124">
        <v>1.42431033205102</v>
      </c>
      <c r="U123" s="125">
        <v>31.625298547640099</v>
      </c>
      <c r="V123" s="126">
        <v>0.01</v>
      </c>
      <c r="W123" s="126">
        <v>0.01</v>
      </c>
      <c r="X123" s="127">
        <v>0</v>
      </c>
      <c r="Y123" s="127">
        <v>0</v>
      </c>
      <c r="Z123" s="113"/>
      <c r="AA123" s="128">
        <v>357</v>
      </c>
      <c r="AB123" s="112">
        <v>122.85393548670901</v>
      </c>
      <c r="AC123" s="123">
        <v>200</v>
      </c>
      <c r="AD123" s="118">
        <v>0.61426967743354499</v>
      </c>
      <c r="AE123" s="129">
        <v>-295.08167473533302</v>
      </c>
      <c r="AF123" s="114"/>
      <c r="AG123" s="114"/>
      <c r="AH123" s="130">
        <v>225</v>
      </c>
      <c r="AI123" s="127">
        <v>341</v>
      </c>
      <c r="AJ123" s="113"/>
      <c r="AK123" s="122">
        <v>2157.4052299999998</v>
      </c>
      <c r="AL123" s="122">
        <v>742.42499424400296</v>
      </c>
      <c r="AM123" s="131">
        <v>617.6</v>
      </c>
      <c r="AN123" s="124">
        <v>1.20211300881477</v>
      </c>
      <c r="AO123" s="132">
        <v>143.777018417291</v>
      </c>
      <c r="AP123" s="126">
        <v>0.01</v>
      </c>
      <c r="AQ123" s="126">
        <v>0.01</v>
      </c>
      <c r="AR123" s="127">
        <v>0</v>
      </c>
      <c r="AS123" s="127">
        <v>0</v>
      </c>
      <c r="AT123" s="115"/>
      <c r="AU123" s="122">
        <v>1780.4201800000001</v>
      </c>
      <c r="AV123" s="112">
        <v>612.69363006430103</v>
      </c>
      <c r="AW123" s="133">
        <v>573</v>
      </c>
      <c r="AX123" s="135">
        <v>1.06927335089756</v>
      </c>
      <c r="AY123" s="139">
        <v>-83.797638441612904</v>
      </c>
      <c r="AZ123" s="114">
        <v>1.125E-2</v>
      </c>
      <c r="BA123" s="114">
        <v>5.2500000000000003E-3</v>
      </c>
      <c r="BB123" s="127">
        <v>0</v>
      </c>
      <c r="BC123" s="127">
        <v>218</v>
      </c>
      <c r="BD123" s="113"/>
      <c r="BE123" s="122">
        <v>139.9</v>
      </c>
      <c r="BF123" s="112">
        <v>48.143601049273499</v>
      </c>
      <c r="BG123" s="134">
        <v>65</v>
      </c>
      <c r="BH123" s="118">
        <v>0.740670785373438</v>
      </c>
      <c r="BI123" s="129">
        <v>-72.026544288983203</v>
      </c>
      <c r="BJ123" s="114"/>
      <c r="BK123" s="114"/>
      <c r="BL123" s="127">
        <v>49</v>
      </c>
      <c r="BM123" s="127">
        <v>87</v>
      </c>
      <c r="BN123" s="113"/>
      <c r="BO123" s="121">
        <v>297</v>
      </c>
      <c r="BP123" s="122">
        <v>102.206215236842</v>
      </c>
      <c r="BQ123" s="134">
        <v>78</v>
      </c>
      <c r="BR123" s="124">
        <v>1.31033609278003</v>
      </c>
      <c r="BS123" s="125">
        <v>54.3837721851041</v>
      </c>
      <c r="BT123" s="114">
        <v>7.4999999999999997E-3</v>
      </c>
      <c r="BU123" s="126">
        <v>7.4999999999999997E-3</v>
      </c>
      <c r="BV123" s="121">
        <v>0</v>
      </c>
      <c r="BW123" s="121">
        <v>0</v>
      </c>
      <c r="BX123" s="115"/>
      <c r="BY123" s="120">
        <v>0.99537170957477605</v>
      </c>
      <c r="BZ123" s="120">
        <v>1</v>
      </c>
      <c r="CA123" s="137">
        <v>0.99814868382990996</v>
      </c>
      <c r="CB123" s="119">
        <v>0.9</v>
      </c>
      <c r="CC123" s="126">
        <v>2.5000000000000001E-3</v>
      </c>
      <c r="CD123" s="115"/>
      <c r="CE123" s="115"/>
    </row>
    <row r="124" spans="1:83" s="87" customFormat="1" ht="21.4" customHeight="1" x14ac:dyDescent="0.2">
      <c r="A124" s="111" t="s">
        <v>384</v>
      </c>
      <c r="B124" s="111" t="s">
        <v>174</v>
      </c>
      <c r="C124" s="111" t="s">
        <v>181</v>
      </c>
      <c r="D124" s="112">
        <v>1.91400966188889</v>
      </c>
      <c r="E124" s="113"/>
      <c r="F124" s="114">
        <v>5.7750000000000003E-2</v>
      </c>
      <c r="G124" s="114">
        <v>4.7500000000000001E-2</v>
      </c>
      <c r="H124" s="115"/>
      <c r="I124" s="116">
        <v>7</v>
      </c>
      <c r="J124" s="116">
        <v>6</v>
      </c>
      <c r="K124" s="113"/>
      <c r="L124" s="137">
        <v>0.89</v>
      </c>
      <c r="M124" s="135">
        <v>0.78700000000000003</v>
      </c>
      <c r="N124" s="119">
        <v>0.7</v>
      </c>
      <c r="O124" s="120">
        <v>1.2E-2</v>
      </c>
      <c r="P124" s="113"/>
      <c r="Q124" s="121">
        <v>89</v>
      </c>
      <c r="R124" s="122">
        <v>46.499242805372297</v>
      </c>
      <c r="S124" s="123">
        <v>36</v>
      </c>
      <c r="T124" s="124">
        <v>1.2916456334825599</v>
      </c>
      <c r="U124" s="125">
        <v>11.689321736984001</v>
      </c>
      <c r="V124" s="126">
        <v>0.01</v>
      </c>
      <c r="W124" s="126">
        <v>0.01</v>
      </c>
      <c r="X124" s="127">
        <v>0</v>
      </c>
      <c r="Y124" s="127">
        <v>0</v>
      </c>
      <c r="Z124" s="113"/>
      <c r="AA124" s="128">
        <v>315</v>
      </c>
      <c r="AB124" s="112">
        <v>164.57597172688</v>
      </c>
      <c r="AC124" s="123">
        <v>200</v>
      </c>
      <c r="AD124" s="120">
        <v>0.82287985863440005</v>
      </c>
      <c r="AE124" s="128">
        <v>-114.503768127867</v>
      </c>
      <c r="AF124" s="114"/>
      <c r="AG124" s="114"/>
      <c r="AH124" s="130">
        <v>68</v>
      </c>
      <c r="AI124" s="127">
        <v>145</v>
      </c>
      <c r="AJ124" s="113"/>
      <c r="AK124" s="122">
        <v>1799.40526</v>
      </c>
      <c r="AL124" s="122">
        <v>940.12339426970902</v>
      </c>
      <c r="AM124" s="131">
        <v>791.5</v>
      </c>
      <c r="AN124" s="124">
        <v>1.1877743452554801</v>
      </c>
      <c r="AO124" s="132">
        <v>99.644097633966794</v>
      </c>
      <c r="AP124" s="126">
        <v>0.01</v>
      </c>
      <c r="AQ124" s="126">
        <v>9.4999999999999998E-3</v>
      </c>
      <c r="AR124" s="127">
        <v>0</v>
      </c>
      <c r="AS124" s="127">
        <v>19</v>
      </c>
      <c r="AT124" s="115"/>
      <c r="AU124" s="122">
        <v>1189.7846199999999</v>
      </c>
      <c r="AV124" s="112">
        <v>621.61892057839998</v>
      </c>
      <c r="AW124" s="133">
        <v>573</v>
      </c>
      <c r="AX124" s="135">
        <v>1.0848497741333301</v>
      </c>
      <c r="AY124" s="139">
        <v>-38.111529599308597</v>
      </c>
      <c r="AZ124" s="114">
        <v>1.2E-2</v>
      </c>
      <c r="BA124" s="114">
        <v>6.0000000000000001E-3</v>
      </c>
      <c r="BB124" s="127">
        <v>0</v>
      </c>
      <c r="BC124" s="127">
        <v>127</v>
      </c>
      <c r="BD124" s="113"/>
      <c r="BE124" s="122">
        <v>122.5</v>
      </c>
      <c r="BF124" s="112">
        <v>64.001766782675404</v>
      </c>
      <c r="BG124" s="134">
        <v>65</v>
      </c>
      <c r="BH124" s="135">
        <v>0.98464256588731303</v>
      </c>
      <c r="BI124" s="136">
        <v>-17.088724641556801</v>
      </c>
      <c r="BJ124" s="114">
        <v>3.7499999999999999E-3</v>
      </c>
      <c r="BK124" s="114"/>
      <c r="BL124" s="127">
        <v>2</v>
      </c>
      <c r="BM124" s="127">
        <v>27</v>
      </c>
      <c r="BN124" s="113"/>
      <c r="BO124" s="121">
        <v>192</v>
      </c>
      <c r="BP124" s="122">
        <v>100.31297324305</v>
      </c>
      <c r="BQ124" s="134">
        <v>78</v>
      </c>
      <c r="BR124" s="124">
        <v>1.28606375952628</v>
      </c>
      <c r="BS124" s="125">
        <v>32.197036517302301</v>
      </c>
      <c r="BT124" s="114">
        <v>7.4999999999999997E-3</v>
      </c>
      <c r="BU124" s="126">
        <v>7.4999999999999997E-3</v>
      </c>
      <c r="BV124" s="121">
        <v>0</v>
      </c>
      <c r="BW124" s="121">
        <v>0</v>
      </c>
      <c r="BX124" s="115"/>
      <c r="BY124" s="120">
        <v>0.99244142101284905</v>
      </c>
      <c r="BZ124" s="120">
        <v>1</v>
      </c>
      <c r="CA124" s="137">
        <v>0.99697656840514004</v>
      </c>
      <c r="CB124" s="119">
        <v>0.9</v>
      </c>
      <c r="CC124" s="126">
        <v>2.5000000000000001E-3</v>
      </c>
      <c r="CD124" s="115"/>
      <c r="CE124" s="115"/>
    </row>
    <row r="125" spans="1:83" s="87" customFormat="1" ht="21.4" customHeight="1" x14ac:dyDescent="0.2">
      <c r="A125" s="111" t="s">
        <v>384</v>
      </c>
      <c r="B125" s="111" t="s">
        <v>174</v>
      </c>
      <c r="C125" s="111" t="s">
        <v>182</v>
      </c>
      <c r="D125" s="112">
        <v>7.3850812847777796</v>
      </c>
      <c r="E125" s="113"/>
      <c r="F125" s="114">
        <v>0.05</v>
      </c>
      <c r="G125" s="114">
        <v>4.3999999999999997E-2</v>
      </c>
      <c r="H125" s="115"/>
      <c r="I125" s="116">
        <v>5</v>
      </c>
      <c r="J125" s="116">
        <v>5</v>
      </c>
      <c r="K125" s="113"/>
      <c r="L125" s="138">
        <v>0.78</v>
      </c>
      <c r="M125" s="120">
        <v>0.61199999999999999</v>
      </c>
      <c r="N125" s="119">
        <v>0.7</v>
      </c>
      <c r="O125" s="120"/>
      <c r="P125" s="113"/>
      <c r="Q125" s="121">
        <v>423</v>
      </c>
      <c r="R125" s="122">
        <v>57.277636316866698</v>
      </c>
      <c r="S125" s="123">
        <v>36</v>
      </c>
      <c r="T125" s="124">
        <v>1.5910454532463001</v>
      </c>
      <c r="U125" s="125">
        <v>124.701796745256</v>
      </c>
      <c r="V125" s="126">
        <v>0.01</v>
      </c>
      <c r="W125" s="126">
        <v>0.01</v>
      </c>
      <c r="X125" s="127">
        <v>0</v>
      </c>
      <c r="Y125" s="127">
        <v>0</v>
      </c>
      <c r="Z125" s="113"/>
      <c r="AA125" s="128">
        <v>611</v>
      </c>
      <c r="AB125" s="112">
        <v>82.734363568807396</v>
      </c>
      <c r="AC125" s="123">
        <v>200</v>
      </c>
      <c r="AD125" s="118">
        <v>0.413671817844037</v>
      </c>
      <c r="AE125" s="129">
        <v>-1046.2122403041301</v>
      </c>
      <c r="AF125" s="114"/>
      <c r="AG125" s="114"/>
      <c r="AH125" s="130">
        <v>867</v>
      </c>
      <c r="AI125" s="127">
        <v>1162</v>
      </c>
      <c r="AJ125" s="113"/>
      <c r="AK125" s="122">
        <v>5480.3847299999998</v>
      </c>
      <c r="AL125" s="122">
        <v>742.08861333675998</v>
      </c>
      <c r="AM125" s="131">
        <v>828</v>
      </c>
      <c r="AN125" s="120">
        <v>0.89624228663859895</v>
      </c>
      <c r="AO125" s="122">
        <v>-1380.4739448591099</v>
      </c>
      <c r="AP125" s="126"/>
      <c r="AQ125" s="126"/>
      <c r="AR125" s="127">
        <v>635</v>
      </c>
      <c r="AS125" s="127">
        <v>1858</v>
      </c>
      <c r="AT125" s="115"/>
      <c r="AU125" s="122">
        <v>5378.8257100000001</v>
      </c>
      <c r="AV125" s="112">
        <v>728.33669699572602</v>
      </c>
      <c r="AW125" s="133">
        <v>573</v>
      </c>
      <c r="AX125" s="124">
        <v>1.2710937120344299</v>
      </c>
      <c r="AY125" s="132">
        <v>641.06860531148402</v>
      </c>
      <c r="AZ125" s="114">
        <v>1.4999999999999999E-2</v>
      </c>
      <c r="BA125" s="114">
        <v>1.4999999999999999E-2</v>
      </c>
      <c r="BB125" s="127">
        <v>0</v>
      </c>
      <c r="BC125" s="127">
        <v>0</v>
      </c>
      <c r="BD125" s="113"/>
      <c r="BE125" s="122">
        <v>537.20000000000005</v>
      </c>
      <c r="BF125" s="112">
        <v>72.741244041183904</v>
      </c>
      <c r="BG125" s="134">
        <v>65</v>
      </c>
      <c r="BH125" s="124">
        <v>1.11909606217206</v>
      </c>
      <c r="BI125" s="125">
        <v>-1.39397809884349</v>
      </c>
      <c r="BJ125" s="114">
        <v>1.4999999999999999E-2</v>
      </c>
      <c r="BK125" s="114">
        <v>8.9999999999999993E-3</v>
      </c>
      <c r="BL125" s="127">
        <v>0</v>
      </c>
      <c r="BM125" s="127">
        <v>39</v>
      </c>
      <c r="BN125" s="113"/>
      <c r="BO125" s="121">
        <v>987</v>
      </c>
      <c r="BP125" s="122">
        <v>133.64781807268901</v>
      </c>
      <c r="BQ125" s="134">
        <v>78</v>
      </c>
      <c r="BR125" s="124">
        <v>1.7134335650344701</v>
      </c>
      <c r="BS125" s="125">
        <v>370.41070143636102</v>
      </c>
      <c r="BT125" s="114">
        <v>7.4999999999999997E-3</v>
      </c>
      <c r="BU125" s="126">
        <v>7.4999999999999997E-3</v>
      </c>
      <c r="BV125" s="121">
        <v>0</v>
      </c>
      <c r="BW125" s="121">
        <v>0</v>
      </c>
      <c r="BX125" s="115"/>
      <c r="BY125" s="120">
        <v>0.99786970863111601</v>
      </c>
      <c r="BZ125" s="120">
        <v>1</v>
      </c>
      <c r="CA125" s="137">
        <v>0.99914788345244598</v>
      </c>
      <c r="CB125" s="119">
        <v>0.9</v>
      </c>
      <c r="CC125" s="126">
        <v>2.5000000000000001E-3</v>
      </c>
      <c r="CD125" s="115"/>
      <c r="CE125" s="115"/>
    </row>
    <row r="126" spans="1:83" s="87" customFormat="1" ht="21.4" customHeight="1" x14ac:dyDescent="0.2">
      <c r="A126" s="111" t="s">
        <v>384</v>
      </c>
      <c r="B126" s="111" t="s">
        <v>174</v>
      </c>
      <c r="C126" s="111" t="s">
        <v>183</v>
      </c>
      <c r="D126" s="112">
        <v>4.0641848577777804</v>
      </c>
      <c r="E126" s="113"/>
      <c r="F126" s="114">
        <v>3.5000000000000003E-2</v>
      </c>
      <c r="G126" s="114">
        <v>2.375E-2</v>
      </c>
      <c r="H126" s="115"/>
      <c r="I126" s="116">
        <v>5</v>
      </c>
      <c r="J126" s="116">
        <v>5</v>
      </c>
      <c r="K126" s="113"/>
      <c r="L126" s="117">
        <v>0.56000000000000005</v>
      </c>
      <c r="M126" s="118">
        <v>0.59799999999999998</v>
      </c>
      <c r="N126" s="119">
        <v>0.7</v>
      </c>
      <c r="O126" s="120"/>
      <c r="P126" s="113"/>
      <c r="Q126" s="121">
        <v>217</v>
      </c>
      <c r="R126" s="122">
        <v>53.3932406112678</v>
      </c>
      <c r="S126" s="123">
        <v>36</v>
      </c>
      <c r="T126" s="124">
        <v>1.4831455725352201</v>
      </c>
      <c r="U126" s="125">
        <v>52.839445224639903</v>
      </c>
      <c r="V126" s="126">
        <v>0.01</v>
      </c>
      <c r="W126" s="126">
        <v>0.01</v>
      </c>
      <c r="X126" s="127">
        <v>0</v>
      </c>
      <c r="Y126" s="127">
        <v>0</v>
      </c>
      <c r="Z126" s="113"/>
      <c r="AA126" s="128">
        <v>551</v>
      </c>
      <c r="AB126" s="112">
        <v>135.57454182861099</v>
      </c>
      <c r="AC126" s="123">
        <v>200</v>
      </c>
      <c r="AD126" s="118">
        <v>0.67787270914305497</v>
      </c>
      <c r="AE126" s="129">
        <v>-361.00308208533397</v>
      </c>
      <c r="AF126" s="114"/>
      <c r="AG126" s="114"/>
      <c r="AH126" s="130">
        <v>262</v>
      </c>
      <c r="AI126" s="127">
        <v>425</v>
      </c>
      <c r="AJ126" s="113"/>
      <c r="AK126" s="122">
        <v>2572.4050999999999</v>
      </c>
      <c r="AL126" s="122">
        <v>632.94490531775295</v>
      </c>
      <c r="AM126" s="131">
        <v>723.5</v>
      </c>
      <c r="AN126" s="120">
        <v>0.87483746415722596</v>
      </c>
      <c r="AO126" s="122">
        <v>-726.76604944369603</v>
      </c>
      <c r="AP126" s="126"/>
      <c r="AQ126" s="126"/>
      <c r="AR126" s="127">
        <v>369</v>
      </c>
      <c r="AS126" s="127">
        <v>957</v>
      </c>
      <c r="AT126" s="115"/>
      <c r="AU126" s="122">
        <v>2362.1154999999999</v>
      </c>
      <c r="AV126" s="112">
        <v>581.20277070555301</v>
      </c>
      <c r="AW126" s="133">
        <v>573</v>
      </c>
      <c r="AX126" s="135">
        <v>1.01431548116152</v>
      </c>
      <c r="AY126" s="139">
        <v>-245.18426315806499</v>
      </c>
      <c r="AZ126" s="114">
        <v>6.7499999999999999E-3</v>
      </c>
      <c r="BA126" s="114">
        <v>7.5000000000000002E-4</v>
      </c>
      <c r="BB126" s="127">
        <v>0</v>
      </c>
      <c r="BC126" s="127">
        <v>433</v>
      </c>
      <c r="BD126" s="113"/>
      <c r="BE126" s="122">
        <v>274.7</v>
      </c>
      <c r="BF126" s="112">
        <v>67.5904294742639</v>
      </c>
      <c r="BG126" s="134">
        <v>65</v>
      </c>
      <c r="BH126" s="135">
        <v>1.0398527611425199</v>
      </c>
      <c r="BI126" s="136">
        <v>-21.701001677733501</v>
      </c>
      <c r="BJ126" s="114">
        <v>8.2500000000000004E-3</v>
      </c>
      <c r="BK126" s="114">
        <v>3.0000000000000001E-3</v>
      </c>
      <c r="BL126" s="127">
        <v>0</v>
      </c>
      <c r="BM126" s="127">
        <v>43</v>
      </c>
      <c r="BN126" s="113"/>
      <c r="BO126" s="121">
        <v>587</v>
      </c>
      <c r="BP126" s="122">
        <v>144.43240663047999</v>
      </c>
      <c r="BQ126" s="134">
        <v>78</v>
      </c>
      <c r="BR126" s="124">
        <v>1.85169752090359</v>
      </c>
      <c r="BS126" s="125">
        <v>247.676329202304</v>
      </c>
      <c r="BT126" s="114">
        <v>7.4999999999999997E-3</v>
      </c>
      <c r="BU126" s="126">
        <v>7.4999999999999997E-3</v>
      </c>
      <c r="BV126" s="121">
        <v>0</v>
      </c>
      <c r="BW126" s="121">
        <v>0</v>
      </c>
      <c r="BX126" s="115"/>
      <c r="BY126" s="120">
        <v>0.99820547330641496</v>
      </c>
      <c r="BZ126" s="120">
        <v>1</v>
      </c>
      <c r="CA126" s="137">
        <v>0.99928218932256596</v>
      </c>
      <c r="CB126" s="119">
        <v>0.9</v>
      </c>
      <c r="CC126" s="126">
        <v>2.5000000000000001E-3</v>
      </c>
      <c r="CD126" s="115"/>
      <c r="CE126" s="115"/>
    </row>
    <row r="127" spans="1:83" s="87" customFormat="1" ht="21.4" customHeight="1" x14ac:dyDescent="0.2">
      <c r="A127" s="111" t="s">
        <v>384</v>
      </c>
      <c r="B127" s="111" t="s">
        <v>174</v>
      </c>
      <c r="C127" s="111" t="s">
        <v>184</v>
      </c>
      <c r="D127" s="112">
        <v>2.75378293722222</v>
      </c>
      <c r="E127" s="113"/>
      <c r="F127" s="114">
        <v>2.5499999999999998E-2</v>
      </c>
      <c r="G127" s="114">
        <v>1.4500000000000001E-2</v>
      </c>
      <c r="H127" s="115"/>
      <c r="I127" s="116">
        <v>5</v>
      </c>
      <c r="J127" s="116">
        <v>4</v>
      </c>
      <c r="K127" s="113"/>
      <c r="L127" s="117">
        <v>0.63</v>
      </c>
      <c r="M127" s="118">
        <v>0.51500000000000001</v>
      </c>
      <c r="N127" s="119">
        <v>0.7</v>
      </c>
      <c r="O127" s="120"/>
      <c r="P127" s="113"/>
      <c r="Q127" s="121">
        <v>100</v>
      </c>
      <c r="R127" s="122">
        <v>36.313682770099298</v>
      </c>
      <c r="S127" s="123">
        <v>36</v>
      </c>
      <c r="T127" s="135">
        <v>1.00871341028054</v>
      </c>
      <c r="U127" s="136">
        <v>-11.2308004002799</v>
      </c>
      <c r="V127" s="126">
        <v>4.0000000000000001E-3</v>
      </c>
      <c r="W127" s="126">
        <v>5.0000000000000001E-4</v>
      </c>
      <c r="X127" s="127">
        <v>0</v>
      </c>
      <c r="Y127" s="127">
        <v>19</v>
      </c>
      <c r="Z127" s="113"/>
      <c r="AA127" s="128">
        <v>276</v>
      </c>
      <c r="AB127" s="112">
        <v>100.225764445474</v>
      </c>
      <c r="AC127" s="123">
        <v>200</v>
      </c>
      <c r="AD127" s="118">
        <v>0.50112882222736999</v>
      </c>
      <c r="AE127" s="129">
        <v>-341.94889111266599</v>
      </c>
      <c r="AF127" s="114"/>
      <c r="AG127" s="114"/>
      <c r="AH127" s="130">
        <v>275</v>
      </c>
      <c r="AI127" s="127">
        <v>385</v>
      </c>
      <c r="AJ127" s="113"/>
      <c r="AK127" s="122">
        <v>2255.1907099999999</v>
      </c>
      <c r="AL127" s="122">
        <v>818.94280029014999</v>
      </c>
      <c r="AM127" s="131">
        <v>667.8</v>
      </c>
      <c r="AN127" s="124">
        <v>1.2263294403865701</v>
      </c>
      <c r="AO127" s="132">
        <v>191.85936257480799</v>
      </c>
      <c r="AP127" s="126">
        <v>0.01</v>
      </c>
      <c r="AQ127" s="126">
        <v>0.01</v>
      </c>
      <c r="AR127" s="127">
        <v>0</v>
      </c>
      <c r="AS127" s="127">
        <v>0</v>
      </c>
      <c r="AT127" s="115"/>
      <c r="AU127" s="122">
        <v>1464.7414699999999</v>
      </c>
      <c r="AV127" s="112">
        <v>531.90157081788902</v>
      </c>
      <c r="AW127" s="133">
        <v>573</v>
      </c>
      <c r="AX127" s="120">
        <v>0.92827499270137703</v>
      </c>
      <c r="AY127" s="122">
        <v>-301.89510074252001</v>
      </c>
      <c r="AZ127" s="114"/>
      <c r="BA127" s="114"/>
      <c r="BB127" s="127">
        <v>114</v>
      </c>
      <c r="BC127" s="127">
        <v>429</v>
      </c>
      <c r="BD127" s="113"/>
      <c r="BE127" s="122">
        <v>173.9</v>
      </c>
      <c r="BF127" s="112">
        <v>63.149494337202597</v>
      </c>
      <c r="BG127" s="134">
        <v>65</v>
      </c>
      <c r="BH127" s="135">
        <v>0.97153068211080995</v>
      </c>
      <c r="BI127" s="136">
        <v>-26.933389611616501</v>
      </c>
      <c r="BJ127" s="114">
        <v>3.0000000000000001E-3</v>
      </c>
      <c r="BK127" s="114"/>
      <c r="BL127" s="127">
        <v>6</v>
      </c>
      <c r="BM127" s="127">
        <v>41</v>
      </c>
      <c r="BN127" s="113"/>
      <c r="BO127" s="121">
        <v>223</v>
      </c>
      <c r="BP127" s="122">
        <v>80.979512577321401</v>
      </c>
      <c r="BQ127" s="134">
        <v>78</v>
      </c>
      <c r="BR127" s="135">
        <v>1.0381988791964301</v>
      </c>
      <c r="BS127" s="136">
        <v>-6.91664196820778</v>
      </c>
      <c r="BT127" s="114">
        <v>6.0000000000000001E-3</v>
      </c>
      <c r="BU127" s="126">
        <v>1.5E-3</v>
      </c>
      <c r="BV127" s="121">
        <v>0</v>
      </c>
      <c r="BW127" s="121">
        <v>35</v>
      </c>
      <c r="BX127" s="115"/>
      <c r="BY127" s="120">
        <v>0.99867608120035301</v>
      </c>
      <c r="BZ127" s="120">
        <v>1</v>
      </c>
      <c r="CA127" s="137">
        <v>0.999470432480141</v>
      </c>
      <c r="CB127" s="119">
        <v>0.9</v>
      </c>
      <c r="CC127" s="126">
        <v>2.5000000000000001E-3</v>
      </c>
      <c r="CD127" s="115"/>
      <c r="CE127" s="115"/>
    </row>
    <row r="128" spans="1:83" s="87" customFormat="1" ht="21.4" customHeight="1" x14ac:dyDescent="0.2">
      <c r="A128" s="111" t="s">
        <v>384</v>
      </c>
      <c r="B128" s="111" t="s">
        <v>174</v>
      </c>
      <c r="C128" s="111" t="s">
        <v>185</v>
      </c>
      <c r="D128" s="112">
        <v>3.7780167788888899</v>
      </c>
      <c r="E128" s="113"/>
      <c r="F128" s="114">
        <v>5.475E-2</v>
      </c>
      <c r="G128" s="114">
        <v>4.1750000000000002E-2</v>
      </c>
      <c r="H128" s="115"/>
      <c r="I128" s="116">
        <v>7</v>
      </c>
      <c r="J128" s="116">
        <v>6</v>
      </c>
      <c r="K128" s="113"/>
      <c r="L128" s="140">
        <v>0.68</v>
      </c>
      <c r="M128" s="135">
        <v>0.78100000000000003</v>
      </c>
      <c r="N128" s="119">
        <v>0.7</v>
      </c>
      <c r="O128" s="120">
        <v>1.0999999999999999E-2</v>
      </c>
      <c r="P128" s="113"/>
      <c r="Q128" s="121">
        <v>259</v>
      </c>
      <c r="R128" s="122">
        <v>68.554486429827804</v>
      </c>
      <c r="S128" s="123">
        <v>36</v>
      </c>
      <c r="T128" s="124">
        <v>1.90429128971744</v>
      </c>
      <c r="U128" s="125">
        <v>106.39834626712</v>
      </c>
      <c r="V128" s="126">
        <v>0.01</v>
      </c>
      <c r="W128" s="126">
        <v>0.01</v>
      </c>
      <c r="X128" s="127">
        <v>0</v>
      </c>
      <c r="Y128" s="127">
        <v>0</v>
      </c>
      <c r="Z128" s="113"/>
      <c r="AA128" s="128">
        <v>392</v>
      </c>
      <c r="AB128" s="112">
        <v>103.758141623523</v>
      </c>
      <c r="AC128" s="123">
        <v>200</v>
      </c>
      <c r="AD128" s="118">
        <v>0.51879070811761496</v>
      </c>
      <c r="AE128" s="129">
        <v>-455.78696518266702</v>
      </c>
      <c r="AF128" s="114"/>
      <c r="AG128" s="114"/>
      <c r="AH128" s="130">
        <v>364</v>
      </c>
      <c r="AI128" s="127">
        <v>515</v>
      </c>
      <c r="AJ128" s="113"/>
      <c r="AK128" s="122">
        <v>2846.6036100000001</v>
      </c>
      <c r="AL128" s="122">
        <v>753.46505232758204</v>
      </c>
      <c r="AM128" s="131">
        <v>715.1</v>
      </c>
      <c r="AN128" s="135">
        <v>1.0536499123585299</v>
      </c>
      <c r="AO128" s="139">
        <v>-184.65868401062701</v>
      </c>
      <c r="AP128" s="126">
        <v>6.4999999999999997E-3</v>
      </c>
      <c r="AQ128" s="126">
        <v>2.5000000000000001E-3</v>
      </c>
      <c r="AR128" s="127">
        <v>0</v>
      </c>
      <c r="AS128" s="127">
        <v>396</v>
      </c>
      <c r="AT128" s="115"/>
      <c r="AU128" s="122">
        <v>2405.51262</v>
      </c>
      <c r="AV128" s="112">
        <v>636.71305893656199</v>
      </c>
      <c r="AW128" s="133">
        <v>573</v>
      </c>
      <c r="AX128" s="135">
        <v>1.11119207493292</v>
      </c>
      <c r="AY128" s="139">
        <v>-18.201506574012502</v>
      </c>
      <c r="AZ128" s="114">
        <v>1.4250000000000001E-2</v>
      </c>
      <c r="BA128" s="114">
        <v>8.2500000000000004E-3</v>
      </c>
      <c r="BB128" s="127">
        <v>0</v>
      </c>
      <c r="BC128" s="127">
        <v>193</v>
      </c>
      <c r="BD128" s="113"/>
      <c r="BE128" s="122">
        <v>239.7</v>
      </c>
      <c r="BF128" s="112">
        <v>63.445986089690003</v>
      </c>
      <c r="BG128" s="134">
        <v>65</v>
      </c>
      <c r="BH128" s="135">
        <v>0.97609209368753902</v>
      </c>
      <c r="BI128" s="136">
        <v>-35.830763684366801</v>
      </c>
      <c r="BJ128" s="114">
        <v>3.0000000000000001E-3</v>
      </c>
      <c r="BK128" s="114"/>
      <c r="BL128" s="127">
        <v>6</v>
      </c>
      <c r="BM128" s="127">
        <v>55</v>
      </c>
      <c r="BN128" s="113"/>
      <c r="BO128" s="121">
        <v>417</v>
      </c>
      <c r="BP128" s="122">
        <v>110.375370043391</v>
      </c>
      <c r="BQ128" s="134">
        <v>78</v>
      </c>
      <c r="BR128" s="124">
        <v>1.41506884671014</v>
      </c>
      <c r="BS128" s="125">
        <v>101.568845510432</v>
      </c>
      <c r="BT128" s="114">
        <v>7.4999999999999997E-3</v>
      </c>
      <c r="BU128" s="126">
        <v>7.4999999999999997E-3</v>
      </c>
      <c r="BV128" s="121">
        <v>0</v>
      </c>
      <c r="BW128" s="121">
        <v>0</v>
      </c>
      <c r="BX128" s="115"/>
      <c r="BY128" s="120">
        <v>0.99635701275045496</v>
      </c>
      <c r="BZ128" s="120">
        <v>1</v>
      </c>
      <c r="CA128" s="137">
        <v>0.99854280510018201</v>
      </c>
      <c r="CB128" s="119">
        <v>0.9</v>
      </c>
      <c r="CC128" s="126">
        <v>2.5000000000000001E-3</v>
      </c>
      <c r="CD128" s="115"/>
      <c r="CE128" s="115"/>
    </row>
    <row r="129" spans="1:83" s="87" customFormat="1" ht="21.4" customHeight="1" x14ac:dyDescent="0.2">
      <c r="A129" s="111" t="s">
        <v>384</v>
      </c>
      <c r="B129" s="111" t="s">
        <v>174</v>
      </c>
      <c r="C129" s="111" t="s">
        <v>186</v>
      </c>
      <c r="D129" s="112">
        <v>8.2147194804444403</v>
      </c>
      <c r="E129" s="113"/>
      <c r="F129" s="114">
        <v>4.0500000000000001E-2</v>
      </c>
      <c r="G129" s="114">
        <v>3.075E-2</v>
      </c>
      <c r="H129" s="115"/>
      <c r="I129" s="116">
        <v>6</v>
      </c>
      <c r="J129" s="116">
        <v>5</v>
      </c>
      <c r="K129" s="113"/>
      <c r="L129" s="117">
        <v>0.56000000000000005</v>
      </c>
      <c r="M129" s="120">
        <v>0.67800000000000005</v>
      </c>
      <c r="N129" s="119">
        <v>0.7</v>
      </c>
      <c r="O129" s="120"/>
      <c r="P129" s="113"/>
      <c r="Q129" s="121">
        <v>458</v>
      </c>
      <c r="R129" s="122">
        <v>55.753577598150798</v>
      </c>
      <c r="S129" s="123">
        <v>36</v>
      </c>
      <c r="T129" s="124">
        <v>1.54871048883752</v>
      </c>
      <c r="U129" s="125">
        <v>126.19105074588801</v>
      </c>
      <c r="V129" s="126">
        <v>0.01</v>
      </c>
      <c r="W129" s="126">
        <v>0.01</v>
      </c>
      <c r="X129" s="127">
        <v>0</v>
      </c>
      <c r="Y129" s="127">
        <v>0</v>
      </c>
      <c r="Z129" s="113"/>
      <c r="AA129" s="128">
        <v>892</v>
      </c>
      <c r="AB129" s="112">
        <v>108.58557034399701</v>
      </c>
      <c r="AC129" s="123">
        <v>200</v>
      </c>
      <c r="AD129" s="118">
        <v>0.54292785171998503</v>
      </c>
      <c r="AE129" s="129">
        <v>-951.38305141173203</v>
      </c>
      <c r="AF129" s="114"/>
      <c r="AG129" s="114"/>
      <c r="AH129" s="130">
        <v>751</v>
      </c>
      <c r="AI129" s="127">
        <v>1080</v>
      </c>
      <c r="AJ129" s="113"/>
      <c r="AK129" s="122">
        <v>11682.837820000001</v>
      </c>
      <c r="AL129" s="122">
        <v>1422.18341695192</v>
      </c>
      <c r="AM129" s="131">
        <v>828</v>
      </c>
      <c r="AN129" s="124">
        <v>1.7176128224056999</v>
      </c>
      <c r="AO129" s="132">
        <v>4051.23198715543</v>
      </c>
      <c r="AP129" s="126">
        <v>0.01</v>
      </c>
      <c r="AQ129" s="126">
        <v>0.01</v>
      </c>
      <c r="AR129" s="127">
        <v>0</v>
      </c>
      <c r="AS129" s="127">
        <v>0</v>
      </c>
      <c r="AT129" s="115"/>
      <c r="AU129" s="122">
        <v>4745.03377</v>
      </c>
      <c r="AV129" s="112">
        <v>577.62578275445605</v>
      </c>
      <c r="AW129" s="133">
        <v>573</v>
      </c>
      <c r="AX129" s="135">
        <v>1.00807291929224</v>
      </c>
      <c r="AY129" s="139">
        <v>-524.96179006510397</v>
      </c>
      <c r="AZ129" s="114">
        <v>6.0000000000000001E-3</v>
      </c>
      <c r="BA129" s="114">
        <v>7.5000000000000002E-4</v>
      </c>
      <c r="BB129" s="127">
        <v>0</v>
      </c>
      <c r="BC129" s="127">
        <v>904</v>
      </c>
      <c r="BD129" s="113"/>
      <c r="BE129" s="122">
        <v>528.79999999999995</v>
      </c>
      <c r="BF129" s="112">
        <v>64.372252912449994</v>
      </c>
      <c r="BG129" s="134">
        <v>65</v>
      </c>
      <c r="BH129" s="135">
        <v>0.99034235249923097</v>
      </c>
      <c r="BI129" s="136">
        <v>-70.299491708812994</v>
      </c>
      <c r="BJ129" s="114">
        <v>4.4999999999999997E-3</v>
      </c>
      <c r="BK129" s="114"/>
      <c r="BL129" s="127">
        <v>6</v>
      </c>
      <c r="BM129" s="127">
        <v>112</v>
      </c>
      <c r="BN129" s="113"/>
      <c r="BO129" s="121">
        <v>802</v>
      </c>
      <c r="BP129" s="122">
        <v>97.629627147853498</v>
      </c>
      <c r="BQ129" s="134">
        <v>78</v>
      </c>
      <c r="BR129" s="124">
        <v>1.2516618865109399</v>
      </c>
      <c r="BS129" s="125">
        <v>116.143212914317</v>
      </c>
      <c r="BT129" s="114">
        <v>7.4999999999999997E-3</v>
      </c>
      <c r="BU129" s="126">
        <v>7.4999999999999997E-3</v>
      </c>
      <c r="BV129" s="121">
        <v>0</v>
      </c>
      <c r="BW129" s="121">
        <v>0</v>
      </c>
      <c r="BX129" s="115"/>
      <c r="BY129" s="120">
        <v>0.996967576393749</v>
      </c>
      <c r="BZ129" s="120">
        <v>1</v>
      </c>
      <c r="CA129" s="137">
        <v>0.99878703055749896</v>
      </c>
      <c r="CB129" s="119">
        <v>0.9</v>
      </c>
      <c r="CC129" s="126">
        <v>2.5000000000000001E-3</v>
      </c>
      <c r="CD129" s="115"/>
      <c r="CE129" s="115"/>
    </row>
    <row r="130" spans="1:83" s="87" customFormat="1" ht="21.4" customHeight="1" x14ac:dyDescent="0.2">
      <c r="A130" s="111" t="s">
        <v>384</v>
      </c>
      <c r="B130" s="111" t="s">
        <v>174</v>
      </c>
      <c r="C130" s="111" t="s">
        <v>187</v>
      </c>
      <c r="D130" s="112">
        <v>4.2623949085555601</v>
      </c>
      <c r="E130" s="113"/>
      <c r="F130" s="114">
        <v>0.02</v>
      </c>
      <c r="G130" s="114">
        <v>1.6250000000000001E-2</v>
      </c>
      <c r="H130" s="115"/>
      <c r="I130" s="116">
        <v>3</v>
      </c>
      <c r="J130" s="116">
        <v>3</v>
      </c>
      <c r="K130" s="113"/>
      <c r="L130" s="117">
        <v>0.55000000000000004</v>
      </c>
      <c r="M130" s="120">
        <v>0.67800000000000005</v>
      </c>
      <c r="N130" s="119">
        <v>0.7</v>
      </c>
      <c r="O130" s="120"/>
      <c r="P130" s="113"/>
      <c r="Q130" s="121">
        <v>205</v>
      </c>
      <c r="R130" s="122">
        <v>48.095027419566499</v>
      </c>
      <c r="S130" s="123">
        <v>36</v>
      </c>
      <c r="T130" s="124">
        <v>1.3359729838768499</v>
      </c>
      <c r="U130" s="125">
        <v>32.8333448536238</v>
      </c>
      <c r="V130" s="126">
        <v>0.01</v>
      </c>
      <c r="W130" s="126">
        <v>0.01</v>
      </c>
      <c r="X130" s="127">
        <v>0</v>
      </c>
      <c r="Y130" s="127">
        <v>0</v>
      </c>
      <c r="Z130" s="113"/>
      <c r="AA130" s="128">
        <v>472</v>
      </c>
      <c r="AB130" s="112">
        <v>110.73586800992901</v>
      </c>
      <c r="AC130" s="123">
        <v>200</v>
      </c>
      <c r="AD130" s="118">
        <v>0.55367934004964503</v>
      </c>
      <c r="AE130" s="129">
        <v>-484.48141747986801</v>
      </c>
      <c r="AF130" s="114"/>
      <c r="AG130" s="114"/>
      <c r="AH130" s="130">
        <v>381</v>
      </c>
      <c r="AI130" s="127">
        <v>551</v>
      </c>
      <c r="AJ130" s="113"/>
      <c r="AK130" s="122">
        <v>2093.53665</v>
      </c>
      <c r="AL130" s="122">
        <v>491.16440285666999</v>
      </c>
      <c r="AM130" s="131">
        <v>675.8</v>
      </c>
      <c r="AN130" s="118">
        <v>0.72678958694387397</v>
      </c>
      <c r="AO130" s="141">
        <v>-1138.41405966447</v>
      </c>
      <c r="AP130" s="126"/>
      <c r="AQ130" s="126"/>
      <c r="AR130" s="127">
        <v>787</v>
      </c>
      <c r="AS130" s="127">
        <v>1364</v>
      </c>
      <c r="AT130" s="115"/>
      <c r="AU130" s="122">
        <v>2036.1053899999999</v>
      </c>
      <c r="AV130" s="112">
        <v>477.69046127403499</v>
      </c>
      <c r="AW130" s="133">
        <v>573</v>
      </c>
      <c r="AX130" s="120">
        <v>0.83366572648173598</v>
      </c>
      <c r="AY130" s="122">
        <v>-698.35222560157399</v>
      </c>
      <c r="AZ130" s="114"/>
      <c r="BA130" s="114"/>
      <c r="BB130" s="127">
        <v>407</v>
      </c>
      <c r="BC130" s="127">
        <v>895</v>
      </c>
      <c r="BD130" s="113"/>
      <c r="BE130" s="122">
        <v>252.4</v>
      </c>
      <c r="BF130" s="112">
        <v>59.215536198529598</v>
      </c>
      <c r="BG130" s="134">
        <v>65</v>
      </c>
      <c r="BH130" s="120">
        <v>0.91100824920814805</v>
      </c>
      <c r="BI130" s="128">
        <v>-58.456460680957001</v>
      </c>
      <c r="BJ130" s="114"/>
      <c r="BK130" s="114"/>
      <c r="BL130" s="127">
        <v>25</v>
      </c>
      <c r="BM130" s="127">
        <v>81</v>
      </c>
      <c r="BN130" s="113"/>
      <c r="BO130" s="121">
        <v>367</v>
      </c>
      <c r="BP130" s="122">
        <v>86.101829575516604</v>
      </c>
      <c r="BQ130" s="134">
        <v>78</v>
      </c>
      <c r="BR130" s="124">
        <v>1.10386960994252</v>
      </c>
      <c r="BS130" s="125">
        <v>11.1275342108061</v>
      </c>
      <c r="BT130" s="114">
        <v>7.4999999999999997E-3</v>
      </c>
      <c r="BU130" s="126">
        <v>3.7499999999999999E-3</v>
      </c>
      <c r="BV130" s="121">
        <v>0</v>
      </c>
      <c r="BW130" s="121">
        <v>32</v>
      </c>
      <c r="BX130" s="115"/>
      <c r="BY130" s="120">
        <v>0.99912464985994398</v>
      </c>
      <c r="BZ130" s="120">
        <v>1</v>
      </c>
      <c r="CA130" s="137">
        <v>0.99964985994397804</v>
      </c>
      <c r="CB130" s="119">
        <v>0.9</v>
      </c>
      <c r="CC130" s="126">
        <v>2.5000000000000001E-3</v>
      </c>
      <c r="CD130" s="115"/>
      <c r="CE130" s="115"/>
    </row>
    <row r="131" spans="1:83" s="87" customFormat="1" ht="21.4" customHeight="1" x14ac:dyDescent="0.2">
      <c r="A131" s="111" t="s">
        <v>384</v>
      </c>
      <c r="B131" s="111" t="s">
        <v>174</v>
      </c>
      <c r="C131" s="111" t="s">
        <v>188</v>
      </c>
      <c r="D131" s="112">
        <v>1.9964803312222199</v>
      </c>
      <c r="E131" s="113"/>
      <c r="F131" s="114">
        <v>0.01</v>
      </c>
      <c r="G131" s="114">
        <v>0.01</v>
      </c>
      <c r="H131" s="115"/>
      <c r="I131" s="116">
        <v>2</v>
      </c>
      <c r="J131" s="116">
        <v>2</v>
      </c>
      <c r="K131" s="113"/>
      <c r="L131" s="117">
        <v>0.25</v>
      </c>
      <c r="M131" s="118">
        <v>0.53100000000000003</v>
      </c>
      <c r="N131" s="119">
        <v>0.7</v>
      </c>
      <c r="O131" s="120"/>
      <c r="P131" s="113"/>
      <c r="Q131" s="121">
        <v>57</v>
      </c>
      <c r="R131" s="122">
        <v>28.550243700675601</v>
      </c>
      <c r="S131" s="123">
        <v>36</v>
      </c>
      <c r="T131" s="120">
        <v>0.79306232501876694</v>
      </c>
      <c r="U131" s="128">
        <v>-23.641833538727901</v>
      </c>
      <c r="V131" s="126"/>
      <c r="W131" s="126"/>
      <c r="X131" s="127">
        <v>15</v>
      </c>
      <c r="Y131" s="127">
        <v>30</v>
      </c>
      <c r="Z131" s="113"/>
      <c r="AA131" s="128">
        <v>140</v>
      </c>
      <c r="AB131" s="112">
        <v>70.1234055806067</v>
      </c>
      <c r="AC131" s="123">
        <v>200</v>
      </c>
      <c r="AD131" s="118">
        <v>0.35061702790303401</v>
      </c>
      <c r="AE131" s="129">
        <v>-308.01018632626602</v>
      </c>
      <c r="AF131" s="114"/>
      <c r="AG131" s="114"/>
      <c r="AH131" s="130">
        <v>260</v>
      </c>
      <c r="AI131" s="127">
        <v>340</v>
      </c>
      <c r="AJ131" s="113"/>
      <c r="AK131" s="122">
        <v>1200.1869099999999</v>
      </c>
      <c r="AL131" s="122">
        <v>601.151381874751</v>
      </c>
      <c r="AM131" s="131">
        <v>687.4</v>
      </c>
      <c r="AN131" s="120">
        <v>0.874529214248983</v>
      </c>
      <c r="AO131" s="122">
        <v>-339.62410040337699</v>
      </c>
      <c r="AP131" s="126"/>
      <c r="AQ131" s="126"/>
      <c r="AR131" s="127">
        <v>173</v>
      </c>
      <c r="AS131" s="127">
        <v>447</v>
      </c>
      <c r="AT131" s="115"/>
      <c r="AU131" s="122">
        <v>774.27668000000006</v>
      </c>
      <c r="AV131" s="112">
        <v>387.82084045175498</v>
      </c>
      <c r="AW131" s="133">
        <v>573</v>
      </c>
      <c r="AX131" s="118">
        <v>0.67682520148648295</v>
      </c>
      <c r="AY131" s="141">
        <v>-506.52694407325498</v>
      </c>
      <c r="AZ131" s="114"/>
      <c r="BA131" s="114"/>
      <c r="BB131" s="127">
        <v>370</v>
      </c>
      <c r="BC131" s="127">
        <v>599</v>
      </c>
      <c r="BD131" s="113"/>
      <c r="BE131" s="122">
        <v>75.900000000000006</v>
      </c>
      <c r="BF131" s="112">
        <v>38.016903454057498</v>
      </c>
      <c r="BG131" s="134">
        <v>65</v>
      </c>
      <c r="BH131" s="118">
        <v>0.58487543775473105</v>
      </c>
      <c r="BI131" s="129">
        <v>-69.703310556036499</v>
      </c>
      <c r="BJ131" s="114"/>
      <c r="BK131" s="114"/>
      <c r="BL131" s="127">
        <v>54</v>
      </c>
      <c r="BM131" s="127">
        <v>80</v>
      </c>
      <c r="BN131" s="113"/>
      <c r="BO131" s="121">
        <v>238</v>
      </c>
      <c r="BP131" s="122">
        <v>119.209789487031</v>
      </c>
      <c r="BQ131" s="134">
        <v>78</v>
      </c>
      <c r="BR131" s="124">
        <v>1.5283306344491201</v>
      </c>
      <c r="BS131" s="125">
        <v>71.311461369859401</v>
      </c>
      <c r="BT131" s="114">
        <v>7.4999999999999997E-3</v>
      </c>
      <c r="BU131" s="126">
        <v>7.4999999999999997E-3</v>
      </c>
      <c r="BV131" s="121">
        <v>0</v>
      </c>
      <c r="BW131" s="121">
        <v>0</v>
      </c>
      <c r="BX131" s="115"/>
      <c r="BY131" s="120">
        <v>0.99883551673944704</v>
      </c>
      <c r="BZ131" s="120">
        <v>1</v>
      </c>
      <c r="CA131" s="137">
        <v>0.99953420669577897</v>
      </c>
      <c r="CB131" s="119">
        <v>0.9</v>
      </c>
      <c r="CC131" s="126">
        <v>2.5000000000000001E-3</v>
      </c>
      <c r="CD131" s="115"/>
      <c r="CE131" s="115"/>
    </row>
    <row r="132" spans="1:83" s="87" customFormat="1" ht="21.4" customHeight="1" x14ac:dyDescent="0.2">
      <c r="A132" s="111" t="s">
        <v>384</v>
      </c>
      <c r="B132" s="111" t="s">
        <v>174</v>
      </c>
      <c r="C132" s="111" t="s">
        <v>189</v>
      </c>
      <c r="D132" s="112">
        <v>4.6556036556666696</v>
      </c>
      <c r="E132" s="113"/>
      <c r="F132" s="114">
        <v>3.0124999999999999E-2</v>
      </c>
      <c r="G132" s="114">
        <v>1.4250000000000001E-2</v>
      </c>
      <c r="H132" s="115"/>
      <c r="I132" s="116">
        <v>5</v>
      </c>
      <c r="J132" s="116">
        <v>4</v>
      </c>
      <c r="K132" s="113"/>
      <c r="L132" s="140">
        <v>0.67</v>
      </c>
      <c r="M132" s="120">
        <v>0.65700000000000003</v>
      </c>
      <c r="N132" s="119">
        <v>0.7</v>
      </c>
      <c r="O132" s="120"/>
      <c r="P132" s="113"/>
      <c r="Q132" s="121">
        <v>200</v>
      </c>
      <c r="R132" s="122">
        <v>42.958983365468796</v>
      </c>
      <c r="S132" s="123">
        <v>36</v>
      </c>
      <c r="T132" s="124">
        <v>1.1933050934852401</v>
      </c>
      <c r="U132" s="125">
        <v>11.9508571403119</v>
      </c>
      <c r="V132" s="126">
        <v>0.01</v>
      </c>
      <c r="W132" s="126">
        <v>9.4999999999999998E-3</v>
      </c>
      <c r="X132" s="127">
        <v>0</v>
      </c>
      <c r="Y132" s="127">
        <v>2</v>
      </c>
      <c r="Z132" s="113"/>
      <c r="AA132" s="128">
        <v>406</v>
      </c>
      <c r="AB132" s="112">
        <v>87.206736231901601</v>
      </c>
      <c r="AC132" s="123">
        <v>200</v>
      </c>
      <c r="AD132" s="118">
        <v>0.43603368115950802</v>
      </c>
      <c r="AE132" s="129">
        <v>-638.71746033160105</v>
      </c>
      <c r="AF132" s="114"/>
      <c r="AG132" s="114"/>
      <c r="AH132" s="130">
        <v>526</v>
      </c>
      <c r="AI132" s="127">
        <v>712</v>
      </c>
      <c r="AJ132" s="113"/>
      <c r="AK132" s="122">
        <v>3198.9463099999998</v>
      </c>
      <c r="AL132" s="122">
        <v>687.11740659158897</v>
      </c>
      <c r="AM132" s="131">
        <v>828</v>
      </c>
      <c r="AN132" s="120">
        <v>0.82985194032800602</v>
      </c>
      <c r="AO132" s="122">
        <v>-1126.1839757728301</v>
      </c>
      <c r="AP132" s="126"/>
      <c r="AQ132" s="126"/>
      <c r="AR132" s="127">
        <v>656</v>
      </c>
      <c r="AS132" s="127">
        <v>1427</v>
      </c>
      <c r="AT132" s="115"/>
      <c r="AU132" s="122">
        <v>2722.8266600000002</v>
      </c>
      <c r="AV132" s="112">
        <v>584.84932596997498</v>
      </c>
      <c r="AW132" s="133">
        <v>573</v>
      </c>
      <c r="AX132" s="135">
        <v>1.0206794519545801</v>
      </c>
      <c r="AY132" s="139">
        <v>-263.88647770276202</v>
      </c>
      <c r="AZ132" s="114">
        <v>6.7499999999999999E-3</v>
      </c>
      <c r="BA132" s="114">
        <v>1.5E-3</v>
      </c>
      <c r="BB132" s="127">
        <v>0</v>
      </c>
      <c r="BC132" s="127">
        <v>479</v>
      </c>
      <c r="BD132" s="113"/>
      <c r="BE132" s="122">
        <v>301.7</v>
      </c>
      <c r="BF132" s="112">
        <v>64.803626406809698</v>
      </c>
      <c r="BG132" s="134">
        <v>65</v>
      </c>
      <c r="BH132" s="135">
        <v>0.99697886779707201</v>
      </c>
      <c r="BI132" s="136">
        <v>-37.833174607770303</v>
      </c>
      <c r="BJ132" s="114">
        <v>5.2500000000000003E-3</v>
      </c>
      <c r="BK132" s="114">
        <v>0</v>
      </c>
      <c r="BL132" s="127">
        <v>1</v>
      </c>
      <c r="BM132" s="127">
        <v>62</v>
      </c>
      <c r="BN132" s="113"/>
      <c r="BO132" s="121">
        <v>372</v>
      </c>
      <c r="BP132" s="122">
        <v>79.903709059771899</v>
      </c>
      <c r="BQ132" s="134">
        <v>78</v>
      </c>
      <c r="BR132" s="135">
        <v>1.0244065264073301</v>
      </c>
      <c r="BS132" s="136">
        <v>-16.701935935997099</v>
      </c>
      <c r="BT132" s="114">
        <v>5.6249999999999998E-3</v>
      </c>
      <c r="BU132" s="126">
        <v>7.5000000000000002E-4</v>
      </c>
      <c r="BV132" s="121">
        <v>0</v>
      </c>
      <c r="BW132" s="121">
        <v>64</v>
      </c>
      <c r="BX132" s="115"/>
      <c r="BY132" s="120">
        <v>0.993985967256933</v>
      </c>
      <c r="BZ132" s="120">
        <v>1</v>
      </c>
      <c r="CA132" s="137">
        <v>0.99759438690277302</v>
      </c>
      <c r="CB132" s="119">
        <v>0.9</v>
      </c>
      <c r="CC132" s="126">
        <v>2.5000000000000001E-3</v>
      </c>
      <c r="CD132" s="115"/>
      <c r="CE132" s="115"/>
    </row>
    <row r="133" spans="1:83" s="87" customFormat="1" ht="21.4" customHeight="1" x14ac:dyDescent="0.2">
      <c r="A133" s="111" t="s">
        <v>384</v>
      </c>
      <c r="B133" s="111" t="s">
        <v>174</v>
      </c>
      <c r="C133" s="111" t="s">
        <v>190</v>
      </c>
      <c r="D133" s="112">
        <v>2.9848484848888899</v>
      </c>
      <c r="E133" s="113"/>
      <c r="F133" s="114">
        <v>5.2249999999999998E-2</v>
      </c>
      <c r="G133" s="114">
        <v>4.675E-2</v>
      </c>
      <c r="H133" s="115"/>
      <c r="I133" s="116">
        <v>7</v>
      </c>
      <c r="J133" s="116">
        <v>6</v>
      </c>
      <c r="K133" s="113"/>
      <c r="L133" s="137">
        <v>0.94</v>
      </c>
      <c r="M133" s="135">
        <v>0.71899999999999997</v>
      </c>
      <c r="N133" s="119">
        <v>0.7</v>
      </c>
      <c r="O133" s="120">
        <v>2E-3</v>
      </c>
      <c r="P133" s="113"/>
      <c r="Q133" s="121">
        <v>207</v>
      </c>
      <c r="R133" s="122">
        <v>69.3502538061678</v>
      </c>
      <c r="S133" s="123">
        <v>36</v>
      </c>
      <c r="T133" s="124">
        <v>1.9263959390602201</v>
      </c>
      <c r="U133" s="125">
        <v>86.435999998367905</v>
      </c>
      <c r="V133" s="126">
        <v>0.01</v>
      </c>
      <c r="W133" s="126">
        <v>0.01</v>
      </c>
      <c r="X133" s="127">
        <v>0</v>
      </c>
      <c r="Y133" s="127">
        <v>0</v>
      </c>
      <c r="Z133" s="113"/>
      <c r="AA133" s="128">
        <v>459</v>
      </c>
      <c r="AB133" s="112">
        <v>153.77664974411101</v>
      </c>
      <c r="AC133" s="123">
        <v>200</v>
      </c>
      <c r="AD133" s="120">
        <v>0.76888324872055502</v>
      </c>
      <c r="AE133" s="128">
        <v>-210.80000000906699</v>
      </c>
      <c r="AF133" s="114"/>
      <c r="AG133" s="114"/>
      <c r="AH133" s="130">
        <v>138</v>
      </c>
      <c r="AI133" s="127">
        <v>258</v>
      </c>
      <c r="AJ133" s="113"/>
      <c r="AK133" s="122">
        <v>2432.5830299999998</v>
      </c>
      <c r="AL133" s="122">
        <v>814.977055725009</v>
      </c>
      <c r="AM133" s="131">
        <v>766.8</v>
      </c>
      <c r="AN133" s="135">
        <v>1.06282871116981</v>
      </c>
      <c r="AO133" s="139">
        <v>-135.43017003476299</v>
      </c>
      <c r="AP133" s="126">
        <v>7.0000000000000001E-3</v>
      </c>
      <c r="AQ133" s="126">
        <v>3.0000000000000001E-3</v>
      </c>
      <c r="AR133" s="127">
        <v>0</v>
      </c>
      <c r="AS133" s="127">
        <v>314</v>
      </c>
      <c r="AT133" s="115"/>
      <c r="AU133" s="122">
        <v>2031.65291</v>
      </c>
      <c r="AV133" s="112">
        <v>680.65528963545603</v>
      </c>
      <c r="AW133" s="133">
        <v>573</v>
      </c>
      <c r="AX133" s="124">
        <v>1.1878800866238299</v>
      </c>
      <c r="AY133" s="132">
        <v>116.780673610443</v>
      </c>
      <c r="AZ133" s="114">
        <v>1.4999999999999999E-2</v>
      </c>
      <c r="BA133" s="114">
        <v>1.4250000000000001E-2</v>
      </c>
      <c r="BB133" s="127">
        <v>0</v>
      </c>
      <c r="BC133" s="127">
        <v>21</v>
      </c>
      <c r="BD133" s="113"/>
      <c r="BE133" s="122">
        <v>240.8</v>
      </c>
      <c r="BF133" s="112">
        <v>80.674111674034904</v>
      </c>
      <c r="BG133" s="134">
        <v>65</v>
      </c>
      <c r="BH133" s="124">
        <v>1.2411401796005399</v>
      </c>
      <c r="BI133" s="125">
        <v>23.1149999970532</v>
      </c>
      <c r="BJ133" s="114">
        <v>1.4999999999999999E-2</v>
      </c>
      <c r="BK133" s="114">
        <v>1.4999999999999999E-2</v>
      </c>
      <c r="BL133" s="127">
        <v>0</v>
      </c>
      <c r="BM133" s="127">
        <v>0</v>
      </c>
      <c r="BN133" s="113"/>
      <c r="BO133" s="121">
        <v>211</v>
      </c>
      <c r="BP133" s="122">
        <v>70.690355328992297</v>
      </c>
      <c r="BQ133" s="134">
        <v>78</v>
      </c>
      <c r="BR133" s="135">
        <v>0.90628660678195305</v>
      </c>
      <c r="BS133" s="136">
        <v>-38.208581821555299</v>
      </c>
      <c r="BT133" s="114">
        <v>7.5000000000000002E-4</v>
      </c>
      <c r="BU133" s="126"/>
      <c r="BV133" s="121">
        <v>22</v>
      </c>
      <c r="BW133" s="121">
        <v>69</v>
      </c>
      <c r="BX133" s="115"/>
      <c r="BY133" s="120">
        <v>0.99917355371900796</v>
      </c>
      <c r="BZ133" s="120">
        <v>1</v>
      </c>
      <c r="CA133" s="137">
        <v>0.99966942148760296</v>
      </c>
      <c r="CB133" s="119">
        <v>0.9</v>
      </c>
      <c r="CC133" s="126">
        <v>2.5000000000000001E-3</v>
      </c>
      <c r="CD133" s="115"/>
      <c r="CE133" s="115"/>
    </row>
    <row r="134" spans="1:83" s="87" customFormat="1" ht="21.4" customHeight="1" x14ac:dyDescent="0.2">
      <c r="A134" s="111" t="s">
        <v>384</v>
      </c>
      <c r="B134" s="111" t="s">
        <v>174</v>
      </c>
      <c r="C134" s="111" t="s">
        <v>191</v>
      </c>
      <c r="D134" s="112">
        <v>7.4745092368888901</v>
      </c>
      <c r="E134" s="113"/>
      <c r="F134" s="114">
        <v>4.4999999999999998E-2</v>
      </c>
      <c r="G134" s="114">
        <v>3.9750000000000001E-2</v>
      </c>
      <c r="H134" s="115"/>
      <c r="I134" s="116">
        <v>5</v>
      </c>
      <c r="J134" s="116">
        <v>5</v>
      </c>
      <c r="K134" s="113"/>
      <c r="L134" s="117">
        <v>0.55000000000000004</v>
      </c>
      <c r="M134" s="118">
        <v>0.40699999999999997</v>
      </c>
      <c r="N134" s="119">
        <v>0.7</v>
      </c>
      <c r="O134" s="120"/>
      <c r="P134" s="113"/>
      <c r="Q134" s="121">
        <v>365</v>
      </c>
      <c r="R134" s="122">
        <v>48.832637492588603</v>
      </c>
      <c r="S134" s="123">
        <v>36</v>
      </c>
      <c r="T134" s="124">
        <v>1.3564621525719001</v>
      </c>
      <c r="U134" s="125">
        <v>63.089622903584001</v>
      </c>
      <c r="V134" s="126">
        <v>0.01</v>
      </c>
      <c r="W134" s="126">
        <v>0.01</v>
      </c>
      <c r="X134" s="127">
        <v>0</v>
      </c>
      <c r="Y134" s="127">
        <v>0</v>
      </c>
      <c r="Z134" s="113"/>
      <c r="AA134" s="128">
        <v>804</v>
      </c>
      <c r="AB134" s="112">
        <v>107.56559053162</v>
      </c>
      <c r="AC134" s="123">
        <v>200</v>
      </c>
      <c r="AD134" s="118">
        <v>0.53782795265810002</v>
      </c>
      <c r="AE134" s="129">
        <v>-873.279872757867</v>
      </c>
      <c r="AF134" s="114"/>
      <c r="AG134" s="114"/>
      <c r="AH134" s="130">
        <v>691</v>
      </c>
      <c r="AI134" s="127">
        <v>990</v>
      </c>
      <c r="AJ134" s="113"/>
      <c r="AK134" s="122">
        <v>8843.0268199999991</v>
      </c>
      <c r="AL134" s="122">
        <v>1183.09129599534</v>
      </c>
      <c r="AM134" s="131">
        <v>726</v>
      </c>
      <c r="AN134" s="124">
        <v>1.62960233608174</v>
      </c>
      <c r="AO134" s="132">
        <v>2754.5008818889401</v>
      </c>
      <c r="AP134" s="126">
        <v>0.01</v>
      </c>
      <c r="AQ134" s="126">
        <v>0.01</v>
      </c>
      <c r="AR134" s="127">
        <v>0</v>
      </c>
      <c r="AS134" s="127">
        <v>0</v>
      </c>
      <c r="AT134" s="115"/>
      <c r="AU134" s="122">
        <v>4848.52369</v>
      </c>
      <c r="AV134" s="112">
        <v>648.67451980273404</v>
      </c>
      <c r="AW134" s="133">
        <v>573</v>
      </c>
      <c r="AX134" s="124">
        <v>1.1320672247866199</v>
      </c>
      <c r="AY134" s="132">
        <v>53.395799651281799</v>
      </c>
      <c r="AZ134" s="114">
        <v>1.4999999999999999E-2</v>
      </c>
      <c r="BA134" s="114">
        <v>9.75E-3</v>
      </c>
      <c r="BB134" s="127">
        <v>0</v>
      </c>
      <c r="BC134" s="127">
        <v>291</v>
      </c>
      <c r="BD134" s="113"/>
      <c r="BE134" s="122">
        <v>395.2</v>
      </c>
      <c r="BF134" s="112">
        <v>52.873036539920598</v>
      </c>
      <c r="BG134" s="134">
        <v>65</v>
      </c>
      <c r="BH134" s="120">
        <v>0.81343133138339296</v>
      </c>
      <c r="BI134" s="128">
        <v>-149.91595864630699</v>
      </c>
      <c r="BJ134" s="114"/>
      <c r="BK134" s="114"/>
      <c r="BL134" s="127">
        <v>91</v>
      </c>
      <c r="BM134" s="127">
        <v>188</v>
      </c>
      <c r="BN134" s="113"/>
      <c r="BO134" s="121">
        <v>855</v>
      </c>
      <c r="BP134" s="122">
        <v>114.38878097579</v>
      </c>
      <c r="BQ134" s="134">
        <v>78</v>
      </c>
      <c r="BR134" s="124">
        <v>1.4665228330229501</v>
      </c>
      <c r="BS134" s="125">
        <v>230.94425440106201</v>
      </c>
      <c r="BT134" s="114">
        <v>7.4999999999999997E-3</v>
      </c>
      <c r="BU134" s="126">
        <v>7.4999999999999997E-3</v>
      </c>
      <c r="BV134" s="121">
        <v>0</v>
      </c>
      <c r="BW134" s="121">
        <v>0</v>
      </c>
      <c r="BX134" s="115"/>
      <c r="BY134" s="120">
        <v>0.99835057729794596</v>
      </c>
      <c r="BZ134" s="120">
        <v>1</v>
      </c>
      <c r="CA134" s="137">
        <v>0.99934023091917801</v>
      </c>
      <c r="CB134" s="119">
        <v>0.9</v>
      </c>
      <c r="CC134" s="126">
        <v>2.5000000000000001E-3</v>
      </c>
      <c r="CD134" s="115"/>
      <c r="CE134" s="115"/>
    </row>
    <row r="135" spans="1:83" s="87" customFormat="1" ht="21.4" customHeight="1" x14ac:dyDescent="0.2">
      <c r="A135" s="111" t="s">
        <v>384</v>
      </c>
      <c r="B135" s="111" t="s">
        <v>174</v>
      </c>
      <c r="C135" s="111" t="s">
        <v>192</v>
      </c>
      <c r="D135" s="112">
        <v>5.8164502165555598</v>
      </c>
      <c r="E135" s="113"/>
      <c r="F135" s="114">
        <v>4.2750000000000003E-2</v>
      </c>
      <c r="G135" s="114">
        <v>3.5249999999999997E-2</v>
      </c>
      <c r="H135" s="115"/>
      <c r="I135" s="116">
        <v>6</v>
      </c>
      <c r="J135" s="116">
        <v>5</v>
      </c>
      <c r="K135" s="113"/>
      <c r="L135" s="137">
        <v>0.84</v>
      </c>
      <c r="M135" s="120">
        <v>0.68700000000000006</v>
      </c>
      <c r="N135" s="119">
        <v>0.7</v>
      </c>
      <c r="O135" s="120"/>
      <c r="P135" s="113"/>
      <c r="Q135" s="121">
        <v>386</v>
      </c>
      <c r="R135" s="122">
        <v>66.363501040774906</v>
      </c>
      <c r="S135" s="123">
        <v>36</v>
      </c>
      <c r="T135" s="124">
        <v>1.84343058446597</v>
      </c>
      <c r="U135" s="125">
        <v>151.061942852888</v>
      </c>
      <c r="V135" s="126">
        <v>0.01</v>
      </c>
      <c r="W135" s="126">
        <v>0.01</v>
      </c>
      <c r="X135" s="127">
        <v>0</v>
      </c>
      <c r="Y135" s="127">
        <v>0</v>
      </c>
      <c r="Z135" s="113"/>
      <c r="AA135" s="128">
        <v>681</v>
      </c>
      <c r="AB135" s="112">
        <v>117.081720748103</v>
      </c>
      <c r="AC135" s="123">
        <v>200</v>
      </c>
      <c r="AD135" s="118">
        <v>0.58540860374051495</v>
      </c>
      <c r="AE135" s="129">
        <v>-624.21142859506801</v>
      </c>
      <c r="AF135" s="114"/>
      <c r="AG135" s="114"/>
      <c r="AH135" s="130">
        <v>483</v>
      </c>
      <c r="AI135" s="127">
        <v>715</v>
      </c>
      <c r="AJ135" s="113"/>
      <c r="AK135" s="122">
        <v>5511.6229700000004</v>
      </c>
      <c r="AL135" s="122">
        <v>947.59221944547596</v>
      </c>
      <c r="AM135" s="131">
        <v>772.8</v>
      </c>
      <c r="AN135" s="124">
        <v>1.22618040818514</v>
      </c>
      <c r="AO135" s="132">
        <v>468.28600990865698</v>
      </c>
      <c r="AP135" s="126">
        <v>0.01</v>
      </c>
      <c r="AQ135" s="126">
        <v>0.01</v>
      </c>
      <c r="AR135" s="127">
        <v>0</v>
      </c>
      <c r="AS135" s="127">
        <v>0</v>
      </c>
      <c r="AT135" s="115"/>
      <c r="AU135" s="122">
        <v>3214.03586</v>
      </c>
      <c r="AV135" s="112">
        <v>552.57687082952805</v>
      </c>
      <c r="AW135" s="133">
        <v>573</v>
      </c>
      <c r="AX135" s="135">
        <v>0.96435754071470903</v>
      </c>
      <c r="AY135" s="139">
        <v>-517.39610058706103</v>
      </c>
      <c r="AZ135" s="114">
        <v>2.2499999999999998E-3</v>
      </c>
      <c r="BA135" s="114"/>
      <c r="BB135" s="127">
        <v>119</v>
      </c>
      <c r="BC135" s="127">
        <v>786</v>
      </c>
      <c r="BD135" s="113"/>
      <c r="BE135" s="122">
        <v>403.8</v>
      </c>
      <c r="BF135" s="112">
        <v>69.423786840064494</v>
      </c>
      <c r="BG135" s="134">
        <v>65</v>
      </c>
      <c r="BH135" s="135">
        <v>1.06805825907792</v>
      </c>
      <c r="BI135" s="136">
        <v>-20.393714293397</v>
      </c>
      <c r="BJ135" s="114">
        <v>1.0500000000000001E-2</v>
      </c>
      <c r="BK135" s="114">
        <v>5.2500000000000003E-3</v>
      </c>
      <c r="BL135" s="127">
        <v>0</v>
      </c>
      <c r="BM135" s="127">
        <v>50</v>
      </c>
      <c r="BN135" s="113"/>
      <c r="BO135" s="121">
        <v>602</v>
      </c>
      <c r="BP135" s="122">
        <v>103.49955343664899</v>
      </c>
      <c r="BQ135" s="134">
        <v>78</v>
      </c>
      <c r="BR135" s="124">
        <v>1.3269173517519099</v>
      </c>
      <c r="BS135" s="125">
        <v>116.377591679516</v>
      </c>
      <c r="BT135" s="114">
        <v>7.4999999999999997E-3</v>
      </c>
      <c r="BU135" s="126">
        <v>7.4999999999999997E-3</v>
      </c>
      <c r="BV135" s="121">
        <v>0</v>
      </c>
      <c r="BW135" s="121">
        <v>0</v>
      </c>
      <c r="BX135" s="115"/>
      <c r="BY135" s="120">
        <v>0.99706118087095896</v>
      </c>
      <c r="BZ135" s="120">
        <v>1</v>
      </c>
      <c r="CA135" s="137">
        <v>0.99882447234838401</v>
      </c>
      <c r="CB135" s="119">
        <v>0.9</v>
      </c>
      <c r="CC135" s="126">
        <v>2.5000000000000001E-3</v>
      </c>
      <c r="CD135" s="115"/>
      <c r="CE135" s="115"/>
    </row>
    <row r="136" spans="1:83" s="87" customFormat="1" ht="21.4" customHeight="1" x14ac:dyDescent="0.2">
      <c r="A136" s="111" t="s">
        <v>387</v>
      </c>
      <c r="B136" s="111" t="s">
        <v>193</v>
      </c>
      <c r="C136" s="111" t="s">
        <v>194</v>
      </c>
      <c r="D136" s="112">
        <v>2.7217334636666699</v>
      </c>
      <c r="E136" s="113"/>
      <c r="F136" s="114">
        <v>2.6499999999999999E-2</v>
      </c>
      <c r="G136" s="114">
        <v>2.1000000000000001E-2</v>
      </c>
      <c r="H136" s="115"/>
      <c r="I136" s="116">
        <v>7</v>
      </c>
      <c r="J136" s="116">
        <v>3</v>
      </c>
      <c r="K136" s="113"/>
      <c r="L136" s="117">
        <v>0.62</v>
      </c>
      <c r="M136" s="135">
        <v>0.77800000000000002</v>
      </c>
      <c r="N136" s="119">
        <v>0.7</v>
      </c>
      <c r="O136" s="120">
        <v>1.0999999999999999E-2</v>
      </c>
      <c r="P136" s="113"/>
      <c r="Q136" s="121">
        <v>94</v>
      </c>
      <c r="R136" s="122">
        <v>34.536813121063297</v>
      </c>
      <c r="S136" s="123">
        <v>36</v>
      </c>
      <c r="T136" s="135">
        <v>0.95935592002953596</v>
      </c>
      <c r="U136" s="136">
        <v>-15.9362580644242</v>
      </c>
      <c r="V136" s="126">
        <v>1.5E-3</v>
      </c>
      <c r="W136" s="126"/>
      <c r="X136" s="127">
        <v>4</v>
      </c>
      <c r="Y136" s="127">
        <v>24</v>
      </c>
      <c r="Z136" s="113"/>
      <c r="AA136" s="128">
        <v>293</v>
      </c>
      <c r="AB136" s="112">
        <v>107.65198132416501</v>
      </c>
      <c r="AC136" s="123">
        <v>200</v>
      </c>
      <c r="AD136" s="118">
        <v>0.53825990662082501</v>
      </c>
      <c r="AE136" s="129">
        <v>-317.75698924680103</v>
      </c>
      <c r="AF136" s="114"/>
      <c r="AG136" s="114"/>
      <c r="AH136" s="130">
        <v>252</v>
      </c>
      <c r="AI136" s="127">
        <v>361</v>
      </c>
      <c r="AJ136" s="113"/>
      <c r="AK136" s="122">
        <v>1931.20462</v>
      </c>
      <c r="AL136" s="122">
        <v>709.54950063270303</v>
      </c>
      <c r="AM136" s="131">
        <v>724.7</v>
      </c>
      <c r="AN136" s="135">
        <v>0.97909410877977499</v>
      </c>
      <c r="AO136" s="139">
        <v>-281.873330535783</v>
      </c>
      <c r="AP136" s="126">
        <v>2.5000000000000001E-3</v>
      </c>
      <c r="AQ136" s="126"/>
      <c r="AR136" s="127">
        <v>42</v>
      </c>
      <c r="AS136" s="127">
        <v>436</v>
      </c>
      <c r="AT136" s="115"/>
      <c r="AU136" s="122">
        <v>1455.62625</v>
      </c>
      <c r="AV136" s="112">
        <v>534.81586989749098</v>
      </c>
      <c r="AW136" s="133">
        <v>573</v>
      </c>
      <c r="AX136" s="135">
        <v>0.93336102948951305</v>
      </c>
      <c r="AY136" s="139">
        <v>-290.44959633284998</v>
      </c>
      <c r="AZ136" s="114">
        <v>7.5000000000000002E-4</v>
      </c>
      <c r="BA136" s="114"/>
      <c r="BB136" s="127">
        <v>104</v>
      </c>
      <c r="BC136" s="127">
        <v>416</v>
      </c>
      <c r="BD136" s="113"/>
      <c r="BE136" s="122">
        <v>166.6</v>
      </c>
      <c r="BF136" s="112">
        <v>61.210990063501598</v>
      </c>
      <c r="BG136" s="134">
        <v>65</v>
      </c>
      <c r="BH136" s="135">
        <v>0.94170753943848495</v>
      </c>
      <c r="BI136" s="136">
        <v>-31.8960215052103</v>
      </c>
      <c r="BJ136" s="114">
        <v>7.5000000000000002E-4</v>
      </c>
      <c r="BK136" s="114"/>
      <c r="BL136" s="127">
        <v>11</v>
      </c>
      <c r="BM136" s="127">
        <v>46</v>
      </c>
      <c r="BN136" s="113"/>
      <c r="BO136" s="121">
        <v>277</v>
      </c>
      <c r="BP136" s="122">
        <v>101.773374835474</v>
      </c>
      <c r="BQ136" s="134">
        <v>78</v>
      </c>
      <c r="BR136" s="124">
        <v>1.30478685686505</v>
      </c>
      <c r="BS136" s="125">
        <v>49.759207038313299</v>
      </c>
      <c r="BT136" s="114">
        <v>7.4999999999999997E-3</v>
      </c>
      <c r="BU136" s="126">
        <v>7.4999999999999997E-3</v>
      </c>
      <c r="BV136" s="121">
        <v>0</v>
      </c>
      <c r="BW136" s="121">
        <v>0</v>
      </c>
      <c r="BX136" s="115"/>
      <c r="BY136" s="120">
        <v>0.99631336405530002</v>
      </c>
      <c r="BZ136" s="120">
        <v>1</v>
      </c>
      <c r="CA136" s="137">
        <v>0.99852534562212003</v>
      </c>
      <c r="CB136" s="119">
        <v>0.9</v>
      </c>
      <c r="CC136" s="126">
        <v>2.5000000000000001E-3</v>
      </c>
      <c r="CD136" s="115"/>
      <c r="CE136" s="115"/>
    </row>
    <row r="137" spans="1:83" s="87" customFormat="1" ht="21.4" customHeight="1" x14ac:dyDescent="0.2">
      <c r="A137" s="111" t="s">
        <v>387</v>
      </c>
      <c r="B137" s="111" t="s">
        <v>193</v>
      </c>
      <c r="C137" s="111" t="s">
        <v>196</v>
      </c>
      <c r="D137" s="112">
        <v>3.3126850600000002</v>
      </c>
      <c r="E137" s="113"/>
      <c r="F137" s="114">
        <v>5.1749999999999997E-2</v>
      </c>
      <c r="G137" s="114">
        <v>4.0500000000000001E-2</v>
      </c>
      <c r="H137" s="115"/>
      <c r="I137" s="116">
        <v>6</v>
      </c>
      <c r="J137" s="116">
        <v>6</v>
      </c>
      <c r="K137" s="113"/>
      <c r="L137" s="138">
        <v>0.80303898170246601</v>
      </c>
      <c r="M137" s="118">
        <v>0.46800000000000003</v>
      </c>
      <c r="N137" s="119">
        <v>0.7</v>
      </c>
      <c r="O137" s="120"/>
      <c r="P137" s="113"/>
      <c r="Q137" s="121">
        <v>155</v>
      </c>
      <c r="R137" s="122">
        <v>46.789838814318202</v>
      </c>
      <c r="S137" s="123">
        <v>36</v>
      </c>
      <c r="T137" s="124">
        <v>1.29971774484217</v>
      </c>
      <c r="U137" s="125">
        <v>21.194025056480001</v>
      </c>
      <c r="V137" s="126">
        <v>0.01</v>
      </c>
      <c r="W137" s="126">
        <v>0.01</v>
      </c>
      <c r="X137" s="127">
        <v>0</v>
      </c>
      <c r="Y137" s="127">
        <v>0</v>
      </c>
      <c r="Z137" s="113"/>
      <c r="AA137" s="128">
        <v>408</v>
      </c>
      <c r="AB137" s="112">
        <v>123.162930556399</v>
      </c>
      <c r="AC137" s="123">
        <v>200</v>
      </c>
      <c r="AD137" s="118">
        <v>0.61581465278199499</v>
      </c>
      <c r="AE137" s="129">
        <v>-335.366527464</v>
      </c>
      <c r="AF137" s="114"/>
      <c r="AG137" s="114"/>
      <c r="AH137" s="130">
        <v>255</v>
      </c>
      <c r="AI137" s="127">
        <v>388</v>
      </c>
      <c r="AJ137" s="113"/>
      <c r="AK137" s="122">
        <v>3547.63841</v>
      </c>
      <c r="AL137" s="122">
        <v>1070.92535080893</v>
      </c>
      <c r="AM137" s="131">
        <v>647</v>
      </c>
      <c r="AN137" s="124">
        <v>1.65521692551612</v>
      </c>
      <c r="AO137" s="132">
        <v>1142.8476936539601</v>
      </c>
      <c r="AP137" s="126">
        <v>0.01</v>
      </c>
      <c r="AQ137" s="126">
        <v>0.01</v>
      </c>
      <c r="AR137" s="127">
        <v>0</v>
      </c>
      <c r="AS137" s="127">
        <v>0</v>
      </c>
      <c r="AT137" s="115"/>
      <c r="AU137" s="122">
        <v>2062.24683</v>
      </c>
      <c r="AV137" s="112">
        <v>622.53030174863602</v>
      </c>
      <c r="AW137" s="133">
        <v>573</v>
      </c>
      <c r="AX137" s="135">
        <v>1.0864403171878501</v>
      </c>
      <c r="AY137" s="139">
        <v>-62.942666689847599</v>
      </c>
      <c r="AZ137" s="114">
        <v>1.2E-2</v>
      </c>
      <c r="BA137" s="114">
        <v>6.7499999999999999E-3</v>
      </c>
      <c r="BB137" s="127">
        <v>0</v>
      </c>
      <c r="BC137" s="127">
        <v>216</v>
      </c>
      <c r="BD137" s="113"/>
      <c r="BE137" s="122">
        <v>226.9</v>
      </c>
      <c r="BF137" s="112">
        <v>68.494286625605199</v>
      </c>
      <c r="BG137" s="134">
        <v>65</v>
      </c>
      <c r="BH137" s="135">
        <v>1.0537582557785401</v>
      </c>
      <c r="BI137" s="136">
        <v>-14.694121425800001</v>
      </c>
      <c r="BJ137" s="114">
        <v>9.75E-3</v>
      </c>
      <c r="BK137" s="114">
        <v>3.7499999999999999E-3</v>
      </c>
      <c r="BL137" s="127">
        <v>0</v>
      </c>
      <c r="BM137" s="127">
        <v>32</v>
      </c>
      <c r="BN137" s="113"/>
      <c r="BO137" s="121">
        <v>446</v>
      </c>
      <c r="BP137" s="122">
        <v>134.63398781410299</v>
      </c>
      <c r="BQ137" s="134">
        <v>78</v>
      </c>
      <c r="BR137" s="124">
        <v>1.7260767668474699</v>
      </c>
      <c r="BS137" s="125">
        <v>169.419949118528</v>
      </c>
      <c r="BT137" s="114">
        <v>7.4999999999999997E-3</v>
      </c>
      <c r="BU137" s="126">
        <v>7.4999999999999997E-3</v>
      </c>
      <c r="BV137" s="121">
        <v>0</v>
      </c>
      <c r="BW137" s="121">
        <v>0</v>
      </c>
      <c r="BX137" s="115"/>
      <c r="BY137" s="120">
        <v>0.99849567506581405</v>
      </c>
      <c r="BZ137" s="120">
        <v>1</v>
      </c>
      <c r="CA137" s="137">
        <v>0.99939827002632597</v>
      </c>
      <c r="CB137" s="119">
        <v>0.9</v>
      </c>
      <c r="CC137" s="126">
        <v>2.5000000000000001E-3</v>
      </c>
      <c r="CD137" s="115"/>
      <c r="CE137" s="115"/>
    </row>
    <row r="138" spans="1:83" s="87" customFormat="1" ht="21.4" customHeight="1" x14ac:dyDescent="0.2">
      <c r="A138" s="111" t="s">
        <v>387</v>
      </c>
      <c r="B138" s="111" t="s">
        <v>193</v>
      </c>
      <c r="C138" s="111" t="s">
        <v>197</v>
      </c>
      <c r="D138" s="112">
        <v>1.55082247377778</v>
      </c>
      <c r="E138" s="113"/>
      <c r="F138" s="114">
        <v>2.1499999999999998E-2</v>
      </c>
      <c r="G138" s="114">
        <v>1.6250000000000001E-2</v>
      </c>
      <c r="H138" s="115"/>
      <c r="I138" s="116">
        <v>3</v>
      </c>
      <c r="J138" s="116">
        <v>3</v>
      </c>
      <c r="K138" s="113"/>
      <c r="L138" s="117">
        <v>0.21</v>
      </c>
      <c r="M138" s="118"/>
      <c r="N138" s="119">
        <v>0.7</v>
      </c>
      <c r="O138" s="120"/>
      <c r="P138" s="113"/>
      <c r="Q138" s="121">
        <v>81</v>
      </c>
      <c r="R138" s="122">
        <v>52.230349617442201</v>
      </c>
      <c r="S138" s="123">
        <v>36</v>
      </c>
      <c r="T138" s="124">
        <v>1.45084304492895</v>
      </c>
      <c r="U138" s="125">
        <v>18.359178639167901</v>
      </c>
      <c r="V138" s="126">
        <v>0.01</v>
      </c>
      <c r="W138" s="126">
        <v>0.01</v>
      </c>
      <c r="X138" s="127">
        <v>0</v>
      </c>
      <c r="Y138" s="127">
        <v>0</v>
      </c>
      <c r="Z138" s="113"/>
      <c r="AA138" s="128">
        <v>98</v>
      </c>
      <c r="AB138" s="112">
        <v>63.192274845794302</v>
      </c>
      <c r="AC138" s="123">
        <v>200</v>
      </c>
      <c r="AD138" s="118">
        <v>0.31596137422897203</v>
      </c>
      <c r="AE138" s="129">
        <v>-250.00456311573399</v>
      </c>
      <c r="AF138" s="114"/>
      <c r="AG138" s="114"/>
      <c r="AH138" s="130">
        <v>213</v>
      </c>
      <c r="AI138" s="127">
        <v>275</v>
      </c>
      <c r="AJ138" s="113"/>
      <c r="AK138" s="122">
        <v>626.36645999999996</v>
      </c>
      <c r="AL138" s="122">
        <v>403.893076474564</v>
      </c>
      <c r="AM138" s="131">
        <v>612</v>
      </c>
      <c r="AN138" s="118">
        <v>0.65995600731137805</v>
      </c>
      <c r="AO138" s="141">
        <v>-438.52750313414498</v>
      </c>
      <c r="AP138" s="126"/>
      <c r="AQ138" s="126"/>
      <c r="AR138" s="127">
        <v>323</v>
      </c>
      <c r="AS138" s="127">
        <v>513</v>
      </c>
      <c r="AT138" s="115"/>
      <c r="AU138" s="122">
        <v>783.08434999999997</v>
      </c>
      <c r="AV138" s="112">
        <v>504.94777012898197</v>
      </c>
      <c r="AW138" s="133">
        <v>573</v>
      </c>
      <c r="AX138" s="120">
        <v>0.88123520092317897</v>
      </c>
      <c r="AY138" s="122">
        <v>-211.816032260638</v>
      </c>
      <c r="AZ138" s="114"/>
      <c r="BA138" s="114"/>
      <c r="BB138" s="127">
        <v>106</v>
      </c>
      <c r="BC138" s="127">
        <v>284</v>
      </c>
      <c r="BD138" s="113"/>
      <c r="BE138" s="122">
        <v>105.4</v>
      </c>
      <c r="BF138" s="112">
        <v>67.963936415782896</v>
      </c>
      <c r="BG138" s="134">
        <v>65</v>
      </c>
      <c r="BH138" s="135">
        <v>1.0455990217812701</v>
      </c>
      <c r="BI138" s="136">
        <v>-7.7014830126134903</v>
      </c>
      <c r="BJ138" s="114">
        <v>8.9999999999999993E-3</v>
      </c>
      <c r="BK138" s="114">
        <v>3.7499999999999999E-3</v>
      </c>
      <c r="BL138" s="127">
        <v>0</v>
      </c>
      <c r="BM138" s="127">
        <v>16</v>
      </c>
      <c r="BN138" s="113"/>
      <c r="BO138" s="121">
        <v>104</v>
      </c>
      <c r="BP138" s="122">
        <v>67.061189632271507</v>
      </c>
      <c r="BQ138" s="134">
        <v>78</v>
      </c>
      <c r="BR138" s="120">
        <v>0.85975884143937897</v>
      </c>
      <c r="BS138" s="128">
        <v>-25.480029322675399</v>
      </c>
      <c r="BT138" s="114"/>
      <c r="BU138" s="126"/>
      <c r="BV138" s="121">
        <v>17</v>
      </c>
      <c r="BW138" s="121">
        <v>42</v>
      </c>
      <c r="BX138" s="115"/>
      <c r="BY138" s="120">
        <v>0.99725490196078403</v>
      </c>
      <c r="BZ138" s="120">
        <v>1</v>
      </c>
      <c r="CA138" s="137">
        <v>0.99890196078431404</v>
      </c>
      <c r="CB138" s="119">
        <v>0.9</v>
      </c>
      <c r="CC138" s="126">
        <v>2.5000000000000001E-3</v>
      </c>
      <c r="CD138" s="115"/>
      <c r="CE138" s="115"/>
    </row>
    <row r="139" spans="1:83" s="87" customFormat="1" ht="21.4" customHeight="1" x14ac:dyDescent="0.2">
      <c r="A139" s="111" t="s">
        <v>387</v>
      </c>
      <c r="B139" s="111" t="s">
        <v>193</v>
      </c>
      <c r="C139" s="111" t="s">
        <v>198</v>
      </c>
      <c r="D139" s="112">
        <v>3.65746904188889</v>
      </c>
      <c r="E139" s="113"/>
      <c r="F139" s="114">
        <v>0.06</v>
      </c>
      <c r="G139" s="114">
        <v>5.8500000000000003E-2</v>
      </c>
      <c r="H139" s="115"/>
      <c r="I139" s="116">
        <v>6</v>
      </c>
      <c r="J139" s="116">
        <v>6</v>
      </c>
      <c r="K139" s="113"/>
      <c r="L139" s="117">
        <v>0.28999999999999998</v>
      </c>
      <c r="M139" s="118">
        <v>0.44800000000000001</v>
      </c>
      <c r="N139" s="119">
        <v>0.7</v>
      </c>
      <c r="O139" s="120"/>
      <c r="P139" s="113"/>
      <c r="Q139" s="121">
        <v>170</v>
      </c>
      <c r="R139" s="122">
        <v>46.480229375285198</v>
      </c>
      <c r="S139" s="123">
        <v>36</v>
      </c>
      <c r="T139" s="124">
        <v>1.2911174826468099</v>
      </c>
      <c r="U139" s="125">
        <v>22.2675104600239</v>
      </c>
      <c r="V139" s="126">
        <v>0.01</v>
      </c>
      <c r="W139" s="126">
        <v>0.01</v>
      </c>
      <c r="X139" s="127">
        <v>0</v>
      </c>
      <c r="Y139" s="127">
        <v>0</v>
      </c>
      <c r="Z139" s="113"/>
      <c r="AA139" s="128">
        <v>495</v>
      </c>
      <c r="AB139" s="112">
        <v>135.33949141627099</v>
      </c>
      <c r="AC139" s="123">
        <v>200</v>
      </c>
      <c r="AD139" s="118">
        <v>0.67669745708135498</v>
      </c>
      <c r="AE139" s="129">
        <v>-325.73605299986701</v>
      </c>
      <c r="AF139" s="114"/>
      <c r="AG139" s="114"/>
      <c r="AH139" s="130">
        <v>237</v>
      </c>
      <c r="AI139" s="127">
        <v>383</v>
      </c>
      <c r="AJ139" s="113"/>
      <c r="AK139" s="122">
        <v>4298.4015300000001</v>
      </c>
      <c r="AL139" s="122">
        <v>1175.23934742045</v>
      </c>
      <c r="AM139" s="131">
        <v>704.9</v>
      </c>
      <c r="AN139" s="124">
        <v>1.6672426548736701</v>
      </c>
      <c r="AO139" s="132">
        <v>1405.71731120197</v>
      </c>
      <c r="AP139" s="126">
        <v>0.01</v>
      </c>
      <c r="AQ139" s="126">
        <v>0.01</v>
      </c>
      <c r="AR139" s="127">
        <v>0</v>
      </c>
      <c r="AS139" s="127">
        <v>0</v>
      </c>
      <c r="AT139" s="115"/>
      <c r="AU139" s="122">
        <v>2628.5477799999999</v>
      </c>
      <c r="AV139" s="112">
        <v>718.67943375468599</v>
      </c>
      <c r="AW139" s="133">
        <v>573</v>
      </c>
      <c r="AX139" s="124">
        <v>1.2542398494846201</v>
      </c>
      <c r="AY139" s="132">
        <v>282.16873958178701</v>
      </c>
      <c r="AZ139" s="114">
        <v>1.4999999999999999E-2</v>
      </c>
      <c r="BA139" s="114">
        <v>1.4999999999999999E-2</v>
      </c>
      <c r="BB139" s="127">
        <v>0</v>
      </c>
      <c r="BC139" s="127">
        <v>0</v>
      </c>
      <c r="BD139" s="113"/>
      <c r="BE139" s="122">
        <v>279.7</v>
      </c>
      <c r="BF139" s="112">
        <v>76.473647978042706</v>
      </c>
      <c r="BG139" s="134">
        <v>65</v>
      </c>
      <c r="BH139" s="124">
        <v>1.17651766120066</v>
      </c>
      <c r="BI139" s="125">
        <v>12.960782775043199</v>
      </c>
      <c r="BJ139" s="114">
        <v>1.4999999999999999E-2</v>
      </c>
      <c r="BK139" s="114">
        <v>1.35E-2</v>
      </c>
      <c r="BL139" s="127">
        <v>0</v>
      </c>
      <c r="BM139" s="127">
        <v>6</v>
      </c>
      <c r="BN139" s="113"/>
      <c r="BO139" s="121">
        <v>418</v>
      </c>
      <c r="BP139" s="122">
        <v>114.286681640407</v>
      </c>
      <c r="BQ139" s="134">
        <v>78</v>
      </c>
      <c r="BR139" s="124">
        <v>1.4652138671847099</v>
      </c>
      <c r="BS139" s="125">
        <v>112.633520729846</v>
      </c>
      <c r="BT139" s="114">
        <v>7.4999999999999997E-3</v>
      </c>
      <c r="BU139" s="126">
        <v>7.4999999999999997E-3</v>
      </c>
      <c r="BV139" s="121">
        <v>0</v>
      </c>
      <c r="BW139" s="121">
        <v>0</v>
      </c>
      <c r="BX139" s="115"/>
      <c r="BY139" s="120">
        <v>0.99674502712477397</v>
      </c>
      <c r="BZ139" s="120">
        <v>1</v>
      </c>
      <c r="CA139" s="137">
        <v>0.99869801084990895</v>
      </c>
      <c r="CB139" s="119">
        <v>0.9</v>
      </c>
      <c r="CC139" s="126">
        <v>2.5000000000000001E-3</v>
      </c>
      <c r="CD139" s="115"/>
      <c r="CE139" s="115"/>
    </row>
    <row r="140" spans="1:83" s="87" customFormat="1" ht="21.4" customHeight="1" x14ac:dyDescent="0.2">
      <c r="A140" s="111" t="s">
        <v>387</v>
      </c>
      <c r="B140" s="111" t="s">
        <v>193</v>
      </c>
      <c r="C140" s="111" t="s">
        <v>199</v>
      </c>
      <c r="D140" s="112">
        <v>3.92618385377778</v>
      </c>
      <c r="E140" s="113"/>
      <c r="F140" s="114">
        <v>2.5000000000000001E-2</v>
      </c>
      <c r="G140" s="114">
        <v>1.95E-2</v>
      </c>
      <c r="H140" s="115"/>
      <c r="I140" s="116">
        <v>5</v>
      </c>
      <c r="J140" s="116">
        <v>4</v>
      </c>
      <c r="K140" s="113"/>
      <c r="L140" s="138">
        <v>0.71</v>
      </c>
      <c r="M140" s="135">
        <v>0.73699999999999999</v>
      </c>
      <c r="N140" s="119">
        <v>0.7</v>
      </c>
      <c r="O140" s="120">
        <v>5.0000000000000001E-3</v>
      </c>
      <c r="P140" s="113"/>
      <c r="Q140" s="121">
        <v>154</v>
      </c>
      <c r="R140" s="122">
        <v>39.223838142939002</v>
      </c>
      <c r="S140" s="123">
        <v>36</v>
      </c>
      <c r="T140" s="135">
        <v>1.08955105952608</v>
      </c>
      <c r="U140" s="136">
        <v>-4.5864182217921199</v>
      </c>
      <c r="V140" s="126">
        <v>8.5000000000000006E-3</v>
      </c>
      <c r="W140" s="126">
        <v>4.4999999999999997E-3</v>
      </c>
      <c r="X140" s="127">
        <v>0</v>
      </c>
      <c r="Y140" s="127">
        <v>16</v>
      </c>
      <c r="Z140" s="113"/>
      <c r="AA140" s="128">
        <v>271</v>
      </c>
      <c r="AB140" s="112">
        <v>69.023767121665401</v>
      </c>
      <c r="AC140" s="123">
        <v>200</v>
      </c>
      <c r="AD140" s="118">
        <v>0.34511883560832701</v>
      </c>
      <c r="AE140" s="129">
        <v>-610.03565678773396</v>
      </c>
      <c r="AF140" s="114"/>
      <c r="AG140" s="114"/>
      <c r="AH140" s="130">
        <v>515</v>
      </c>
      <c r="AI140" s="127">
        <v>672</v>
      </c>
      <c r="AJ140" s="113"/>
      <c r="AK140" s="122">
        <v>2369.88114</v>
      </c>
      <c r="AL140" s="122">
        <v>603.60931333353096</v>
      </c>
      <c r="AM140" s="131">
        <v>787.3</v>
      </c>
      <c r="AN140" s="120">
        <v>0.76668273000575504</v>
      </c>
      <c r="AO140" s="122">
        <v>-1098.31572294491</v>
      </c>
      <c r="AP140" s="126"/>
      <c r="AQ140" s="126"/>
      <c r="AR140" s="127">
        <v>722</v>
      </c>
      <c r="AS140" s="127">
        <v>1340</v>
      </c>
      <c r="AT140" s="115"/>
      <c r="AU140" s="122">
        <v>2148.5445399999999</v>
      </c>
      <c r="AV140" s="112">
        <v>547.23482649256698</v>
      </c>
      <c r="AW140" s="133">
        <v>573</v>
      </c>
      <c r="AX140" s="135">
        <v>0.95503460120866801</v>
      </c>
      <c r="AY140" s="139">
        <v>-370.22332866114198</v>
      </c>
      <c r="AZ140" s="114">
        <v>1.5E-3</v>
      </c>
      <c r="BA140" s="114"/>
      <c r="BB140" s="127">
        <v>102</v>
      </c>
      <c r="BC140" s="127">
        <v>552</v>
      </c>
      <c r="BD140" s="113"/>
      <c r="BE140" s="122">
        <v>178.3</v>
      </c>
      <c r="BF140" s="112">
        <v>45.413054161597501</v>
      </c>
      <c r="BG140" s="134">
        <v>65</v>
      </c>
      <c r="BH140" s="118">
        <v>0.69866237171688494</v>
      </c>
      <c r="BI140" s="129">
        <v>-108.036588456014</v>
      </c>
      <c r="BJ140" s="114"/>
      <c r="BK140" s="114"/>
      <c r="BL140" s="127">
        <v>77</v>
      </c>
      <c r="BM140" s="127">
        <v>128</v>
      </c>
      <c r="BN140" s="113"/>
      <c r="BO140" s="121">
        <v>669</v>
      </c>
      <c r="BP140" s="122">
        <v>170.39446569887099</v>
      </c>
      <c r="BQ140" s="134">
        <v>78</v>
      </c>
      <c r="BR140" s="124">
        <v>2.1845444320368101</v>
      </c>
      <c r="BS140" s="125">
        <v>341.19819862746903</v>
      </c>
      <c r="BT140" s="114">
        <v>7.4999999999999997E-3</v>
      </c>
      <c r="BU140" s="126">
        <v>7.4999999999999997E-3</v>
      </c>
      <c r="BV140" s="121">
        <v>0</v>
      </c>
      <c r="BW140" s="121">
        <v>0</v>
      </c>
      <c r="BX140" s="115"/>
      <c r="BY140" s="120">
        <v>0.99871794871794894</v>
      </c>
      <c r="BZ140" s="120">
        <v>1</v>
      </c>
      <c r="CA140" s="137">
        <v>0.99948717948717902</v>
      </c>
      <c r="CB140" s="119">
        <v>0.9</v>
      </c>
      <c r="CC140" s="126">
        <v>2.5000000000000001E-3</v>
      </c>
      <c r="CD140" s="115"/>
      <c r="CE140" s="115"/>
    </row>
    <row r="141" spans="1:83" s="87" customFormat="1" ht="21.4" customHeight="1" x14ac:dyDescent="0.2">
      <c r="A141" s="111" t="s">
        <v>387</v>
      </c>
      <c r="B141" s="111" t="s">
        <v>193</v>
      </c>
      <c r="C141" s="111" t="s">
        <v>200</v>
      </c>
      <c r="D141" s="112">
        <v>3.3504192676666702</v>
      </c>
      <c r="E141" s="113"/>
      <c r="F141" s="114">
        <v>5.2749999999999998E-2</v>
      </c>
      <c r="G141" s="114">
        <v>4.3249999999999997E-2</v>
      </c>
      <c r="H141" s="115"/>
      <c r="I141" s="116">
        <v>7</v>
      </c>
      <c r="J141" s="116">
        <v>7</v>
      </c>
      <c r="K141" s="113"/>
      <c r="L141" s="117">
        <v>0.56000000000000005</v>
      </c>
      <c r="M141" s="135">
        <v>0.70299999999999996</v>
      </c>
      <c r="N141" s="119">
        <v>0.7</v>
      </c>
      <c r="O141" s="120">
        <v>1E-3</v>
      </c>
      <c r="P141" s="113"/>
      <c r="Q141" s="121">
        <v>203</v>
      </c>
      <c r="R141" s="122">
        <v>60.589431883662499</v>
      </c>
      <c r="S141" s="123">
        <v>36</v>
      </c>
      <c r="T141" s="124">
        <v>1.68303977454618</v>
      </c>
      <c r="U141" s="125">
        <v>67.669864940407805</v>
      </c>
      <c r="V141" s="126">
        <v>0.01</v>
      </c>
      <c r="W141" s="126">
        <v>0.01</v>
      </c>
      <c r="X141" s="127">
        <v>0</v>
      </c>
      <c r="Y141" s="127">
        <v>0</v>
      </c>
      <c r="Z141" s="113"/>
      <c r="AA141" s="128">
        <v>431</v>
      </c>
      <c r="AB141" s="112">
        <v>128.640616462357</v>
      </c>
      <c r="AC141" s="123">
        <v>200</v>
      </c>
      <c r="AD141" s="118">
        <v>0.64320308231178502</v>
      </c>
      <c r="AE141" s="129">
        <v>-320.83408366440102</v>
      </c>
      <c r="AF141" s="114"/>
      <c r="AG141" s="114"/>
      <c r="AH141" s="130">
        <v>240</v>
      </c>
      <c r="AI141" s="127">
        <v>374</v>
      </c>
      <c r="AJ141" s="113"/>
      <c r="AK141" s="122">
        <v>2487.1116200000001</v>
      </c>
      <c r="AL141" s="122">
        <v>742.32847333524899</v>
      </c>
      <c r="AM141" s="131">
        <v>733.2</v>
      </c>
      <c r="AN141" s="135">
        <v>1.01245018185386</v>
      </c>
      <c r="AO141" s="139">
        <v>-269.11213071369298</v>
      </c>
      <c r="AP141" s="126">
        <v>4.0000000000000001E-3</v>
      </c>
      <c r="AQ141" s="126">
        <v>5.0000000000000001E-4</v>
      </c>
      <c r="AR141" s="127">
        <v>0</v>
      </c>
      <c r="AS141" s="127">
        <v>461</v>
      </c>
      <c r="AT141" s="115"/>
      <c r="AU141" s="122">
        <v>2096.7580200000002</v>
      </c>
      <c r="AV141" s="112">
        <v>625.81959226262597</v>
      </c>
      <c r="AW141" s="133">
        <v>573</v>
      </c>
      <c r="AX141" s="135">
        <v>1.09218078928905</v>
      </c>
      <c r="AY141" s="139">
        <v>-52.639133121612304</v>
      </c>
      <c r="AZ141" s="114">
        <v>1.2749999999999999E-2</v>
      </c>
      <c r="BA141" s="114">
        <v>6.7499999999999999E-3</v>
      </c>
      <c r="BB141" s="127">
        <v>0</v>
      </c>
      <c r="BC141" s="127">
        <v>207</v>
      </c>
      <c r="BD141" s="113"/>
      <c r="BE141" s="122">
        <v>322.60000000000002</v>
      </c>
      <c r="BF141" s="112">
        <v>96.286456776697193</v>
      </c>
      <c r="BG141" s="134">
        <v>65</v>
      </c>
      <c r="BH141" s="124">
        <v>1.4813301042568801</v>
      </c>
      <c r="BI141" s="125">
        <v>78.253922809069707</v>
      </c>
      <c r="BJ141" s="114">
        <v>1.4999999999999999E-2</v>
      </c>
      <c r="BK141" s="114">
        <v>1.4999999999999999E-2</v>
      </c>
      <c r="BL141" s="127">
        <v>0</v>
      </c>
      <c r="BM141" s="127">
        <v>0</v>
      </c>
      <c r="BN141" s="113"/>
      <c r="BO141" s="121">
        <v>419</v>
      </c>
      <c r="BP141" s="122">
        <v>125.05897516874199</v>
      </c>
      <c r="BQ141" s="134">
        <v>78</v>
      </c>
      <c r="BR141" s="124">
        <v>1.60332019447105</v>
      </c>
      <c r="BS141" s="125">
        <v>139.26947483938801</v>
      </c>
      <c r="BT141" s="114">
        <v>7.4999999999999997E-3</v>
      </c>
      <c r="BU141" s="126">
        <v>7.4999999999999997E-3</v>
      </c>
      <c r="BV141" s="121">
        <v>0</v>
      </c>
      <c r="BW141" s="121">
        <v>0</v>
      </c>
      <c r="BX141" s="115"/>
      <c r="BY141" s="120">
        <v>0.99693486590038305</v>
      </c>
      <c r="BZ141" s="120">
        <v>1</v>
      </c>
      <c r="CA141" s="137">
        <v>0.99877394636015304</v>
      </c>
      <c r="CB141" s="119">
        <v>0.9</v>
      </c>
      <c r="CC141" s="126">
        <v>2.5000000000000001E-3</v>
      </c>
      <c r="CD141" s="115"/>
      <c r="CE141" s="115"/>
    </row>
    <row r="142" spans="1:83" s="87" customFormat="1" ht="21.4" customHeight="1" x14ac:dyDescent="0.2">
      <c r="A142" s="111" t="s">
        <v>387</v>
      </c>
      <c r="B142" s="111" t="s">
        <v>193</v>
      </c>
      <c r="C142" s="111" t="s">
        <v>201</v>
      </c>
      <c r="D142" s="112">
        <v>9.9631956672222195</v>
      </c>
      <c r="E142" s="113"/>
      <c r="F142" s="114">
        <v>0.06</v>
      </c>
      <c r="G142" s="114">
        <v>5.3999999999999999E-2</v>
      </c>
      <c r="H142" s="115"/>
      <c r="I142" s="116">
        <v>6</v>
      </c>
      <c r="J142" s="116">
        <v>6</v>
      </c>
      <c r="K142" s="113"/>
      <c r="L142" s="117">
        <v>0.5</v>
      </c>
      <c r="M142" s="118">
        <v>0.55500000000000005</v>
      </c>
      <c r="N142" s="119">
        <v>0.7</v>
      </c>
      <c r="O142" s="120"/>
      <c r="P142" s="113"/>
      <c r="Q142" s="121">
        <v>482</v>
      </c>
      <c r="R142" s="122">
        <v>48.378052193205903</v>
      </c>
      <c r="S142" s="123">
        <v>36</v>
      </c>
      <c r="T142" s="124">
        <v>1.34383478314461</v>
      </c>
      <c r="U142" s="125">
        <v>79.566600609560098</v>
      </c>
      <c r="V142" s="126">
        <v>0.01</v>
      </c>
      <c r="W142" s="126">
        <v>0.01</v>
      </c>
      <c r="X142" s="127">
        <v>0</v>
      </c>
      <c r="Y142" s="127">
        <v>0</v>
      </c>
      <c r="Z142" s="113"/>
      <c r="AA142" s="128">
        <v>1074</v>
      </c>
      <c r="AB142" s="112">
        <v>107.79673870436299</v>
      </c>
      <c r="AC142" s="123">
        <v>200</v>
      </c>
      <c r="AD142" s="118">
        <v>0.53898369352181497</v>
      </c>
      <c r="AE142" s="129">
        <v>-1161.74110772467</v>
      </c>
      <c r="AF142" s="114"/>
      <c r="AG142" s="114"/>
      <c r="AH142" s="130">
        <v>919</v>
      </c>
      <c r="AI142" s="127">
        <v>1318</v>
      </c>
      <c r="AJ142" s="113"/>
      <c r="AK142" s="122">
        <v>10975.962879999999</v>
      </c>
      <c r="AL142" s="122">
        <v>1101.65084041355</v>
      </c>
      <c r="AM142" s="131">
        <v>668.9</v>
      </c>
      <c r="AN142" s="124">
        <v>1.6469589481440401</v>
      </c>
      <c r="AO142" s="132">
        <v>3498.5267452148601</v>
      </c>
      <c r="AP142" s="126">
        <v>0.01</v>
      </c>
      <c r="AQ142" s="126">
        <v>0.01</v>
      </c>
      <c r="AR142" s="127">
        <v>0</v>
      </c>
      <c r="AS142" s="127">
        <v>0</v>
      </c>
      <c r="AT142" s="115"/>
      <c r="AU142" s="122">
        <v>6978.0438400000003</v>
      </c>
      <c r="AV142" s="112">
        <v>700.382093564314</v>
      </c>
      <c r="AW142" s="133">
        <v>573</v>
      </c>
      <c r="AX142" s="124">
        <v>1.22230731861137</v>
      </c>
      <c r="AY142" s="132">
        <v>586.34695305039702</v>
      </c>
      <c r="AZ142" s="114">
        <v>1.4999999999999999E-2</v>
      </c>
      <c r="BA142" s="114">
        <v>1.4999999999999999E-2</v>
      </c>
      <c r="BB142" s="127">
        <v>0</v>
      </c>
      <c r="BC142" s="127">
        <v>0</v>
      </c>
      <c r="BD142" s="113"/>
      <c r="BE142" s="122">
        <v>726.1</v>
      </c>
      <c r="BF142" s="112">
        <v>72.878223438769396</v>
      </c>
      <c r="BG142" s="134">
        <v>65</v>
      </c>
      <c r="BH142" s="124">
        <v>1.1212034375195301</v>
      </c>
      <c r="BI142" s="125">
        <v>-0.51586001051646202</v>
      </c>
      <c r="BJ142" s="114">
        <v>1.4999999999999999E-2</v>
      </c>
      <c r="BK142" s="114">
        <v>8.9999999999999993E-3</v>
      </c>
      <c r="BL142" s="127">
        <v>0</v>
      </c>
      <c r="BM142" s="127">
        <v>52</v>
      </c>
      <c r="BN142" s="113"/>
      <c r="BO142" s="121">
        <v>993</v>
      </c>
      <c r="BP142" s="122">
        <v>99.666817070235496</v>
      </c>
      <c r="BQ142" s="134">
        <v>78</v>
      </c>
      <c r="BR142" s="124">
        <v>1.27777970602866</v>
      </c>
      <c r="BS142" s="125">
        <v>161.16083790881601</v>
      </c>
      <c r="BT142" s="114">
        <v>7.4999999999999997E-3</v>
      </c>
      <c r="BU142" s="126">
        <v>7.4999999999999997E-3</v>
      </c>
      <c r="BV142" s="121">
        <v>0</v>
      </c>
      <c r="BW142" s="121">
        <v>0</v>
      </c>
      <c r="BX142" s="115"/>
      <c r="BY142" s="120">
        <v>0.99092307692307702</v>
      </c>
      <c r="BZ142" s="120">
        <v>1</v>
      </c>
      <c r="CA142" s="137">
        <v>0.99636923076923101</v>
      </c>
      <c r="CB142" s="119">
        <v>0.9</v>
      </c>
      <c r="CC142" s="126">
        <v>2.5000000000000001E-3</v>
      </c>
      <c r="CD142" s="115"/>
      <c r="CE142" s="115"/>
    </row>
    <row r="143" spans="1:83" s="87" customFormat="1" ht="21.4" customHeight="1" x14ac:dyDescent="0.2">
      <c r="A143" s="111" t="s">
        <v>387</v>
      </c>
      <c r="B143" s="111" t="s">
        <v>193</v>
      </c>
      <c r="C143" s="111" t="s">
        <v>203</v>
      </c>
      <c r="D143" s="112">
        <v>2.5343916946666698</v>
      </c>
      <c r="E143" s="113"/>
      <c r="F143" s="114">
        <v>5.3749999999999999E-2</v>
      </c>
      <c r="G143" s="114">
        <v>4.7750000000000001E-2</v>
      </c>
      <c r="H143" s="115"/>
      <c r="I143" s="116">
        <v>6</v>
      </c>
      <c r="J143" s="116">
        <v>6</v>
      </c>
      <c r="K143" s="113"/>
      <c r="L143" s="117">
        <v>0.44</v>
      </c>
      <c r="M143" s="135">
        <v>0.78600000000000003</v>
      </c>
      <c r="N143" s="119">
        <v>0.7</v>
      </c>
      <c r="O143" s="120">
        <v>1.2E-2</v>
      </c>
      <c r="P143" s="113"/>
      <c r="Q143" s="121">
        <v>129</v>
      </c>
      <c r="R143" s="122">
        <v>50.899788012825901</v>
      </c>
      <c r="S143" s="123">
        <v>36</v>
      </c>
      <c r="T143" s="124">
        <v>1.4138830003562799</v>
      </c>
      <c r="U143" s="125">
        <v>26.6308506690238</v>
      </c>
      <c r="V143" s="126">
        <v>0.01</v>
      </c>
      <c r="W143" s="126">
        <v>0.01</v>
      </c>
      <c r="X143" s="127">
        <v>0</v>
      </c>
      <c r="Y143" s="127">
        <v>0</v>
      </c>
      <c r="Z143" s="113"/>
      <c r="AA143" s="128">
        <v>246</v>
      </c>
      <c r="AB143" s="112">
        <v>97.0647120244588</v>
      </c>
      <c r="AC143" s="123">
        <v>200</v>
      </c>
      <c r="AD143" s="118">
        <v>0.485323560122294</v>
      </c>
      <c r="AE143" s="129">
        <v>-322.717496283201</v>
      </c>
      <c r="AF143" s="114"/>
      <c r="AG143" s="114"/>
      <c r="AH143" s="130">
        <v>261</v>
      </c>
      <c r="AI143" s="127">
        <v>363</v>
      </c>
      <c r="AJ143" s="113"/>
      <c r="AK143" s="122">
        <v>1787.37826</v>
      </c>
      <c r="AL143" s="122">
        <v>705.24941498243197</v>
      </c>
      <c r="AM143" s="131">
        <v>775.3</v>
      </c>
      <c r="AN143" s="120">
        <v>0.909647123671394</v>
      </c>
      <c r="AO143" s="122">
        <v>-417.255114341828</v>
      </c>
      <c r="AP143" s="126"/>
      <c r="AQ143" s="126"/>
      <c r="AR143" s="127">
        <v>178</v>
      </c>
      <c r="AS143" s="127">
        <v>571</v>
      </c>
      <c r="AT143" s="115"/>
      <c r="AU143" s="122">
        <v>1807.89661</v>
      </c>
      <c r="AV143" s="112">
        <v>713.34538138067205</v>
      </c>
      <c r="AW143" s="133">
        <v>573</v>
      </c>
      <c r="AX143" s="124">
        <v>1.2449308575578899</v>
      </c>
      <c r="AY143" s="132">
        <v>182.00627860713601</v>
      </c>
      <c r="AZ143" s="114">
        <v>1.4999999999999999E-2</v>
      </c>
      <c r="BA143" s="114">
        <v>1.4999999999999999E-2</v>
      </c>
      <c r="BB143" s="127">
        <v>0</v>
      </c>
      <c r="BC143" s="127">
        <v>0</v>
      </c>
      <c r="BD143" s="113"/>
      <c r="BE143" s="122">
        <v>167.2</v>
      </c>
      <c r="BF143" s="112">
        <v>65.972438416624001</v>
      </c>
      <c r="BG143" s="134">
        <v>65</v>
      </c>
      <c r="BH143" s="135">
        <v>1.0149605910249799</v>
      </c>
      <c r="BI143" s="136">
        <v>-17.6331862920403</v>
      </c>
      <c r="BJ143" s="114">
        <v>6.7499999999999999E-3</v>
      </c>
      <c r="BK143" s="114">
        <v>7.5000000000000002E-4</v>
      </c>
      <c r="BL143" s="127">
        <v>0</v>
      </c>
      <c r="BM143" s="127">
        <v>31</v>
      </c>
      <c r="BN143" s="113"/>
      <c r="BO143" s="121">
        <v>277</v>
      </c>
      <c r="BP143" s="122">
        <v>109.296444027541</v>
      </c>
      <c r="BQ143" s="134">
        <v>78</v>
      </c>
      <c r="BR143" s="124">
        <v>1.40123646189155</v>
      </c>
      <c r="BS143" s="125">
        <v>65.400596142246101</v>
      </c>
      <c r="BT143" s="114">
        <v>7.4999999999999997E-3</v>
      </c>
      <c r="BU143" s="126">
        <v>7.4999999999999997E-3</v>
      </c>
      <c r="BV143" s="121">
        <v>0</v>
      </c>
      <c r="BW143" s="121">
        <v>0</v>
      </c>
      <c r="BX143" s="115"/>
      <c r="BY143" s="120">
        <v>0.99727241732015004</v>
      </c>
      <c r="BZ143" s="120">
        <v>1</v>
      </c>
      <c r="CA143" s="137">
        <v>0.99890896692805997</v>
      </c>
      <c r="CB143" s="119">
        <v>0.9</v>
      </c>
      <c r="CC143" s="126">
        <v>2.5000000000000001E-3</v>
      </c>
      <c r="CD143" s="115"/>
      <c r="CE143" s="115"/>
    </row>
    <row r="144" spans="1:83" s="87" customFormat="1" ht="21.4" customHeight="1" x14ac:dyDescent="0.2">
      <c r="A144" s="111" t="s">
        <v>387</v>
      </c>
      <c r="B144" s="111" t="s">
        <v>193</v>
      </c>
      <c r="C144" s="111" t="s">
        <v>205</v>
      </c>
      <c r="D144" s="112">
        <v>11.4250822111111</v>
      </c>
      <c r="E144" s="113"/>
      <c r="F144" s="114">
        <v>4.8500000000000001E-2</v>
      </c>
      <c r="G144" s="114">
        <v>3.9750000000000001E-2</v>
      </c>
      <c r="H144" s="115"/>
      <c r="I144" s="116">
        <v>6</v>
      </c>
      <c r="J144" s="116">
        <v>6</v>
      </c>
      <c r="K144" s="113"/>
      <c r="L144" s="117">
        <v>0.32</v>
      </c>
      <c r="M144" s="118">
        <v>0.54900000000000004</v>
      </c>
      <c r="N144" s="119">
        <v>0.7</v>
      </c>
      <c r="O144" s="120"/>
      <c r="P144" s="113"/>
      <c r="Q144" s="121">
        <v>1039</v>
      </c>
      <c r="R144" s="122">
        <v>90.940264656437407</v>
      </c>
      <c r="S144" s="123">
        <v>36</v>
      </c>
      <c r="T144" s="124">
        <v>2.52611846267882</v>
      </c>
      <c r="U144" s="125">
        <v>577.51807932880001</v>
      </c>
      <c r="V144" s="126">
        <v>0.01</v>
      </c>
      <c r="W144" s="126">
        <v>0.01</v>
      </c>
      <c r="X144" s="127">
        <v>0</v>
      </c>
      <c r="Y144" s="127">
        <v>0</v>
      </c>
      <c r="Z144" s="113"/>
      <c r="AA144" s="128">
        <v>1384</v>
      </c>
      <c r="AB144" s="112">
        <v>121.136983911944</v>
      </c>
      <c r="AC144" s="123">
        <v>200</v>
      </c>
      <c r="AD144" s="118">
        <v>0.60568491955972004</v>
      </c>
      <c r="AE144" s="129">
        <v>-1179.7884481733299</v>
      </c>
      <c r="AF144" s="114"/>
      <c r="AG144" s="114"/>
      <c r="AH144" s="130">
        <v>902</v>
      </c>
      <c r="AI144" s="127">
        <v>1359</v>
      </c>
      <c r="AJ144" s="113"/>
      <c r="AK144" s="122">
        <v>9612.6550000000007</v>
      </c>
      <c r="AL144" s="122">
        <v>841.36418647837002</v>
      </c>
      <c r="AM144" s="131">
        <v>828</v>
      </c>
      <c r="AN144" s="135">
        <v>1.0161403218337799</v>
      </c>
      <c r="AO144" s="139">
        <v>-1001.4291754376</v>
      </c>
      <c r="AP144" s="126">
        <v>4.4999999999999997E-3</v>
      </c>
      <c r="AQ144" s="126">
        <v>1E-3</v>
      </c>
      <c r="AR144" s="127">
        <v>0</v>
      </c>
      <c r="AS144" s="127">
        <v>1740</v>
      </c>
      <c r="AT144" s="115"/>
      <c r="AU144" s="122">
        <v>6865.0496899999998</v>
      </c>
      <c r="AV144" s="112">
        <v>600.87529902617302</v>
      </c>
      <c r="AW144" s="133">
        <v>573</v>
      </c>
      <c r="AX144" s="135">
        <v>1.04864799131967</v>
      </c>
      <c r="AY144" s="139">
        <v>-464.49244095987802</v>
      </c>
      <c r="AZ144" s="114">
        <v>8.9999999999999993E-3</v>
      </c>
      <c r="BA144" s="114">
        <v>3.7499999999999999E-3</v>
      </c>
      <c r="BB144" s="127">
        <v>0</v>
      </c>
      <c r="BC144" s="127">
        <v>991</v>
      </c>
      <c r="BD144" s="113"/>
      <c r="BE144" s="122">
        <v>1096.7</v>
      </c>
      <c r="BF144" s="112">
        <v>95.990556543517698</v>
      </c>
      <c r="BG144" s="134">
        <v>65</v>
      </c>
      <c r="BH144" s="124">
        <v>1.4767777929771999</v>
      </c>
      <c r="BI144" s="125">
        <v>263.468754343667</v>
      </c>
      <c r="BJ144" s="114">
        <v>1.4999999999999999E-2</v>
      </c>
      <c r="BK144" s="114">
        <v>1.4999999999999999E-2</v>
      </c>
      <c r="BL144" s="127">
        <v>0</v>
      </c>
      <c r="BM144" s="127">
        <v>0</v>
      </c>
      <c r="BN144" s="113"/>
      <c r="BO144" s="121">
        <v>1175</v>
      </c>
      <c r="BP144" s="122">
        <v>102.84389891367999</v>
      </c>
      <c r="BQ144" s="134">
        <v>78</v>
      </c>
      <c r="BR144" s="124">
        <v>1.3185115245343599</v>
      </c>
      <c r="BS144" s="125">
        <v>221.10617609568001</v>
      </c>
      <c r="BT144" s="114">
        <v>7.4999999999999997E-3</v>
      </c>
      <c r="BU144" s="126">
        <v>7.4999999999999997E-3</v>
      </c>
      <c r="BV144" s="121">
        <v>0</v>
      </c>
      <c r="BW144" s="121">
        <v>0</v>
      </c>
      <c r="BX144" s="115"/>
      <c r="BY144" s="120">
        <v>0.99668680569089796</v>
      </c>
      <c r="BZ144" s="120">
        <v>1</v>
      </c>
      <c r="CA144" s="137">
        <v>0.99867472227635901</v>
      </c>
      <c r="CB144" s="119">
        <v>0.9</v>
      </c>
      <c r="CC144" s="126">
        <v>2.5000000000000001E-3</v>
      </c>
      <c r="CD144" s="115"/>
      <c r="CE144" s="115"/>
    </row>
    <row r="145" spans="1:83" s="87" customFormat="1" ht="21.4" customHeight="1" x14ac:dyDescent="0.2">
      <c r="A145" s="111" t="s">
        <v>387</v>
      </c>
      <c r="B145" s="111" t="s">
        <v>193</v>
      </c>
      <c r="C145" s="111" t="s">
        <v>206</v>
      </c>
      <c r="D145" s="112">
        <v>4.0800280235555597</v>
      </c>
      <c r="E145" s="113"/>
      <c r="F145" s="114">
        <v>2.0750000000000001E-2</v>
      </c>
      <c r="G145" s="114">
        <v>1.6625000000000001E-2</v>
      </c>
      <c r="H145" s="115"/>
      <c r="I145" s="116">
        <v>4</v>
      </c>
      <c r="J145" s="116">
        <v>3</v>
      </c>
      <c r="K145" s="113"/>
      <c r="L145" s="117">
        <v>0.22</v>
      </c>
      <c r="M145" s="118">
        <v>0.56899999999999995</v>
      </c>
      <c r="N145" s="119">
        <v>0.7</v>
      </c>
      <c r="O145" s="120"/>
      <c r="P145" s="113"/>
      <c r="Q145" s="121">
        <v>207</v>
      </c>
      <c r="R145" s="122">
        <v>50.734945643733397</v>
      </c>
      <c r="S145" s="123">
        <v>36</v>
      </c>
      <c r="T145" s="124">
        <v>1.40930404565926</v>
      </c>
      <c r="U145" s="125">
        <v>42.1995080725438</v>
      </c>
      <c r="V145" s="126">
        <v>0.01</v>
      </c>
      <c r="W145" s="126">
        <v>0.01</v>
      </c>
      <c r="X145" s="127">
        <v>0</v>
      </c>
      <c r="Y145" s="127">
        <v>0</v>
      </c>
      <c r="Z145" s="113"/>
      <c r="AA145" s="128">
        <v>332</v>
      </c>
      <c r="AB145" s="112">
        <v>81.371990114586893</v>
      </c>
      <c r="AC145" s="123">
        <v>200</v>
      </c>
      <c r="AD145" s="118">
        <v>0.406859950572934</v>
      </c>
      <c r="AE145" s="129">
        <v>-583.55828848586805</v>
      </c>
      <c r="AF145" s="114"/>
      <c r="AG145" s="114"/>
      <c r="AH145" s="130">
        <v>485</v>
      </c>
      <c r="AI145" s="127">
        <v>648</v>
      </c>
      <c r="AJ145" s="113"/>
      <c r="AK145" s="122">
        <v>1532.3776399999999</v>
      </c>
      <c r="AL145" s="122">
        <v>375.580175222572</v>
      </c>
      <c r="AM145" s="131">
        <v>733.3</v>
      </c>
      <c r="AN145" s="118">
        <v>0.51217806521556297</v>
      </c>
      <c r="AO145" s="141">
        <v>-1824.51682473343</v>
      </c>
      <c r="AP145" s="126"/>
      <c r="AQ145" s="126"/>
      <c r="AR145" s="127">
        <v>1460</v>
      </c>
      <c r="AS145" s="127">
        <v>2058</v>
      </c>
      <c r="AT145" s="115"/>
      <c r="AU145" s="122">
        <v>2186.9131499999999</v>
      </c>
      <c r="AV145" s="112">
        <v>536.00444344355401</v>
      </c>
      <c r="AW145" s="133">
        <v>573</v>
      </c>
      <c r="AX145" s="135">
        <v>0.93543532887182201</v>
      </c>
      <c r="AY145" s="139">
        <v>-430.55049197401701</v>
      </c>
      <c r="AZ145" s="114">
        <v>7.5000000000000002E-4</v>
      </c>
      <c r="BA145" s="114"/>
      <c r="BB145" s="127">
        <v>151</v>
      </c>
      <c r="BC145" s="127">
        <v>619</v>
      </c>
      <c r="BD145" s="113"/>
      <c r="BE145" s="122">
        <v>216.1</v>
      </c>
      <c r="BF145" s="112">
        <v>52.965322481211501</v>
      </c>
      <c r="BG145" s="134">
        <v>65</v>
      </c>
      <c r="BH145" s="120">
        <v>0.81485111509556196</v>
      </c>
      <c r="BI145" s="128">
        <v>-81.456443757906996</v>
      </c>
      <c r="BJ145" s="114"/>
      <c r="BK145" s="114"/>
      <c r="BL145" s="127">
        <v>50</v>
      </c>
      <c r="BM145" s="127">
        <v>103</v>
      </c>
      <c r="BN145" s="113"/>
      <c r="BO145" s="121">
        <v>353</v>
      </c>
      <c r="BP145" s="122">
        <v>86.519013585690203</v>
      </c>
      <c r="BQ145" s="134">
        <v>78</v>
      </c>
      <c r="BR145" s="124">
        <v>1.1092181228934599</v>
      </c>
      <c r="BS145" s="125">
        <v>12.353564279718</v>
      </c>
      <c r="BT145" s="114">
        <v>7.4999999999999997E-3</v>
      </c>
      <c r="BU145" s="126">
        <v>4.1250000000000002E-3</v>
      </c>
      <c r="BV145" s="121">
        <v>0</v>
      </c>
      <c r="BW145" s="121">
        <v>29</v>
      </c>
      <c r="BX145" s="115"/>
      <c r="BY145" s="120">
        <v>0.996603453155958</v>
      </c>
      <c r="BZ145" s="120">
        <v>1</v>
      </c>
      <c r="CA145" s="137">
        <v>0.998641381262383</v>
      </c>
      <c r="CB145" s="119">
        <v>0.9</v>
      </c>
      <c r="CC145" s="126">
        <v>2.5000000000000001E-3</v>
      </c>
      <c r="CD145" s="115"/>
      <c r="CE145" s="115"/>
    </row>
    <row r="146" spans="1:83" s="87" customFormat="1" ht="21.4" customHeight="1" x14ac:dyDescent="0.2">
      <c r="A146" s="111" t="s">
        <v>387</v>
      </c>
      <c r="B146" s="111" t="s">
        <v>193</v>
      </c>
      <c r="C146" s="111" t="s">
        <v>207</v>
      </c>
      <c r="D146" s="112">
        <v>5.2236563733333297</v>
      </c>
      <c r="E146" s="113"/>
      <c r="F146" s="114">
        <v>1.2E-2</v>
      </c>
      <c r="G146" s="114">
        <v>0.01</v>
      </c>
      <c r="H146" s="115"/>
      <c r="I146" s="116">
        <v>3</v>
      </c>
      <c r="J146" s="116">
        <v>2</v>
      </c>
      <c r="K146" s="113"/>
      <c r="L146" s="137">
        <v>0.93371749824314798</v>
      </c>
      <c r="M146" s="120">
        <v>0.61399999999999999</v>
      </c>
      <c r="N146" s="119">
        <v>0.7</v>
      </c>
      <c r="O146" s="120"/>
      <c r="P146" s="113"/>
      <c r="Q146" s="121">
        <v>160</v>
      </c>
      <c r="R146" s="122">
        <v>30.6298861496321</v>
      </c>
      <c r="S146" s="123">
        <v>36</v>
      </c>
      <c r="T146" s="120">
        <v>0.85083017082311296</v>
      </c>
      <c r="U146" s="128">
        <v>-50.993928231679902</v>
      </c>
      <c r="V146" s="126"/>
      <c r="W146" s="126"/>
      <c r="X146" s="127">
        <v>29</v>
      </c>
      <c r="Y146" s="127">
        <v>66</v>
      </c>
      <c r="Z146" s="113"/>
      <c r="AA146" s="128">
        <v>427</v>
      </c>
      <c r="AB146" s="112">
        <v>81.743508661830603</v>
      </c>
      <c r="AC146" s="123">
        <v>200</v>
      </c>
      <c r="AD146" s="118">
        <v>0.408717543309153</v>
      </c>
      <c r="AE146" s="129">
        <v>-745.18849017599905</v>
      </c>
      <c r="AF146" s="114"/>
      <c r="AG146" s="114"/>
      <c r="AH146" s="130">
        <v>618</v>
      </c>
      <c r="AI146" s="127">
        <v>827</v>
      </c>
      <c r="AJ146" s="113"/>
      <c r="AK146" s="122">
        <v>4120.6668499999996</v>
      </c>
      <c r="AL146" s="122">
        <v>788.84722797539405</v>
      </c>
      <c r="AM146" s="131">
        <v>808.7</v>
      </c>
      <c r="AN146" s="135">
        <v>0.975451005286749</v>
      </c>
      <c r="AO146" s="139">
        <v>-619.07731002665196</v>
      </c>
      <c r="AP146" s="126">
        <v>2E-3</v>
      </c>
      <c r="AQ146" s="126"/>
      <c r="AR146" s="127">
        <v>104</v>
      </c>
      <c r="AS146" s="127">
        <v>949</v>
      </c>
      <c r="AT146" s="115"/>
      <c r="AU146" s="122">
        <v>1988.1584499999999</v>
      </c>
      <c r="AV146" s="112">
        <v>380.60666856830602</v>
      </c>
      <c r="AW146" s="133">
        <v>573</v>
      </c>
      <c r="AX146" s="118">
        <v>0.664235023679417</v>
      </c>
      <c r="AY146" s="141">
        <v>-1362.9780021096301</v>
      </c>
      <c r="AZ146" s="114"/>
      <c r="BA146" s="114"/>
      <c r="BB146" s="127">
        <v>1005</v>
      </c>
      <c r="BC146" s="127">
        <v>1604</v>
      </c>
      <c r="BD146" s="113"/>
      <c r="BE146" s="122">
        <v>284.89999999999998</v>
      </c>
      <c r="BF146" s="112">
        <v>54.540341025188603</v>
      </c>
      <c r="BG146" s="134">
        <v>65</v>
      </c>
      <c r="BH146" s="120">
        <v>0.83908216961828597</v>
      </c>
      <c r="BI146" s="128">
        <v>-96.061259307199705</v>
      </c>
      <c r="BJ146" s="114"/>
      <c r="BK146" s="114"/>
      <c r="BL146" s="127">
        <v>55</v>
      </c>
      <c r="BM146" s="127">
        <v>123</v>
      </c>
      <c r="BN146" s="113"/>
      <c r="BO146" s="121">
        <v>508</v>
      </c>
      <c r="BP146" s="122">
        <v>97.249888525081801</v>
      </c>
      <c r="BQ146" s="134">
        <v>78</v>
      </c>
      <c r="BR146" s="124">
        <v>1.24679344262925</v>
      </c>
      <c r="BS146" s="125">
        <v>71.8706610027523</v>
      </c>
      <c r="BT146" s="114">
        <v>7.4999999999999997E-3</v>
      </c>
      <c r="BU146" s="126">
        <v>7.4999999999999997E-3</v>
      </c>
      <c r="BV146" s="121">
        <v>0</v>
      </c>
      <c r="BW146" s="121">
        <v>0</v>
      </c>
      <c r="BX146" s="115"/>
      <c r="BY146" s="120">
        <v>0.99518743667679799</v>
      </c>
      <c r="BZ146" s="120">
        <v>1</v>
      </c>
      <c r="CA146" s="137">
        <v>0.99807497467071904</v>
      </c>
      <c r="CB146" s="119">
        <v>0.9</v>
      </c>
      <c r="CC146" s="126">
        <v>2.5000000000000001E-3</v>
      </c>
      <c r="CD146" s="115"/>
      <c r="CE146" s="115"/>
    </row>
    <row r="147" spans="1:83" s="87" customFormat="1" ht="21.4" customHeight="1" x14ac:dyDescent="0.2">
      <c r="A147" s="111" t="s">
        <v>387</v>
      </c>
      <c r="B147" s="111" t="s">
        <v>193</v>
      </c>
      <c r="C147" s="111" t="s">
        <v>208</v>
      </c>
      <c r="D147" s="112">
        <v>3.9957692869999999</v>
      </c>
      <c r="E147" s="113"/>
      <c r="F147" s="114">
        <v>4.5749999999999999E-2</v>
      </c>
      <c r="G147" s="114">
        <v>3.7499999999999999E-2</v>
      </c>
      <c r="H147" s="115"/>
      <c r="I147" s="116">
        <v>7</v>
      </c>
      <c r="J147" s="116">
        <v>5</v>
      </c>
      <c r="K147" s="113"/>
      <c r="L147" s="137">
        <v>0.94</v>
      </c>
      <c r="M147" s="120">
        <v>0.69699999999999995</v>
      </c>
      <c r="N147" s="119">
        <v>0.7</v>
      </c>
      <c r="O147" s="120"/>
      <c r="P147" s="113"/>
      <c r="Q147" s="121">
        <v>151</v>
      </c>
      <c r="R147" s="122">
        <v>37.789969628944696</v>
      </c>
      <c r="S147" s="123">
        <v>36</v>
      </c>
      <c r="T147" s="135">
        <v>1.0497213785818</v>
      </c>
      <c r="U147" s="136">
        <v>-10.397113040503999</v>
      </c>
      <c r="V147" s="126">
        <v>6.0000000000000001E-3</v>
      </c>
      <c r="W147" s="126">
        <v>2.5000000000000001E-3</v>
      </c>
      <c r="X147" s="127">
        <v>0</v>
      </c>
      <c r="Y147" s="127">
        <v>22</v>
      </c>
      <c r="Z147" s="113"/>
      <c r="AA147" s="128">
        <v>759</v>
      </c>
      <c r="AB147" s="112">
        <v>189.95090694284099</v>
      </c>
      <c r="AC147" s="123">
        <v>200</v>
      </c>
      <c r="AD147" s="135">
        <v>0.94975453471420501</v>
      </c>
      <c r="AE147" s="136">
        <v>-137.6506280028</v>
      </c>
      <c r="AF147" s="114">
        <v>1E-3</v>
      </c>
      <c r="AG147" s="114"/>
      <c r="AH147" s="130">
        <v>41</v>
      </c>
      <c r="AI147" s="127">
        <v>200</v>
      </c>
      <c r="AJ147" s="113"/>
      <c r="AK147" s="122">
        <v>3808.7105700000002</v>
      </c>
      <c r="AL147" s="122">
        <v>953.18580639563299</v>
      </c>
      <c r="AM147" s="131">
        <v>771.1</v>
      </c>
      <c r="AN147" s="124">
        <v>1.2361377336216199</v>
      </c>
      <c r="AO147" s="132">
        <v>351.67407373520399</v>
      </c>
      <c r="AP147" s="126">
        <v>0.01</v>
      </c>
      <c r="AQ147" s="126">
        <v>0.01</v>
      </c>
      <c r="AR147" s="127">
        <v>0</v>
      </c>
      <c r="AS147" s="127">
        <v>0</v>
      </c>
      <c r="AT147" s="115"/>
      <c r="AU147" s="122">
        <v>2246.5269199999998</v>
      </c>
      <c r="AV147" s="112">
        <v>562.22638461858696</v>
      </c>
      <c r="AW147" s="133">
        <v>573</v>
      </c>
      <c r="AX147" s="135">
        <v>0.98119787891551002</v>
      </c>
      <c r="AY147" s="139">
        <v>-316.88214730454001</v>
      </c>
      <c r="AZ147" s="114">
        <v>3.7499999999999999E-3</v>
      </c>
      <c r="BA147" s="114"/>
      <c r="BB147" s="127">
        <v>44</v>
      </c>
      <c r="BC147" s="127">
        <v>501</v>
      </c>
      <c r="BD147" s="113"/>
      <c r="BE147" s="122">
        <v>316</v>
      </c>
      <c r="BF147" s="112">
        <v>79.083645051301502</v>
      </c>
      <c r="BG147" s="134">
        <v>65</v>
      </c>
      <c r="BH147" s="124">
        <v>1.2166714623277199</v>
      </c>
      <c r="BI147" s="125">
        <v>24.588545899089901</v>
      </c>
      <c r="BJ147" s="114">
        <v>1.4999999999999999E-2</v>
      </c>
      <c r="BK147" s="114">
        <v>1.4999999999999999E-2</v>
      </c>
      <c r="BL147" s="127">
        <v>0</v>
      </c>
      <c r="BM147" s="127">
        <v>0</v>
      </c>
      <c r="BN147" s="113"/>
      <c r="BO147" s="121">
        <v>488</v>
      </c>
      <c r="BP147" s="122">
        <v>122.129173370364</v>
      </c>
      <c r="BQ147" s="134">
        <v>78</v>
      </c>
      <c r="BR147" s="124">
        <v>1.5657586329533799</v>
      </c>
      <c r="BS147" s="125">
        <v>154.388427305226</v>
      </c>
      <c r="BT147" s="114">
        <v>7.4999999999999997E-3</v>
      </c>
      <c r="BU147" s="126">
        <v>7.4999999999999997E-3</v>
      </c>
      <c r="BV147" s="121">
        <v>0</v>
      </c>
      <c r="BW147" s="121">
        <v>0</v>
      </c>
      <c r="BX147" s="115"/>
      <c r="BY147" s="120">
        <v>0.99912739965095998</v>
      </c>
      <c r="BZ147" s="120">
        <v>1</v>
      </c>
      <c r="CA147" s="137">
        <v>0.99965095986038399</v>
      </c>
      <c r="CB147" s="119">
        <v>0.9</v>
      </c>
      <c r="CC147" s="126">
        <v>2.5000000000000001E-3</v>
      </c>
      <c r="CD147" s="115"/>
      <c r="CE147" s="115"/>
    </row>
    <row r="148" spans="1:83" s="87" customFormat="1" ht="21.4" customHeight="1" x14ac:dyDescent="0.2">
      <c r="A148" s="111" t="s">
        <v>387</v>
      </c>
      <c r="B148" s="111" t="s">
        <v>193</v>
      </c>
      <c r="C148" s="111" t="s">
        <v>209</v>
      </c>
      <c r="D148" s="112">
        <v>2.8863636363333298</v>
      </c>
      <c r="E148" s="113"/>
      <c r="F148" s="114">
        <v>0.02</v>
      </c>
      <c r="G148" s="114">
        <v>1.35E-2</v>
      </c>
      <c r="H148" s="115"/>
      <c r="I148" s="116">
        <v>3</v>
      </c>
      <c r="J148" s="116">
        <v>3</v>
      </c>
      <c r="K148" s="113"/>
      <c r="L148" s="117">
        <v>0.24</v>
      </c>
      <c r="M148" s="118">
        <v>0.55000000000000004</v>
      </c>
      <c r="N148" s="119">
        <v>0.7</v>
      </c>
      <c r="O148" s="120"/>
      <c r="P148" s="113"/>
      <c r="Q148" s="121">
        <v>121</v>
      </c>
      <c r="R148" s="122">
        <v>41.921259842959799</v>
      </c>
      <c r="S148" s="123">
        <v>36</v>
      </c>
      <c r="T148" s="124">
        <v>1.16447944008222</v>
      </c>
      <c r="U148" s="125">
        <v>4.4140000012241396</v>
      </c>
      <c r="V148" s="126">
        <v>0.01</v>
      </c>
      <c r="W148" s="126">
        <v>8.0000000000000002E-3</v>
      </c>
      <c r="X148" s="127">
        <v>0</v>
      </c>
      <c r="Y148" s="127">
        <v>4</v>
      </c>
      <c r="Z148" s="113"/>
      <c r="AA148" s="128">
        <v>239</v>
      </c>
      <c r="AB148" s="112">
        <v>82.803149607168507</v>
      </c>
      <c r="AC148" s="123">
        <v>200</v>
      </c>
      <c r="AD148" s="118">
        <v>0.41401574803584301</v>
      </c>
      <c r="AE148" s="129">
        <v>-408.69999999319901</v>
      </c>
      <c r="AF148" s="114"/>
      <c r="AG148" s="114"/>
      <c r="AH148" s="130">
        <v>339</v>
      </c>
      <c r="AI148" s="127">
        <v>454</v>
      </c>
      <c r="AJ148" s="113"/>
      <c r="AK148" s="122">
        <v>1235.2826500000001</v>
      </c>
      <c r="AL148" s="122">
        <v>427.97194173677701</v>
      </c>
      <c r="AM148" s="131">
        <v>713.4</v>
      </c>
      <c r="AN148" s="118">
        <v>0.59990460013565605</v>
      </c>
      <c r="AO148" s="141">
        <v>-1075.0632499757401</v>
      </c>
      <c r="AP148" s="126"/>
      <c r="AQ148" s="126"/>
      <c r="AR148" s="127">
        <v>824</v>
      </c>
      <c r="AS148" s="127">
        <v>1236</v>
      </c>
      <c r="AT148" s="115"/>
      <c r="AU148" s="122">
        <v>1265.4545700000001</v>
      </c>
      <c r="AV148" s="112">
        <v>438.42520535893402</v>
      </c>
      <c r="AW148" s="133">
        <v>573</v>
      </c>
      <c r="AX148" s="120">
        <v>0.76513997444840098</v>
      </c>
      <c r="AY148" s="122">
        <v>-586.23660270783</v>
      </c>
      <c r="AZ148" s="114"/>
      <c r="BA148" s="114"/>
      <c r="BB148" s="127">
        <v>389</v>
      </c>
      <c r="BC148" s="127">
        <v>720</v>
      </c>
      <c r="BD148" s="113"/>
      <c r="BE148" s="122">
        <v>115.1</v>
      </c>
      <c r="BF148" s="112">
        <v>39.877165354749401</v>
      </c>
      <c r="BG148" s="134">
        <v>65</v>
      </c>
      <c r="BH148" s="118">
        <v>0.61349485161152895</v>
      </c>
      <c r="BI148" s="129">
        <v>-95.402499997789704</v>
      </c>
      <c r="BJ148" s="114"/>
      <c r="BK148" s="114"/>
      <c r="BL148" s="127">
        <v>73</v>
      </c>
      <c r="BM148" s="127">
        <v>111</v>
      </c>
      <c r="BN148" s="113"/>
      <c r="BO148" s="121">
        <v>244</v>
      </c>
      <c r="BP148" s="122">
        <v>84.535433071753701</v>
      </c>
      <c r="BQ148" s="134">
        <v>78</v>
      </c>
      <c r="BR148" s="124">
        <v>1.0837876034840199</v>
      </c>
      <c r="BS148" s="125">
        <v>3.01403636616666</v>
      </c>
      <c r="BT148" s="114">
        <v>7.4999999999999997E-3</v>
      </c>
      <c r="BU148" s="126">
        <v>3.0000000000000001E-3</v>
      </c>
      <c r="BV148" s="121">
        <v>0</v>
      </c>
      <c r="BW148" s="121">
        <v>27</v>
      </c>
      <c r="BX148" s="115"/>
      <c r="BY148" s="120">
        <v>1</v>
      </c>
      <c r="BZ148" s="120">
        <v>1</v>
      </c>
      <c r="CA148" s="137">
        <v>1</v>
      </c>
      <c r="CB148" s="119">
        <v>0.9</v>
      </c>
      <c r="CC148" s="126">
        <v>2.5000000000000001E-3</v>
      </c>
      <c r="CD148" s="115"/>
      <c r="CE148" s="115"/>
    </row>
    <row r="149" spans="1:83" s="87" customFormat="1" ht="21.4" customHeight="1" x14ac:dyDescent="0.2">
      <c r="A149" s="111" t="s">
        <v>387</v>
      </c>
      <c r="B149" s="111" t="s">
        <v>193</v>
      </c>
      <c r="C149" s="111" t="s">
        <v>210</v>
      </c>
      <c r="D149" s="112">
        <v>2.6953904121111099</v>
      </c>
      <c r="E149" s="113"/>
      <c r="F149" s="114">
        <v>4.725E-2</v>
      </c>
      <c r="G149" s="114">
        <v>3.5749999999999997E-2</v>
      </c>
      <c r="H149" s="115"/>
      <c r="I149" s="116">
        <v>6</v>
      </c>
      <c r="J149" s="116">
        <v>5</v>
      </c>
      <c r="K149" s="113"/>
      <c r="L149" s="117">
        <v>0.28999999999999998</v>
      </c>
      <c r="M149" s="135">
        <v>0.79800000000000004</v>
      </c>
      <c r="N149" s="119">
        <v>0.7</v>
      </c>
      <c r="O149" s="120">
        <v>1.4E-2</v>
      </c>
      <c r="P149" s="113"/>
      <c r="Q149" s="121">
        <v>107</v>
      </c>
      <c r="R149" s="122">
        <v>39.697403210763198</v>
      </c>
      <c r="S149" s="123">
        <v>36</v>
      </c>
      <c r="T149" s="135">
        <v>1.10270564474342</v>
      </c>
      <c r="U149" s="136">
        <v>-1.87220952599196</v>
      </c>
      <c r="V149" s="126">
        <v>8.9999999999999993E-3</v>
      </c>
      <c r="W149" s="126">
        <v>5.0000000000000001E-3</v>
      </c>
      <c r="X149" s="127">
        <v>0</v>
      </c>
      <c r="Y149" s="127">
        <v>10</v>
      </c>
      <c r="Z149" s="113"/>
      <c r="AA149" s="128">
        <v>358</v>
      </c>
      <c r="AB149" s="112">
        <v>132.819349060311</v>
      </c>
      <c r="AC149" s="123">
        <v>200</v>
      </c>
      <c r="AD149" s="118">
        <v>0.66409674530155505</v>
      </c>
      <c r="AE149" s="129">
        <v>-246.84560847773301</v>
      </c>
      <c r="AF149" s="114"/>
      <c r="AG149" s="114"/>
      <c r="AH149" s="130">
        <v>182</v>
      </c>
      <c r="AI149" s="127">
        <v>289</v>
      </c>
      <c r="AJ149" s="113"/>
      <c r="AK149" s="122">
        <v>1635.5432900000001</v>
      </c>
      <c r="AL149" s="122">
        <v>606.79272384848798</v>
      </c>
      <c r="AM149" s="131">
        <v>690.5</v>
      </c>
      <c r="AN149" s="120">
        <v>0.87877295271323397</v>
      </c>
      <c r="AO149" s="122">
        <v>-452.68617326937402</v>
      </c>
      <c r="AP149" s="126"/>
      <c r="AQ149" s="126"/>
      <c r="AR149" s="127">
        <v>226</v>
      </c>
      <c r="AS149" s="127">
        <v>598</v>
      </c>
      <c r="AT149" s="115"/>
      <c r="AU149" s="122">
        <v>1474.35896</v>
      </c>
      <c r="AV149" s="112">
        <v>546.99273002356597</v>
      </c>
      <c r="AW149" s="133">
        <v>573</v>
      </c>
      <c r="AX149" s="135">
        <v>0.95461209428196403</v>
      </c>
      <c r="AY149" s="139">
        <v>-254.81700739396999</v>
      </c>
      <c r="AZ149" s="114">
        <v>1.5E-3</v>
      </c>
      <c r="BA149" s="114"/>
      <c r="BB149" s="127">
        <v>71</v>
      </c>
      <c r="BC149" s="127">
        <v>379</v>
      </c>
      <c r="BD149" s="113"/>
      <c r="BE149" s="122">
        <v>191.3</v>
      </c>
      <c r="BF149" s="112">
        <v>70.973020880551402</v>
      </c>
      <c r="BG149" s="134">
        <v>65</v>
      </c>
      <c r="BH149" s="135">
        <v>1.09189262893156</v>
      </c>
      <c r="BI149" s="136">
        <v>-5.2748227552632398</v>
      </c>
      <c r="BJ149" s="114">
        <v>1.2749999999999999E-2</v>
      </c>
      <c r="BK149" s="114">
        <v>6.7499999999999999E-3</v>
      </c>
      <c r="BL149" s="127">
        <v>0</v>
      </c>
      <c r="BM149" s="127">
        <v>19</v>
      </c>
      <c r="BN149" s="113"/>
      <c r="BO149" s="121">
        <v>285</v>
      </c>
      <c r="BP149" s="122">
        <v>105.736073972594</v>
      </c>
      <c r="BQ149" s="134">
        <v>78</v>
      </c>
      <c r="BR149" s="124">
        <v>1.3555906919563301</v>
      </c>
      <c r="BS149" s="125">
        <v>59.958620024348903</v>
      </c>
      <c r="BT149" s="114">
        <v>7.4999999999999997E-3</v>
      </c>
      <c r="BU149" s="126">
        <v>7.4999999999999997E-3</v>
      </c>
      <c r="BV149" s="121">
        <v>0</v>
      </c>
      <c r="BW149" s="121">
        <v>0</v>
      </c>
      <c r="BX149" s="115"/>
      <c r="BY149" s="120">
        <v>0.997314921365554</v>
      </c>
      <c r="BZ149" s="120">
        <v>1</v>
      </c>
      <c r="CA149" s="137">
        <v>0.99892596854622195</v>
      </c>
      <c r="CB149" s="119">
        <v>0.9</v>
      </c>
      <c r="CC149" s="126">
        <v>2.5000000000000001E-3</v>
      </c>
      <c r="CD149" s="115"/>
      <c r="CE149" s="115"/>
    </row>
    <row r="150" spans="1:83" s="87" customFormat="1" ht="21.4" customHeight="1" x14ac:dyDescent="0.2">
      <c r="A150" s="111" t="s">
        <v>387</v>
      </c>
      <c r="B150" s="111" t="s">
        <v>193</v>
      </c>
      <c r="C150" s="111" t="s">
        <v>211</v>
      </c>
      <c r="D150" s="112">
        <v>4.3847949821111101</v>
      </c>
      <c r="E150" s="113"/>
      <c r="F150" s="114">
        <v>2.5499999999999998E-2</v>
      </c>
      <c r="G150" s="114">
        <v>2.1999999999999999E-2</v>
      </c>
      <c r="H150" s="115"/>
      <c r="I150" s="116">
        <v>4</v>
      </c>
      <c r="J150" s="116">
        <v>4</v>
      </c>
      <c r="K150" s="113"/>
      <c r="L150" s="117">
        <v>0.37</v>
      </c>
      <c r="M150" s="118">
        <v>0.46800000000000003</v>
      </c>
      <c r="N150" s="119">
        <v>0.7</v>
      </c>
      <c r="O150" s="120"/>
      <c r="P150" s="113"/>
      <c r="Q150" s="121">
        <v>225</v>
      </c>
      <c r="R150" s="122">
        <v>51.313687622327798</v>
      </c>
      <c r="S150" s="123">
        <v>36</v>
      </c>
      <c r="T150" s="124">
        <v>1.4253802117313299</v>
      </c>
      <c r="U150" s="125">
        <v>47.889361082568101</v>
      </c>
      <c r="V150" s="126">
        <v>0.01</v>
      </c>
      <c r="W150" s="126">
        <v>0.01</v>
      </c>
      <c r="X150" s="127">
        <v>0</v>
      </c>
      <c r="Y150" s="127">
        <v>0</v>
      </c>
      <c r="Z150" s="113"/>
      <c r="AA150" s="128">
        <v>343</v>
      </c>
      <c r="AB150" s="112">
        <v>78.224866019815295</v>
      </c>
      <c r="AC150" s="123">
        <v>200</v>
      </c>
      <c r="AD150" s="118">
        <v>0.39112433009907599</v>
      </c>
      <c r="AE150" s="129">
        <v>-640.94799398573298</v>
      </c>
      <c r="AF150" s="114"/>
      <c r="AG150" s="114"/>
      <c r="AH150" s="130">
        <v>534</v>
      </c>
      <c r="AI150" s="127">
        <v>710</v>
      </c>
      <c r="AJ150" s="113"/>
      <c r="AK150" s="122">
        <v>3438.6789699999999</v>
      </c>
      <c r="AL150" s="122">
        <v>784.22799333354601</v>
      </c>
      <c r="AM150" s="131">
        <v>753.1</v>
      </c>
      <c r="AN150" s="135">
        <v>1.04133314743533</v>
      </c>
      <c r="AO150" s="139">
        <v>-266.37720135327697</v>
      </c>
      <c r="AP150" s="126">
        <v>5.4999999999999997E-3</v>
      </c>
      <c r="AQ150" s="126">
        <v>2E-3</v>
      </c>
      <c r="AR150" s="127">
        <v>0</v>
      </c>
      <c r="AS150" s="127">
        <v>524</v>
      </c>
      <c r="AT150" s="115"/>
      <c r="AU150" s="122">
        <v>2109.3916100000001</v>
      </c>
      <c r="AV150" s="112">
        <v>481.06960954977399</v>
      </c>
      <c r="AW150" s="133">
        <v>573</v>
      </c>
      <c r="AX150" s="120">
        <v>0.83956301841147296</v>
      </c>
      <c r="AY150" s="122">
        <v>-703.58942270972602</v>
      </c>
      <c r="AZ150" s="114"/>
      <c r="BA150" s="114"/>
      <c r="BB150" s="127">
        <v>404</v>
      </c>
      <c r="BC150" s="127">
        <v>906</v>
      </c>
      <c r="BD150" s="113"/>
      <c r="BE150" s="122">
        <v>210.6</v>
      </c>
      <c r="BF150" s="112">
        <v>48.029611614498798</v>
      </c>
      <c r="BG150" s="134">
        <v>65</v>
      </c>
      <c r="BH150" s="118">
        <v>0.73891710176152003</v>
      </c>
      <c r="BI150" s="129">
        <v>-109.183098045363</v>
      </c>
      <c r="BJ150" s="114"/>
      <c r="BK150" s="114"/>
      <c r="BL150" s="127">
        <v>75</v>
      </c>
      <c r="BM150" s="127">
        <v>132</v>
      </c>
      <c r="BN150" s="113"/>
      <c r="BO150" s="121">
        <v>442</v>
      </c>
      <c r="BP150" s="122">
        <v>100.80288857364</v>
      </c>
      <c r="BQ150" s="134">
        <v>78</v>
      </c>
      <c r="BR150" s="124">
        <v>1.29234472530308</v>
      </c>
      <c r="BS150" s="125">
        <v>75.908205189564896</v>
      </c>
      <c r="BT150" s="114">
        <v>7.4999999999999997E-3</v>
      </c>
      <c r="BU150" s="126">
        <v>7.4999999999999997E-3</v>
      </c>
      <c r="BV150" s="121">
        <v>0</v>
      </c>
      <c r="BW150" s="121">
        <v>0</v>
      </c>
      <c r="BX150" s="115"/>
      <c r="BY150" s="120">
        <v>0.99774618585298203</v>
      </c>
      <c r="BZ150" s="120">
        <v>1</v>
      </c>
      <c r="CA150" s="137">
        <v>0.99909847434119303</v>
      </c>
      <c r="CB150" s="119">
        <v>0.9</v>
      </c>
      <c r="CC150" s="126">
        <v>2.5000000000000001E-3</v>
      </c>
      <c r="CD150" s="115"/>
      <c r="CE150" s="115"/>
    </row>
    <row r="151" spans="1:83" s="87" customFormat="1" ht="21.4" customHeight="1" x14ac:dyDescent="0.2">
      <c r="A151" s="111" t="s">
        <v>387</v>
      </c>
      <c r="B151" s="111" t="s">
        <v>388</v>
      </c>
      <c r="C151" s="111" t="s">
        <v>212</v>
      </c>
      <c r="D151" s="112">
        <v>4.6634968929999996</v>
      </c>
      <c r="E151" s="113"/>
      <c r="F151" s="114">
        <v>3.2000000000000001E-2</v>
      </c>
      <c r="G151" s="114">
        <v>2.6749999999999999E-2</v>
      </c>
      <c r="H151" s="115"/>
      <c r="I151" s="116">
        <v>4</v>
      </c>
      <c r="J151" s="116">
        <v>4</v>
      </c>
      <c r="K151" s="113"/>
      <c r="L151" s="138">
        <v>0.74223021582733795</v>
      </c>
      <c r="M151" s="120">
        <v>0.627</v>
      </c>
      <c r="N151" s="119">
        <v>0.7</v>
      </c>
      <c r="O151" s="120"/>
      <c r="P151" s="113"/>
      <c r="Q151" s="121">
        <v>149</v>
      </c>
      <c r="R151" s="122">
        <v>31.950273243164801</v>
      </c>
      <c r="S151" s="123">
        <v>36</v>
      </c>
      <c r="T151" s="120">
        <v>0.88750759008791102</v>
      </c>
      <c r="U151" s="128">
        <v>-39.367966502055999</v>
      </c>
      <c r="V151" s="126"/>
      <c r="W151" s="126"/>
      <c r="X151" s="127">
        <v>19</v>
      </c>
      <c r="Y151" s="127">
        <v>53</v>
      </c>
      <c r="Z151" s="113"/>
      <c r="AA151" s="128">
        <v>450</v>
      </c>
      <c r="AB151" s="112">
        <v>96.494113821638607</v>
      </c>
      <c r="AC151" s="123">
        <v>200</v>
      </c>
      <c r="AD151" s="118">
        <v>0.48247056910819303</v>
      </c>
      <c r="AE151" s="129">
        <v>-596.48870278920003</v>
      </c>
      <c r="AF151" s="114"/>
      <c r="AG151" s="114"/>
      <c r="AH151" s="130">
        <v>483</v>
      </c>
      <c r="AI151" s="127">
        <v>670</v>
      </c>
      <c r="AJ151" s="113"/>
      <c r="AK151" s="122">
        <v>4504.4562900000001</v>
      </c>
      <c r="AL151" s="122">
        <v>965.89670655967996</v>
      </c>
      <c r="AM151" s="131">
        <v>660.5</v>
      </c>
      <c r="AN151" s="124">
        <v>1.46237200084736</v>
      </c>
      <c r="AO151" s="132">
        <v>1048.4273490386699</v>
      </c>
      <c r="AP151" s="126">
        <v>0.01</v>
      </c>
      <c r="AQ151" s="126">
        <v>0.01</v>
      </c>
      <c r="AR151" s="127">
        <v>0</v>
      </c>
      <c r="AS151" s="127">
        <v>0</v>
      </c>
      <c r="AT151" s="115"/>
      <c r="AU151" s="122">
        <v>2900.1934000000001</v>
      </c>
      <c r="AV151" s="112">
        <v>621.892426765256</v>
      </c>
      <c r="AW151" s="133">
        <v>573</v>
      </c>
      <c r="AX151" s="135">
        <v>1.0853270973215601</v>
      </c>
      <c r="AY151" s="139">
        <v>-91.5834925638041</v>
      </c>
      <c r="AZ151" s="114">
        <v>1.2E-2</v>
      </c>
      <c r="BA151" s="114">
        <v>6.7499999999999999E-3</v>
      </c>
      <c r="BB151" s="127">
        <v>0</v>
      </c>
      <c r="BC151" s="127">
        <v>307</v>
      </c>
      <c r="BD151" s="113"/>
      <c r="BE151" s="122">
        <v>243.1</v>
      </c>
      <c r="BF151" s="112">
        <v>52.128264600089601</v>
      </c>
      <c r="BG151" s="134">
        <v>65</v>
      </c>
      <c r="BH151" s="120">
        <v>0.80197330153984103</v>
      </c>
      <c r="BI151" s="128">
        <v>-97.008828406490096</v>
      </c>
      <c r="BJ151" s="114"/>
      <c r="BK151" s="114"/>
      <c r="BL151" s="127">
        <v>61</v>
      </c>
      <c r="BM151" s="127">
        <v>121</v>
      </c>
      <c r="BN151" s="113"/>
      <c r="BO151" s="121">
        <v>681</v>
      </c>
      <c r="BP151" s="122">
        <v>146.027758916746</v>
      </c>
      <c r="BQ151" s="134">
        <v>78</v>
      </c>
      <c r="BR151" s="124">
        <v>1.8721507553429</v>
      </c>
      <c r="BS151" s="125">
        <v>291.639048207158</v>
      </c>
      <c r="BT151" s="114">
        <v>7.4999999999999997E-3</v>
      </c>
      <c r="BU151" s="126">
        <v>7.4999999999999997E-3</v>
      </c>
      <c r="BV151" s="121">
        <v>0</v>
      </c>
      <c r="BW151" s="121">
        <v>0</v>
      </c>
      <c r="BX151" s="115"/>
      <c r="BY151" s="120">
        <v>0.99307832422586495</v>
      </c>
      <c r="BZ151" s="120">
        <v>1</v>
      </c>
      <c r="CA151" s="137">
        <v>0.997231329690346</v>
      </c>
      <c r="CB151" s="119">
        <v>0.9</v>
      </c>
      <c r="CC151" s="126">
        <v>2.5000000000000001E-3</v>
      </c>
      <c r="CD151" s="115"/>
      <c r="CE151" s="115"/>
    </row>
    <row r="152" spans="1:83" s="87" customFormat="1" ht="21.4" customHeight="1" x14ac:dyDescent="0.2">
      <c r="A152" s="111" t="s">
        <v>387</v>
      </c>
      <c r="B152" s="111" t="s">
        <v>388</v>
      </c>
      <c r="C152" s="111" t="s">
        <v>213</v>
      </c>
      <c r="D152" s="112">
        <v>3.7516059208888901</v>
      </c>
      <c r="E152" s="113"/>
      <c r="F152" s="114">
        <v>3.4000000000000002E-2</v>
      </c>
      <c r="G152" s="114">
        <v>2.8250000000000001E-2</v>
      </c>
      <c r="H152" s="115"/>
      <c r="I152" s="116">
        <v>5</v>
      </c>
      <c r="J152" s="116">
        <v>4</v>
      </c>
      <c r="K152" s="113"/>
      <c r="L152" s="117">
        <v>0.42</v>
      </c>
      <c r="M152" s="118">
        <v>0.40500000000000003</v>
      </c>
      <c r="N152" s="119">
        <v>0.7</v>
      </c>
      <c r="O152" s="120"/>
      <c r="P152" s="113"/>
      <c r="Q152" s="121">
        <v>227</v>
      </c>
      <c r="R152" s="122">
        <v>60.5074212981879</v>
      </c>
      <c r="S152" s="123">
        <v>36</v>
      </c>
      <c r="T152" s="124">
        <v>1.68076170272744</v>
      </c>
      <c r="U152" s="125">
        <v>75.465133643455999</v>
      </c>
      <c r="V152" s="126">
        <v>0.01</v>
      </c>
      <c r="W152" s="126">
        <v>0.01</v>
      </c>
      <c r="X152" s="127">
        <v>0</v>
      </c>
      <c r="Y152" s="127">
        <v>0</v>
      </c>
      <c r="Z152" s="113"/>
      <c r="AA152" s="128">
        <v>351</v>
      </c>
      <c r="AB152" s="112">
        <v>93.559933372968899</v>
      </c>
      <c r="AC152" s="123">
        <v>200</v>
      </c>
      <c r="AD152" s="118">
        <v>0.46779966686484398</v>
      </c>
      <c r="AE152" s="129">
        <v>-490.860368647467</v>
      </c>
      <c r="AF152" s="114"/>
      <c r="AG152" s="114"/>
      <c r="AH152" s="130">
        <v>400</v>
      </c>
      <c r="AI152" s="127">
        <v>550</v>
      </c>
      <c r="AJ152" s="113"/>
      <c r="AK152" s="122">
        <v>2510.52423</v>
      </c>
      <c r="AL152" s="122">
        <v>669.18655182343002</v>
      </c>
      <c r="AM152" s="131">
        <v>714.6</v>
      </c>
      <c r="AN152" s="135">
        <v>0.93644913493343096</v>
      </c>
      <c r="AO152" s="139">
        <v>-497.44286717739902</v>
      </c>
      <c r="AP152" s="126">
        <v>5.0000000000000001E-4</v>
      </c>
      <c r="AQ152" s="126"/>
      <c r="AR152" s="127">
        <v>171</v>
      </c>
      <c r="AS152" s="127">
        <v>707</v>
      </c>
      <c r="AT152" s="115"/>
      <c r="AU152" s="122">
        <v>1965.4692299999999</v>
      </c>
      <c r="AV152" s="112">
        <v>523.90076981601305</v>
      </c>
      <c r="AW152" s="133">
        <v>573</v>
      </c>
      <c r="AX152" s="120">
        <v>0.91431198920770096</v>
      </c>
      <c r="AY152" s="122">
        <v>-441.30151771258602</v>
      </c>
      <c r="AZ152" s="114"/>
      <c r="BA152" s="114"/>
      <c r="BB152" s="127">
        <v>185</v>
      </c>
      <c r="BC152" s="127">
        <v>615</v>
      </c>
      <c r="BD152" s="113"/>
      <c r="BE152" s="122">
        <v>269.7</v>
      </c>
      <c r="BF152" s="112">
        <v>71.889213762648694</v>
      </c>
      <c r="BG152" s="134">
        <v>65</v>
      </c>
      <c r="BH152" s="135">
        <v>1.1059879040407501</v>
      </c>
      <c r="BI152" s="136">
        <v>-3.90461981042677</v>
      </c>
      <c r="BJ152" s="114">
        <v>1.35E-2</v>
      </c>
      <c r="BK152" s="114">
        <v>8.2500000000000004E-3</v>
      </c>
      <c r="BL152" s="127">
        <v>0</v>
      </c>
      <c r="BM152" s="127">
        <v>23</v>
      </c>
      <c r="BN152" s="113"/>
      <c r="BO152" s="121">
        <v>596</v>
      </c>
      <c r="BP152" s="122">
        <v>158.86529997233501</v>
      </c>
      <c r="BQ152" s="134">
        <v>78</v>
      </c>
      <c r="BR152" s="124">
        <v>2.0367346150299399</v>
      </c>
      <c r="BS152" s="125">
        <v>282.77391973788099</v>
      </c>
      <c r="BT152" s="114">
        <v>7.4999999999999997E-3</v>
      </c>
      <c r="BU152" s="126">
        <v>7.4999999999999997E-3</v>
      </c>
      <c r="BV152" s="121">
        <v>0</v>
      </c>
      <c r="BW152" s="121">
        <v>0</v>
      </c>
      <c r="BX152" s="115"/>
      <c r="BY152" s="120">
        <v>0.99697100822154905</v>
      </c>
      <c r="BZ152" s="120">
        <v>1</v>
      </c>
      <c r="CA152" s="137">
        <v>0.99878840328861995</v>
      </c>
      <c r="CB152" s="119">
        <v>0.9</v>
      </c>
      <c r="CC152" s="126">
        <v>2.5000000000000001E-3</v>
      </c>
      <c r="CD152" s="115"/>
      <c r="CE152" s="115"/>
    </row>
    <row r="153" spans="1:83" s="87" customFormat="1" ht="21.4" customHeight="1" x14ac:dyDescent="0.2">
      <c r="A153" s="111" t="s">
        <v>387</v>
      </c>
      <c r="B153" s="111" t="s">
        <v>388</v>
      </c>
      <c r="C153" s="111" t="s">
        <v>214</v>
      </c>
      <c r="D153" s="112">
        <v>3.61486575144444</v>
      </c>
      <c r="E153" s="113"/>
      <c r="F153" s="114">
        <v>0.01</v>
      </c>
      <c r="G153" s="114">
        <v>0.01</v>
      </c>
      <c r="H153" s="115"/>
      <c r="I153" s="116">
        <v>2</v>
      </c>
      <c r="J153" s="116">
        <v>2</v>
      </c>
      <c r="K153" s="113"/>
      <c r="L153" s="117">
        <v>0.53</v>
      </c>
      <c r="M153" s="118">
        <v>0.57299999999999995</v>
      </c>
      <c r="N153" s="119">
        <v>0.7</v>
      </c>
      <c r="O153" s="120"/>
      <c r="P153" s="113"/>
      <c r="Q153" s="121">
        <v>118</v>
      </c>
      <c r="R153" s="122">
        <v>32.642982648207301</v>
      </c>
      <c r="S153" s="123">
        <v>36</v>
      </c>
      <c r="T153" s="120">
        <v>0.90674951800575898</v>
      </c>
      <c r="U153" s="128">
        <v>-28.011657432343799</v>
      </c>
      <c r="V153" s="126"/>
      <c r="W153" s="126"/>
      <c r="X153" s="127">
        <v>13</v>
      </c>
      <c r="Y153" s="127">
        <v>39</v>
      </c>
      <c r="Z153" s="113"/>
      <c r="AA153" s="128">
        <v>370</v>
      </c>
      <c r="AB153" s="112">
        <v>102.35511508336199</v>
      </c>
      <c r="AC153" s="123">
        <v>200</v>
      </c>
      <c r="AD153" s="118">
        <v>0.51177557541680996</v>
      </c>
      <c r="AE153" s="129">
        <v>-441.17587462413201</v>
      </c>
      <c r="AF153" s="114"/>
      <c r="AG153" s="114"/>
      <c r="AH153" s="130">
        <v>353</v>
      </c>
      <c r="AI153" s="127">
        <v>498</v>
      </c>
      <c r="AJ153" s="113"/>
      <c r="AK153" s="122">
        <v>1490.4333099999999</v>
      </c>
      <c r="AL153" s="122">
        <v>412.30668370034101</v>
      </c>
      <c r="AM153" s="131">
        <v>712.6</v>
      </c>
      <c r="AN153" s="118">
        <v>0.57859484100525005</v>
      </c>
      <c r="AO153" s="141">
        <v>-1399.7863312857801</v>
      </c>
      <c r="AP153" s="126"/>
      <c r="AQ153" s="126"/>
      <c r="AR153" s="127">
        <v>1086</v>
      </c>
      <c r="AS153" s="127">
        <v>1601</v>
      </c>
      <c r="AT153" s="115"/>
      <c r="AU153" s="122">
        <v>1621.5435600000001</v>
      </c>
      <c r="AV153" s="112">
        <v>448.57642620671498</v>
      </c>
      <c r="AW153" s="133">
        <v>573</v>
      </c>
      <c r="AX153" s="120">
        <v>0.78285589215831597</v>
      </c>
      <c r="AY153" s="122">
        <v>-697.50415741675204</v>
      </c>
      <c r="AZ153" s="114"/>
      <c r="BA153" s="114"/>
      <c r="BB153" s="127">
        <v>450</v>
      </c>
      <c r="BC153" s="127">
        <v>865</v>
      </c>
      <c r="BD153" s="113"/>
      <c r="BE153" s="122">
        <v>206.9</v>
      </c>
      <c r="BF153" s="112">
        <v>57.235873812831301</v>
      </c>
      <c r="BG153" s="134">
        <v>65</v>
      </c>
      <c r="BH153" s="120">
        <v>0.88055190481279</v>
      </c>
      <c r="BI153" s="128">
        <v>-56.732159252842997</v>
      </c>
      <c r="BJ153" s="114"/>
      <c r="BK153" s="114"/>
      <c r="BL153" s="127">
        <v>29</v>
      </c>
      <c r="BM153" s="127">
        <v>76</v>
      </c>
      <c r="BN153" s="113"/>
      <c r="BO153" s="121">
        <v>521</v>
      </c>
      <c r="BP153" s="122">
        <v>144.12706745522101</v>
      </c>
      <c r="BQ153" s="134">
        <v>78</v>
      </c>
      <c r="BR153" s="124">
        <v>1.8477829160925801</v>
      </c>
      <c r="BS153" s="125">
        <v>219.190520573002</v>
      </c>
      <c r="BT153" s="114">
        <v>7.4999999999999997E-3</v>
      </c>
      <c r="BU153" s="126">
        <v>7.4999999999999997E-3</v>
      </c>
      <c r="BV153" s="121">
        <v>0</v>
      </c>
      <c r="BW153" s="121">
        <v>0</v>
      </c>
      <c r="BX153" s="115"/>
      <c r="BY153" s="120">
        <v>0.99908980582524298</v>
      </c>
      <c r="BZ153" s="120">
        <v>1</v>
      </c>
      <c r="CA153" s="137">
        <v>0.99963592233009702</v>
      </c>
      <c r="CB153" s="119">
        <v>0.9</v>
      </c>
      <c r="CC153" s="126">
        <v>2.5000000000000001E-3</v>
      </c>
      <c r="CD153" s="115"/>
      <c r="CE153" s="115"/>
    </row>
    <row r="154" spans="1:83" s="87" customFormat="1" ht="21.4" customHeight="1" x14ac:dyDescent="0.2">
      <c r="A154" s="111" t="s">
        <v>387</v>
      </c>
      <c r="B154" s="111" t="s">
        <v>388</v>
      </c>
      <c r="C154" s="111" t="s">
        <v>215</v>
      </c>
      <c r="D154" s="112">
        <v>3.4197320584444402</v>
      </c>
      <c r="E154" s="113"/>
      <c r="F154" s="114">
        <v>1.0999999999999999E-2</v>
      </c>
      <c r="G154" s="114">
        <v>1.0999999999999999E-2</v>
      </c>
      <c r="H154" s="115"/>
      <c r="I154" s="116">
        <v>3</v>
      </c>
      <c r="J154" s="116">
        <v>3</v>
      </c>
      <c r="K154" s="113"/>
      <c r="L154" s="137">
        <v>0.89</v>
      </c>
      <c r="M154" s="135">
        <v>0.70499999999999996</v>
      </c>
      <c r="N154" s="119">
        <v>0.7</v>
      </c>
      <c r="O154" s="120">
        <v>1E-3</v>
      </c>
      <c r="P154" s="113"/>
      <c r="Q154" s="121">
        <v>89</v>
      </c>
      <c r="R154" s="122">
        <v>26.025430787838999</v>
      </c>
      <c r="S154" s="123">
        <v>36</v>
      </c>
      <c r="T154" s="118">
        <v>0.72292863299552701</v>
      </c>
      <c r="U154" s="129">
        <v>-49.129817304687798</v>
      </c>
      <c r="V154" s="126"/>
      <c r="W154" s="126"/>
      <c r="X154" s="127">
        <v>35</v>
      </c>
      <c r="Y154" s="127">
        <v>59</v>
      </c>
      <c r="Z154" s="113"/>
      <c r="AA154" s="128">
        <v>223</v>
      </c>
      <c r="AB154" s="112">
        <v>65.209787254922404</v>
      </c>
      <c r="AC154" s="123">
        <v>200</v>
      </c>
      <c r="AD154" s="118">
        <v>0.32604893627461201</v>
      </c>
      <c r="AE154" s="129">
        <v>-544.38787391493202</v>
      </c>
      <c r="AF154" s="114"/>
      <c r="AG154" s="114"/>
      <c r="AH154" s="130">
        <v>461</v>
      </c>
      <c r="AI154" s="127">
        <v>598</v>
      </c>
      <c r="AJ154" s="113"/>
      <c r="AK154" s="122">
        <v>1471.9718700000001</v>
      </c>
      <c r="AL154" s="122">
        <v>430.434854205965</v>
      </c>
      <c r="AM154" s="131">
        <v>680.5</v>
      </c>
      <c r="AN154" s="118">
        <v>0.632527339024196</v>
      </c>
      <c r="AO154" s="141">
        <v>-1139.06537099556</v>
      </c>
      <c r="AP154" s="126"/>
      <c r="AQ154" s="126"/>
      <c r="AR154" s="127">
        <v>856</v>
      </c>
      <c r="AS154" s="127">
        <v>1321</v>
      </c>
      <c r="AT154" s="115"/>
      <c r="AU154" s="122">
        <v>1793.97803</v>
      </c>
      <c r="AV154" s="112">
        <v>524.59607926594094</v>
      </c>
      <c r="AW154" s="133">
        <v>573</v>
      </c>
      <c r="AX154" s="120">
        <v>0.91552544374509703</v>
      </c>
      <c r="AY154" s="122">
        <v>-399.88541323950801</v>
      </c>
      <c r="AZ154" s="114"/>
      <c r="BA154" s="114"/>
      <c r="BB154" s="127">
        <v>166</v>
      </c>
      <c r="BC154" s="127">
        <v>558</v>
      </c>
      <c r="BD154" s="113"/>
      <c r="BE154" s="122">
        <v>150</v>
      </c>
      <c r="BF154" s="112">
        <v>43.863085597481401</v>
      </c>
      <c r="BG154" s="134">
        <v>65</v>
      </c>
      <c r="BH154" s="118">
        <v>0.67481670149971396</v>
      </c>
      <c r="BI154" s="129">
        <v>-99.401059022352996</v>
      </c>
      <c r="BJ154" s="114"/>
      <c r="BK154" s="114"/>
      <c r="BL154" s="127">
        <v>73</v>
      </c>
      <c r="BM154" s="127">
        <v>117</v>
      </c>
      <c r="BN154" s="113"/>
      <c r="BO154" s="121">
        <v>324</v>
      </c>
      <c r="BP154" s="122">
        <v>94.744264890559904</v>
      </c>
      <c r="BQ154" s="134">
        <v>78</v>
      </c>
      <c r="BR154" s="124">
        <v>1.21467006269949</v>
      </c>
      <c r="BS154" s="125">
        <v>38.482466762003597</v>
      </c>
      <c r="BT154" s="114">
        <v>7.4999999999999997E-3</v>
      </c>
      <c r="BU154" s="126">
        <v>7.4999999999999997E-3</v>
      </c>
      <c r="BV154" s="121">
        <v>0</v>
      </c>
      <c r="BW154" s="121">
        <v>0</v>
      </c>
      <c r="BX154" s="115"/>
      <c r="BY154" s="120">
        <v>0.98865069356872604</v>
      </c>
      <c r="BZ154" s="120">
        <v>1</v>
      </c>
      <c r="CA154" s="137">
        <v>0.99546027742749099</v>
      </c>
      <c r="CB154" s="119">
        <v>0.9</v>
      </c>
      <c r="CC154" s="126">
        <v>2.5000000000000001E-3</v>
      </c>
      <c r="CD154" s="115"/>
      <c r="CE154" s="115"/>
    </row>
    <row r="155" spans="1:83" s="87" customFormat="1" ht="21.4" customHeight="1" x14ac:dyDescent="0.2">
      <c r="A155" s="111" t="s">
        <v>387</v>
      </c>
      <c r="B155" s="111" t="s">
        <v>388</v>
      </c>
      <c r="C155" s="111" t="s">
        <v>216</v>
      </c>
      <c r="D155" s="112">
        <v>2.8888888888888902</v>
      </c>
      <c r="E155" s="113"/>
      <c r="F155" s="114">
        <v>2.2499999999999999E-2</v>
      </c>
      <c r="G155" s="114">
        <v>0.02</v>
      </c>
      <c r="H155" s="115"/>
      <c r="I155" s="116">
        <v>4</v>
      </c>
      <c r="J155" s="116">
        <v>3</v>
      </c>
      <c r="K155" s="113"/>
      <c r="L155" s="117">
        <v>0.42</v>
      </c>
      <c r="M155" s="118">
        <v>0.505</v>
      </c>
      <c r="N155" s="119">
        <v>0.7</v>
      </c>
      <c r="O155" s="120"/>
      <c r="P155" s="113"/>
      <c r="Q155" s="121">
        <v>102</v>
      </c>
      <c r="R155" s="122">
        <v>35.307692307692299</v>
      </c>
      <c r="S155" s="123">
        <v>36</v>
      </c>
      <c r="T155" s="135">
        <v>0.98076923076922995</v>
      </c>
      <c r="U155" s="136">
        <v>-14.688000000000001</v>
      </c>
      <c r="V155" s="126">
        <v>2.5000000000000001E-3</v>
      </c>
      <c r="W155" s="126"/>
      <c r="X155" s="127">
        <v>3</v>
      </c>
      <c r="Y155" s="127">
        <v>23</v>
      </c>
      <c r="Z155" s="113"/>
      <c r="AA155" s="128">
        <v>252</v>
      </c>
      <c r="AB155" s="112">
        <v>87.230769230769198</v>
      </c>
      <c r="AC155" s="123">
        <v>200</v>
      </c>
      <c r="AD155" s="118">
        <v>0.436153846153846</v>
      </c>
      <c r="AE155" s="129">
        <v>-396.26666666666699</v>
      </c>
      <c r="AF155" s="114"/>
      <c r="AG155" s="114"/>
      <c r="AH155" s="130">
        <v>326</v>
      </c>
      <c r="AI155" s="127">
        <v>442</v>
      </c>
      <c r="AJ155" s="113"/>
      <c r="AK155" s="122">
        <v>2694.7454600000001</v>
      </c>
      <c r="AL155" s="122">
        <v>932.79650538461499</v>
      </c>
      <c r="AM155" s="131">
        <v>695.1</v>
      </c>
      <c r="AN155" s="124">
        <v>1.34196015736529</v>
      </c>
      <c r="AO155" s="132">
        <v>441.69465999999898</v>
      </c>
      <c r="AP155" s="126">
        <v>0.01</v>
      </c>
      <c r="AQ155" s="126">
        <v>0.01</v>
      </c>
      <c r="AR155" s="127">
        <v>0</v>
      </c>
      <c r="AS155" s="127">
        <v>0</v>
      </c>
      <c r="AT155" s="115"/>
      <c r="AU155" s="122">
        <v>1375.3625300000001</v>
      </c>
      <c r="AV155" s="112">
        <v>476.08702961538501</v>
      </c>
      <c r="AW155" s="133">
        <v>573</v>
      </c>
      <c r="AX155" s="120">
        <v>0.83086741643173601</v>
      </c>
      <c r="AY155" s="122">
        <v>-477.94866999999999</v>
      </c>
      <c r="AZ155" s="114"/>
      <c r="BA155" s="114"/>
      <c r="BB155" s="127">
        <v>280</v>
      </c>
      <c r="BC155" s="127">
        <v>612</v>
      </c>
      <c r="BD155" s="113"/>
      <c r="BE155" s="122">
        <v>159.69999999999999</v>
      </c>
      <c r="BF155" s="112">
        <v>55.280769230769202</v>
      </c>
      <c r="BG155" s="134">
        <v>65</v>
      </c>
      <c r="BH155" s="120">
        <v>0.85047337278106505</v>
      </c>
      <c r="BI155" s="128">
        <v>-50.9866666666667</v>
      </c>
      <c r="BJ155" s="114"/>
      <c r="BK155" s="114"/>
      <c r="BL155" s="127">
        <v>29</v>
      </c>
      <c r="BM155" s="127">
        <v>66</v>
      </c>
      <c r="BN155" s="113"/>
      <c r="BO155" s="121">
        <v>329</v>
      </c>
      <c r="BP155" s="122">
        <v>113.884615384615</v>
      </c>
      <c r="BQ155" s="134">
        <v>78</v>
      </c>
      <c r="BR155" s="124">
        <v>1.4600591715976301</v>
      </c>
      <c r="BS155" s="125">
        <v>87.803199999999904</v>
      </c>
      <c r="BT155" s="114">
        <v>7.4999999999999997E-3</v>
      </c>
      <c r="BU155" s="126">
        <v>7.4999999999999997E-3</v>
      </c>
      <c r="BV155" s="121">
        <v>0</v>
      </c>
      <c r="BW155" s="121">
        <v>0</v>
      </c>
      <c r="BX155" s="115"/>
      <c r="BY155" s="120">
        <v>0.99555308504724804</v>
      </c>
      <c r="BZ155" s="120">
        <v>1</v>
      </c>
      <c r="CA155" s="137">
        <v>0.99822123401889895</v>
      </c>
      <c r="CB155" s="119">
        <v>0.9</v>
      </c>
      <c r="CC155" s="126">
        <v>2.5000000000000001E-3</v>
      </c>
      <c r="CD155" s="115"/>
      <c r="CE155" s="115"/>
    </row>
    <row r="156" spans="1:83" s="87" customFormat="1" ht="21.4" customHeight="1" x14ac:dyDescent="0.2">
      <c r="A156" s="111" t="s">
        <v>387</v>
      </c>
      <c r="B156" s="111" t="s">
        <v>388</v>
      </c>
      <c r="C156" s="111" t="s">
        <v>217</v>
      </c>
      <c r="D156" s="112">
        <v>4.8964903952222203</v>
      </c>
      <c r="E156" s="113"/>
      <c r="F156" s="114">
        <v>2.1499999999999998E-2</v>
      </c>
      <c r="G156" s="114">
        <v>0.02</v>
      </c>
      <c r="H156" s="115"/>
      <c r="I156" s="116">
        <v>4</v>
      </c>
      <c r="J156" s="116">
        <v>3</v>
      </c>
      <c r="K156" s="113"/>
      <c r="L156" s="117">
        <v>0.47</v>
      </c>
      <c r="M156" s="120">
        <v>0.61299999999999999</v>
      </c>
      <c r="N156" s="119">
        <v>0.7</v>
      </c>
      <c r="O156" s="120"/>
      <c r="P156" s="113"/>
      <c r="Q156" s="121">
        <v>162</v>
      </c>
      <c r="R156" s="122">
        <v>33.084921428227901</v>
      </c>
      <c r="S156" s="123">
        <v>36</v>
      </c>
      <c r="T156" s="120">
        <v>0.91902559522855398</v>
      </c>
      <c r="U156" s="128">
        <v>-35.779040043815897</v>
      </c>
      <c r="V156" s="126"/>
      <c r="W156" s="126"/>
      <c r="X156" s="127">
        <v>15</v>
      </c>
      <c r="Y156" s="127">
        <v>50</v>
      </c>
      <c r="Z156" s="113"/>
      <c r="AA156" s="128">
        <v>476</v>
      </c>
      <c r="AB156" s="112">
        <v>97.212485184175904</v>
      </c>
      <c r="AC156" s="123">
        <v>200</v>
      </c>
      <c r="AD156" s="118">
        <v>0.48606242592088</v>
      </c>
      <c r="AE156" s="129">
        <v>-622.77244468786603</v>
      </c>
      <c r="AF156" s="114"/>
      <c r="AG156" s="114"/>
      <c r="AH156" s="130">
        <v>504</v>
      </c>
      <c r="AI156" s="127">
        <v>700</v>
      </c>
      <c r="AJ156" s="113"/>
      <c r="AK156" s="122">
        <v>5236.6852699999999</v>
      </c>
      <c r="AL156" s="122">
        <v>1069.4772882858599</v>
      </c>
      <c r="AM156" s="131">
        <v>762</v>
      </c>
      <c r="AN156" s="124">
        <v>1.40351350168748</v>
      </c>
      <c r="AO156" s="132">
        <v>1050.36225573923</v>
      </c>
      <c r="AP156" s="126">
        <v>0.01</v>
      </c>
      <c r="AQ156" s="126">
        <v>0.01</v>
      </c>
      <c r="AR156" s="127">
        <v>0</v>
      </c>
      <c r="AS156" s="127">
        <v>0</v>
      </c>
      <c r="AT156" s="115"/>
      <c r="AU156" s="122">
        <v>1816.6116300000001</v>
      </c>
      <c r="AV156" s="112">
        <v>371.00279656885903</v>
      </c>
      <c r="AW156" s="133">
        <v>573</v>
      </c>
      <c r="AX156" s="118">
        <v>0.64747433956170797</v>
      </c>
      <c r="AY156" s="141">
        <v>-1324.6377704392301</v>
      </c>
      <c r="AZ156" s="114"/>
      <c r="BA156" s="114"/>
      <c r="BB156" s="127">
        <v>990</v>
      </c>
      <c r="BC156" s="127">
        <v>1551</v>
      </c>
      <c r="BD156" s="113"/>
      <c r="BE156" s="122">
        <v>303.3</v>
      </c>
      <c r="BF156" s="112">
        <v>61.942325118404497</v>
      </c>
      <c r="BG156" s="134">
        <v>65</v>
      </c>
      <c r="BH156" s="135">
        <v>0.95295884797545405</v>
      </c>
      <c r="BI156" s="136">
        <v>-53.801044523556499</v>
      </c>
      <c r="BJ156" s="114">
        <v>1.5E-3</v>
      </c>
      <c r="BK156" s="114"/>
      <c r="BL156" s="127">
        <v>15</v>
      </c>
      <c r="BM156" s="127">
        <v>79</v>
      </c>
      <c r="BN156" s="113"/>
      <c r="BO156" s="121">
        <v>535</v>
      </c>
      <c r="BP156" s="122">
        <v>109.261931877173</v>
      </c>
      <c r="BQ156" s="134">
        <v>78</v>
      </c>
      <c r="BR156" s="124">
        <v>1.4007939984252999</v>
      </c>
      <c r="BS156" s="125">
        <v>126.18614111442299</v>
      </c>
      <c r="BT156" s="114">
        <v>7.4999999999999997E-3</v>
      </c>
      <c r="BU156" s="126">
        <v>7.4999999999999997E-3</v>
      </c>
      <c r="BV156" s="121">
        <v>0</v>
      </c>
      <c r="BW156" s="121">
        <v>0</v>
      </c>
      <c r="BX156" s="115"/>
      <c r="BY156" s="120">
        <v>0.99882456655891905</v>
      </c>
      <c r="BZ156" s="120">
        <v>1</v>
      </c>
      <c r="CA156" s="137">
        <v>0.99952982662356704</v>
      </c>
      <c r="CB156" s="119">
        <v>0.9</v>
      </c>
      <c r="CC156" s="126">
        <v>2.5000000000000001E-3</v>
      </c>
      <c r="CD156" s="115"/>
      <c r="CE156" s="115"/>
    </row>
    <row r="157" spans="1:83" s="87" customFormat="1" ht="21.4" customHeight="1" x14ac:dyDescent="0.2">
      <c r="A157" s="111" t="s">
        <v>387</v>
      </c>
      <c r="B157" s="111" t="s">
        <v>388</v>
      </c>
      <c r="C157" s="111" t="s">
        <v>218</v>
      </c>
      <c r="D157" s="112">
        <v>3.7933702101111102</v>
      </c>
      <c r="E157" s="113"/>
      <c r="F157" s="114">
        <v>3.7249999999999998E-2</v>
      </c>
      <c r="G157" s="114">
        <v>2.5999999999999999E-2</v>
      </c>
      <c r="H157" s="115"/>
      <c r="I157" s="116">
        <v>4</v>
      </c>
      <c r="J157" s="116">
        <v>4</v>
      </c>
      <c r="K157" s="113"/>
      <c r="L157" s="117">
        <v>0.55000000000000004</v>
      </c>
      <c r="M157" s="120">
        <v>0.64200000000000002</v>
      </c>
      <c r="N157" s="119">
        <v>0.7</v>
      </c>
      <c r="O157" s="120"/>
      <c r="P157" s="113"/>
      <c r="Q157" s="121">
        <v>173</v>
      </c>
      <c r="R157" s="122">
        <v>45.6058835330319</v>
      </c>
      <c r="S157" s="123">
        <v>36</v>
      </c>
      <c r="T157" s="124">
        <v>1.26683009813977</v>
      </c>
      <c r="U157" s="125">
        <v>19.778190473192002</v>
      </c>
      <c r="V157" s="126">
        <v>0.01</v>
      </c>
      <c r="W157" s="126">
        <v>0.01</v>
      </c>
      <c r="X157" s="127">
        <v>0</v>
      </c>
      <c r="Y157" s="127">
        <v>0</v>
      </c>
      <c r="Z157" s="113"/>
      <c r="AA157" s="128">
        <v>196</v>
      </c>
      <c r="AB157" s="112">
        <v>51.6690934825101</v>
      </c>
      <c r="AC157" s="123">
        <v>200</v>
      </c>
      <c r="AD157" s="118">
        <v>0.25834546741254999</v>
      </c>
      <c r="AE157" s="129">
        <v>-655.23227514893301</v>
      </c>
      <c r="AF157" s="114"/>
      <c r="AG157" s="114"/>
      <c r="AH157" s="130">
        <v>563</v>
      </c>
      <c r="AI157" s="127">
        <v>715</v>
      </c>
      <c r="AJ157" s="113"/>
      <c r="AK157" s="122">
        <v>1161.3639000000001</v>
      </c>
      <c r="AL157" s="122">
        <v>306.15622406281898</v>
      </c>
      <c r="AM157" s="131">
        <v>635.29999999999995</v>
      </c>
      <c r="AN157" s="118">
        <v>0.481908112801541</v>
      </c>
      <c r="AO157" s="141">
        <v>-1542.57542201059</v>
      </c>
      <c r="AP157" s="126"/>
      <c r="AQ157" s="126"/>
      <c r="AR157" s="127">
        <v>1249</v>
      </c>
      <c r="AS157" s="127">
        <v>1731</v>
      </c>
      <c r="AT157" s="115"/>
      <c r="AU157" s="122">
        <v>2466.3556800000001</v>
      </c>
      <c r="AV157" s="112">
        <v>650.175317301223</v>
      </c>
      <c r="AW157" s="133">
        <v>573</v>
      </c>
      <c r="AX157" s="124">
        <v>1.13468641762866</v>
      </c>
      <c r="AY157" s="132">
        <v>32.791854411252203</v>
      </c>
      <c r="AZ157" s="114">
        <v>1.4999999999999999E-2</v>
      </c>
      <c r="BA157" s="114">
        <v>9.75E-3</v>
      </c>
      <c r="BB157" s="127">
        <v>0</v>
      </c>
      <c r="BC157" s="127">
        <v>142</v>
      </c>
      <c r="BD157" s="113"/>
      <c r="BE157" s="122">
        <v>260</v>
      </c>
      <c r="BF157" s="112">
        <v>68.540634211493</v>
      </c>
      <c r="BG157" s="134">
        <v>65</v>
      </c>
      <c r="BH157" s="135">
        <v>1.0544712955614299</v>
      </c>
      <c r="BI157" s="136">
        <v>-16.6504894234033</v>
      </c>
      <c r="BJ157" s="114">
        <v>9.75E-3</v>
      </c>
      <c r="BK157" s="114">
        <v>3.7499999999999999E-3</v>
      </c>
      <c r="BL157" s="127">
        <v>0</v>
      </c>
      <c r="BM157" s="127">
        <v>36</v>
      </c>
      <c r="BN157" s="113"/>
      <c r="BO157" s="121">
        <v>216</v>
      </c>
      <c r="BP157" s="122">
        <v>56.9414499603173</v>
      </c>
      <c r="BQ157" s="134">
        <v>78</v>
      </c>
      <c r="BR157" s="120">
        <v>0.73001858923483698</v>
      </c>
      <c r="BS157" s="128">
        <v>-100.713030886429</v>
      </c>
      <c r="BT157" s="114"/>
      <c r="BU157" s="126"/>
      <c r="BV157" s="121">
        <v>80</v>
      </c>
      <c r="BW157" s="121">
        <v>140</v>
      </c>
      <c r="BX157" s="115"/>
      <c r="BY157" s="120">
        <v>0.99792638672887501</v>
      </c>
      <c r="BZ157" s="120">
        <v>1</v>
      </c>
      <c r="CA157" s="137">
        <v>0.99917055469155003</v>
      </c>
      <c r="CB157" s="119">
        <v>0.9</v>
      </c>
      <c r="CC157" s="126">
        <v>2.5000000000000001E-3</v>
      </c>
      <c r="CD157" s="115"/>
      <c r="CE157" s="115"/>
    </row>
    <row r="158" spans="1:83" s="87" customFormat="1" ht="21.4" customHeight="1" x14ac:dyDescent="0.2">
      <c r="A158" s="111" t="s">
        <v>387</v>
      </c>
      <c r="B158" s="111" t="s">
        <v>388</v>
      </c>
      <c r="C158" s="111" t="s">
        <v>219</v>
      </c>
      <c r="D158" s="112">
        <v>3.9038862538888899</v>
      </c>
      <c r="E158" s="113"/>
      <c r="F158" s="114">
        <v>3.3000000000000002E-2</v>
      </c>
      <c r="G158" s="114">
        <v>2.8500000000000001E-2</v>
      </c>
      <c r="H158" s="115"/>
      <c r="I158" s="116">
        <v>5</v>
      </c>
      <c r="J158" s="116">
        <v>4</v>
      </c>
      <c r="K158" s="113"/>
      <c r="L158" s="138">
        <v>0.76</v>
      </c>
      <c r="M158" s="120">
        <v>0.63200000000000001</v>
      </c>
      <c r="N158" s="119">
        <v>0.7</v>
      </c>
      <c r="O158" s="120"/>
      <c r="P158" s="113"/>
      <c r="Q158" s="121">
        <v>213</v>
      </c>
      <c r="R158" s="122">
        <v>54.5610159076275</v>
      </c>
      <c r="S158" s="123">
        <v>36</v>
      </c>
      <c r="T158" s="124">
        <v>1.5155837752118799</v>
      </c>
      <c r="U158" s="125">
        <v>55.314226432919902</v>
      </c>
      <c r="V158" s="126">
        <v>0.01</v>
      </c>
      <c r="W158" s="126">
        <v>0.01</v>
      </c>
      <c r="X158" s="127">
        <v>0</v>
      </c>
      <c r="Y158" s="127">
        <v>0</v>
      </c>
      <c r="Z158" s="113"/>
      <c r="AA158" s="128">
        <v>484</v>
      </c>
      <c r="AB158" s="112">
        <v>123.979022062402</v>
      </c>
      <c r="AC158" s="123">
        <v>200</v>
      </c>
      <c r="AD158" s="118">
        <v>0.61989511031200994</v>
      </c>
      <c r="AE158" s="129">
        <v>-392.03207537266701</v>
      </c>
      <c r="AF158" s="114"/>
      <c r="AG158" s="114"/>
      <c r="AH158" s="130">
        <v>297</v>
      </c>
      <c r="AI158" s="127">
        <v>453</v>
      </c>
      <c r="AJ158" s="113"/>
      <c r="AK158" s="122">
        <v>3783.7438200000001</v>
      </c>
      <c r="AL158" s="122">
        <v>969.22491433524499</v>
      </c>
      <c r="AM158" s="131">
        <v>828</v>
      </c>
      <c r="AN158" s="124">
        <v>1.1705614907430499</v>
      </c>
      <c r="AO158" s="132">
        <v>156.97102795715799</v>
      </c>
      <c r="AP158" s="126">
        <v>0.01</v>
      </c>
      <c r="AQ158" s="126">
        <v>8.5000000000000006E-3</v>
      </c>
      <c r="AR158" s="127">
        <v>0</v>
      </c>
      <c r="AS158" s="127">
        <v>96</v>
      </c>
      <c r="AT158" s="115"/>
      <c r="AU158" s="122">
        <v>2176.5577400000002</v>
      </c>
      <c r="AV158" s="112">
        <v>557.53615716436502</v>
      </c>
      <c r="AW158" s="133">
        <v>573</v>
      </c>
      <c r="AX158" s="135">
        <v>0.97301249068824602</v>
      </c>
      <c r="AY158" s="139">
        <v>-327.90553156634201</v>
      </c>
      <c r="AZ158" s="114">
        <v>3.0000000000000001E-3</v>
      </c>
      <c r="BA158" s="114"/>
      <c r="BB158" s="127">
        <v>61</v>
      </c>
      <c r="BC158" s="127">
        <v>508</v>
      </c>
      <c r="BD158" s="113"/>
      <c r="BE158" s="122">
        <v>202.5</v>
      </c>
      <c r="BF158" s="112">
        <v>51.871388362885298</v>
      </c>
      <c r="BG158" s="134">
        <v>65</v>
      </c>
      <c r="BH158" s="120">
        <v>0.79802135942900498</v>
      </c>
      <c r="BI158" s="128">
        <v>-82.210424496116801</v>
      </c>
      <c r="BJ158" s="114"/>
      <c r="BK158" s="114"/>
      <c r="BL158" s="127">
        <v>52</v>
      </c>
      <c r="BM158" s="127">
        <v>103</v>
      </c>
      <c r="BN158" s="113"/>
      <c r="BO158" s="121">
        <v>633</v>
      </c>
      <c r="BP158" s="122">
        <v>162.14611769731599</v>
      </c>
      <c r="BQ158" s="134">
        <v>78</v>
      </c>
      <c r="BR158" s="124">
        <v>2.0787963807348202</v>
      </c>
      <c r="BS158" s="125">
        <v>307.059851999312</v>
      </c>
      <c r="BT158" s="114">
        <v>7.4999999999999997E-3</v>
      </c>
      <c r="BU158" s="126">
        <v>7.4999999999999997E-3</v>
      </c>
      <c r="BV158" s="121">
        <v>0</v>
      </c>
      <c r="BW158" s="121">
        <v>0</v>
      </c>
      <c r="BX158" s="115"/>
      <c r="BY158" s="120">
        <v>0.99687926662765702</v>
      </c>
      <c r="BZ158" s="120">
        <v>1</v>
      </c>
      <c r="CA158" s="137">
        <v>0.99875170665106305</v>
      </c>
      <c r="CB158" s="119">
        <v>0.9</v>
      </c>
      <c r="CC158" s="126">
        <v>2.5000000000000001E-3</v>
      </c>
      <c r="CD158" s="115"/>
      <c r="CE158" s="115"/>
    </row>
    <row r="159" spans="1:83" s="87" customFormat="1" ht="21.4" customHeight="1" x14ac:dyDescent="0.2">
      <c r="A159" s="111" t="s">
        <v>387</v>
      </c>
      <c r="B159" s="111" t="s">
        <v>388</v>
      </c>
      <c r="C159" s="111" t="s">
        <v>481</v>
      </c>
      <c r="D159" s="112">
        <v>3.18581675966667</v>
      </c>
      <c r="E159" s="113"/>
      <c r="F159" s="114">
        <v>2.9000000000000001E-2</v>
      </c>
      <c r="G159" s="114">
        <v>1.4749999999999999E-2</v>
      </c>
      <c r="H159" s="115"/>
      <c r="I159" s="116">
        <v>6</v>
      </c>
      <c r="J159" s="116">
        <v>4</v>
      </c>
      <c r="K159" s="113"/>
      <c r="L159" s="117">
        <v>0.63</v>
      </c>
      <c r="M159" s="118">
        <v>0.47399999999999998</v>
      </c>
      <c r="N159" s="119">
        <v>0.7</v>
      </c>
      <c r="O159" s="120"/>
      <c r="P159" s="113"/>
      <c r="Q159" s="121">
        <v>184</v>
      </c>
      <c r="R159" s="122">
        <v>57.755989713373197</v>
      </c>
      <c r="S159" s="123">
        <v>36</v>
      </c>
      <c r="T159" s="124">
        <v>1.6043330475937001</v>
      </c>
      <c r="U159" s="125">
        <v>55.318489443543903</v>
      </c>
      <c r="V159" s="126">
        <v>0.01</v>
      </c>
      <c r="W159" s="126">
        <v>0.01</v>
      </c>
      <c r="X159" s="127">
        <v>0</v>
      </c>
      <c r="Y159" s="127">
        <v>0</v>
      </c>
      <c r="Z159" s="113"/>
      <c r="AA159" s="128">
        <v>233</v>
      </c>
      <c r="AB159" s="112">
        <v>73.136660887043305</v>
      </c>
      <c r="AC159" s="123">
        <v>200</v>
      </c>
      <c r="AD159" s="118">
        <v>0.36568330443521602</v>
      </c>
      <c r="AE159" s="129">
        <v>-481.89728086920098</v>
      </c>
      <c r="AF159" s="114"/>
      <c r="AG159" s="114"/>
      <c r="AH159" s="130">
        <v>405</v>
      </c>
      <c r="AI159" s="127">
        <v>532</v>
      </c>
      <c r="AJ159" s="113"/>
      <c r="AK159" s="122">
        <v>2490.2680700000001</v>
      </c>
      <c r="AL159" s="122">
        <v>781.67335344816195</v>
      </c>
      <c r="AM159" s="131">
        <v>790.4</v>
      </c>
      <c r="AN159" s="135">
        <v>0.98895920223704703</v>
      </c>
      <c r="AO159" s="139">
        <v>-335.00598399508198</v>
      </c>
      <c r="AP159" s="126">
        <v>3.0000000000000001E-3</v>
      </c>
      <c r="AQ159" s="126"/>
      <c r="AR159" s="127">
        <v>28</v>
      </c>
      <c r="AS159" s="127">
        <v>532</v>
      </c>
      <c r="AT159" s="115"/>
      <c r="AU159" s="122">
        <v>1868.6280300000001</v>
      </c>
      <c r="AV159" s="112">
        <v>586.54598521087405</v>
      </c>
      <c r="AW159" s="133">
        <v>573</v>
      </c>
      <c r="AX159" s="135">
        <v>1.0236404628461999</v>
      </c>
      <c r="AY159" s="139">
        <v>-175.17154448236599</v>
      </c>
      <c r="AZ159" s="114">
        <v>7.4999999999999997E-3</v>
      </c>
      <c r="BA159" s="114">
        <v>1.5E-3</v>
      </c>
      <c r="BB159" s="127">
        <v>0</v>
      </c>
      <c r="BC159" s="127">
        <v>322</v>
      </c>
      <c r="BD159" s="113"/>
      <c r="BE159" s="122">
        <v>207.4</v>
      </c>
      <c r="BF159" s="112">
        <v>65.101044926921801</v>
      </c>
      <c r="BG159" s="134">
        <v>65</v>
      </c>
      <c r="BH159" s="135">
        <v>1.0015545373372601</v>
      </c>
      <c r="BI159" s="136">
        <v>-24.941616282490301</v>
      </c>
      <c r="BJ159" s="114">
        <v>5.2500000000000003E-3</v>
      </c>
      <c r="BK159" s="114">
        <v>7.5000000000000002E-4</v>
      </c>
      <c r="BL159" s="127">
        <v>0</v>
      </c>
      <c r="BM159" s="127">
        <v>42</v>
      </c>
      <c r="BN159" s="113"/>
      <c r="BO159" s="121">
        <v>226</v>
      </c>
      <c r="BP159" s="122">
        <v>70.939422147947496</v>
      </c>
      <c r="BQ159" s="134">
        <v>78</v>
      </c>
      <c r="BR159" s="135">
        <v>0.90947977112753298</v>
      </c>
      <c r="BS159" s="136">
        <v>-39.987664244681902</v>
      </c>
      <c r="BT159" s="114">
        <v>7.5000000000000002E-4</v>
      </c>
      <c r="BU159" s="126"/>
      <c r="BV159" s="121">
        <v>23</v>
      </c>
      <c r="BW159" s="121">
        <v>73</v>
      </c>
      <c r="BX159" s="115"/>
      <c r="BY159" s="120">
        <v>0.99830914470903198</v>
      </c>
      <c r="BZ159" s="120">
        <v>1</v>
      </c>
      <c r="CA159" s="137">
        <v>0.99932365788361299</v>
      </c>
      <c r="CB159" s="119">
        <v>0.9</v>
      </c>
      <c r="CC159" s="126">
        <v>2.5000000000000001E-3</v>
      </c>
      <c r="CD159" s="115"/>
      <c r="CE159" s="115"/>
    </row>
    <row r="160" spans="1:83" s="87" customFormat="1" ht="21.4" customHeight="1" x14ac:dyDescent="0.2">
      <c r="A160" s="111" t="s">
        <v>387</v>
      </c>
      <c r="B160" s="111" t="s">
        <v>388</v>
      </c>
      <c r="C160" s="111" t="s">
        <v>221</v>
      </c>
      <c r="D160" s="112">
        <v>3.8422318423333301</v>
      </c>
      <c r="E160" s="113"/>
      <c r="F160" s="114">
        <v>3.5249999999999997E-2</v>
      </c>
      <c r="G160" s="114">
        <v>2.75E-2</v>
      </c>
      <c r="H160" s="115"/>
      <c r="I160" s="116">
        <v>6</v>
      </c>
      <c r="J160" s="116">
        <v>5</v>
      </c>
      <c r="K160" s="113"/>
      <c r="L160" s="137">
        <v>0.94</v>
      </c>
      <c r="M160" s="135">
        <v>0.74199999999999999</v>
      </c>
      <c r="N160" s="119">
        <v>0.7</v>
      </c>
      <c r="O160" s="120">
        <v>6.0000000000000001E-3</v>
      </c>
      <c r="P160" s="113"/>
      <c r="Q160" s="121">
        <v>213</v>
      </c>
      <c r="R160" s="122">
        <v>55.436529793227699</v>
      </c>
      <c r="S160" s="123">
        <v>36</v>
      </c>
      <c r="T160" s="124">
        <v>1.53990360536744</v>
      </c>
      <c r="U160" s="125">
        <v>57.804571424472101</v>
      </c>
      <c r="V160" s="126">
        <v>0.01</v>
      </c>
      <c r="W160" s="126">
        <v>0.01</v>
      </c>
      <c r="X160" s="127">
        <v>0</v>
      </c>
      <c r="Y160" s="127">
        <v>0</v>
      </c>
      <c r="Z160" s="113"/>
      <c r="AA160" s="128">
        <v>478</v>
      </c>
      <c r="AB160" s="112">
        <v>124.406860287149</v>
      </c>
      <c r="AC160" s="123">
        <v>200</v>
      </c>
      <c r="AD160" s="118">
        <v>0.62203430143574501</v>
      </c>
      <c r="AE160" s="129">
        <v>-384.19682541959997</v>
      </c>
      <c r="AF160" s="114"/>
      <c r="AG160" s="114"/>
      <c r="AH160" s="130">
        <v>291</v>
      </c>
      <c r="AI160" s="127">
        <v>445</v>
      </c>
      <c r="AJ160" s="113"/>
      <c r="AK160" s="122">
        <v>3048.0371599999999</v>
      </c>
      <c r="AL160" s="122">
        <v>793.29860484133906</v>
      </c>
      <c r="AM160" s="131">
        <v>811.8</v>
      </c>
      <c r="AN160" s="135">
        <v>0.97720941714873</v>
      </c>
      <c r="AO160" s="139">
        <v>-451.61975437815403</v>
      </c>
      <c r="AP160" s="126">
        <v>2.5000000000000001E-3</v>
      </c>
      <c r="AQ160" s="126"/>
      <c r="AR160" s="127">
        <v>72</v>
      </c>
      <c r="AS160" s="127">
        <v>695</v>
      </c>
      <c r="AT160" s="115"/>
      <c r="AU160" s="122">
        <v>2245.80926</v>
      </c>
      <c r="AV160" s="112">
        <v>584.506441088717</v>
      </c>
      <c r="AW160" s="133">
        <v>573</v>
      </c>
      <c r="AX160" s="135">
        <v>1.0200810490204499</v>
      </c>
      <c r="AY160" s="139">
        <v>-219.100807597575</v>
      </c>
      <c r="AZ160" s="114">
        <v>6.7499999999999999E-3</v>
      </c>
      <c r="BA160" s="114">
        <v>1.5E-3</v>
      </c>
      <c r="BB160" s="127">
        <v>0</v>
      </c>
      <c r="BC160" s="127">
        <v>397</v>
      </c>
      <c r="BD160" s="113"/>
      <c r="BE160" s="122">
        <v>152.19999999999999</v>
      </c>
      <c r="BF160" s="112">
        <v>39.612393589339199</v>
      </c>
      <c r="BG160" s="134">
        <v>65</v>
      </c>
      <c r="BH160" s="118">
        <v>0.60942143983598795</v>
      </c>
      <c r="BI160" s="129">
        <v>-128.01396826137</v>
      </c>
      <c r="BJ160" s="114"/>
      <c r="BK160" s="114"/>
      <c r="BL160" s="127">
        <v>98</v>
      </c>
      <c r="BM160" s="127">
        <v>148</v>
      </c>
      <c r="BN160" s="113"/>
      <c r="BO160" s="121">
        <v>458</v>
      </c>
      <c r="BP160" s="122">
        <v>119.201552325344</v>
      </c>
      <c r="BQ160" s="134">
        <v>78</v>
      </c>
      <c r="BR160" s="124">
        <v>1.5282250298121001</v>
      </c>
      <c r="BS160" s="125">
        <v>137.20745280537901</v>
      </c>
      <c r="BT160" s="114">
        <v>7.4999999999999997E-3</v>
      </c>
      <c r="BU160" s="126">
        <v>7.4999999999999997E-3</v>
      </c>
      <c r="BV160" s="121">
        <v>0</v>
      </c>
      <c r="BW160" s="121">
        <v>0</v>
      </c>
      <c r="BX160" s="115"/>
      <c r="BY160" s="120">
        <v>0.99425287356321801</v>
      </c>
      <c r="BZ160" s="120">
        <v>1</v>
      </c>
      <c r="CA160" s="137">
        <v>0.99770114942528698</v>
      </c>
      <c r="CB160" s="119">
        <v>0.9</v>
      </c>
      <c r="CC160" s="126">
        <v>2.5000000000000001E-3</v>
      </c>
      <c r="CD160" s="115"/>
      <c r="CE160" s="115"/>
    </row>
    <row r="161" spans="1:83" s="87" customFormat="1" ht="21.4" customHeight="1" x14ac:dyDescent="0.2">
      <c r="A161" s="111" t="s">
        <v>387</v>
      </c>
      <c r="B161" s="111" t="s">
        <v>388</v>
      </c>
      <c r="C161" s="111" t="s">
        <v>222</v>
      </c>
      <c r="D161" s="112">
        <v>1.10394265233333</v>
      </c>
      <c r="E161" s="113"/>
      <c r="F161" s="114">
        <v>2.0500000000000001E-2</v>
      </c>
      <c r="G161" s="114">
        <v>1.7500000000000002E-2</v>
      </c>
      <c r="H161" s="115"/>
      <c r="I161" s="116">
        <v>3</v>
      </c>
      <c r="J161" s="116">
        <v>2</v>
      </c>
      <c r="K161" s="113"/>
      <c r="L161" s="137">
        <v>0.9</v>
      </c>
      <c r="M161" s="118"/>
      <c r="N161" s="119">
        <v>0.7</v>
      </c>
      <c r="O161" s="120"/>
      <c r="P161" s="113"/>
      <c r="Q161" s="121">
        <v>37</v>
      </c>
      <c r="R161" s="122">
        <v>33.516233766124898</v>
      </c>
      <c r="S161" s="123">
        <v>36</v>
      </c>
      <c r="T161" s="120">
        <v>0.93100649350347098</v>
      </c>
      <c r="U161" s="128">
        <v>-7.5904516130478701</v>
      </c>
      <c r="V161" s="126">
        <v>0</v>
      </c>
      <c r="W161" s="126"/>
      <c r="X161" s="127">
        <v>3</v>
      </c>
      <c r="Y161" s="127">
        <v>11</v>
      </c>
      <c r="Z161" s="113"/>
      <c r="AA161" s="128">
        <v>51</v>
      </c>
      <c r="AB161" s="112">
        <v>46.198051947902002</v>
      </c>
      <c r="AC161" s="123">
        <v>200</v>
      </c>
      <c r="AD161" s="118">
        <v>0.23099025973951001</v>
      </c>
      <c r="AE161" s="129">
        <v>-196.724731183599</v>
      </c>
      <c r="AF161" s="114"/>
      <c r="AG161" s="114"/>
      <c r="AH161" s="130">
        <v>170</v>
      </c>
      <c r="AI161" s="127">
        <v>214</v>
      </c>
      <c r="AJ161" s="113"/>
      <c r="AK161" s="122">
        <v>155.20959999999999</v>
      </c>
      <c r="AL161" s="122">
        <v>140.595709090453</v>
      </c>
      <c r="AM161" s="131">
        <v>612</v>
      </c>
      <c r="AN161" s="118">
        <v>0.22973155080139299</v>
      </c>
      <c r="AO161" s="141">
        <v>-602.82807742181399</v>
      </c>
      <c r="AP161" s="126"/>
      <c r="AQ161" s="126"/>
      <c r="AR161" s="127">
        <v>521</v>
      </c>
      <c r="AS161" s="127">
        <v>656</v>
      </c>
      <c r="AT161" s="115"/>
      <c r="AU161" s="122">
        <v>778.83099000000004</v>
      </c>
      <c r="AV161" s="112">
        <v>705.49950067952705</v>
      </c>
      <c r="AW161" s="133">
        <v>573</v>
      </c>
      <c r="AX161" s="124">
        <v>1.2312382210812001</v>
      </c>
      <c r="AY161" s="132">
        <v>70.617777094477105</v>
      </c>
      <c r="AZ161" s="114">
        <v>1.4999999999999999E-2</v>
      </c>
      <c r="BA161" s="114">
        <v>1.4999999999999999E-2</v>
      </c>
      <c r="BB161" s="127">
        <v>0</v>
      </c>
      <c r="BC161" s="127">
        <v>0</v>
      </c>
      <c r="BD161" s="113"/>
      <c r="BE161" s="122">
        <v>69.7</v>
      </c>
      <c r="BF161" s="112">
        <v>63.137337662132701</v>
      </c>
      <c r="BG161" s="134">
        <v>65</v>
      </c>
      <c r="BH161" s="135">
        <v>0.97134365634050301</v>
      </c>
      <c r="BI161" s="136">
        <v>-10.810537634669799</v>
      </c>
      <c r="BJ161" s="114">
        <v>3.0000000000000001E-3</v>
      </c>
      <c r="BK161" s="114"/>
      <c r="BL161" s="127">
        <v>3</v>
      </c>
      <c r="BM161" s="127">
        <v>17</v>
      </c>
      <c r="BN161" s="113"/>
      <c r="BO161" s="121">
        <v>74</v>
      </c>
      <c r="BP161" s="122">
        <v>67.032467532249896</v>
      </c>
      <c r="BQ161" s="134">
        <v>78</v>
      </c>
      <c r="BR161" s="120">
        <v>0.85939060938781897</v>
      </c>
      <c r="BS161" s="128">
        <v>-18.169496774492501</v>
      </c>
      <c r="BT161" s="114"/>
      <c r="BU161" s="126"/>
      <c r="BV161" s="121">
        <v>13</v>
      </c>
      <c r="BW161" s="121">
        <v>30</v>
      </c>
      <c r="BX161" s="115"/>
      <c r="BY161" s="120">
        <v>0.98945147679324896</v>
      </c>
      <c r="BZ161" s="120">
        <v>1</v>
      </c>
      <c r="CA161" s="137">
        <v>0.99578059071729996</v>
      </c>
      <c r="CB161" s="119">
        <v>0.9</v>
      </c>
      <c r="CC161" s="126">
        <v>2.5000000000000001E-3</v>
      </c>
      <c r="CD161" s="115"/>
      <c r="CE161" s="115"/>
    </row>
    <row r="162" spans="1:83" s="87" customFormat="1" ht="21.4" customHeight="1" x14ac:dyDescent="0.2">
      <c r="A162" s="111" t="s">
        <v>387</v>
      </c>
      <c r="B162" s="111" t="s">
        <v>388</v>
      </c>
      <c r="C162" s="111" t="s">
        <v>223</v>
      </c>
      <c r="D162" s="112">
        <v>2.74460928066667</v>
      </c>
      <c r="E162" s="113"/>
      <c r="F162" s="114">
        <v>3.4750000000000003E-2</v>
      </c>
      <c r="G162" s="114">
        <v>2.5499999999999998E-2</v>
      </c>
      <c r="H162" s="115"/>
      <c r="I162" s="116">
        <v>5</v>
      </c>
      <c r="J162" s="116">
        <v>5</v>
      </c>
      <c r="K162" s="113"/>
      <c r="L162" s="117">
        <v>0.59</v>
      </c>
      <c r="M162" s="118">
        <v>0.45200000000000001</v>
      </c>
      <c r="N162" s="119">
        <v>0.7</v>
      </c>
      <c r="O162" s="120"/>
      <c r="P162" s="113"/>
      <c r="Q162" s="121">
        <v>104</v>
      </c>
      <c r="R162" s="122">
        <v>37.892460953399699</v>
      </c>
      <c r="S162" s="123">
        <v>36</v>
      </c>
      <c r="T162" s="135">
        <v>1.05256835981666</v>
      </c>
      <c r="U162" s="136">
        <v>-6.8602580646881499</v>
      </c>
      <c r="V162" s="126">
        <v>6.4999999999999997E-3</v>
      </c>
      <c r="W162" s="126">
        <v>2.5000000000000001E-3</v>
      </c>
      <c r="X162" s="127">
        <v>0</v>
      </c>
      <c r="Y162" s="127">
        <v>15</v>
      </c>
      <c r="Z162" s="113"/>
      <c r="AA162" s="128">
        <v>352</v>
      </c>
      <c r="AB162" s="112">
        <v>128.25140630381401</v>
      </c>
      <c r="AC162" s="123">
        <v>200</v>
      </c>
      <c r="AD162" s="118">
        <v>0.64125703151906999</v>
      </c>
      <c r="AE162" s="129">
        <v>-263.89032258160103</v>
      </c>
      <c r="AF162" s="114"/>
      <c r="AG162" s="114"/>
      <c r="AH162" s="130">
        <v>197</v>
      </c>
      <c r="AI162" s="127">
        <v>307</v>
      </c>
      <c r="AJ162" s="113"/>
      <c r="AK162" s="122">
        <v>2647.9069199999999</v>
      </c>
      <c r="AL162" s="122">
        <v>964.76643821477705</v>
      </c>
      <c r="AM162" s="131">
        <v>783.2</v>
      </c>
      <c r="AN162" s="124">
        <v>1.2318264022149901</v>
      </c>
      <c r="AO162" s="132">
        <v>236.08041677045</v>
      </c>
      <c r="AP162" s="126">
        <v>0.01</v>
      </c>
      <c r="AQ162" s="126">
        <v>0.01</v>
      </c>
      <c r="AR162" s="127">
        <v>0</v>
      </c>
      <c r="AS162" s="127">
        <v>0</v>
      </c>
      <c r="AT162" s="115"/>
      <c r="AU162" s="122">
        <v>1634.6139700000001</v>
      </c>
      <c r="AV162" s="112">
        <v>595.57255800102496</v>
      </c>
      <c r="AW162" s="133">
        <v>573</v>
      </c>
      <c r="AX162" s="135">
        <v>1.03939364398085</v>
      </c>
      <c r="AY162" s="139">
        <v>-126.137417513513</v>
      </c>
      <c r="AZ162" s="114">
        <v>8.2500000000000004E-3</v>
      </c>
      <c r="BA162" s="114">
        <v>3.0000000000000001E-3</v>
      </c>
      <c r="BB162" s="127">
        <v>0</v>
      </c>
      <c r="BC162" s="127">
        <v>253</v>
      </c>
      <c r="BD162" s="113"/>
      <c r="BE162" s="122">
        <v>150.5</v>
      </c>
      <c r="BF162" s="112">
        <v>54.834763206602403</v>
      </c>
      <c r="BG162" s="134">
        <v>65</v>
      </c>
      <c r="BH162" s="120">
        <v>0.84361174164003705</v>
      </c>
      <c r="BI162" s="128">
        <v>-49.664354839020298</v>
      </c>
      <c r="BJ162" s="114"/>
      <c r="BK162" s="114"/>
      <c r="BL162" s="127">
        <v>28</v>
      </c>
      <c r="BM162" s="127">
        <v>64</v>
      </c>
      <c r="BN162" s="113"/>
      <c r="BO162" s="121">
        <v>271</v>
      </c>
      <c r="BP162" s="122">
        <v>98.739008830493304</v>
      </c>
      <c r="BQ162" s="134">
        <v>78</v>
      </c>
      <c r="BR162" s="124">
        <v>1.2658847285960699</v>
      </c>
      <c r="BS162" s="125">
        <v>41.849277626002902</v>
      </c>
      <c r="BT162" s="114">
        <v>7.4999999999999997E-3</v>
      </c>
      <c r="BU162" s="126">
        <v>7.4999999999999997E-3</v>
      </c>
      <c r="BV162" s="121">
        <v>0</v>
      </c>
      <c r="BW162" s="121">
        <v>0</v>
      </c>
      <c r="BX162" s="115"/>
      <c r="BY162" s="120">
        <v>0.996745321399512</v>
      </c>
      <c r="BZ162" s="120">
        <v>1</v>
      </c>
      <c r="CA162" s="137">
        <v>0.998698128559805</v>
      </c>
      <c r="CB162" s="119">
        <v>0.9</v>
      </c>
      <c r="CC162" s="126">
        <v>2.5000000000000001E-3</v>
      </c>
      <c r="CD162" s="115"/>
      <c r="CE162" s="115"/>
    </row>
    <row r="163" spans="1:83" s="87" customFormat="1" ht="21.4" customHeight="1" x14ac:dyDescent="0.2">
      <c r="A163" s="111" t="s">
        <v>387</v>
      </c>
      <c r="B163" s="111" t="s">
        <v>388</v>
      </c>
      <c r="C163" s="111" t="s">
        <v>224</v>
      </c>
      <c r="D163" s="112">
        <v>2.7979320464444402</v>
      </c>
      <c r="E163" s="113"/>
      <c r="F163" s="114">
        <v>3.4875000000000003E-2</v>
      </c>
      <c r="G163" s="114">
        <v>2.4750000000000001E-2</v>
      </c>
      <c r="H163" s="115"/>
      <c r="I163" s="116">
        <v>6</v>
      </c>
      <c r="J163" s="116">
        <v>4</v>
      </c>
      <c r="K163" s="113"/>
      <c r="L163" s="137">
        <v>0.87</v>
      </c>
      <c r="M163" s="118">
        <v>0.49399999999999999</v>
      </c>
      <c r="N163" s="119">
        <v>0.7</v>
      </c>
      <c r="O163" s="120"/>
      <c r="P163" s="113"/>
      <c r="Q163" s="121">
        <v>127</v>
      </c>
      <c r="R163" s="122">
        <v>45.390666353526697</v>
      </c>
      <c r="S163" s="123">
        <v>36</v>
      </c>
      <c r="T163" s="124">
        <v>1.2608518431535201</v>
      </c>
      <c r="U163" s="125">
        <v>13.9859287800162</v>
      </c>
      <c r="V163" s="126">
        <v>0.01</v>
      </c>
      <c r="W163" s="126">
        <v>0.01</v>
      </c>
      <c r="X163" s="127">
        <v>0</v>
      </c>
      <c r="Y163" s="127">
        <v>0</v>
      </c>
      <c r="Z163" s="113"/>
      <c r="AA163" s="128">
        <v>410</v>
      </c>
      <c r="AB163" s="112">
        <v>146.53679688933801</v>
      </c>
      <c r="AC163" s="123">
        <v>200</v>
      </c>
      <c r="AD163" s="118">
        <v>0.73268398444669003</v>
      </c>
      <c r="AE163" s="129">
        <v>-217.85595122213201</v>
      </c>
      <c r="AF163" s="114"/>
      <c r="AG163" s="114"/>
      <c r="AH163" s="130">
        <v>150</v>
      </c>
      <c r="AI163" s="127">
        <v>262</v>
      </c>
      <c r="AJ163" s="113"/>
      <c r="AK163" s="122">
        <v>2700.7905799999999</v>
      </c>
      <c r="AL163" s="122">
        <v>965.28097722462905</v>
      </c>
      <c r="AM163" s="131">
        <v>716.7</v>
      </c>
      <c r="AN163" s="124">
        <v>1.34684104538109</v>
      </c>
      <c r="AO163" s="132">
        <v>450.86877879548899</v>
      </c>
      <c r="AP163" s="126">
        <v>0.01</v>
      </c>
      <c r="AQ163" s="126">
        <v>0.01</v>
      </c>
      <c r="AR163" s="127">
        <v>0</v>
      </c>
      <c r="AS163" s="127">
        <v>0</v>
      </c>
      <c r="AT163" s="115"/>
      <c r="AU163" s="122">
        <v>1503.7854400000001</v>
      </c>
      <c r="AV163" s="112">
        <v>537.46317460103398</v>
      </c>
      <c r="AW163" s="133">
        <v>573</v>
      </c>
      <c r="AX163" s="135">
        <v>0.93798110750616803</v>
      </c>
      <c r="AY163" s="139">
        <v>-291.17414410113798</v>
      </c>
      <c r="AZ163" s="114">
        <v>7.5000000000000002E-4</v>
      </c>
      <c r="BA163" s="114"/>
      <c r="BB163" s="127">
        <v>100</v>
      </c>
      <c r="BC163" s="127">
        <v>421</v>
      </c>
      <c r="BD163" s="113"/>
      <c r="BE163" s="122">
        <v>186.8</v>
      </c>
      <c r="BF163" s="112">
        <v>66.763594290069193</v>
      </c>
      <c r="BG163" s="134">
        <v>65</v>
      </c>
      <c r="BH163" s="135">
        <v>1.0271322198472199</v>
      </c>
      <c r="BI163" s="136">
        <v>-17.253184147193</v>
      </c>
      <c r="BJ163" s="114">
        <v>7.4999999999999997E-3</v>
      </c>
      <c r="BK163" s="114">
        <v>2.2499999999999998E-3</v>
      </c>
      <c r="BL163" s="127">
        <v>0</v>
      </c>
      <c r="BM163" s="127">
        <v>32</v>
      </c>
      <c r="BN163" s="113"/>
      <c r="BO163" s="121">
        <v>217</v>
      </c>
      <c r="BP163" s="122">
        <v>77.557280304844895</v>
      </c>
      <c r="BQ163" s="134">
        <v>78</v>
      </c>
      <c r="BR163" s="135">
        <v>0.99432410647237002</v>
      </c>
      <c r="BS163" s="136">
        <v>-16.602704076102</v>
      </c>
      <c r="BT163" s="114">
        <v>4.1250000000000002E-3</v>
      </c>
      <c r="BU163" s="126"/>
      <c r="BV163" s="121">
        <v>2</v>
      </c>
      <c r="BW163" s="121">
        <v>45</v>
      </c>
      <c r="BX163" s="115"/>
      <c r="BY163" s="120">
        <v>0.99524779361846605</v>
      </c>
      <c r="BZ163" s="120">
        <v>1</v>
      </c>
      <c r="CA163" s="137">
        <v>0.998099117447386</v>
      </c>
      <c r="CB163" s="119">
        <v>0.9</v>
      </c>
      <c r="CC163" s="126">
        <v>2.5000000000000001E-3</v>
      </c>
      <c r="CD163" s="115"/>
      <c r="CE163" s="115"/>
    </row>
    <row r="164" spans="1:83" s="87" customFormat="1" ht="21.4" customHeight="1" x14ac:dyDescent="0.2">
      <c r="A164" s="111" t="s">
        <v>387</v>
      </c>
      <c r="B164" s="111" t="s">
        <v>388</v>
      </c>
      <c r="C164" s="111" t="s">
        <v>225</v>
      </c>
      <c r="D164" s="112">
        <v>2.6327641494444398</v>
      </c>
      <c r="E164" s="113"/>
      <c r="F164" s="114">
        <v>6.4000000000000001E-2</v>
      </c>
      <c r="G164" s="114">
        <v>5.6750000000000002E-2</v>
      </c>
      <c r="H164" s="115"/>
      <c r="I164" s="116">
        <v>7</v>
      </c>
      <c r="J164" s="116">
        <v>7</v>
      </c>
      <c r="K164" s="113"/>
      <c r="L164" s="137">
        <v>0.88</v>
      </c>
      <c r="M164" s="120">
        <v>0.63200000000000001</v>
      </c>
      <c r="N164" s="119">
        <v>0.7</v>
      </c>
      <c r="O164" s="120"/>
      <c r="P164" s="113"/>
      <c r="Q164" s="121">
        <v>187</v>
      </c>
      <c r="R164" s="122">
        <v>71.028010632650094</v>
      </c>
      <c r="S164" s="123">
        <v>36</v>
      </c>
      <c r="T164" s="124">
        <v>1.9730002953513901</v>
      </c>
      <c r="U164" s="125">
        <v>80.657390475640199</v>
      </c>
      <c r="V164" s="126">
        <v>0.01</v>
      </c>
      <c r="W164" s="126">
        <v>0.01</v>
      </c>
      <c r="X164" s="127">
        <v>0</v>
      </c>
      <c r="Y164" s="127">
        <v>0</v>
      </c>
      <c r="Z164" s="113"/>
      <c r="AA164" s="128">
        <v>533</v>
      </c>
      <c r="AB164" s="112">
        <v>202.448821749746</v>
      </c>
      <c r="AC164" s="123">
        <v>200</v>
      </c>
      <c r="AD164" s="135">
        <v>1.0122441087487299</v>
      </c>
      <c r="AE164" s="136">
        <v>-57.792275135332403</v>
      </c>
      <c r="AF164" s="114">
        <v>4.0000000000000001E-3</v>
      </c>
      <c r="AG164" s="114">
        <v>5.0000000000000001E-4</v>
      </c>
      <c r="AH164" s="130">
        <v>0</v>
      </c>
      <c r="AI164" s="127">
        <v>99</v>
      </c>
      <c r="AJ164" s="113"/>
      <c r="AK164" s="122">
        <v>2962.5175100000001</v>
      </c>
      <c r="AL164" s="122">
        <v>1125.2498673780301</v>
      </c>
      <c r="AM164" s="131">
        <v>666.2</v>
      </c>
      <c r="AN164" s="124">
        <v>1.68905714106579</v>
      </c>
      <c r="AO164" s="132">
        <v>994.58844152420795</v>
      </c>
      <c r="AP164" s="126">
        <v>0.01</v>
      </c>
      <c r="AQ164" s="126">
        <v>0.01</v>
      </c>
      <c r="AR164" s="127">
        <v>0</v>
      </c>
      <c r="AS164" s="127">
        <v>0</v>
      </c>
      <c r="AT164" s="115"/>
      <c r="AU164" s="122">
        <v>2425.0890199999999</v>
      </c>
      <c r="AV164" s="112">
        <v>921.11897699295696</v>
      </c>
      <c r="AW164" s="133">
        <v>573</v>
      </c>
      <c r="AX164" s="124">
        <v>1.6075374816631001</v>
      </c>
      <c r="AY164" s="132">
        <v>736.08972899558898</v>
      </c>
      <c r="AZ164" s="114">
        <v>1.4999999999999999E-2</v>
      </c>
      <c r="BA164" s="114">
        <v>1.4999999999999999E-2</v>
      </c>
      <c r="BB164" s="127">
        <v>0</v>
      </c>
      <c r="BC164" s="127">
        <v>0</v>
      </c>
      <c r="BD164" s="113"/>
      <c r="BE164" s="122">
        <v>282.39999999999998</v>
      </c>
      <c r="BF164" s="112">
        <v>107.26369092331799</v>
      </c>
      <c r="BG164" s="134">
        <v>65</v>
      </c>
      <c r="BH164" s="124">
        <v>1.65021062958951</v>
      </c>
      <c r="BI164" s="125">
        <v>90.392510581017007</v>
      </c>
      <c r="BJ164" s="114">
        <v>1.4999999999999999E-2</v>
      </c>
      <c r="BK164" s="114">
        <v>1.4999999999999999E-2</v>
      </c>
      <c r="BL164" s="127">
        <v>0</v>
      </c>
      <c r="BM164" s="127">
        <v>0</v>
      </c>
      <c r="BN164" s="113"/>
      <c r="BO164" s="121">
        <v>226</v>
      </c>
      <c r="BP164" s="122">
        <v>85.8413390533632</v>
      </c>
      <c r="BQ164" s="134">
        <v>78</v>
      </c>
      <c r="BR164" s="124">
        <v>1.1005299878636301</v>
      </c>
      <c r="BS164" s="125">
        <v>6.1873618459043804</v>
      </c>
      <c r="BT164" s="114">
        <v>7.4999999999999997E-3</v>
      </c>
      <c r="BU164" s="126">
        <v>3.7499999999999999E-3</v>
      </c>
      <c r="BV164" s="121">
        <v>0</v>
      </c>
      <c r="BW164" s="121">
        <v>21</v>
      </c>
      <c r="BX164" s="115"/>
      <c r="BY164" s="120">
        <v>0.99698340874811497</v>
      </c>
      <c r="BZ164" s="120">
        <v>1</v>
      </c>
      <c r="CA164" s="137">
        <v>0.99879336349924597</v>
      </c>
      <c r="CB164" s="119">
        <v>0.9</v>
      </c>
      <c r="CC164" s="126">
        <v>2.5000000000000001E-3</v>
      </c>
      <c r="CD164" s="115"/>
      <c r="CE164" s="115"/>
    </row>
    <row r="165" spans="1:83" s="87" customFormat="1" ht="21.4" customHeight="1" x14ac:dyDescent="0.2">
      <c r="A165" s="111" t="s">
        <v>387</v>
      </c>
      <c r="B165" s="111" t="s">
        <v>388</v>
      </c>
      <c r="C165" s="111" t="s">
        <v>226</v>
      </c>
      <c r="D165" s="112">
        <v>2.5551501970000001</v>
      </c>
      <c r="E165" s="113"/>
      <c r="F165" s="114">
        <v>3.3000000000000002E-2</v>
      </c>
      <c r="G165" s="114">
        <v>2.7E-2</v>
      </c>
      <c r="H165" s="115"/>
      <c r="I165" s="116">
        <v>4</v>
      </c>
      <c r="J165" s="116">
        <v>4</v>
      </c>
      <c r="K165" s="113"/>
      <c r="L165" s="117">
        <v>0.17</v>
      </c>
      <c r="M165" s="118">
        <v>0.49099999999999999</v>
      </c>
      <c r="N165" s="119">
        <v>0.7</v>
      </c>
      <c r="O165" s="120"/>
      <c r="P165" s="113"/>
      <c r="Q165" s="121">
        <v>141</v>
      </c>
      <c r="R165" s="122">
        <v>55.182666038790202</v>
      </c>
      <c r="S165" s="123">
        <v>36</v>
      </c>
      <c r="T165" s="124">
        <v>1.5328518344108399</v>
      </c>
      <c r="U165" s="125">
        <v>37.792373242776002</v>
      </c>
      <c r="V165" s="126">
        <v>0.01</v>
      </c>
      <c r="W165" s="126">
        <v>0.01</v>
      </c>
      <c r="X165" s="127">
        <v>0</v>
      </c>
      <c r="Y165" s="127">
        <v>0</v>
      </c>
      <c r="Z165" s="113"/>
      <c r="AA165" s="128">
        <v>235</v>
      </c>
      <c r="AB165" s="112">
        <v>91.971110064650304</v>
      </c>
      <c r="AC165" s="123">
        <v>200</v>
      </c>
      <c r="AD165" s="118">
        <v>0.45985555032325198</v>
      </c>
      <c r="AE165" s="129">
        <v>-338.37570420679998</v>
      </c>
      <c r="AF165" s="114"/>
      <c r="AG165" s="114"/>
      <c r="AH165" s="130">
        <v>277</v>
      </c>
      <c r="AI165" s="127">
        <v>379</v>
      </c>
      <c r="AJ165" s="113"/>
      <c r="AK165" s="122">
        <v>2337.7987199999998</v>
      </c>
      <c r="AL165" s="122">
        <v>914.93592930263299</v>
      </c>
      <c r="AM165" s="131">
        <v>701.3</v>
      </c>
      <c r="AN165" s="124">
        <v>1.3046284461751501</v>
      </c>
      <c r="AO165" s="132">
        <v>327.25681319885598</v>
      </c>
      <c r="AP165" s="126">
        <v>0.01</v>
      </c>
      <c r="AQ165" s="126">
        <v>0.01</v>
      </c>
      <c r="AR165" s="127">
        <v>0</v>
      </c>
      <c r="AS165" s="127">
        <v>0</v>
      </c>
      <c r="AT165" s="115"/>
      <c r="AU165" s="122">
        <v>1551.1319699999999</v>
      </c>
      <c r="AV165" s="112">
        <v>607.06097505390596</v>
      </c>
      <c r="AW165" s="133">
        <v>573</v>
      </c>
      <c r="AX165" s="135">
        <v>1.05944323744137</v>
      </c>
      <c r="AY165" s="139">
        <v>-88.075580001567502</v>
      </c>
      <c r="AZ165" s="114">
        <v>1.0500000000000001E-2</v>
      </c>
      <c r="BA165" s="114">
        <v>4.4999999999999997E-3</v>
      </c>
      <c r="BB165" s="127">
        <v>0</v>
      </c>
      <c r="BC165" s="127">
        <v>206</v>
      </c>
      <c r="BD165" s="113"/>
      <c r="BE165" s="122">
        <v>134.30000000000001</v>
      </c>
      <c r="BF165" s="112">
        <v>52.560510985883198</v>
      </c>
      <c r="BG165" s="134">
        <v>65</v>
      </c>
      <c r="BH165" s="120">
        <v>0.80862324593666401</v>
      </c>
      <c r="BI165" s="128">
        <v>-52.047103867209998</v>
      </c>
      <c r="BJ165" s="114"/>
      <c r="BK165" s="114"/>
      <c r="BL165" s="127">
        <v>32</v>
      </c>
      <c r="BM165" s="127">
        <v>66</v>
      </c>
      <c r="BN165" s="113"/>
      <c r="BO165" s="121">
        <v>149</v>
      </c>
      <c r="BP165" s="122">
        <v>58.313597445246401</v>
      </c>
      <c r="BQ165" s="134">
        <v>78</v>
      </c>
      <c r="BR165" s="120">
        <v>0.74761022365700502</v>
      </c>
      <c r="BS165" s="128">
        <v>-64.332556127766395</v>
      </c>
      <c r="BT165" s="114"/>
      <c r="BU165" s="126"/>
      <c r="BV165" s="121">
        <v>51</v>
      </c>
      <c r="BW165" s="121">
        <v>91</v>
      </c>
      <c r="BX165" s="115"/>
      <c r="BY165" s="120">
        <v>0.99500831946755397</v>
      </c>
      <c r="BZ165" s="120">
        <v>1</v>
      </c>
      <c r="CA165" s="137">
        <v>0.99800332778702205</v>
      </c>
      <c r="CB165" s="119">
        <v>0.9</v>
      </c>
      <c r="CC165" s="126">
        <v>2.5000000000000001E-3</v>
      </c>
      <c r="CD165" s="115"/>
      <c r="CE165" s="115"/>
    </row>
    <row r="166" spans="1:83" s="87" customFormat="1" ht="21.4" customHeight="1" x14ac:dyDescent="0.2">
      <c r="A166" s="111" t="s">
        <v>387</v>
      </c>
      <c r="B166" s="111" t="s">
        <v>388</v>
      </c>
      <c r="C166" s="111" t="s">
        <v>227</v>
      </c>
      <c r="D166" s="112">
        <v>7.6313462515555601</v>
      </c>
      <c r="E166" s="113"/>
      <c r="F166" s="114">
        <v>3.9750000000000001E-2</v>
      </c>
      <c r="G166" s="114">
        <v>2.9624999999999999E-2</v>
      </c>
      <c r="H166" s="115"/>
      <c r="I166" s="116">
        <v>5</v>
      </c>
      <c r="J166" s="116">
        <v>5</v>
      </c>
      <c r="K166" s="113"/>
      <c r="L166" s="117">
        <v>0.06</v>
      </c>
      <c r="M166" s="118">
        <v>0.34</v>
      </c>
      <c r="N166" s="119">
        <v>0.7</v>
      </c>
      <c r="O166" s="120"/>
      <c r="P166" s="113"/>
      <c r="Q166" s="121">
        <v>384</v>
      </c>
      <c r="R166" s="122">
        <v>50.318775657928803</v>
      </c>
      <c r="S166" s="123">
        <v>36</v>
      </c>
      <c r="T166" s="124">
        <v>1.3977437682758</v>
      </c>
      <c r="U166" s="125">
        <v>75.754662207167797</v>
      </c>
      <c r="V166" s="126">
        <v>0.01</v>
      </c>
      <c r="W166" s="126">
        <v>0.01</v>
      </c>
      <c r="X166" s="127">
        <v>0</v>
      </c>
      <c r="Y166" s="127">
        <v>0</v>
      </c>
      <c r="Z166" s="113"/>
      <c r="AA166" s="128">
        <v>837</v>
      </c>
      <c r="AB166" s="112">
        <v>109.67920631689201</v>
      </c>
      <c r="AC166" s="123">
        <v>200</v>
      </c>
      <c r="AD166" s="118">
        <v>0.54839603158446004</v>
      </c>
      <c r="AE166" s="129">
        <v>-875.47409884906801</v>
      </c>
      <c r="AF166" s="114"/>
      <c r="AG166" s="114"/>
      <c r="AH166" s="130">
        <v>690</v>
      </c>
      <c r="AI166" s="127">
        <v>995</v>
      </c>
      <c r="AJ166" s="113"/>
      <c r="AK166" s="122">
        <v>7814.3220600000004</v>
      </c>
      <c r="AL166" s="122">
        <v>1023.9768714998499</v>
      </c>
      <c r="AM166" s="131">
        <v>753.3</v>
      </c>
      <c r="AN166" s="124">
        <v>1.35932148081754</v>
      </c>
      <c r="AO166" s="132">
        <v>1364.28836668499</v>
      </c>
      <c r="AP166" s="126">
        <v>0.01</v>
      </c>
      <c r="AQ166" s="126">
        <v>0.01</v>
      </c>
      <c r="AR166" s="127">
        <v>0</v>
      </c>
      <c r="AS166" s="127">
        <v>0</v>
      </c>
      <c r="AT166" s="115"/>
      <c r="AU166" s="122">
        <v>3766.5434500000001</v>
      </c>
      <c r="AV166" s="112">
        <v>493.56212204789398</v>
      </c>
      <c r="AW166" s="133">
        <v>573</v>
      </c>
      <c r="AX166" s="120">
        <v>0.861364959943968</v>
      </c>
      <c r="AY166" s="122">
        <v>-1129.2002158374401</v>
      </c>
      <c r="AZ166" s="114"/>
      <c r="BA166" s="114"/>
      <c r="BB166" s="127">
        <v>607</v>
      </c>
      <c r="BC166" s="127">
        <v>1481</v>
      </c>
      <c r="BD166" s="113"/>
      <c r="BE166" s="122">
        <v>522.5</v>
      </c>
      <c r="BF166" s="112">
        <v>68.467604899134898</v>
      </c>
      <c r="BG166" s="134">
        <v>65</v>
      </c>
      <c r="BH166" s="135">
        <v>1.053347767679</v>
      </c>
      <c r="BI166" s="136">
        <v>-34.054082125946898</v>
      </c>
      <c r="BJ166" s="114">
        <v>9.75E-3</v>
      </c>
      <c r="BK166" s="114">
        <v>3.7499999999999999E-3</v>
      </c>
      <c r="BL166" s="127">
        <v>0</v>
      </c>
      <c r="BM166" s="127">
        <v>73</v>
      </c>
      <c r="BN166" s="113"/>
      <c r="BO166" s="121">
        <v>646</v>
      </c>
      <c r="BP166" s="122">
        <v>84.650856966203094</v>
      </c>
      <c r="BQ166" s="134">
        <v>78</v>
      </c>
      <c r="BR166" s="124">
        <v>1.0852673970026001</v>
      </c>
      <c r="BS166" s="125">
        <v>8.8497438421244397</v>
      </c>
      <c r="BT166" s="114">
        <v>7.4999999999999997E-3</v>
      </c>
      <c r="BU166" s="126">
        <v>3.375E-3</v>
      </c>
      <c r="BV166" s="121">
        <v>0</v>
      </c>
      <c r="BW166" s="121">
        <v>69</v>
      </c>
      <c r="BX166" s="115"/>
      <c r="BY166" s="120">
        <v>0.99775533108866499</v>
      </c>
      <c r="BZ166" s="120">
        <v>1</v>
      </c>
      <c r="CA166" s="137">
        <v>0.99910213243546597</v>
      </c>
      <c r="CB166" s="119">
        <v>0.9</v>
      </c>
      <c r="CC166" s="126">
        <v>2.5000000000000001E-3</v>
      </c>
      <c r="CD166" s="115"/>
      <c r="CE166" s="115"/>
    </row>
    <row r="167" spans="1:83" s="87" customFormat="1" ht="21.4" customHeight="1" x14ac:dyDescent="0.2">
      <c r="A167" s="111" t="s">
        <v>387</v>
      </c>
      <c r="B167" s="111" t="s">
        <v>388</v>
      </c>
      <c r="C167" s="111" t="s">
        <v>228</v>
      </c>
      <c r="D167" s="112">
        <v>10.832197240333301</v>
      </c>
      <c r="E167" s="113"/>
      <c r="F167" s="114">
        <v>4.8000000000000001E-2</v>
      </c>
      <c r="G167" s="114">
        <v>3.85E-2</v>
      </c>
      <c r="H167" s="115"/>
      <c r="I167" s="116">
        <v>5</v>
      </c>
      <c r="J167" s="116">
        <v>5</v>
      </c>
      <c r="K167" s="113"/>
      <c r="L167" s="117">
        <v>0.1</v>
      </c>
      <c r="M167" s="118">
        <v>0.19900000000000001</v>
      </c>
      <c r="N167" s="119">
        <v>0.7</v>
      </c>
      <c r="O167" s="120"/>
      <c r="P167" s="113"/>
      <c r="Q167" s="121">
        <v>684</v>
      </c>
      <c r="R167" s="122">
        <v>63.145083571147303</v>
      </c>
      <c r="S167" s="123">
        <v>36</v>
      </c>
      <c r="T167" s="124">
        <v>1.75403009919854</v>
      </c>
      <c r="U167" s="125">
        <v>246.46588906845599</v>
      </c>
      <c r="V167" s="126">
        <v>0.01</v>
      </c>
      <c r="W167" s="126">
        <v>0.01</v>
      </c>
      <c r="X167" s="127">
        <v>0</v>
      </c>
      <c r="Y167" s="127">
        <v>0</v>
      </c>
      <c r="Z167" s="113"/>
      <c r="AA167" s="128">
        <v>883</v>
      </c>
      <c r="AB167" s="112">
        <v>81.516240925911006</v>
      </c>
      <c r="AC167" s="123">
        <v>200</v>
      </c>
      <c r="AD167" s="118">
        <v>0.40758120462955499</v>
      </c>
      <c r="AE167" s="129">
        <v>-1547.7450607308001</v>
      </c>
      <c r="AF167" s="114"/>
      <c r="AG167" s="114"/>
      <c r="AH167" s="130">
        <v>1284</v>
      </c>
      <c r="AI167" s="127">
        <v>1717</v>
      </c>
      <c r="AJ167" s="113"/>
      <c r="AK167" s="122">
        <v>7813.4175699999996</v>
      </c>
      <c r="AL167" s="122">
        <v>721.31418923087904</v>
      </c>
      <c r="AM167" s="131">
        <v>695.9</v>
      </c>
      <c r="AN167" s="135">
        <v>1.0365198868097101</v>
      </c>
      <c r="AO167" s="139">
        <v>-644.35986881281406</v>
      </c>
      <c r="AP167" s="126">
        <v>5.4999999999999997E-3</v>
      </c>
      <c r="AQ167" s="126">
        <v>2E-3</v>
      </c>
      <c r="AR167" s="127">
        <v>0</v>
      </c>
      <c r="AS167" s="127">
        <v>1233</v>
      </c>
      <c r="AT167" s="115"/>
      <c r="AU167" s="122">
        <v>7542.8515399999997</v>
      </c>
      <c r="AV167" s="112">
        <v>696.33624394452795</v>
      </c>
      <c r="AW167" s="133">
        <v>573</v>
      </c>
      <c r="AX167" s="124">
        <v>1.21524649903059</v>
      </c>
      <c r="AY167" s="132">
        <v>593.66337865116805</v>
      </c>
      <c r="AZ167" s="114">
        <v>1.4999999999999999E-2</v>
      </c>
      <c r="BA167" s="114">
        <v>1.4999999999999999E-2</v>
      </c>
      <c r="BB167" s="127">
        <v>0</v>
      </c>
      <c r="BC167" s="127">
        <v>0</v>
      </c>
      <c r="BD167" s="113"/>
      <c r="BE167" s="122">
        <v>791.5</v>
      </c>
      <c r="BF167" s="112">
        <v>73.069201237665396</v>
      </c>
      <c r="BG167" s="134">
        <v>65</v>
      </c>
      <c r="BH167" s="124">
        <v>1.12414155750254</v>
      </c>
      <c r="BI167" s="125">
        <v>1.5078552624902399</v>
      </c>
      <c r="BJ167" s="114">
        <v>1.4999999999999999E-2</v>
      </c>
      <c r="BK167" s="114">
        <v>8.9999999999999993E-3</v>
      </c>
      <c r="BL167" s="127">
        <v>0</v>
      </c>
      <c r="BM167" s="127">
        <v>54</v>
      </c>
      <c r="BN167" s="113"/>
      <c r="BO167" s="121">
        <v>692</v>
      </c>
      <c r="BP167" s="122">
        <v>63.883622560283598</v>
      </c>
      <c r="BQ167" s="134">
        <v>78</v>
      </c>
      <c r="BR167" s="120">
        <v>0.81902080205491701</v>
      </c>
      <c r="BS167" s="128">
        <v>-212.393146232118</v>
      </c>
      <c r="BT167" s="114"/>
      <c r="BU167" s="126"/>
      <c r="BV167" s="121">
        <v>153</v>
      </c>
      <c r="BW167" s="121">
        <v>322</v>
      </c>
      <c r="BX167" s="115"/>
      <c r="BY167" s="120">
        <v>0.99489361702127599</v>
      </c>
      <c r="BZ167" s="120">
        <v>1</v>
      </c>
      <c r="CA167" s="137">
        <v>0.99795744680851095</v>
      </c>
      <c r="CB167" s="119">
        <v>0.9</v>
      </c>
      <c r="CC167" s="126">
        <v>2.5000000000000001E-3</v>
      </c>
      <c r="CD167" s="115"/>
      <c r="CE167" s="115"/>
    </row>
    <row r="168" spans="1:83" s="87" customFormat="1" ht="21.4" customHeight="1" x14ac:dyDescent="0.2">
      <c r="A168" s="111" t="s">
        <v>387</v>
      </c>
      <c r="B168" s="111" t="s">
        <v>388</v>
      </c>
      <c r="C168" s="111" t="s">
        <v>229</v>
      </c>
      <c r="D168" s="112">
        <v>1.97474747477778</v>
      </c>
      <c r="E168" s="113"/>
      <c r="F168" s="114">
        <v>0.02</v>
      </c>
      <c r="G168" s="114">
        <v>0.02</v>
      </c>
      <c r="H168" s="115"/>
      <c r="I168" s="116">
        <v>3</v>
      </c>
      <c r="J168" s="116">
        <v>3</v>
      </c>
      <c r="K168" s="113"/>
      <c r="L168" s="137">
        <v>0.84</v>
      </c>
      <c r="M168" s="135">
        <v>0.77200000000000002</v>
      </c>
      <c r="N168" s="119">
        <v>0.7</v>
      </c>
      <c r="O168" s="120">
        <v>0.01</v>
      </c>
      <c r="P168" s="113"/>
      <c r="Q168" s="121">
        <v>30</v>
      </c>
      <c r="R168" s="122">
        <v>15.1918158565444</v>
      </c>
      <c r="S168" s="123">
        <v>36</v>
      </c>
      <c r="T168" s="118">
        <v>0.42199488490400999</v>
      </c>
      <c r="U168" s="129">
        <v>-49.764000001224098</v>
      </c>
      <c r="V168" s="126"/>
      <c r="W168" s="126"/>
      <c r="X168" s="127">
        <v>42</v>
      </c>
      <c r="Y168" s="127">
        <v>56</v>
      </c>
      <c r="Z168" s="113"/>
      <c r="AA168" s="128">
        <v>127</v>
      </c>
      <c r="AB168" s="112">
        <v>64.312020459371197</v>
      </c>
      <c r="AC168" s="123">
        <v>200</v>
      </c>
      <c r="AD168" s="118">
        <v>0.321560102296856</v>
      </c>
      <c r="AE168" s="129">
        <v>-316.13333334013402</v>
      </c>
      <c r="AF168" s="114"/>
      <c r="AG168" s="114"/>
      <c r="AH168" s="130">
        <v>268</v>
      </c>
      <c r="AI168" s="127">
        <v>347</v>
      </c>
      <c r="AJ168" s="113"/>
      <c r="AK168" s="122">
        <v>518.44766000000004</v>
      </c>
      <c r="AL168" s="122">
        <v>262.53871273254401</v>
      </c>
      <c r="AM168" s="131">
        <v>661.5</v>
      </c>
      <c r="AN168" s="118">
        <v>0.39688391947474499</v>
      </c>
      <c r="AO168" s="141">
        <v>-947.21584002249301</v>
      </c>
      <c r="AP168" s="126"/>
      <c r="AQ168" s="126"/>
      <c r="AR168" s="127">
        <v>788</v>
      </c>
      <c r="AS168" s="127">
        <v>1050</v>
      </c>
      <c r="AT168" s="115"/>
      <c r="AU168" s="122">
        <v>623.67273999999998</v>
      </c>
      <c r="AV168" s="112">
        <v>315.82404736088199</v>
      </c>
      <c r="AW168" s="133">
        <v>573</v>
      </c>
      <c r="AX168" s="118">
        <v>0.55117634792475101</v>
      </c>
      <c r="AY168" s="141">
        <v>-643.18858729216902</v>
      </c>
      <c r="AZ168" s="114"/>
      <c r="BA168" s="114"/>
      <c r="BB168" s="127">
        <v>508</v>
      </c>
      <c r="BC168" s="127">
        <v>735</v>
      </c>
      <c r="BD168" s="113"/>
      <c r="BE168" s="122">
        <v>84.4</v>
      </c>
      <c r="BF168" s="112">
        <v>42.739641943078198</v>
      </c>
      <c r="BG168" s="134">
        <v>65</v>
      </c>
      <c r="BH168" s="118">
        <v>0.65753295297043302</v>
      </c>
      <c r="BI168" s="129">
        <v>-59.618333335543497</v>
      </c>
      <c r="BJ168" s="114"/>
      <c r="BK168" s="114"/>
      <c r="BL168" s="127">
        <v>44</v>
      </c>
      <c r="BM168" s="127">
        <v>70</v>
      </c>
      <c r="BN168" s="113"/>
      <c r="BO168" s="121">
        <v>214</v>
      </c>
      <c r="BP168" s="122">
        <v>108.36828644335</v>
      </c>
      <c r="BQ168" s="134">
        <v>78</v>
      </c>
      <c r="BR168" s="124">
        <v>1.38933700568397</v>
      </c>
      <c r="BS168" s="125">
        <v>49.1259636338334</v>
      </c>
      <c r="BT168" s="114">
        <v>7.4999999999999997E-3</v>
      </c>
      <c r="BU168" s="126">
        <v>7.4999999999999997E-3</v>
      </c>
      <c r="BV168" s="121">
        <v>0</v>
      </c>
      <c r="BW168" s="121">
        <v>0</v>
      </c>
      <c r="BX168" s="115"/>
      <c r="BY168" s="120">
        <v>0.99159663865546199</v>
      </c>
      <c r="BZ168" s="120">
        <v>1</v>
      </c>
      <c r="CA168" s="137">
        <v>0.996638655462185</v>
      </c>
      <c r="CB168" s="119">
        <v>0.9</v>
      </c>
      <c r="CC168" s="126">
        <v>2.5000000000000001E-3</v>
      </c>
      <c r="CD168" s="115"/>
      <c r="CE168" s="115"/>
    </row>
    <row r="169" spans="1:83" s="87" customFormat="1" ht="21.4" customHeight="1" x14ac:dyDescent="0.2">
      <c r="A169" s="111" t="s">
        <v>387</v>
      </c>
      <c r="B169" s="111" t="s">
        <v>388</v>
      </c>
      <c r="C169" s="111" t="s">
        <v>230</v>
      </c>
      <c r="D169" s="112">
        <v>6.0456881835555603</v>
      </c>
      <c r="E169" s="113"/>
      <c r="F169" s="114">
        <v>0.02</v>
      </c>
      <c r="G169" s="114">
        <v>0.02</v>
      </c>
      <c r="H169" s="115"/>
      <c r="I169" s="116">
        <v>3</v>
      </c>
      <c r="J169" s="116">
        <v>3</v>
      </c>
      <c r="K169" s="113"/>
      <c r="L169" s="117">
        <v>0.53</v>
      </c>
      <c r="M169" s="120">
        <v>0.67400000000000004</v>
      </c>
      <c r="N169" s="119">
        <v>0.7</v>
      </c>
      <c r="O169" s="120"/>
      <c r="P169" s="113"/>
      <c r="Q169" s="121">
        <v>203</v>
      </c>
      <c r="R169" s="122">
        <v>33.577649696219197</v>
      </c>
      <c r="S169" s="123">
        <v>36</v>
      </c>
      <c r="T169" s="120">
        <v>0.93271249156164304</v>
      </c>
      <c r="U169" s="128">
        <v>-41.197437110176203</v>
      </c>
      <c r="V169" s="126">
        <v>0</v>
      </c>
      <c r="W169" s="126"/>
      <c r="X169" s="127">
        <v>15</v>
      </c>
      <c r="Y169" s="127">
        <v>59</v>
      </c>
      <c r="Z169" s="113"/>
      <c r="AA169" s="128">
        <v>840</v>
      </c>
      <c r="AB169" s="112">
        <v>138.94199874297601</v>
      </c>
      <c r="AC169" s="123">
        <v>200</v>
      </c>
      <c r="AD169" s="118">
        <v>0.69470999371487996</v>
      </c>
      <c r="AE169" s="129">
        <v>-516.65242838986796</v>
      </c>
      <c r="AF169" s="114"/>
      <c r="AG169" s="114"/>
      <c r="AH169" s="130">
        <v>370</v>
      </c>
      <c r="AI169" s="127">
        <v>611</v>
      </c>
      <c r="AJ169" s="113"/>
      <c r="AK169" s="122">
        <v>6094.4094699999996</v>
      </c>
      <c r="AL169" s="122">
        <v>1008.05884871419</v>
      </c>
      <c r="AM169" s="131">
        <v>828</v>
      </c>
      <c r="AN169" s="124">
        <v>1.21746237767414</v>
      </c>
      <c r="AO169" s="132">
        <v>477.86841646594797</v>
      </c>
      <c r="AP169" s="126">
        <v>0.01</v>
      </c>
      <c r="AQ169" s="126">
        <v>0.01</v>
      </c>
      <c r="AR169" s="127">
        <v>0</v>
      </c>
      <c r="AS169" s="127">
        <v>0</v>
      </c>
      <c r="AT169" s="115"/>
      <c r="AU169" s="122">
        <v>2913.67704</v>
      </c>
      <c r="AV169" s="112">
        <v>481.94299003466398</v>
      </c>
      <c r="AW169" s="133">
        <v>573</v>
      </c>
      <c r="AX169" s="120">
        <v>0.84108724264339196</v>
      </c>
      <c r="AY169" s="122">
        <v>-964.81813694694404</v>
      </c>
      <c r="AZ169" s="114"/>
      <c r="BA169" s="114"/>
      <c r="BB169" s="127">
        <v>551</v>
      </c>
      <c r="BC169" s="127">
        <v>1244</v>
      </c>
      <c r="BD169" s="113"/>
      <c r="BE169" s="122">
        <v>312.10000000000002</v>
      </c>
      <c r="BF169" s="112">
        <v>51.623568818670002</v>
      </c>
      <c r="BG169" s="134">
        <v>65</v>
      </c>
      <c r="BH169" s="120">
        <v>0.79420875105646105</v>
      </c>
      <c r="BI169" s="128">
        <v>-128.81203922670699</v>
      </c>
      <c r="BJ169" s="114"/>
      <c r="BK169" s="114"/>
      <c r="BL169" s="127">
        <v>81</v>
      </c>
      <c r="BM169" s="127">
        <v>160</v>
      </c>
      <c r="BN169" s="113"/>
      <c r="BO169" s="121">
        <v>882</v>
      </c>
      <c r="BP169" s="122">
        <v>145.88909868012499</v>
      </c>
      <c r="BQ169" s="134">
        <v>78</v>
      </c>
      <c r="BR169" s="124">
        <v>1.8703730600016</v>
      </c>
      <c r="BS169" s="125">
        <v>377.23823872912601</v>
      </c>
      <c r="BT169" s="114">
        <v>7.4999999999999997E-3</v>
      </c>
      <c r="BU169" s="126">
        <v>7.4999999999999997E-3</v>
      </c>
      <c r="BV169" s="121">
        <v>0</v>
      </c>
      <c r="BW169" s="121">
        <v>0</v>
      </c>
      <c r="BX169" s="115"/>
      <c r="BY169" s="120">
        <v>0.994108019639935</v>
      </c>
      <c r="BZ169" s="120">
        <v>1</v>
      </c>
      <c r="CA169" s="137">
        <v>0.99764320785597405</v>
      </c>
      <c r="CB169" s="119">
        <v>0.9</v>
      </c>
      <c r="CC169" s="126">
        <v>2.5000000000000001E-3</v>
      </c>
      <c r="CD169" s="115"/>
      <c r="CE169" s="115"/>
    </row>
    <row r="170" spans="1:83" s="87" customFormat="1" ht="21.4" customHeight="1" x14ac:dyDescent="0.2">
      <c r="A170" s="111" t="s">
        <v>387</v>
      </c>
      <c r="B170" s="111" t="s">
        <v>231</v>
      </c>
      <c r="C170" s="111" t="s">
        <v>232</v>
      </c>
      <c r="D170" s="112">
        <v>9.06721068444444</v>
      </c>
      <c r="E170" s="113"/>
      <c r="F170" s="114">
        <v>3.4250000000000003E-2</v>
      </c>
      <c r="G170" s="114">
        <v>2.8250000000000001E-2</v>
      </c>
      <c r="H170" s="115"/>
      <c r="I170" s="116">
        <v>4</v>
      </c>
      <c r="J170" s="116">
        <v>4</v>
      </c>
      <c r="K170" s="113"/>
      <c r="L170" s="138">
        <v>0.79</v>
      </c>
      <c r="M170" s="120">
        <v>0.67</v>
      </c>
      <c r="N170" s="119">
        <v>0.7</v>
      </c>
      <c r="O170" s="120"/>
      <c r="P170" s="113"/>
      <c r="Q170" s="121">
        <v>404</v>
      </c>
      <c r="R170" s="122">
        <v>44.556150073042403</v>
      </c>
      <c r="S170" s="123">
        <v>36</v>
      </c>
      <c r="T170" s="124">
        <v>1.2376708353622901</v>
      </c>
      <c r="U170" s="125">
        <v>37.757226033920197</v>
      </c>
      <c r="V170" s="126">
        <v>0.01</v>
      </c>
      <c r="W170" s="126">
        <v>0.01</v>
      </c>
      <c r="X170" s="127">
        <v>0</v>
      </c>
      <c r="Y170" s="127">
        <v>0</v>
      </c>
      <c r="Z170" s="113"/>
      <c r="AA170" s="128">
        <v>645</v>
      </c>
      <c r="AB170" s="112">
        <v>71.135437616614695</v>
      </c>
      <c r="AC170" s="123">
        <v>200</v>
      </c>
      <c r="AD170" s="118">
        <v>0.35567718808307303</v>
      </c>
      <c r="AE170" s="129">
        <v>-1389.68207758933</v>
      </c>
      <c r="AF170" s="114"/>
      <c r="AG170" s="114"/>
      <c r="AH170" s="130">
        <v>1169</v>
      </c>
      <c r="AI170" s="127">
        <v>1532</v>
      </c>
      <c r="AJ170" s="113"/>
      <c r="AK170" s="122">
        <v>6374.1357699999999</v>
      </c>
      <c r="AL170" s="122">
        <v>702.98749988630595</v>
      </c>
      <c r="AM170" s="131">
        <v>780.7</v>
      </c>
      <c r="AN170" s="120">
        <v>0.90045792223172205</v>
      </c>
      <c r="AO170" s="122">
        <v>-1568.2457198699601</v>
      </c>
      <c r="AP170" s="126"/>
      <c r="AQ170" s="126"/>
      <c r="AR170" s="127">
        <v>705</v>
      </c>
      <c r="AS170" s="127">
        <v>2121</v>
      </c>
      <c r="AT170" s="115"/>
      <c r="AU170" s="122">
        <v>5773.4528</v>
      </c>
      <c r="AV170" s="112">
        <v>636.73967672382901</v>
      </c>
      <c r="AW170" s="133">
        <v>573</v>
      </c>
      <c r="AX170" s="135">
        <v>1.11123852831384</v>
      </c>
      <c r="AY170" s="139">
        <v>-43.442124160188499</v>
      </c>
      <c r="AZ170" s="114">
        <v>1.4250000000000001E-2</v>
      </c>
      <c r="BA170" s="114">
        <v>8.2500000000000004E-3</v>
      </c>
      <c r="BB170" s="127">
        <v>0</v>
      </c>
      <c r="BC170" s="127">
        <v>462</v>
      </c>
      <c r="BD170" s="113"/>
      <c r="BE170" s="122">
        <v>522.29999999999995</v>
      </c>
      <c r="BF170" s="112">
        <v>57.603161344430802</v>
      </c>
      <c r="BG170" s="134">
        <v>65</v>
      </c>
      <c r="BH170" s="120">
        <v>0.88620248222201203</v>
      </c>
      <c r="BI170" s="128">
        <v>-138.97167521653299</v>
      </c>
      <c r="BJ170" s="114"/>
      <c r="BK170" s="114"/>
      <c r="BL170" s="127">
        <v>68</v>
      </c>
      <c r="BM170" s="127">
        <v>185</v>
      </c>
      <c r="BN170" s="113"/>
      <c r="BO170" s="121">
        <v>1077</v>
      </c>
      <c r="BP170" s="122">
        <v>118.779637694719</v>
      </c>
      <c r="BQ170" s="134">
        <v>78</v>
      </c>
      <c r="BR170" s="124">
        <v>1.52281586788101</v>
      </c>
      <c r="BS170" s="125">
        <v>319.96769930291202</v>
      </c>
      <c r="BT170" s="114">
        <v>7.4999999999999997E-3</v>
      </c>
      <c r="BU170" s="126">
        <v>7.4999999999999997E-3</v>
      </c>
      <c r="BV170" s="121">
        <v>0</v>
      </c>
      <c r="BW170" s="121">
        <v>0</v>
      </c>
      <c r="BX170" s="115"/>
      <c r="BY170" s="120">
        <v>0.99652294853963796</v>
      </c>
      <c r="BZ170" s="120">
        <v>1</v>
      </c>
      <c r="CA170" s="137">
        <v>0.99860917941585503</v>
      </c>
      <c r="CB170" s="119">
        <v>0.9</v>
      </c>
      <c r="CC170" s="126">
        <v>2.5000000000000001E-3</v>
      </c>
      <c r="CD170" s="115"/>
      <c r="CE170" s="115"/>
    </row>
    <row r="171" spans="1:83" s="87" customFormat="1" ht="21.4" customHeight="1" x14ac:dyDescent="0.2">
      <c r="A171" s="111" t="s">
        <v>387</v>
      </c>
      <c r="B171" s="111" t="s">
        <v>231</v>
      </c>
      <c r="C171" s="111" t="s">
        <v>233</v>
      </c>
      <c r="D171" s="112">
        <v>4.6499736225555601</v>
      </c>
      <c r="E171" s="113"/>
      <c r="F171" s="114">
        <v>4.4999999999999998E-2</v>
      </c>
      <c r="G171" s="114">
        <v>4.0250000000000001E-2</v>
      </c>
      <c r="H171" s="115"/>
      <c r="I171" s="116">
        <v>5</v>
      </c>
      <c r="J171" s="116">
        <v>5</v>
      </c>
      <c r="K171" s="113"/>
      <c r="L171" s="140">
        <v>0.69</v>
      </c>
      <c r="M171" s="120">
        <v>0.6</v>
      </c>
      <c r="N171" s="119">
        <v>0.7</v>
      </c>
      <c r="O171" s="120"/>
      <c r="P171" s="113"/>
      <c r="Q171" s="121">
        <v>193</v>
      </c>
      <c r="R171" s="122">
        <v>41.505611787520202</v>
      </c>
      <c r="S171" s="123">
        <v>36</v>
      </c>
      <c r="T171" s="124">
        <v>1.15293366076445</v>
      </c>
      <c r="U171" s="125">
        <v>5.1782654377358002</v>
      </c>
      <c r="V171" s="126">
        <v>0.01</v>
      </c>
      <c r="W171" s="126">
        <v>7.4999999999999997E-3</v>
      </c>
      <c r="X171" s="127">
        <v>0</v>
      </c>
      <c r="Y171" s="127">
        <v>8</v>
      </c>
      <c r="Z171" s="113"/>
      <c r="AA171" s="128">
        <v>392</v>
      </c>
      <c r="AB171" s="112">
        <v>84.301553475170607</v>
      </c>
      <c r="AC171" s="123">
        <v>200</v>
      </c>
      <c r="AD171" s="118">
        <v>0.42150776737585299</v>
      </c>
      <c r="AE171" s="129">
        <v>-651.45408090146805</v>
      </c>
      <c r="AF171" s="114"/>
      <c r="AG171" s="114"/>
      <c r="AH171" s="130">
        <v>538</v>
      </c>
      <c r="AI171" s="127">
        <v>724</v>
      </c>
      <c r="AJ171" s="113"/>
      <c r="AK171" s="122">
        <v>4041.3120399999998</v>
      </c>
      <c r="AL171" s="122">
        <v>869.10429349466995</v>
      </c>
      <c r="AM171" s="131">
        <v>643.6</v>
      </c>
      <c r="AN171" s="124">
        <v>1.3503795734845701</v>
      </c>
      <c r="AO171" s="132">
        <v>683.47680765907705</v>
      </c>
      <c r="AP171" s="126">
        <v>0.01</v>
      </c>
      <c r="AQ171" s="126">
        <v>0.01</v>
      </c>
      <c r="AR171" s="127">
        <v>0</v>
      </c>
      <c r="AS171" s="127">
        <v>0</v>
      </c>
      <c r="AT171" s="115"/>
      <c r="AU171" s="122">
        <v>3107.6080900000002</v>
      </c>
      <c r="AV171" s="112">
        <v>668.30660606889705</v>
      </c>
      <c r="AW171" s="133">
        <v>573</v>
      </c>
      <c r="AX171" s="124">
        <v>1.1663291554430999</v>
      </c>
      <c r="AY171" s="132">
        <v>124.506791943034</v>
      </c>
      <c r="AZ171" s="114">
        <v>1.4999999999999999E-2</v>
      </c>
      <c r="BA171" s="114">
        <v>1.2749999999999999E-2</v>
      </c>
      <c r="BB171" s="127">
        <v>0</v>
      </c>
      <c r="BC171" s="127">
        <v>90</v>
      </c>
      <c r="BD171" s="113"/>
      <c r="BE171" s="122">
        <v>235.7</v>
      </c>
      <c r="BF171" s="112">
        <v>50.688459576779898</v>
      </c>
      <c r="BG171" s="134">
        <v>65</v>
      </c>
      <c r="BH171" s="120">
        <v>0.77982245502738301</v>
      </c>
      <c r="BI171" s="128">
        <v>-103.422576292977</v>
      </c>
      <c r="BJ171" s="114"/>
      <c r="BK171" s="114"/>
      <c r="BL171" s="127">
        <v>67</v>
      </c>
      <c r="BM171" s="127">
        <v>127</v>
      </c>
      <c r="BN171" s="113"/>
      <c r="BO171" s="121">
        <v>477</v>
      </c>
      <c r="BP171" s="122">
        <v>102.581227060348</v>
      </c>
      <c r="BQ171" s="134">
        <v>78</v>
      </c>
      <c r="BR171" s="124">
        <v>1.3151439366711299</v>
      </c>
      <c r="BS171" s="125">
        <v>88.768122284489195</v>
      </c>
      <c r="BT171" s="114">
        <v>7.4999999999999997E-3</v>
      </c>
      <c r="BU171" s="126">
        <v>7.4999999999999997E-3</v>
      </c>
      <c r="BV171" s="121">
        <v>0</v>
      </c>
      <c r="BW171" s="121">
        <v>0</v>
      </c>
      <c r="BX171" s="115"/>
      <c r="BY171" s="120">
        <v>0.99204516294585599</v>
      </c>
      <c r="BZ171" s="120">
        <v>1</v>
      </c>
      <c r="CA171" s="137">
        <v>0.99681806517834204</v>
      </c>
      <c r="CB171" s="119">
        <v>0.9</v>
      </c>
      <c r="CC171" s="126">
        <v>2.5000000000000001E-3</v>
      </c>
      <c r="CD171" s="115"/>
      <c r="CE171" s="115"/>
    </row>
    <row r="172" spans="1:83" s="87" customFormat="1" ht="21.4" customHeight="1" x14ac:dyDescent="0.2">
      <c r="A172" s="111" t="s">
        <v>387</v>
      </c>
      <c r="B172" s="111" t="s">
        <v>231</v>
      </c>
      <c r="C172" s="111" t="s">
        <v>234</v>
      </c>
      <c r="D172" s="112">
        <v>1.442080808</v>
      </c>
      <c r="E172" s="113"/>
      <c r="F172" s="114">
        <v>5.2499999999999998E-2</v>
      </c>
      <c r="G172" s="114">
        <v>0.05</v>
      </c>
      <c r="H172" s="115"/>
      <c r="I172" s="116">
        <v>6</v>
      </c>
      <c r="J172" s="116">
        <v>5</v>
      </c>
      <c r="K172" s="113"/>
      <c r="L172" s="117">
        <v>0.44</v>
      </c>
      <c r="M172" s="118">
        <v>0.44800000000000001</v>
      </c>
      <c r="N172" s="119">
        <v>0.7</v>
      </c>
      <c r="O172" s="120"/>
      <c r="P172" s="113"/>
      <c r="Q172" s="121">
        <v>63</v>
      </c>
      <c r="R172" s="122">
        <v>43.6868722269272</v>
      </c>
      <c r="S172" s="123">
        <v>36</v>
      </c>
      <c r="T172" s="124">
        <v>1.2135242285257599</v>
      </c>
      <c r="U172" s="125">
        <v>4.7514720032639897</v>
      </c>
      <c r="V172" s="126">
        <v>0.01</v>
      </c>
      <c r="W172" s="126">
        <v>0.01</v>
      </c>
      <c r="X172" s="127">
        <v>0</v>
      </c>
      <c r="Y172" s="127">
        <v>0</v>
      </c>
      <c r="Z172" s="113"/>
      <c r="AA172" s="128">
        <v>175</v>
      </c>
      <c r="AB172" s="112">
        <v>121.352422852576</v>
      </c>
      <c r="AC172" s="123">
        <v>200</v>
      </c>
      <c r="AD172" s="118">
        <v>0.60676211426287996</v>
      </c>
      <c r="AE172" s="129">
        <v>-148.6029333152</v>
      </c>
      <c r="AF172" s="114"/>
      <c r="AG172" s="114"/>
      <c r="AH172" s="130">
        <v>114</v>
      </c>
      <c r="AI172" s="127">
        <v>172</v>
      </c>
      <c r="AJ172" s="113"/>
      <c r="AK172" s="122">
        <v>864.202</v>
      </c>
      <c r="AL172" s="122">
        <v>599.27432305166599</v>
      </c>
      <c r="AM172" s="131">
        <v>612</v>
      </c>
      <c r="AN172" s="135">
        <v>0.97920641021514099</v>
      </c>
      <c r="AO172" s="139">
        <v>-126.022975944512</v>
      </c>
      <c r="AP172" s="126">
        <v>2.5000000000000001E-3</v>
      </c>
      <c r="AQ172" s="126"/>
      <c r="AR172" s="127">
        <v>19</v>
      </c>
      <c r="AS172" s="127">
        <v>195</v>
      </c>
      <c r="AT172" s="115"/>
      <c r="AU172" s="122">
        <v>1318.9079099999999</v>
      </c>
      <c r="AV172" s="112">
        <v>914.58668798815302</v>
      </c>
      <c r="AW172" s="133">
        <v>573</v>
      </c>
      <c r="AX172" s="124">
        <v>1.5961373263318599</v>
      </c>
      <c r="AY172" s="132">
        <v>393.76865557911401</v>
      </c>
      <c r="AZ172" s="114">
        <v>1.4999999999999999E-2</v>
      </c>
      <c r="BA172" s="114">
        <v>1.4999999999999999E-2</v>
      </c>
      <c r="BB172" s="127">
        <v>0</v>
      </c>
      <c r="BC172" s="127">
        <v>0</v>
      </c>
      <c r="BD172" s="113"/>
      <c r="BE172" s="122">
        <v>118.9</v>
      </c>
      <c r="BF172" s="112">
        <v>82.450303298121398</v>
      </c>
      <c r="BG172" s="134">
        <v>65</v>
      </c>
      <c r="BH172" s="124">
        <v>1.2684662045864801</v>
      </c>
      <c r="BI172" s="125">
        <v>13.729046672560001</v>
      </c>
      <c r="BJ172" s="114">
        <v>1.4999999999999999E-2</v>
      </c>
      <c r="BK172" s="114">
        <v>1.4999999999999999E-2</v>
      </c>
      <c r="BL172" s="127">
        <v>0</v>
      </c>
      <c r="BM172" s="127">
        <v>0</v>
      </c>
      <c r="BN172" s="113"/>
      <c r="BO172" s="121">
        <v>142</v>
      </c>
      <c r="BP172" s="122">
        <v>98.468823114661404</v>
      </c>
      <c r="BQ172" s="134">
        <v>78</v>
      </c>
      <c r="BR172" s="124">
        <v>1.2624208091623299</v>
      </c>
      <c r="BS172" s="125">
        <v>21.5989428431104</v>
      </c>
      <c r="BT172" s="114">
        <v>7.4999999999999997E-3</v>
      </c>
      <c r="BU172" s="126">
        <v>7.4999999999999997E-3</v>
      </c>
      <c r="BV172" s="121">
        <v>0</v>
      </c>
      <c r="BW172" s="121">
        <v>0</v>
      </c>
      <c r="BX172" s="115"/>
      <c r="BY172" s="120">
        <v>0.97837837837837804</v>
      </c>
      <c r="BZ172" s="120">
        <v>1</v>
      </c>
      <c r="CA172" s="137">
        <v>0.991351351351351</v>
      </c>
      <c r="CB172" s="119">
        <v>0.9</v>
      </c>
      <c r="CC172" s="126">
        <v>2.5000000000000001E-3</v>
      </c>
      <c r="CD172" s="115"/>
      <c r="CE172" s="115"/>
    </row>
    <row r="173" spans="1:83" s="87" customFormat="1" ht="21.4" customHeight="1" x14ac:dyDescent="0.2">
      <c r="A173" s="111" t="s">
        <v>387</v>
      </c>
      <c r="B173" s="111" t="s">
        <v>231</v>
      </c>
      <c r="C173" s="111" t="s">
        <v>235</v>
      </c>
      <c r="D173" s="112">
        <v>2.8776006351111101</v>
      </c>
      <c r="E173" s="113"/>
      <c r="F173" s="114">
        <v>2.4E-2</v>
      </c>
      <c r="G173" s="114">
        <v>2.1000000000000001E-2</v>
      </c>
      <c r="H173" s="115"/>
      <c r="I173" s="116">
        <v>4</v>
      </c>
      <c r="J173" s="116">
        <v>3</v>
      </c>
      <c r="K173" s="113"/>
      <c r="L173" s="137">
        <v>0.84</v>
      </c>
      <c r="M173" s="135">
        <v>0.77700000000000002</v>
      </c>
      <c r="N173" s="119">
        <v>0.7</v>
      </c>
      <c r="O173" s="120">
        <v>1.0999999999999999E-2</v>
      </c>
      <c r="P173" s="113"/>
      <c r="Q173" s="121">
        <v>90</v>
      </c>
      <c r="R173" s="122">
        <v>31.27605648326</v>
      </c>
      <c r="S173" s="123">
        <v>36</v>
      </c>
      <c r="T173" s="120">
        <v>0.86877934675722202</v>
      </c>
      <c r="U173" s="128">
        <v>-26.232044853407999</v>
      </c>
      <c r="V173" s="126"/>
      <c r="W173" s="126"/>
      <c r="X173" s="127">
        <v>14</v>
      </c>
      <c r="Y173" s="127">
        <v>35</v>
      </c>
      <c r="Z173" s="113"/>
      <c r="AA173" s="128">
        <v>234</v>
      </c>
      <c r="AB173" s="112">
        <v>81.317746856476006</v>
      </c>
      <c r="AC173" s="123">
        <v>200</v>
      </c>
      <c r="AD173" s="118">
        <v>0.40658873428238002</v>
      </c>
      <c r="AE173" s="129">
        <v>-411.73358251893302</v>
      </c>
      <c r="AF173" s="114"/>
      <c r="AG173" s="114"/>
      <c r="AH173" s="130">
        <v>342</v>
      </c>
      <c r="AI173" s="127">
        <v>457</v>
      </c>
      <c r="AJ173" s="113"/>
      <c r="AK173" s="122">
        <v>1621.37745</v>
      </c>
      <c r="AL173" s="122">
        <v>563.44769674315603</v>
      </c>
      <c r="AM173" s="131">
        <v>689.4</v>
      </c>
      <c r="AN173" s="120">
        <v>0.81730156185546299</v>
      </c>
      <c r="AO173" s="122">
        <v>-604.46620894276202</v>
      </c>
      <c r="AP173" s="126"/>
      <c r="AQ173" s="126"/>
      <c r="AR173" s="127">
        <v>363</v>
      </c>
      <c r="AS173" s="127">
        <v>760</v>
      </c>
      <c r="AT173" s="115"/>
      <c r="AU173" s="122">
        <v>1593.8751400000001</v>
      </c>
      <c r="AV173" s="112">
        <v>553.89032117671104</v>
      </c>
      <c r="AW173" s="133">
        <v>573</v>
      </c>
      <c r="AX173" s="135">
        <v>0.96664977517750506</v>
      </c>
      <c r="AY173" s="139">
        <v>-252.19429752333801</v>
      </c>
      <c r="AZ173" s="114">
        <v>3.0000000000000001E-3</v>
      </c>
      <c r="BA173" s="114"/>
      <c r="BB173" s="127">
        <v>55</v>
      </c>
      <c r="BC173" s="127">
        <v>385</v>
      </c>
      <c r="BD173" s="113"/>
      <c r="BE173" s="122">
        <v>139.80000000000001</v>
      </c>
      <c r="BF173" s="112">
        <v>48.582141070663901</v>
      </c>
      <c r="BG173" s="134">
        <v>65</v>
      </c>
      <c r="BH173" s="120">
        <v>0.74741755493328998</v>
      </c>
      <c r="BI173" s="128">
        <v>-70.063414318653201</v>
      </c>
      <c r="BJ173" s="114"/>
      <c r="BK173" s="114"/>
      <c r="BL173" s="127">
        <v>48</v>
      </c>
      <c r="BM173" s="127">
        <v>85</v>
      </c>
      <c r="BN173" s="113"/>
      <c r="BO173" s="121">
        <v>315</v>
      </c>
      <c r="BP173" s="122">
        <v>109.46619769141</v>
      </c>
      <c r="BQ173" s="134">
        <v>78</v>
      </c>
      <c r="BR173" s="124">
        <v>1.4034127909155101</v>
      </c>
      <c r="BS173" s="125">
        <v>74.745669853811293</v>
      </c>
      <c r="BT173" s="114">
        <v>7.4999999999999997E-3</v>
      </c>
      <c r="BU173" s="126">
        <v>7.4999999999999997E-3</v>
      </c>
      <c r="BV173" s="121">
        <v>0</v>
      </c>
      <c r="BW173" s="121">
        <v>0</v>
      </c>
      <c r="BX173" s="115"/>
      <c r="BY173" s="120">
        <v>0.993472584856397</v>
      </c>
      <c r="BZ173" s="120">
        <v>1</v>
      </c>
      <c r="CA173" s="137">
        <v>0.99738903394255896</v>
      </c>
      <c r="CB173" s="119">
        <v>0.9</v>
      </c>
      <c r="CC173" s="126">
        <v>2.5000000000000001E-3</v>
      </c>
      <c r="CD173" s="115"/>
      <c r="CE173" s="115"/>
    </row>
    <row r="174" spans="1:83" s="87" customFormat="1" ht="21.4" customHeight="1" x14ac:dyDescent="0.2">
      <c r="A174" s="111" t="s">
        <v>387</v>
      </c>
      <c r="B174" s="111" t="s">
        <v>231</v>
      </c>
      <c r="C174" s="111" t="s">
        <v>236</v>
      </c>
      <c r="D174" s="112">
        <v>2.80953112911111</v>
      </c>
      <c r="E174" s="113"/>
      <c r="F174" s="114">
        <v>3.7499999999999999E-2</v>
      </c>
      <c r="G174" s="114">
        <v>3.0249999999999999E-2</v>
      </c>
      <c r="H174" s="115"/>
      <c r="I174" s="116">
        <v>5</v>
      </c>
      <c r="J174" s="116">
        <v>5</v>
      </c>
      <c r="K174" s="113"/>
      <c r="L174" s="117">
        <v>0.56000000000000005</v>
      </c>
      <c r="M174" s="135">
        <v>0.748</v>
      </c>
      <c r="N174" s="119">
        <v>0.7</v>
      </c>
      <c r="O174" s="120">
        <v>6.0000000000000001E-3</v>
      </c>
      <c r="P174" s="113"/>
      <c r="Q174" s="121">
        <v>107</v>
      </c>
      <c r="R174" s="122">
        <v>38.084646541664398</v>
      </c>
      <c r="S174" s="123">
        <v>36</v>
      </c>
      <c r="T174" s="135">
        <v>1.0579068483795699</v>
      </c>
      <c r="U174" s="136">
        <v>-6.48258136705594</v>
      </c>
      <c r="V174" s="126">
        <v>6.4999999999999997E-3</v>
      </c>
      <c r="W174" s="126">
        <v>3.0000000000000001E-3</v>
      </c>
      <c r="X174" s="127">
        <v>0</v>
      </c>
      <c r="Y174" s="127">
        <v>15</v>
      </c>
      <c r="Z174" s="113"/>
      <c r="AA174" s="128">
        <v>219</v>
      </c>
      <c r="AB174" s="112">
        <v>77.948949463780394</v>
      </c>
      <c r="AC174" s="123">
        <v>200</v>
      </c>
      <c r="AD174" s="118">
        <v>0.38974474731890202</v>
      </c>
      <c r="AE174" s="129">
        <v>-411.45878537253299</v>
      </c>
      <c r="AF174" s="114"/>
      <c r="AG174" s="114"/>
      <c r="AH174" s="130">
        <v>343</v>
      </c>
      <c r="AI174" s="127">
        <v>456</v>
      </c>
      <c r="AJ174" s="113"/>
      <c r="AK174" s="122">
        <v>1462.8152299999999</v>
      </c>
      <c r="AL174" s="122">
        <v>520.66169149825703</v>
      </c>
      <c r="AM174" s="131">
        <v>650.1</v>
      </c>
      <c r="AN174" s="120">
        <v>0.80089477234003603</v>
      </c>
      <c r="AO174" s="122">
        <v>-586.49105185341898</v>
      </c>
      <c r="AP174" s="126"/>
      <c r="AQ174" s="126"/>
      <c r="AR174" s="127">
        <v>364</v>
      </c>
      <c r="AS174" s="127">
        <v>729</v>
      </c>
      <c r="AT174" s="115"/>
      <c r="AU174" s="122">
        <v>2219.1683499999999</v>
      </c>
      <c r="AV174" s="112">
        <v>789.87142267475394</v>
      </c>
      <c r="AW174" s="133">
        <v>573</v>
      </c>
      <c r="AX174" s="124">
        <v>1.37848415824564</v>
      </c>
      <c r="AY174" s="132">
        <v>416.76759711644701</v>
      </c>
      <c r="AZ174" s="114">
        <v>1.4999999999999999E-2</v>
      </c>
      <c r="BA174" s="114">
        <v>1.4999999999999999E-2</v>
      </c>
      <c r="BB174" s="127">
        <v>0</v>
      </c>
      <c r="BC174" s="127">
        <v>0</v>
      </c>
      <c r="BD174" s="113"/>
      <c r="BE174" s="122">
        <v>160.30000000000001</v>
      </c>
      <c r="BF174" s="112">
        <v>57.055783557278502</v>
      </c>
      <c r="BG174" s="134">
        <v>65</v>
      </c>
      <c r="BH174" s="120">
        <v>0.87778128549659296</v>
      </c>
      <c r="BI174" s="128">
        <v>-44.599105246073201</v>
      </c>
      <c r="BJ174" s="114"/>
      <c r="BK174" s="114"/>
      <c r="BL174" s="127">
        <v>23</v>
      </c>
      <c r="BM174" s="127">
        <v>59</v>
      </c>
      <c r="BN174" s="113"/>
      <c r="BO174" s="121">
        <v>242</v>
      </c>
      <c r="BP174" s="122">
        <v>86.135368813857795</v>
      </c>
      <c r="BQ174" s="134">
        <v>78</v>
      </c>
      <c r="BR174" s="124">
        <v>1.1042996001776599</v>
      </c>
      <c r="BS174" s="125">
        <v>7.4288745931584996</v>
      </c>
      <c r="BT174" s="114">
        <v>7.4999999999999997E-3</v>
      </c>
      <c r="BU174" s="126">
        <v>3.7499999999999999E-3</v>
      </c>
      <c r="BV174" s="121">
        <v>0</v>
      </c>
      <c r="BW174" s="121">
        <v>21</v>
      </c>
      <c r="BX174" s="115"/>
      <c r="BY174" s="120">
        <v>0.99804592085979504</v>
      </c>
      <c r="BZ174" s="120">
        <v>1</v>
      </c>
      <c r="CA174" s="137">
        <v>0.99921836834391797</v>
      </c>
      <c r="CB174" s="119">
        <v>0.9</v>
      </c>
      <c r="CC174" s="126">
        <v>2.5000000000000001E-3</v>
      </c>
      <c r="CD174" s="115"/>
      <c r="CE174" s="115"/>
    </row>
    <row r="175" spans="1:83" s="87" customFormat="1" ht="21.4" customHeight="1" x14ac:dyDescent="0.2">
      <c r="A175" s="111" t="s">
        <v>387</v>
      </c>
      <c r="B175" s="111" t="s">
        <v>231</v>
      </c>
      <c r="C175" s="111" t="s">
        <v>237</v>
      </c>
      <c r="D175" s="112">
        <v>3.7338744588888901</v>
      </c>
      <c r="E175" s="113"/>
      <c r="F175" s="114">
        <v>5.2749999999999998E-2</v>
      </c>
      <c r="G175" s="114">
        <v>3.9875000000000001E-2</v>
      </c>
      <c r="H175" s="115"/>
      <c r="I175" s="116">
        <v>6</v>
      </c>
      <c r="J175" s="116">
        <v>6</v>
      </c>
      <c r="K175" s="113"/>
      <c r="L175" s="138">
        <v>0.73</v>
      </c>
      <c r="M175" s="120">
        <v>0.69899999999999995</v>
      </c>
      <c r="N175" s="119">
        <v>0.7</v>
      </c>
      <c r="O175" s="120"/>
      <c r="P175" s="113"/>
      <c r="Q175" s="121">
        <v>150</v>
      </c>
      <c r="R175" s="122">
        <v>40.172748615826897</v>
      </c>
      <c r="S175" s="123">
        <v>36</v>
      </c>
      <c r="T175" s="135">
        <v>1.1159096837729701</v>
      </c>
      <c r="U175" s="136">
        <v>-0.81865714344004903</v>
      </c>
      <c r="V175" s="126">
        <v>9.4999999999999998E-3</v>
      </c>
      <c r="W175" s="126">
        <v>6.0000000000000001E-3</v>
      </c>
      <c r="X175" s="127">
        <v>0</v>
      </c>
      <c r="Y175" s="127">
        <v>12</v>
      </c>
      <c r="Z175" s="113"/>
      <c r="AA175" s="128">
        <v>471</v>
      </c>
      <c r="AB175" s="112">
        <v>126.142430653696</v>
      </c>
      <c r="AC175" s="123">
        <v>200</v>
      </c>
      <c r="AD175" s="118">
        <v>0.63071215326847996</v>
      </c>
      <c r="AE175" s="129">
        <v>-366.88142857466698</v>
      </c>
      <c r="AF175" s="114"/>
      <c r="AG175" s="114"/>
      <c r="AH175" s="130">
        <v>276</v>
      </c>
      <c r="AI175" s="127">
        <v>426</v>
      </c>
      <c r="AJ175" s="113"/>
      <c r="AK175" s="122">
        <v>3838.4633699999999</v>
      </c>
      <c r="AL175" s="122">
        <v>1028.0108268938</v>
      </c>
      <c r="AM175" s="131">
        <v>699.1</v>
      </c>
      <c r="AN175" s="124">
        <v>1.47047750950336</v>
      </c>
      <c r="AO175" s="132">
        <v>909.64883641725203</v>
      </c>
      <c r="AP175" s="126">
        <v>0.01</v>
      </c>
      <c r="AQ175" s="126">
        <v>0.01</v>
      </c>
      <c r="AR175" s="127">
        <v>0</v>
      </c>
      <c r="AS175" s="127">
        <v>0</v>
      </c>
      <c r="AT175" s="115"/>
      <c r="AU175" s="122">
        <v>2656.4561199999998</v>
      </c>
      <c r="AV175" s="112">
        <v>711.44762611823296</v>
      </c>
      <c r="AW175" s="133">
        <v>573</v>
      </c>
      <c r="AX175" s="124">
        <v>1.2416188937490999</v>
      </c>
      <c r="AY175" s="132">
        <v>261.06065128944402</v>
      </c>
      <c r="AZ175" s="114">
        <v>1.4999999999999999E-2</v>
      </c>
      <c r="BA175" s="114">
        <v>1.4999999999999999E-2</v>
      </c>
      <c r="BB175" s="127">
        <v>0</v>
      </c>
      <c r="BC175" s="127">
        <v>0</v>
      </c>
      <c r="BD175" s="113"/>
      <c r="BE175" s="122">
        <v>252.9</v>
      </c>
      <c r="BF175" s="112">
        <v>67.731254166284103</v>
      </c>
      <c r="BG175" s="134">
        <v>65</v>
      </c>
      <c r="BH175" s="135">
        <v>1.0420192948659099</v>
      </c>
      <c r="BI175" s="136">
        <v>-19.411464286766702</v>
      </c>
      <c r="BJ175" s="114">
        <v>8.2500000000000004E-3</v>
      </c>
      <c r="BK175" s="114">
        <v>3.0000000000000001E-3</v>
      </c>
      <c r="BL175" s="127">
        <v>0</v>
      </c>
      <c r="BM175" s="127">
        <v>39</v>
      </c>
      <c r="BN175" s="113"/>
      <c r="BO175" s="121">
        <v>317</v>
      </c>
      <c r="BP175" s="122">
        <v>84.898408741447497</v>
      </c>
      <c r="BQ175" s="134">
        <v>78</v>
      </c>
      <c r="BR175" s="124">
        <v>1.08844113771087</v>
      </c>
      <c r="BS175" s="125">
        <v>5.2543407780158899</v>
      </c>
      <c r="BT175" s="114">
        <v>7.4999999999999997E-3</v>
      </c>
      <c r="BU175" s="126">
        <v>3.375E-3</v>
      </c>
      <c r="BV175" s="121">
        <v>0</v>
      </c>
      <c r="BW175" s="121">
        <v>33</v>
      </c>
      <c r="BX175" s="115"/>
      <c r="BY175" s="120">
        <v>0.99082007343941203</v>
      </c>
      <c r="BZ175" s="120">
        <v>1</v>
      </c>
      <c r="CA175" s="137">
        <v>0.99632802937576503</v>
      </c>
      <c r="CB175" s="119">
        <v>0.9</v>
      </c>
      <c r="CC175" s="126">
        <v>2.5000000000000001E-3</v>
      </c>
      <c r="CD175" s="115"/>
      <c r="CE175" s="115"/>
    </row>
    <row r="176" spans="1:83" s="87" customFormat="1" ht="21.4" customHeight="1" x14ac:dyDescent="0.2">
      <c r="A176" s="111" t="s">
        <v>387</v>
      </c>
      <c r="B176" s="111" t="s">
        <v>231</v>
      </c>
      <c r="C176" s="111" t="s">
        <v>238</v>
      </c>
      <c r="D176" s="112">
        <v>3.6793334813333298</v>
      </c>
      <c r="E176" s="113"/>
      <c r="F176" s="114">
        <v>5.0250000000000003E-2</v>
      </c>
      <c r="G176" s="114">
        <v>3.6999999999999998E-2</v>
      </c>
      <c r="H176" s="115"/>
      <c r="I176" s="116">
        <v>6</v>
      </c>
      <c r="J176" s="116">
        <v>6</v>
      </c>
      <c r="K176" s="113"/>
      <c r="L176" s="140">
        <v>0.65</v>
      </c>
      <c r="M176" s="120">
        <v>0.61599999999999999</v>
      </c>
      <c r="N176" s="119">
        <v>0.7</v>
      </c>
      <c r="O176" s="120"/>
      <c r="P176" s="113"/>
      <c r="Q176" s="121">
        <v>153</v>
      </c>
      <c r="R176" s="122">
        <v>41.5836185483669</v>
      </c>
      <c r="S176" s="123">
        <v>36</v>
      </c>
      <c r="T176" s="124">
        <v>1.1551005152324101</v>
      </c>
      <c r="U176" s="125">
        <v>4.3843620219841197</v>
      </c>
      <c r="V176" s="126">
        <v>0.01</v>
      </c>
      <c r="W176" s="126">
        <v>8.0000000000000002E-3</v>
      </c>
      <c r="X176" s="127">
        <v>0</v>
      </c>
      <c r="Y176" s="127">
        <v>6</v>
      </c>
      <c r="Z176" s="113"/>
      <c r="AA176" s="128">
        <v>454</v>
      </c>
      <c r="AB176" s="112">
        <v>123.391913862474</v>
      </c>
      <c r="AC176" s="123">
        <v>200</v>
      </c>
      <c r="AD176" s="118">
        <v>0.61695956931236995</v>
      </c>
      <c r="AE176" s="129">
        <v>-371.64243321119898</v>
      </c>
      <c r="AF176" s="114"/>
      <c r="AG176" s="114"/>
      <c r="AH176" s="130">
        <v>282</v>
      </c>
      <c r="AI176" s="127">
        <v>430</v>
      </c>
      <c r="AJ176" s="113"/>
      <c r="AK176" s="122">
        <v>4154.2425199999998</v>
      </c>
      <c r="AL176" s="122">
        <v>1129.0747471182101</v>
      </c>
      <c r="AM176" s="131">
        <v>738.1</v>
      </c>
      <c r="AN176" s="124">
        <v>1.5297043044549701</v>
      </c>
      <c r="AO176" s="132">
        <v>1107.20912023407</v>
      </c>
      <c r="AP176" s="126">
        <v>0.01</v>
      </c>
      <c r="AQ176" s="126">
        <v>0.01</v>
      </c>
      <c r="AR176" s="127">
        <v>0</v>
      </c>
      <c r="AS176" s="127">
        <v>0</v>
      </c>
      <c r="AT176" s="115"/>
      <c r="AU176" s="122">
        <v>2297.7325300000002</v>
      </c>
      <c r="AV176" s="112">
        <v>624.49694806335901</v>
      </c>
      <c r="AW176" s="133">
        <v>573</v>
      </c>
      <c r="AX176" s="135">
        <v>1.0898725097091799</v>
      </c>
      <c r="AY176" s="139">
        <v>-62.673221746556003</v>
      </c>
      <c r="AZ176" s="114">
        <v>1.2749999999999999E-2</v>
      </c>
      <c r="BA176" s="114">
        <v>6.7499999999999999E-3</v>
      </c>
      <c r="BB176" s="127">
        <v>0</v>
      </c>
      <c r="BC176" s="127">
        <v>233</v>
      </c>
      <c r="BD176" s="113"/>
      <c r="BE176" s="122">
        <v>245.3</v>
      </c>
      <c r="BF176" s="112">
        <v>66.669683855649595</v>
      </c>
      <c r="BG176" s="134">
        <v>65</v>
      </c>
      <c r="BH176" s="135">
        <v>1.0256874439330701</v>
      </c>
      <c r="BI176" s="136">
        <v>-23.033790793639799</v>
      </c>
      <c r="BJ176" s="114">
        <v>7.4999999999999997E-3</v>
      </c>
      <c r="BK176" s="114">
        <v>2.2499999999999998E-3</v>
      </c>
      <c r="BL176" s="127">
        <v>0</v>
      </c>
      <c r="BM176" s="127">
        <v>42</v>
      </c>
      <c r="BN176" s="113"/>
      <c r="BO176" s="121">
        <v>354</v>
      </c>
      <c r="BP176" s="122">
        <v>96.213078209946801</v>
      </c>
      <c r="BQ176" s="134">
        <v>78</v>
      </c>
      <c r="BR176" s="124">
        <v>1.23350100269163</v>
      </c>
      <c r="BS176" s="125">
        <v>46.8080324433027</v>
      </c>
      <c r="BT176" s="114">
        <v>7.4999999999999997E-3</v>
      </c>
      <c r="BU176" s="126">
        <v>7.4999999999999997E-3</v>
      </c>
      <c r="BV176" s="121">
        <v>0</v>
      </c>
      <c r="BW176" s="121">
        <v>0</v>
      </c>
      <c r="BX176" s="115"/>
      <c r="BY176" s="120">
        <v>0.99632521819016995</v>
      </c>
      <c r="BZ176" s="120">
        <v>1</v>
      </c>
      <c r="CA176" s="137">
        <v>0.99853008727606796</v>
      </c>
      <c r="CB176" s="119">
        <v>0.9</v>
      </c>
      <c r="CC176" s="126">
        <v>2.5000000000000001E-3</v>
      </c>
      <c r="CD176" s="115"/>
      <c r="CE176" s="115"/>
    </row>
    <row r="177" spans="1:83" s="87" customFormat="1" ht="21.4" customHeight="1" x14ac:dyDescent="0.2">
      <c r="A177" s="111" t="s">
        <v>387</v>
      </c>
      <c r="B177" s="111" t="s">
        <v>231</v>
      </c>
      <c r="C177" s="111" t="s">
        <v>239</v>
      </c>
      <c r="D177" s="112">
        <v>1.7548989418888901</v>
      </c>
      <c r="E177" s="113"/>
      <c r="F177" s="114">
        <v>5.2499999999999998E-2</v>
      </c>
      <c r="G177" s="114">
        <v>4.725E-2</v>
      </c>
      <c r="H177" s="115"/>
      <c r="I177" s="116">
        <v>6</v>
      </c>
      <c r="J177" s="116">
        <v>6</v>
      </c>
      <c r="K177" s="113"/>
      <c r="L177" s="138">
        <v>0.75</v>
      </c>
      <c r="M177" s="118">
        <v>0.52800000000000002</v>
      </c>
      <c r="N177" s="119">
        <v>0.7</v>
      </c>
      <c r="O177" s="120"/>
      <c r="P177" s="113"/>
      <c r="Q177" s="121">
        <v>88</v>
      </c>
      <c r="R177" s="122">
        <v>50.145337659888803</v>
      </c>
      <c r="S177" s="123">
        <v>36</v>
      </c>
      <c r="T177" s="124">
        <v>1.39292604610802</v>
      </c>
      <c r="U177" s="125">
        <v>17.116121939224001</v>
      </c>
      <c r="V177" s="126">
        <v>0.01</v>
      </c>
      <c r="W177" s="126">
        <v>0.01</v>
      </c>
      <c r="X177" s="127">
        <v>0</v>
      </c>
      <c r="Y177" s="127">
        <v>0</v>
      </c>
      <c r="Z177" s="113"/>
      <c r="AA177" s="128">
        <v>259</v>
      </c>
      <c r="AB177" s="112">
        <v>147.58684606717301</v>
      </c>
      <c r="AC177" s="123">
        <v>200</v>
      </c>
      <c r="AD177" s="118">
        <v>0.73793423033586503</v>
      </c>
      <c r="AE177" s="129">
        <v>-134.79932255986699</v>
      </c>
      <c r="AF177" s="114"/>
      <c r="AG177" s="114"/>
      <c r="AH177" s="130">
        <v>92</v>
      </c>
      <c r="AI177" s="127">
        <v>163</v>
      </c>
      <c r="AJ177" s="113"/>
      <c r="AK177" s="122">
        <v>1931.3709200000001</v>
      </c>
      <c r="AL177" s="122">
        <v>1100.5596242033</v>
      </c>
      <c r="AM177" s="131">
        <v>694.2</v>
      </c>
      <c r="AN177" s="124">
        <v>1.5853639069479999</v>
      </c>
      <c r="AO177" s="132">
        <v>564.49347139470206</v>
      </c>
      <c r="AP177" s="126">
        <v>0.01</v>
      </c>
      <c r="AQ177" s="126">
        <v>0.01</v>
      </c>
      <c r="AR177" s="127">
        <v>0</v>
      </c>
      <c r="AS177" s="127">
        <v>0</v>
      </c>
      <c r="AT177" s="115"/>
      <c r="AU177" s="122">
        <v>1703.09077</v>
      </c>
      <c r="AV177" s="112">
        <v>970.47797417147797</v>
      </c>
      <c r="AW177" s="133">
        <v>573</v>
      </c>
      <c r="AX177" s="124">
        <v>1.6936788379956</v>
      </c>
      <c r="AY177" s="132">
        <v>577.269047890867</v>
      </c>
      <c r="AZ177" s="114">
        <v>1.4999999999999999E-2</v>
      </c>
      <c r="BA177" s="114">
        <v>1.4999999999999999E-2</v>
      </c>
      <c r="BB177" s="127">
        <v>0</v>
      </c>
      <c r="BC177" s="127">
        <v>0</v>
      </c>
      <c r="BD177" s="113"/>
      <c r="BE177" s="122">
        <v>117.3</v>
      </c>
      <c r="BF177" s="112">
        <v>66.841455767101806</v>
      </c>
      <c r="BG177" s="134">
        <v>65</v>
      </c>
      <c r="BH177" s="135">
        <v>1.02833008872464</v>
      </c>
      <c r="BI177" s="136">
        <v>-10.6847798319567</v>
      </c>
      <c r="BJ177" s="114">
        <v>7.4999999999999997E-3</v>
      </c>
      <c r="BK177" s="114">
        <v>2.2499999999999998E-3</v>
      </c>
      <c r="BL177" s="127">
        <v>0</v>
      </c>
      <c r="BM177" s="127">
        <v>20</v>
      </c>
      <c r="BN177" s="113"/>
      <c r="BO177" s="121">
        <v>172</v>
      </c>
      <c r="BP177" s="122">
        <v>98.011341789782804</v>
      </c>
      <c r="BQ177" s="134">
        <v>78</v>
      </c>
      <c r="BR177" s="124">
        <v>1.25655566397157</v>
      </c>
      <c r="BS177" s="125">
        <v>25.481381462966301</v>
      </c>
      <c r="BT177" s="114">
        <v>7.4999999999999997E-3</v>
      </c>
      <c r="BU177" s="126">
        <v>7.4999999999999997E-3</v>
      </c>
      <c r="BV177" s="121">
        <v>0</v>
      </c>
      <c r="BW177" s="121">
        <v>0</v>
      </c>
      <c r="BX177" s="115"/>
      <c r="BY177" s="120">
        <v>0.98688750862663899</v>
      </c>
      <c r="BZ177" s="120">
        <v>1</v>
      </c>
      <c r="CA177" s="137">
        <v>0.99475500345065604</v>
      </c>
      <c r="CB177" s="119">
        <v>0.9</v>
      </c>
      <c r="CC177" s="126">
        <v>2.5000000000000001E-3</v>
      </c>
      <c r="CD177" s="115"/>
      <c r="CE177" s="115"/>
    </row>
    <row r="178" spans="1:83" s="87" customFormat="1" ht="21.4" customHeight="1" x14ac:dyDescent="0.2">
      <c r="A178" s="111" t="s">
        <v>387</v>
      </c>
      <c r="B178" s="111" t="s">
        <v>231</v>
      </c>
      <c r="C178" s="111" t="s">
        <v>240</v>
      </c>
      <c r="D178" s="112">
        <v>3.1835253849999998</v>
      </c>
      <c r="E178" s="113"/>
      <c r="F178" s="114">
        <v>1.6375000000000001E-2</v>
      </c>
      <c r="G178" s="114">
        <v>8.9999999999999993E-3</v>
      </c>
      <c r="H178" s="115"/>
      <c r="I178" s="116">
        <v>4</v>
      </c>
      <c r="J178" s="116">
        <v>3</v>
      </c>
      <c r="K178" s="113"/>
      <c r="L178" s="138">
        <v>0.72</v>
      </c>
      <c r="M178" s="135">
        <v>0.73899999999999999</v>
      </c>
      <c r="N178" s="119">
        <v>0.7</v>
      </c>
      <c r="O178" s="120">
        <v>5.0000000000000001E-3</v>
      </c>
      <c r="P178" s="113"/>
      <c r="Q178" s="121">
        <v>113</v>
      </c>
      <c r="R178" s="122">
        <v>35.495240758069201</v>
      </c>
      <c r="S178" s="123">
        <v>36</v>
      </c>
      <c r="T178" s="135">
        <v>0.98597890994636705</v>
      </c>
      <c r="U178" s="136">
        <v>-15.588957350919999</v>
      </c>
      <c r="V178" s="126">
        <v>2.5000000000000001E-3</v>
      </c>
      <c r="W178" s="126"/>
      <c r="X178" s="127">
        <v>2</v>
      </c>
      <c r="Y178" s="127">
        <v>25</v>
      </c>
      <c r="Z178" s="113"/>
      <c r="AA178" s="128">
        <v>296</v>
      </c>
      <c r="AB178" s="112">
        <v>92.978683755650295</v>
      </c>
      <c r="AC178" s="123">
        <v>200</v>
      </c>
      <c r="AD178" s="118">
        <v>0.46489341877825202</v>
      </c>
      <c r="AE178" s="129">
        <v>-418.38309639400001</v>
      </c>
      <c r="AF178" s="114"/>
      <c r="AG178" s="114"/>
      <c r="AH178" s="130">
        <v>341</v>
      </c>
      <c r="AI178" s="127">
        <v>469</v>
      </c>
      <c r="AJ178" s="113"/>
      <c r="AK178" s="122">
        <v>1439.0481400000001</v>
      </c>
      <c r="AL178" s="122">
        <v>452.02973621019203</v>
      </c>
      <c r="AM178" s="131">
        <v>642.70000000000005</v>
      </c>
      <c r="AN178" s="118">
        <v>0.703329292376213</v>
      </c>
      <c r="AO178" s="141">
        <v>-856.62194026212001</v>
      </c>
      <c r="AP178" s="126"/>
      <c r="AQ178" s="126"/>
      <c r="AR178" s="127">
        <v>608</v>
      </c>
      <c r="AS178" s="127">
        <v>1017</v>
      </c>
      <c r="AT178" s="115"/>
      <c r="AU178" s="122">
        <v>1693.6976</v>
      </c>
      <c r="AV178" s="112">
        <v>532.01950516251304</v>
      </c>
      <c r="AW178" s="133">
        <v>573</v>
      </c>
      <c r="AX178" s="120">
        <v>0.92848081180194297</v>
      </c>
      <c r="AY178" s="122">
        <v>-348.63198705935798</v>
      </c>
      <c r="AZ178" s="114">
        <v>0</v>
      </c>
      <c r="BA178" s="114"/>
      <c r="BB178" s="127">
        <v>131</v>
      </c>
      <c r="BC178" s="127">
        <v>496</v>
      </c>
      <c r="BD178" s="113"/>
      <c r="BE178" s="122">
        <v>173.4</v>
      </c>
      <c r="BF178" s="112">
        <v>54.467918119019501</v>
      </c>
      <c r="BG178" s="134">
        <v>65</v>
      </c>
      <c r="BH178" s="120">
        <v>0.83796797106183796</v>
      </c>
      <c r="BI178" s="128">
        <v>-58.774506328050002</v>
      </c>
      <c r="BJ178" s="114"/>
      <c r="BK178" s="114"/>
      <c r="BL178" s="127">
        <v>34</v>
      </c>
      <c r="BM178" s="127">
        <v>75</v>
      </c>
      <c r="BN178" s="113"/>
      <c r="BO178" s="121">
        <v>259</v>
      </c>
      <c r="BP178" s="122">
        <v>81.356348286194006</v>
      </c>
      <c r="BQ178" s="134">
        <v>78</v>
      </c>
      <c r="BR178" s="135">
        <v>1.0430301062332601</v>
      </c>
      <c r="BS178" s="136">
        <v>-6.7963546241120403</v>
      </c>
      <c r="BT178" s="114">
        <v>6.3749999999999996E-3</v>
      </c>
      <c r="BU178" s="126">
        <v>1.5E-3</v>
      </c>
      <c r="BV178" s="121">
        <v>0</v>
      </c>
      <c r="BW178" s="121">
        <v>39</v>
      </c>
      <c r="BX178" s="115"/>
      <c r="BY178" s="120">
        <v>0.99529964747356103</v>
      </c>
      <c r="BZ178" s="120">
        <v>1</v>
      </c>
      <c r="CA178" s="137">
        <v>0.99811985898942401</v>
      </c>
      <c r="CB178" s="119">
        <v>0.9</v>
      </c>
      <c r="CC178" s="126">
        <v>2.5000000000000001E-3</v>
      </c>
      <c r="CD178" s="115"/>
      <c r="CE178" s="115"/>
    </row>
    <row r="179" spans="1:83" s="87" customFormat="1" ht="21.4" customHeight="1" x14ac:dyDescent="0.2">
      <c r="A179" s="111" t="s">
        <v>387</v>
      </c>
      <c r="B179" s="111" t="s">
        <v>231</v>
      </c>
      <c r="C179" s="111" t="s">
        <v>241</v>
      </c>
      <c r="D179" s="112">
        <v>2.8062222222222202</v>
      </c>
      <c r="E179" s="113"/>
      <c r="F179" s="114">
        <v>4.5999999999999999E-2</v>
      </c>
      <c r="G179" s="114">
        <v>4.4999999999999998E-2</v>
      </c>
      <c r="H179" s="115"/>
      <c r="I179" s="116">
        <v>6</v>
      </c>
      <c r="J179" s="116">
        <v>5</v>
      </c>
      <c r="K179" s="113"/>
      <c r="L179" s="138">
        <v>0.82</v>
      </c>
      <c r="M179" s="120">
        <v>0.63100000000000001</v>
      </c>
      <c r="N179" s="119">
        <v>0.7</v>
      </c>
      <c r="O179" s="120"/>
      <c r="P179" s="113"/>
      <c r="Q179" s="121">
        <v>149</v>
      </c>
      <c r="R179" s="122">
        <v>53.096293949952504</v>
      </c>
      <c r="S179" s="123">
        <v>36</v>
      </c>
      <c r="T179" s="124">
        <v>1.4748970541653501</v>
      </c>
      <c r="U179" s="125">
        <v>35.651072000000099</v>
      </c>
      <c r="V179" s="126">
        <v>0.01</v>
      </c>
      <c r="W179" s="126">
        <v>0.01</v>
      </c>
      <c r="X179" s="127">
        <v>0</v>
      </c>
      <c r="Y179" s="127">
        <v>0</v>
      </c>
      <c r="Z179" s="113"/>
      <c r="AA179" s="128">
        <v>536</v>
      </c>
      <c r="AB179" s="112">
        <v>191.004117833386</v>
      </c>
      <c r="AC179" s="123">
        <v>200</v>
      </c>
      <c r="AD179" s="135">
        <v>0.95502058916693</v>
      </c>
      <c r="AE179" s="136">
        <v>-93.7162666666663</v>
      </c>
      <c r="AF179" s="114">
        <v>1E-3</v>
      </c>
      <c r="AG179" s="114"/>
      <c r="AH179" s="130">
        <v>26</v>
      </c>
      <c r="AI179" s="127">
        <v>138</v>
      </c>
      <c r="AJ179" s="113"/>
      <c r="AK179" s="122">
        <v>2777.8148700000002</v>
      </c>
      <c r="AL179" s="122">
        <v>989.877012591067</v>
      </c>
      <c r="AM179" s="131">
        <v>622.6</v>
      </c>
      <c r="AN179" s="124">
        <v>1.5899084686653799</v>
      </c>
      <c r="AO179" s="132">
        <v>817.50813186666801</v>
      </c>
      <c r="AP179" s="126">
        <v>0.01</v>
      </c>
      <c r="AQ179" s="126">
        <v>0.01</v>
      </c>
      <c r="AR179" s="127">
        <v>0</v>
      </c>
      <c r="AS179" s="127">
        <v>0</v>
      </c>
      <c r="AT179" s="115"/>
      <c r="AU179" s="122">
        <v>2015.01208</v>
      </c>
      <c r="AV179" s="112">
        <v>718.05150142540401</v>
      </c>
      <c r="AW179" s="133">
        <v>573</v>
      </c>
      <c r="AX179" s="124">
        <v>1.2531439815452099</v>
      </c>
      <c r="AY179" s="132">
        <v>214.734092800002</v>
      </c>
      <c r="AZ179" s="114">
        <v>1.4999999999999999E-2</v>
      </c>
      <c r="BA179" s="114">
        <v>1.4999999999999999E-2</v>
      </c>
      <c r="BB179" s="127">
        <v>0</v>
      </c>
      <c r="BC179" s="127">
        <v>0</v>
      </c>
      <c r="BD179" s="113"/>
      <c r="BE179" s="122">
        <v>164.2</v>
      </c>
      <c r="BF179" s="112">
        <v>58.5128286347799</v>
      </c>
      <c r="BG179" s="134">
        <v>65</v>
      </c>
      <c r="BH179" s="120">
        <v>0.90019736361199798</v>
      </c>
      <c r="BI179" s="128">
        <v>-40.4577866666665</v>
      </c>
      <c r="BJ179" s="114"/>
      <c r="BK179" s="114"/>
      <c r="BL179" s="127">
        <v>19</v>
      </c>
      <c r="BM179" s="127">
        <v>55</v>
      </c>
      <c r="BN179" s="113"/>
      <c r="BO179" s="121">
        <v>327</v>
      </c>
      <c r="BP179" s="122">
        <v>116.52676591701</v>
      </c>
      <c r="BQ179" s="134">
        <v>78</v>
      </c>
      <c r="BR179" s="124">
        <v>1.4939328963719201</v>
      </c>
      <c r="BS179" s="125">
        <v>92.705139200000204</v>
      </c>
      <c r="BT179" s="114">
        <v>7.4999999999999997E-3</v>
      </c>
      <c r="BU179" s="126">
        <v>7.4999999999999997E-3</v>
      </c>
      <c r="BV179" s="121">
        <v>0</v>
      </c>
      <c r="BW179" s="121">
        <v>0</v>
      </c>
      <c r="BX179" s="115"/>
      <c r="BY179" s="120">
        <v>0.996889140271493</v>
      </c>
      <c r="BZ179" s="120">
        <v>1</v>
      </c>
      <c r="CA179" s="137">
        <v>0.99875565610859696</v>
      </c>
      <c r="CB179" s="119">
        <v>0.9</v>
      </c>
      <c r="CC179" s="126">
        <v>2.5000000000000001E-3</v>
      </c>
      <c r="CD179" s="115"/>
      <c r="CE179" s="115"/>
    </row>
    <row r="180" spans="1:83" s="87" customFormat="1" ht="21.4" customHeight="1" x14ac:dyDescent="0.2">
      <c r="A180" s="111" t="s">
        <v>387</v>
      </c>
      <c r="B180" s="111" t="s">
        <v>231</v>
      </c>
      <c r="C180" s="111" t="s">
        <v>242</v>
      </c>
      <c r="D180" s="112">
        <v>1.7720298219999999</v>
      </c>
      <c r="E180" s="113"/>
      <c r="F180" s="114">
        <v>4.8125000000000001E-2</v>
      </c>
      <c r="G180" s="114">
        <v>3.4625000000000003E-2</v>
      </c>
      <c r="H180" s="115"/>
      <c r="I180" s="116">
        <v>5</v>
      </c>
      <c r="J180" s="116">
        <v>5</v>
      </c>
      <c r="K180" s="113"/>
      <c r="L180" s="138">
        <v>0.72</v>
      </c>
      <c r="M180" s="118">
        <v>0.52400000000000002</v>
      </c>
      <c r="N180" s="119">
        <v>0.7</v>
      </c>
      <c r="O180" s="120"/>
      <c r="P180" s="113"/>
      <c r="Q180" s="121">
        <v>73</v>
      </c>
      <c r="R180" s="122">
        <v>41.195694955973501</v>
      </c>
      <c r="S180" s="123">
        <v>36</v>
      </c>
      <c r="T180" s="124">
        <v>1.1443248598881499</v>
      </c>
      <c r="U180" s="125">
        <v>1.424171429776</v>
      </c>
      <c r="V180" s="126">
        <v>0.01</v>
      </c>
      <c r="W180" s="126">
        <v>7.0000000000000001E-3</v>
      </c>
      <c r="X180" s="127">
        <v>0</v>
      </c>
      <c r="Y180" s="127">
        <v>4</v>
      </c>
      <c r="Z180" s="113"/>
      <c r="AA180" s="128">
        <v>136</v>
      </c>
      <c r="AB180" s="112">
        <v>76.748144027566994</v>
      </c>
      <c r="AC180" s="123">
        <v>200</v>
      </c>
      <c r="AD180" s="118">
        <v>0.383740720137835</v>
      </c>
      <c r="AE180" s="129">
        <v>-261.64349205680003</v>
      </c>
      <c r="AF180" s="114"/>
      <c r="AG180" s="114"/>
      <c r="AH180" s="130">
        <v>219</v>
      </c>
      <c r="AI180" s="127">
        <v>290</v>
      </c>
      <c r="AJ180" s="113"/>
      <c r="AK180" s="122">
        <v>792.98622</v>
      </c>
      <c r="AL180" s="122">
        <v>447.50162223849998</v>
      </c>
      <c r="AM180" s="131">
        <v>612</v>
      </c>
      <c r="AN180" s="118">
        <v>0.73121180104329997</v>
      </c>
      <c r="AO180" s="141">
        <v>-423.80286569380797</v>
      </c>
      <c r="AP180" s="126"/>
      <c r="AQ180" s="126"/>
      <c r="AR180" s="127">
        <v>292</v>
      </c>
      <c r="AS180" s="127">
        <v>509</v>
      </c>
      <c r="AT180" s="115"/>
      <c r="AU180" s="122">
        <v>1146.0318500000001</v>
      </c>
      <c r="AV180" s="112">
        <v>646.73395208808199</v>
      </c>
      <c r="AW180" s="133">
        <v>573</v>
      </c>
      <c r="AX180" s="124">
        <v>1.1286805446563399</v>
      </c>
      <c r="AY180" s="132">
        <v>9.2201406684828306</v>
      </c>
      <c r="AZ180" s="114">
        <v>1.4999999999999999E-2</v>
      </c>
      <c r="BA180" s="114">
        <v>9.75E-3</v>
      </c>
      <c r="BB180" s="127">
        <v>0</v>
      </c>
      <c r="BC180" s="127">
        <v>73</v>
      </c>
      <c r="BD180" s="113"/>
      <c r="BE180" s="122">
        <v>137.5</v>
      </c>
      <c r="BF180" s="112">
        <v>77.594630910223998</v>
      </c>
      <c r="BG180" s="134">
        <v>65</v>
      </c>
      <c r="BH180" s="124">
        <v>1.1937635524649901</v>
      </c>
      <c r="BI180" s="125">
        <v>8.2658650815399994</v>
      </c>
      <c r="BJ180" s="114">
        <v>1.4999999999999999E-2</v>
      </c>
      <c r="BK180" s="114">
        <v>1.4250000000000001E-2</v>
      </c>
      <c r="BL180" s="127">
        <v>0</v>
      </c>
      <c r="BM180" s="127">
        <v>1</v>
      </c>
      <c r="BN180" s="113"/>
      <c r="BO180" s="121">
        <v>142</v>
      </c>
      <c r="BP180" s="122">
        <v>80.134091558194996</v>
      </c>
      <c r="BQ180" s="134">
        <v>78</v>
      </c>
      <c r="BR180" s="135">
        <v>1.0273601481819901</v>
      </c>
      <c r="BS180" s="136">
        <v>-5.94889627456641</v>
      </c>
      <c r="BT180" s="114">
        <v>5.6249999999999998E-3</v>
      </c>
      <c r="BU180" s="126">
        <v>1.1249999999999999E-3</v>
      </c>
      <c r="BV180" s="121">
        <v>0</v>
      </c>
      <c r="BW180" s="121">
        <v>24</v>
      </c>
      <c r="BX180" s="115"/>
      <c r="BY180" s="120">
        <v>0.99054054054054097</v>
      </c>
      <c r="BZ180" s="120">
        <v>1</v>
      </c>
      <c r="CA180" s="137">
        <v>0.99621621621621603</v>
      </c>
      <c r="CB180" s="119">
        <v>0.9</v>
      </c>
      <c r="CC180" s="126">
        <v>2.5000000000000001E-3</v>
      </c>
      <c r="CD180" s="115"/>
      <c r="CE180" s="115"/>
    </row>
    <row r="181" spans="1:83" s="87" customFormat="1" ht="21.4" customHeight="1" x14ac:dyDescent="0.2">
      <c r="A181" s="111" t="s">
        <v>387</v>
      </c>
      <c r="B181" s="111" t="s">
        <v>231</v>
      </c>
      <c r="C181" s="111" t="s">
        <v>243</v>
      </c>
      <c r="D181" s="112">
        <v>10.524578593888901</v>
      </c>
      <c r="E181" s="113"/>
      <c r="F181" s="114">
        <v>2.6875E-2</v>
      </c>
      <c r="G181" s="114">
        <v>1.9875E-2</v>
      </c>
      <c r="H181" s="115"/>
      <c r="I181" s="116">
        <v>5</v>
      </c>
      <c r="J181" s="116">
        <v>4</v>
      </c>
      <c r="K181" s="113"/>
      <c r="L181" s="138">
        <v>0.83679026009961199</v>
      </c>
      <c r="M181" s="135">
        <v>0.753</v>
      </c>
      <c r="N181" s="119">
        <v>0.7</v>
      </c>
      <c r="O181" s="120">
        <v>7.0000000000000001E-3</v>
      </c>
      <c r="P181" s="113"/>
      <c r="Q181" s="121">
        <v>490</v>
      </c>
      <c r="R181" s="122">
        <v>46.557683581223799</v>
      </c>
      <c r="S181" s="123">
        <v>36</v>
      </c>
      <c r="T181" s="124">
        <v>1.2932689883673301</v>
      </c>
      <c r="U181" s="125">
        <v>64.891221435640404</v>
      </c>
      <c r="V181" s="126">
        <v>0.01</v>
      </c>
      <c r="W181" s="126">
        <v>0.01</v>
      </c>
      <c r="X181" s="127">
        <v>0</v>
      </c>
      <c r="Y181" s="127">
        <v>0</v>
      </c>
      <c r="Z181" s="113"/>
      <c r="AA181" s="128">
        <v>865</v>
      </c>
      <c r="AB181" s="112">
        <v>82.188563872976701</v>
      </c>
      <c r="AC181" s="123">
        <v>200</v>
      </c>
      <c r="AD181" s="118">
        <v>0.41094281936488303</v>
      </c>
      <c r="AE181" s="129">
        <v>-1496.7154364686601</v>
      </c>
      <c r="AF181" s="114"/>
      <c r="AG181" s="114"/>
      <c r="AH181" s="130">
        <v>1240</v>
      </c>
      <c r="AI181" s="127">
        <v>1661</v>
      </c>
      <c r="AJ181" s="113"/>
      <c r="AK181" s="122">
        <v>6790.1336899999997</v>
      </c>
      <c r="AL181" s="122">
        <v>645.16917512903603</v>
      </c>
      <c r="AM181" s="131">
        <v>654.1</v>
      </c>
      <c r="AN181" s="135">
        <v>0.98634639218626496</v>
      </c>
      <c r="AO181" s="139">
        <v>-933.85664497076698</v>
      </c>
      <c r="AP181" s="126">
        <v>2.5000000000000001E-3</v>
      </c>
      <c r="AQ181" s="126"/>
      <c r="AR181" s="127">
        <v>94</v>
      </c>
      <c r="AS181" s="127">
        <v>1471</v>
      </c>
      <c r="AT181" s="115"/>
      <c r="AU181" s="122">
        <v>5570.28946</v>
      </c>
      <c r="AV181" s="112">
        <v>529.26484517246104</v>
      </c>
      <c r="AW181" s="133">
        <v>573</v>
      </c>
      <c r="AX181" s="120">
        <v>0.92367337726432996</v>
      </c>
      <c r="AY181" s="122">
        <v>-1181.5518650004101</v>
      </c>
      <c r="AZ181" s="114"/>
      <c r="BA181" s="114"/>
      <c r="BB181" s="127">
        <v>461</v>
      </c>
      <c r="BC181" s="127">
        <v>1667</v>
      </c>
      <c r="BD181" s="113"/>
      <c r="BE181" s="122">
        <v>547.70000000000005</v>
      </c>
      <c r="BF181" s="112">
        <v>52.040088362114801</v>
      </c>
      <c r="BG181" s="134">
        <v>65</v>
      </c>
      <c r="BH181" s="120">
        <v>0.80061674403253602</v>
      </c>
      <c r="BI181" s="128">
        <v>-219.857516852316</v>
      </c>
      <c r="BJ181" s="114"/>
      <c r="BK181" s="114"/>
      <c r="BL181" s="127">
        <v>137</v>
      </c>
      <c r="BM181" s="127">
        <v>274</v>
      </c>
      <c r="BN181" s="113"/>
      <c r="BO181" s="121">
        <v>824</v>
      </c>
      <c r="BP181" s="122">
        <v>78.292920961078394</v>
      </c>
      <c r="BQ181" s="134">
        <v>78</v>
      </c>
      <c r="BR181" s="135">
        <v>1.0037553969369</v>
      </c>
      <c r="BS181" s="136">
        <v>-54.709696298095302</v>
      </c>
      <c r="BT181" s="114">
        <v>4.875E-3</v>
      </c>
      <c r="BU181" s="126">
        <v>3.7500000000000001E-4</v>
      </c>
      <c r="BV181" s="121">
        <v>0</v>
      </c>
      <c r="BW181" s="121">
        <v>162</v>
      </c>
      <c r="BX181" s="115"/>
      <c r="BY181" s="120">
        <v>0.99311854863934901</v>
      </c>
      <c r="BZ181" s="120">
        <v>1</v>
      </c>
      <c r="CA181" s="137">
        <v>0.99724741945574003</v>
      </c>
      <c r="CB181" s="119">
        <v>0.9</v>
      </c>
      <c r="CC181" s="126">
        <v>2.5000000000000001E-3</v>
      </c>
      <c r="CD181" s="115"/>
      <c r="CE181" s="115"/>
    </row>
    <row r="182" spans="1:83" s="87" customFormat="1" ht="21.4" customHeight="1" x14ac:dyDescent="0.2">
      <c r="A182" s="111" t="s">
        <v>387</v>
      </c>
      <c r="B182" s="111" t="s">
        <v>231</v>
      </c>
      <c r="C182" s="111" t="s">
        <v>244</v>
      </c>
      <c r="D182" s="112">
        <v>3.87598566311111</v>
      </c>
      <c r="E182" s="113"/>
      <c r="F182" s="114">
        <v>5.6000000000000001E-2</v>
      </c>
      <c r="G182" s="114">
        <v>5.0750000000000003E-2</v>
      </c>
      <c r="H182" s="115"/>
      <c r="I182" s="116">
        <v>6</v>
      </c>
      <c r="J182" s="116">
        <v>6</v>
      </c>
      <c r="K182" s="113"/>
      <c r="L182" s="138">
        <v>0.75</v>
      </c>
      <c r="M182" s="135">
        <v>0.77800000000000002</v>
      </c>
      <c r="N182" s="119">
        <v>0.7</v>
      </c>
      <c r="O182" s="120">
        <v>1.0999999999999999E-2</v>
      </c>
      <c r="P182" s="113"/>
      <c r="Q182" s="121">
        <v>170</v>
      </c>
      <c r="R182" s="122">
        <v>43.859811355325597</v>
      </c>
      <c r="S182" s="123">
        <v>36</v>
      </c>
      <c r="T182" s="124">
        <v>1.2183280932034899</v>
      </c>
      <c r="U182" s="125">
        <v>13.441187095616</v>
      </c>
      <c r="V182" s="126">
        <v>0.01</v>
      </c>
      <c r="W182" s="126">
        <v>0.01</v>
      </c>
      <c r="X182" s="127">
        <v>0</v>
      </c>
      <c r="Y182" s="127">
        <v>0</v>
      </c>
      <c r="Z182" s="113"/>
      <c r="AA182" s="128">
        <v>499</v>
      </c>
      <c r="AB182" s="112">
        <v>128.74144627239701</v>
      </c>
      <c r="AC182" s="123">
        <v>200</v>
      </c>
      <c r="AD182" s="118">
        <v>0.64370723136198504</v>
      </c>
      <c r="AE182" s="129">
        <v>-370.77118280213301</v>
      </c>
      <c r="AF182" s="114"/>
      <c r="AG182" s="114"/>
      <c r="AH182" s="130">
        <v>277</v>
      </c>
      <c r="AI182" s="127">
        <v>432</v>
      </c>
      <c r="AJ182" s="113"/>
      <c r="AK182" s="122">
        <v>3369.7172599999999</v>
      </c>
      <c r="AL182" s="122">
        <v>869.38331379049805</v>
      </c>
      <c r="AM182" s="131">
        <v>652.9</v>
      </c>
      <c r="AN182" s="124">
        <v>1.3315719310621801</v>
      </c>
      <c r="AO182" s="132">
        <v>530.34923374243601</v>
      </c>
      <c r="AP182" s="126">
        <v>0.01</v>
      </c>
      <c r="AQ182" s="126">
        <v>0.01</v>
      </c>
      <c r="AR182" s="127">
        <v>0</v>
      </c>
      <c r="AS182" s="127">
        <v>0</v>
      </c>
      <c r="AT182" s="115"/>
      <c r="AU182" s="122">
        <v>2507.1062499999998</v>
      </c>
      <c r="AV182" s="112">
        <v>646.83063042798699</v>
      </c>
      <c r="AW182" s="133">
        <v>573</v>
      </c>
      <c r="AX182" s="124">
        <v>1.1288492677626301</v>
      </c>
      <c r="AY182" s="132">
        <v>20.542066755799201</v>
      </c>
      <c r="AZ182" s="114">
        <v>1.4999999999999999E-2</v>
      </c>
      <c r="BA182" s="114">
        <v>9.75E-3</v>
      </c>
      <c r="BB182" s="127">
        <v>0</v>
      </c>
      <c r="BC182" s="127">
        <v>159</v>
      </c>
      <c r="BD182" s="113"/>
      <c r="BE182" s="122">
        <v>198.2</v>
      </c>
      <c r="BF182" s="112">
        <v>51.135380062503103</v>
      </c>
      <c r="BG182" s="134">
        <v>65</v>
      </c>
      <c r="BH182" s="120">
        <v>0.78669815480774097</v>
      </c>
      <c r="BI182" s="128">
        <v>-84.475634410693303</v>
      </c>
      <c r="BJ182" s="114"/>
      <c r="BK182" s="114"/>
      <c r="BL182" s="127">
        <v>54</v>
      </c>
      <c r="BM182" s="127">
        <v>105</v>
      </c>
      <c r="BN182" s="113"/>
      <c r="BO182" s="121">
        <v>369</v>
      </c>
      <c r="BP182" s="122">
        <v>95.201590530089106</v>
      </c>
      <c r="BQ182" s="134">
        <v>78</v>
      </c>
      <c r="BR182" s="124">
        <v>1.22053321192422</v>
      </c>
      <c r="BS182" s="125">
        <v>45.389305804057599</v>
      </c>
      <c r="BT182" s="114">
        <v>7.4999999999999997E-3</v>
      </c>
      <c r="BU182" s="126">
        <v>7.4999999999999997E-3</v>
      </c>
      <c r="BV182" s="121">
        <v>0</v>
      </c>
      <c r="BW182" s="121">
        <v>0</v>
      </c>
      <c r="BX182" s="115"/>
      <c r="BY182" s="120">
        <v>0.99897802759325505</v>
      </c>
      <c r="BZ182" s="120">
        <v>1</v>
      </c>
      <c r="CA182" s="137">
        <v>0.99959121103730197</v>
      </c>
      <c r="CB182" s="119">
        <v>0.9</v>
      </c>
      <c r="CC182" s="126">
        <v>2.5000000000000001E-3</v>
      </c>
      <c r="CD182" s="115"/>
      <c r="CE182" s="115"/>
    </row>
    <row r="183" spans="1:83" s="87" customFormat="1" ht="21.4" customHeight="1" x14ac:dyDescent="0.2">
      <c r="A183" s="111" t="s">
        <v>387</v>
      </c>
      <c r="B183" s="111" t="s">
        <v>231</v>
      </c>
      <c r="C183" s="111" t="s">
        <v>245</v>
      </c>
      <c r="D183" s="112">
        <v>2.7972150207777799</v>
      </c>
      <c r="E183" s="113"/>
      <c r="F183" s="114">
        <v>3.2000000000000001E-2</v>
      </c>
      <c r="G183" s="114">
        <v>2.2499999999999999E-2</v>
      </c>
      <c r="H183" s="115"/>
      <c r="I183" s="116">
        <v>5</v>
      </c>
      <c r="J183" s="116">
        <v>5</v>
      </c>
      <c r="K183" s="113"/>
      <c r="L183" s="138">
        <v>0.79</v>
      </c>
      <c r="M183" s="135">
        <v>0.73</v>
      </c>
      <c r="N183" s="119">
        <v>0.7</v>
      </c>
      <c r="O183" s="120">
        <v>4.0000000000000001E-3</v>
      </c>
      <c r="P183" s="113"/>
      <c r="Q183" s="121">
        <v>103</v>
      </c>
      <c r="R183" s="122">
        <v>36.822339089027302</v>
      </c>
      <c r="S183" s="123">
        <v>36</v>
      </c>
      <c r="T183" s="135">
        <v>1.02284275247298</v>
      </c>
      <c r="U183" s="136">
        <v>-9.9851091192561103</v>
      </c>
      <c r="V183" s="126">
        <v>4.4999999999999997E-3</v>
      </c>
      <c r="W183" s="126">
        <v>1E-3</v>
      </c>
      <c r="X183" s="127">
        <v>0</v>
      </c>
      <c r="Y183" s="127">
        <v>18</v>
      </c>
      <c r="Z183" s="113"/>
      <c r="AA183" s="128">
        <v>254</v>
      </c>
      <c r="AB183" s="112">
        <v>90.804603190416898</v>
      </c>
      <c r="AC183" s="123">
        <v>200</v>
      </c>
      <c r="AD183" s="118">
        <v>0.454023015952085</v>
      </c>
      <c r="AE183" s="129">
        <v>-373.69505066253402</v>
      </c>
      <c r="AF183" s="114"/>
      <c r="AG183" s="114"/>
      <c r="AH183" s="130">
        <v>306</v>
      </c>
      <c r="AI183" s="127">
        <v>418</v>
      </c>
      <c r="AJ183" s="113"/>
      <c r="AK183" s="122">
        <v>1609.1912299999999</v>
      </c>
      <c r="AL183" s="122">
        <v>575.28335077814597</v>
      </c>
      <c r="AM183" s="131">
        <v>756.3</v>
      </c>
      <c r="AN183" s="120">
        <v>0.76065496598987903</v>
      </c>
      <c r="AO183" s="122">
        <v>-764.43760408037201</v>
      </c>
      <c r="AP183" s="126"/>
      <c r="AQ183" s="126"/>
      <c r="AR183" s="127">
        <v>507</v>
      </c>
      <c r="AS183" s="127">
        <v>930</v>
      </c>
      <c r="AT183" s="115"/>
      <c r="AU183" s="122">
        <v>1762.1053899999999</v>
      </c>
      <c r="AV183" s="112">
        <v>629.949924089153</v>
      </c>
      <c r="AW183" s="133">
        <v>573</v>
      </c>
      <c r="AX183" s="135">
        <v>1.0993890472760099</v>
      </c>
      <c r="AY183" s="139">
        <v>-32.394200051585599</v>
      </c>
      <c r="AZ183" s="114">
        <v>1.35E-2</v>
      </c>
      <c r="BA183" s="114">
        <v>7.4999999999999997E-3</v>
      </c>
      <c r="BB183" s="127">
        <v>0</v>
      </c>
      <c r="BC183" s="127">
        <v>162</v>
      </c>
      <c r="BD183" s="113"/>
      <c r="BE183" s="122">
        <v>145.9</v>
      </c>
      <c r="BF183" s="112">
        <v>52.159022068826097</v>
      </c>
      <c r="BG183" s="134">
        <v>65</v>
      </c>
      <c r="BH183" s="120">
        <v>0.80244649336655605</v>
      </c>
      <c r="BI183" s="128">
        <v>-58.1008914653235</v>
      </c>
      <c r="BJ183" s="114"/>
      <c r="BK183" s="114"/>
      <c r="BL183" s="127">
        <v>36</v>
      </c>
      <c r="BM183" s="127">
        <v>73</v>
      </c>
      <c r="BN183" s="113"/>
      <c r="BO183" s="121">
        <v>332</v>
      </c>
      <c r="BP183" s="122">
        <v>118.689481335506</v>
      </c>
      <c r="BQ183" s="134">
        <v>78</v>
      </c>
      <c r="BR183" s="124">
        <v>1.5216600171218699</v>
      </c>
      <c r="BS183" s="125">
        <v>98.457161257238198</v>
      </c>
      <c r="BT183" s="114">
        <v>7.4999999999999997E-3</v>
      </c>
      <c r="BU183" s="126">
        <v>7.4999999999999997E-3</v>
      </c>
      <c r="BV183" s="121">
        <v>0</v>
      </c>
      <c r="BW183" s="121">
        <v>0</v>
      </c>
      <c r="BX183" s="115"/>
      <c r="BY183" s="120">
        <v>0.99453551912568305</v>
      </c>
      <c r="BZ183" s="120">
        <v>1</v>
      </c>
      <c r="CA183" s="137">
        <v>0.99781420765027296</v>
      </c>
      <c r="CB183" s="119">
        <v>0.9</v>
      </c>
      <c r="CC183" s="126">
        <v>2.5000000000000001E-3</v>
      </c>
      <c r="CD183" s="115"/>
      <c r="CE183" s="115"/>
    </row>
    <row r="184" spans="1:83" s="87" customFormat="1" ht="21.4" customHeight="1" x14ac:dyDescent="0.2">
      <c r="A184" s="111" t="s">
        <v>246</v>
      </c>
      <c r="B184" s="111" t="s">
        <v>247</v>
      </c>
      <c r="C184" s="111" t="s">
        <v>248</v>
      </c>
      <c r="D184" s="112">
        <v>3.4160287845555599</v>
      </c>
      <c r="E184" s="113"/>
      <c r="F184" s="114">
        <v>3.075E-2</v>
      </c>
      <c r="G184" s="114">
        <v>2.9499999999999998E-2</v>
      </c>
      <c r="H184" s="115"/>
      <c r="I184" s="116">
        <v>5</v>
      </c>
      <c r="J184" s="116">
        <v>4</v>
      </c>
      <c r="K184" s="113"/>
      <c r="L184" s="117">
        <v>0.53</v>
      </c>
      <c r="M184" s="118">
        <v>0.53300000000000003</v>
      </c>
      <c r="N184" s="119">
        <v>0.7</v>
      </c>
      <c r="O184" s="120"/>
      <c r="P184" s="113"/>
      <c r="Q184" s="121">
        <v>151</v>
      </c>
      <c r="R184" s="122">
        <v>44.203374597631203</v>
      </c>
      <c r="S184" s="123">
        <v>36</v>
      </c>
      <c r="T184" s="124">
        <v>1.22787151660087</v>
      </c>
      <c r="U184" s="125">
        <v>13.019765334231799</v>
      </c>
      <c r="V184" s="126">
        <v>0.01</v>
      </c>
      <c r="W184" s="126">
        <v>0.01</v>
      </c>
      <c r="X184" s="127">
        <v>0</v>
      </c>
      <c r="Y184" s="127">
        <v>0</v>
      </c>
      <c r="Z184" s="113"/>
      <c r="AA184" s="128">
        <v>274</v>
      </c>
      <c r="AB184" s="112">
        <v>80.210096951992995</v>
      </c>
      <c r="AC184" s="123">
        <v>200</v>
      </c>
      <c r="AD184" s="118">
        <v>0.40105048475996502</v>
      </c>
      <c r="AE184" s="129">
        <v>-492.55685925426798</v>
      </c>
      <c r="AF184" s="114"/>
      <c r="AG184" s="114"/>
      <c r="AH184" s="130">
        <v>410</v>
      </c>
      <c r="AI184" s="127">
        <v>546</v>
      </c>
      <c r="AJ184" s="113"/>
      <c r="AK184" s="122">
        <v>3358.0155</v>
      </c>
      <c r="AL184" s="122">
        <v>983.01733146458105</v>
      </c>
      <c r="AM184" s="131">
        <v>828</v>
      </c>
      <c r="AN184" s="124">
        <v>1.1872189993533599</v>
      </c>
      <c r="AO184" s="132">
        <v>184.470102687332</v>
      </c>
      <c r="AP184" s="126">
        <v>0.01</v>
      </c>
      <c r="AQ184" s="126">
        <v>9.4999999999999998E-3</v>
      </c>
      <c r="AR184" s="127">
        <v>0</v>
      </c>
      <c r="AS184" s="127">
        <v>37</v>
      </c>
      <c r="AT184" s="115"/>
      <c r="AU184" s="122">
        <v>1832.0253700000001</v>
      </c>
      <c r="AV184" s="112">
        <v>536.30267352631699</v>
      </c>
      <c r="AW184" s="133">
        <v>573</v>
      </c>
      <c r="AX184" s="135">
        <v>0.935955800220449</v>
      </c>
      <c r="AY184" s="139">
        <v>-359.46230897895498</v>
      </c>
      <c r="AZ184" s="114">
        <v>7.5000000000000002E-4</v>
      </c>
      <c r="BA184" s="114"/>
      <c r="BB184" s="127">
        <v>126</v>
      </c>
      <c r="BC184" s="127">
        <v>517</v>
      </c>
      <c r="BD184" s="113"/>
      <c r="BE184" s="122">
        <v>157.5</v>
      </c>
      <c r="BF184" s="112">
        <v>46.1061688683901</v>
      </c>
      <c r="BG184" s="134">
        <v>65</v>
      </c>
      <c r="BH184" s="118">
        <v>0.70932567489831</v>
      </c>
      <c r="BI184" s="129">
        <v>-91.630979257636994</v>
      </c>
      <c r="BJ184" s="114"/>
      <c r="BK184" s="114"/>
      <c r="BL184" s="127">
        <v>65</v>
      </c>
      <c r="BM184" s="127">
        <v>109</v>
      </c>
      <c r="BN184" s="113"/>
      <c r="BO184" s="121">
        <v>357</v>
      </c>
      <c r="BP184" s="122">
        <v>104.507316101684</v>
      </c>
      <c r="BQ184" s="134">
        <v>78</v>
      </c>
      <c r="BR184" s="124">
        <v>1.33983738591903</v>
      </c>
      <c r="BS184" s="125">
        <v>71.791657542914805</v>
      </c>
      <c r="BT184" s="114">
        <v>7.4999999999999997E-3</v>
      </c>
      <c r="BU184" s="126">
        <v>7.4999999999999997E-3</v>
      </c>
      <c r="BV184" s="121">
        <v>0</v>
      </c>
      <c r="BW184" s="121">
        <v>0</v>
      </c>
      <c r="BX184" s="115"/>
      <c r="BY184" s="120">
        <v>0.99054820415878997</v>
      </c>
      <c r="BZ184" s="120">
        <v>1</v>
      </c>
      <c r="CA184" s="137">
        <v>0.99621928166351603</v>
      </c>
      <c r="CB184" s="119">
        <v>0.9</v>
      </c>
      <c r="CC184" s="126">
        <v>2.5000000000000001E-3</v>
      </c>
      <c r="CD184" s="115"/>
      <c r="CE184" s="115"/>
    </row>
    <row r="185" spans="1:83" s="87" customFormat="1" ht="21.4" customHeight="1" x14ac:dyDescent="0.2">
      <c r="A185" s="111" t="s">
        <v>246</v>
      </c>
      <c r="B185" s="111" t="s">
        <v>247</v>
      </c>
      <c r="C185" s="111" t="s">
        <v>249</v>
      </c>
      <c r="D185" s="112">
        <v>3.9896986036666702</v>
      </c>
      <c r="E185" s="113"/>
      <c r="F185" s="114">
        <v>2.1499999999999998E-2</v>
      </c>
      <c r="G185" s="114">
        <v>8.9999999999999993E-3</v>
      </c>
      <c r="H185" s="115"/>
      <c r="I185" s="116">
        <v>4</v>
      </c>
      <c r="J185" s="116">
        <v>4</v>
      </c>
      <c r="K185" s="113"/>
      <c r="L185" s="140">
        <v>0.69103964757709202</v>
      </c>
      <c r="M185" s="120">
        <v>0.68600000000000005</v>
      </c>
      <c r="N185" s="119">
        <v>0.7</v>
      </c>
      <c r="O185" s="120"/>
      <c r="P185" s="113"/>
      <c r="Q185" s="121">
        <v>149</v>
      </c>
      <c r="R185" s="122">
        <v>37.346179449010002</v>
      </c>
      <c r="S185" s="123">
        <v>36</v>
      </c>
      <c r="T185" s="135">
        <v>1.0373938735836099</v>
      </c>
      <c r="U185" s="136">
        <v>-12.1519059993041</v>
      </c>
      <c r="V185" s="126">
        <v>5.4999999999999997E-3</v>
      </c>
      <c r="W185" s="126">
        <v>2E-3</v>
      </c>
      <c r="X185" s="127">
        <v>0</v>
      </c>
      <c r="Y185" s="127">
        <v>24</v>
      </c>
      <c r="Z185" s="113"/>
      <c r="AA185" s="128">
        <v>254</v>
      </c>
      <c r="AB185" s="112">
        <v>63.663956913077499</v>
      </c>
      <c r="AC185" s="123">
        <v>200</v>
      </c>
      <c r="AD185" s="118">
        <v>0.31831978456538701</v>
      </c>
      <c r="AE185" s="129">
        <v>-641.28836666280097</v>
      </c>
      <c r="AF185" s="114"/>
      <c r="AG185" s="114"/>
      <c r="AH185" s="130">
        <v>544</v>
      </c>
      <c r="AI185" s="127">
        <v>704</v>
      </c>
      <c r="AJ185" s="113"/>
      <c r="AK185" s="122">
        <v>1122.22615</v>
      </c>
      <c r="AL185" s="122">
        <v>281.28093409578298</v>
      </c>
      <c r="AM185" s="131">
        <v>643.70000000000005</v>
      </c>
      <c r="AN185" s="118">
        <v>0.43697519666891799</v>
      </c>
      <c r="AO185" s="141">
        <v>-1759.2594581042199</v>
      </c>
      <c r="AP185" s="126"/>
      <c r="AQ185" s="126"/>
      <c r="AR185" s="127">
        <v>1446</v>
      </c>
      <c r="AS185" s="127">
        <v>1960</v>
      </c>
      <c r="AT185" s="115"/>
      <c r="AU185" s="122">
        <v>2294.9827700000001</v>
      </c>
      <c r="AV185" s="112">
        <v>575.22710309265801</v>
      </c>
      <c r="AW185" s="133">
        <v>573</v>
      </c>
      <c r="AX185" s="135">
        <v>1.0038867418720001</v>
      </c>
      <c r="AY185" s="139">
        <v>-264.53176696916103</v>
      </c>
      <c r="AZ185" s="114">
        <v>6.0000000000000001E-3</v>
      </c>
      <c r="BA185" s="114">
        <v>7.5000000000000002E-4</v>
      </c>
      <c r="BB185" s="127">
        <v>0</v>
      </c>
      <c r="BC185" s="127">
        <v>449</v>
      </c>
      <c r="BD185" s="113"/>
      <c r="BE185" s="122">
        <v>167.8</v>
      </c>
      <c r="BF185" s="112">
        <v>42.058314842576401</v>
      </c>
      <c r="BG185" s="134">
        <v>65</v>
      </c>
      <c r="BH185" s="118">
        <v>0.64705099757809803</v>
      </c>
      <c r="BI185" s="129">
        <v>-123.16871916541</v>
      </c>
      <c r="BJ185" s="114"/>
      <c r="BK185" s="114"/>
      <c r="BL185" s="127">
        <v>92</v>
      </c>
      <c r="BM185" s="127">
        <v>144</v>
      </c>
      <c r="BN185" s="113"/>
      <c r="BO185" s="121">
        <v>343</v>
      </c>
      <c r="BP185" s="122">
        <v>85.971406382620401</v>
      </c>
      <c r="BQ185" s="134">
        <v>78</v>
      </c>
      <c r="BR185" s="124">
        <v>1.1021975177259</v>
      </c>
      <c r="BS185" s="125">
        <v>9.8952759415452594</v>
      </c>
      <c r="BT185" s="114">
        <v>7.4999999999999997E-3</v>
      </c>
      <c r="BU185" s="126">
        <v>3.7499999999999999E-3</v>
      </c>
      <c r="BV185" s="121">
        <v>0</v>
      </c>
      <c r="BW185" s="121">
        <v>31</v>
      </c>
      <c r="BX185" s="115"/>
      <c r="BY185" s="120">
        <v>0.99682926829268304</v>
      </c>
      <c r="BZ185" s="120">
        <v>1</v>
      </c>
      <c r="CA185" s="137">
        <v>0.99873170731707295</v>
      </c>
      <c r="CB185" s="119">
        <v>0.9</v>
      </c>
      <c r="CC185" s="126">
        <v>2.5000000000000001E-3</v>
      </c>
      <c r="CD185" s="115"/>
      <c r="CE185" s="115"/>
    </row>
    <row r="186" spans="1:83" s="87" customFormat="1" ht="21.4" customHeight="1" x14ac:dyDescent="0.2">
      <c r="A186" s="111" t="s">
        <v>246</v>
      </c>
      <c r="B186" s="111" t="s">
        <v>247</v>
      </c>
      <c r="C186" s="111" t="s">
        <v>250</v>
      </c>
      <c r="D186" s="112">
        <v>2.6611608256666699</v>
      </c>
      <c r="E186" s="113"/>
      <c r="F186" s="114">
        <v>2.5000000000000001E-2</v>
      </c>
      <c r="G186" s="114">
        <v>2.5000000000000001E-2</v>
      </c>
      <c r="H186" s="115"/>
      <c r="I186" s="116">
        <v>3</v>
      </c>
      <c r="J186" s="116">
        <v>3</v>
      </c>
      <c r="K186" s="113"/>
      <c r="L186" s="117">
        <v>-0.16</v>
      </c>
      <c r="M186" s="118">
        <v>0.56499999999999995</v>
      </c>
      <c r="N186" s="119">
        <v>0.7</v>
      </c>
      <c r="O186" s="120"/>
      <c r="P186" s="113"/>
      <c r="Q186" s="121">
        <v>86</v>
      </c>
      <c r="R186" s="122">
        <v>32.316724029054299</v>
      </c>
      <c r="S186" s="123">
        <v>36</v>
      </c>
      <c r="T186" s="120">
        <v>0.89768677858484203</v>
      </c>
      <c r="U186" s="128">
        <v>-21.489608070328099</v>
      </c>
      <c r="V186" s="126"/>
      <c r="W186" s="126"/>
      <c r="X186" s="127">
        <v>10</v>
      </c>
      <c r="Y186" s="127">
        <v>29</v>
      </c>
      <c r="Z186" s="113"/>
      <c r="AA186" s="128">
        <v>170</v>
      </c>
      <c r="AB186" s="112">
        <v>63.881896336502699</v>
      </c>
      <c r="AC186" s="123">
        <v>200</v>
      </c>
      <c r="AD186" s="118">
        <v>0.31940948168251398</v>
      </c>
      <c r="AE186" s="129">
        <v>-427.16448927960101</v>
      </c>
      <c r="AF186" s="114"/>
      <c r="AG186" s="114"/>
      <c r="AH186" s="130">
        <v>363</v>
      </c>
      <c r="AI186" s="127">
        <v>469</v>
      </c>
      <c r="AJ186" s="113"/>
      <c r="AK186" s="122">
        <v>852.24040000000002</v>
      </c>
      <c r="AL186" s="122">
        <v>320.25136992105598</v>
      </c>
      <c r="AM186" s="131">
        <v>675.5</v>
      </c>
      <c r="AN186" s="118">
        <v>0.47409529225915098</v>
      </c>
      <c r="AO186" s="141">
        <v>-1164.68266254185</v>
      </c>
      <c r="AP186" s="126"/>
      <c r="AQ186" s="126"/>
      <c r="AR186" s="127">
        <v>946</v>
      </c>
      <c r="AS186" s="127">
        <v>1305</v>
      </c>
      <c r="AT186" s="115"/>
      <c r="AU186" s="122">
        <v>2354.0773600000002</v>
      </c>
      <c r="AV186" s="112">
        <v>884.60544635075303</v>
      </c>
      <c r="AW186" s="133">
        <v>573</v>
      </c>
      <c r="AX186" s="124">
        <v>1.54381404249695</v>
      </c>
      <c r="AY186" s="132">
        <v>646.86072658140097</v>
      </c>
      <c r="AZ186" s="114">
        <v>1.4999999999999999E-2</v>
      </c>
      <c r="BA186" s="114">
        <v>1.4999999999999999E-2</v>
      </c>
      <c r="BB186" s="127">
        <v>0</v>
      </c>
      <c r="BC186" s="127">
        <v>0</v>
      </c>
      <c r="BD186" s="113"/>
      <c r="BE186" s="122">
        <v>159.30000000000001</v>
      </c>
      <c r="BF186" s="112">
        <v>59.8610946259111</v>
      </c>
      <c r="BG186" s="134">
        <v>65</v>
      </c>
      <c r="BH186" s="120">
        <v>0.92093991732170899</v>
      </c>
      <c r="BI186" s="128">
        <v>-34.778459015870297</v>
      </c>
      <c r="BJ186" s="114"/>
      <c r="BK186" s="114"/>
      <c r="BL186" s="127">
        <v>14</v>
      </c>
      <c r="BM186" s="127">
        <v>49</v>
      </c>
      <c r="BN186" s="113"/>
      <c r="BO186" s="121">
        <v>288</v>
      </c>
      <c r="BP186" s="122">
        <v>108.22344791125199</v>
      </c>
      <c r="BQ186" s="134">
        <v>78</v>
      </c>
      <c r="BR186" s="124">
        <v>1.3874801014263101</v>
      </c>
      <c r="BS186" s="125">
        <v>65.816489272098906</v>
      </c>
      <c r="BT186" s="114">
        <v>7.4999999999999997E-3</v>
      </c>
      <c r="BU186" s="126">
        <v>7.4999999999999997E-3</v>
      </c>
      <c r="BV186" s="121">
        <v>0</v>
      </c>
      <c r="BW186" s="121">
        <v>0</v>
      </c>
      <c r="BX186" s="115"/>
      <c r="BY186" s="120">
        <v>0.998490793842439</v>
      </c>
      <c r="BZ186" s="120">
        <v>1</v>
      </c>
      <c r="CA186" s="137">
        <v>0.999396317536975</v>
      </c>
      <c r="CB186" s="119">
        <v>0.9</v>
      </c>
      <c r="CC186" s="126">
        <v>2.5000000000000001E-3</v>
      </c>
      <c r="CD186" s="115"/>
      <c r="CE186" s="115"/>
    </row>
    <row r="187" spans="1:83" s="87" customFormat="1" ht="21.4" customHeight="1" x14ac:dyDescent="0.2">
      <c r="A187" s="111" t="s">
        <v>246</v>
      </c>
      <c r="B187" s="111" t="s">
        <v>247</v>
      </c>
      <c r="C187" s="111" t="s">
        <v>251</v>
      </c>
      <c r="D187" s="112">
        <v>3.7347956884444402</v>
      </c>
      <c r="E187" s="113"/>
      <c r="F187" s="114">
        <v>2.4E-2</v>
      </c>
      <c r="G187" s="114">
        <v>1.6500000000000001E-2</v>
      </c>
      <c r="H187" s="115"/>
      <c r="I187" s="116">
        <v>4</v>
      </c>
      <c r="J187" s="116">
        <v>4</v>
      </c>
      <c r="K187" s="113"/>
      <c r="L187" s="138">
        <v>0.71</v>
      </c>
      <c r="M187" s="118">
        <v>0.52700000000000002</v>
      </c>
      <c r="N187" s="119">
        <v>0.7</v>
      </c>
      <c r="O187" s="120"/>
      <c r="P187" s="113"/>
      <c r="Q187" s="121">
        <v>148</v>
      </c>
      <c r="R187" s="122">
        <v>39.627335026094201</v>
      </c>
      <c r="S187" s="123">
        <v>36</v>
      </c>
      <c r="T187" s="135">
        <v>1.10075930628039</v>
      </c>
      <c r="U187" s="136">
        <v>-2.8558674476478201</v>
      </c>
      <c r="V187" s="126">
        <v>8.9999999999999993E-3</v>
      </c>
      <c r="W187" s="126">
        <v>5.0000000000000001E-3</v>
      </c>
      <c r="X187" s="127">
        <v>0</v>
      </c>
      <c r="Y187" s="127">
        <v>14</v>
      </c>
      <c r="Z187" s="113"/>
      <c r="AA187" s="128">
        <v>419</v>
      </c>
      <c r="AB187" s="112">
        <v>112.188198486037</v>
      </c>
      <c r="AC187" s="123">
        <v>200</v>
      </c>
      <c r="AD187" s="118">
        <v>0.56094099243018503</v>
      </c>
      <c r="AE187" s="129">
        <v>-419.08815248693202</v>
      </c>
      <c r="AF187" s="114"/>
      <c r="AG187" s="114"/>
      <c r="AH187" s="130">
        <v>328</v>
      </c>
      <c r="AI187" s="127">
        <v>478</v>
      </c>
      <c r="AJ187" s="113"/>
      <c r="AK187" s="122">
        <v>2929.4364099999998</v>
      </c>
      <c r="AL187" s="122">
        <v>784.36323011289505</v>
      </c>
      <c r="AM187" s="131">
        <v>761.4</v>
      </c>
      <c r="AN187" s="135">
        <v>1.03015922000643</v>
      </c>
      <c r="AO187" s="139">
        <v>-261.16518651775101</v>
      </c>
      <c r="AP187" s="126">
        <v>5.0000000000000001E-3</v>
      </c>
      <c r="AQ187" s="126">
        <v>1.5E-3</v>
      </c>
      <c r="AR187" s="127">
        <v>0</v>
      </c>
      <c r="AS187" s="127">
        <v>483</v>
      </c>
      <c r="AT187" s="115"/>
      <c r="AU187" s="122">
        <v>1467.51144</v>
      </c>
      <c r="AV187" s="112">
        <v>392.92951005071501</v>
      </c>
      <c r="AW187" s="133">
        <v>573</v>
      </c>
      <c r="AX187" s="118">
        <v>0.68574085523685102</v>
      </c>
      <c r="AY187" s="141">
        <v>-928.47502584431197</v>
      </c>
      <c r="AZ187" s="114"/>
      <c r="BA187" s="114"/>
      <c r="BB187" s="127">
        <v>673</v>
      </c>
      <c r="BC187" s="127">
        <v>1101</v>
      </c>
      <c r="BD187" s="113"/>
      <c r="BE187" s="122">
        <v>174.2</v>
      </c>
      <c r="BF187" s="112">
        <v>46.642444334767603</v>
      </c>
      <c r="BG187" s="134">
        <v>65</v>
      </c>
      <c r="BH187" s="118">
        <v>0.71757606668873197</v>
      </c>
      <c r="BI187" s="129">
        <v>-98.178649558252999</v>
      </c>
      <c r="BJ187" s="114"/>
      <c r="BK187" s="114"/>
      <c r="BL187" s="127">
        <v>69</v>
      </c>
      <c r="BM187" s="127">
        <v>118</v>
      </c>
      <c r="BN187" s="113"/>
      <c r="BO187" s="121">
        <v>424</v>
      </c>
      <c r="BP187" s="122">
        <v>113.526959804486</v>
      </c>
      <c r="BQ187" s="134">
        <v>78</v>
      </c>
      <c r="BR187" s="124">
        <v>1.4554738436472601</v>
      </c>
      <c r="BS187" s="125">
        <v>112.17742621694801</v>
      </c>
      <c r="BT187" s="114">
        <v>7.4999999999999997E-3</v>
      </c>
      <c r="BU187" s="126">
        <v>7.4999999999999997E-3</v>
      </c>
      <c r="BV187" s="121">
        <v>0</v>
      </c>
      <c r="BW187" s="121">
        <v>0</v>
      </c>
      <c r="BX187" s="115"/>
      <c r="BY187" s="120">
        <v>0.99526813880126197</v>
      </c>
      <c r="BZ187" s="120">
        <v>1</v>
      </c>
      <c r="CA187" s="137">
        <v>0.99810725552050505</v>
      </c>
      <c r="CB187" s="119">
        <v>0.9</v>
      </c>
      <c r="CC187" s="126">
        <v>2.5000000000000001E-3</v>
      </c>
      <c r="CD187" s="115"/>
      <c r="CE187" s="115"/>
    </row>
    <row r="188" spans="1:83" s="87" customFormat="1" ht="21.4" customHeight="1" x14ac:dyDescent="0.2">
      <c r="A188" s="111" t="s">
        <v>246</v>
      </c>
      <c r="B188" s="111" t="s">
        <v>247</v>
      </c>
      <c r="C188" s="111" t="s">
        <v>252</v>
      </c>
      <c r="D188" s="112">
        <v>2.75387745788889</v>
      </c>
      <c r="E188" s="113"/>
      <c r="F188" s="114">
        <v>2.2499999999999999E-2</v>
      </c>
      <c r="G188" s="114">
        <v>1.9E-2</v>
      </c>
      <c r="H188" s="115"/>
      <c r="I188" s="116">
        <v>3</v>
      </c>
      <c r="J188" s="116">
        <v>3</v>
      </c>
      <c r="K188" s="113"/>
      <c r="L188" s="117">
        <v>0.55000000000000004</v>
      </c>
      <c r="M188" s="118">
        <v>0.41899999999999998</v>
      </c>
      <c r="N188" s="119">
        <v>0.7</v>
      </c>
      <c r="O188" s="120"/>
      <c r="P188" s="113"/>
      <c r="Q188" s="121">
        <v>102</v>
      </c>
      <c r="R188" s="122">
        <v>37.0386851120793</v>
      </c>
      <c r="S188" s="123">
        <v>36</v>
      </c>
      <c r="T188" s="135">
        <v>1.0288523642244201</v>
      </c>
      <c r="U188" s="136">
        <v>-9.2346182790480498</v>
      </c>
      <c r="V188" s="126">
        <v>5.0000000000000001E-3</v>
      </c>
      <c r="W188" s="126">
        <v>1.5E-3</v>
      </c>
      <c r="X188" s="127">
        <v>0</v>
      </c>
      <c r="Y188" s="127">
        <v>17</v>
      </c>
      <c r="Z188" s="113"/>
      <c r="AA188" s="128">
        <v>276</v>
      </c>
      <c r="AB188" s="112">
        <v>100.22232442092</v>
      </c>
      <c r="AC188" s="123">
        <v>200</v>
      </c>
      <c r="AD188" s="118">
        <v>0.50111162210460003</v>
      </c>
      <c r="AE188" s="129">
        <v>-341.97010155026697</v>
      </c>
      <c r="AF188" s="114"/>
      <c r="AG188" s="114"/>
      <c r="AH188" s="130">
        <v>275</v>
      </c>
      <c r="AI188" s="127">
        <v>385</v>
      </c>
      <c r="AJ188" s="113"/>
      <c r="AK188" s="122">
        <v>1049.1568299999999</v>
      </c>
      <c r="AL188" s="122">
        <v>380.97440646624801</v>
      </c>
      <c r="AM188" s="131">
        <v>711.2</v>
      </c>
      <c r="AN188" s="118">
        <v>0.53567829930574795</v>
      </c>
      <c r="AO188" s="141">
        <v>-1148.3448511127499</v>
      </c>
      <c r="AP188" s="126"/>
      <c r="AQ188" s="126"/>
      <c r="AR188" s="127">
        <v>910</v>
      </c>
      <c r="AS188" s="127">
        <v>1302</v>
      </c>
      <c r="AT188" s="115"/>
      <c r="AU188" s="122">
        <v>2146.4934800000001</v>
      </c>
      <c r="AV188" s="112">
        <v>779.44407942011105</v>
      </c>
      <c r="AW188" s="133">
        <v>573</v>
      </c>
      <c r="AX188" s="124">
        <v>1.36028635151852</v>
      </c>
      <c r="AY188" s="132">
        <v>379.79627133857502</v>
      </c>
      <c r="AZ188" s="114">
        <v>1.4999999999999999E-2</v>
      </c>
      <c r="BA188" s="114">
        <v>1.4999999999999999E-2</v>
      </c>
      <c r="BB188" s="127">
        <v>0</v>
      </c>
      <c r="BC188" s="127">
        <v>0</v>
      </c>
      <c r="BD188" s="113"/>
      <c r="BE188" s="122">
        <v>138</v>
      </c>
      <c r="BF188" s="112">
        <v>50.111162210460201</v>
      </c>
      <c r="BG188" s="134">
        <v>65</v>
      </c>
      <c r="BH188" s="120">
        <v>0.77094095708400401</v>
      </c>
      <c r="BI188" s="128">
        <v>-62.840283003836802</v>
      </c>
      <c r="BJ188" s="114"/>
      <c r="BK188" s="114"/>
      <c r="BL188" s="127">
        <v>42</v>
      </c>
      <c r="BM188" s="127">
        <v>77</v>
      </c>
      <c r="BN188" s="113"/>
      <c r="BO188" s="121">
        <v>67</v>
      </c>
      <c r="BP188" s="122">
        <v>24.3293323775423</v>
      </c>
      <c r="BQ188" s="134">
        <v>78</v>
      </c>
      <c r="BR188" s="118">
        <v>0.31191451766079897</v>
      </c>
      <c r="BS188" s="129">
        <v>-162.924533612093</v>
      </c>
      <c r="BT188" s="114"/>
      <c r="BU188" s="126"/>
      <c r="BV188" s="121">
        <v>148</v>
      </c>
      <c r="BW188" s="121">
        <v>191</v>
      </c>
      <c r="BX188" s="115"/>
      <c r="BY188" s="120">
        <v>0.994098955969133</v>
      </c>
      <c r="BZ188" s="120">
        <v>1</v>
      </c>
      <c r="CA188" s="137">
        <v>0.99763958238765305</v>
      </c>
      <c r="CB188" s="119">
        <v>0.9</v>
      </c>
      <c r="CC188" s="126">
        <v>2.5000000000000001E-3</v>
      </c>
      <c r="CD188" s="115"/>
      <c r="CE188" s="115"/>
    </row>
    <row r="189" spans="1:83" s="87" customFormat="1" ht="21.4" customHeight="1" x14ac:dyDescent="0.2">
      <c r="A189" s="111" t="s">
        <v>246</v>
      </c>
      <c r="B189" s="111" t="s">
        <v>247</v>
      </c>
      <c r="C189" s="111" t="s">
        <v>253</v>
      </c>
      <c r="D189" s="112">
        <v>3.6626016123333298</v>
      </c>
      <c r="E189" s="113"/>
      <c r="F189" s="114">
        <v>2.5749999999999999E-2</v>
      </c>
      <c r="G189" s="114">
        <v>1.6125E-2</v>
      </c>
      <c r="H189" s="115"/>
      <c r="I189" s="116">
        <v>5</v>
      </c>
      <c r="J189" s="116">
        <v>3</v>
      </c>
      <c r="K189" s="113"/>
      <c r="L189" s="138">
        <v>0.83</v>
      </c>
      <c r="M189" s="135">
        <v>0.78200000000000003</v>
      </c>
      <c r="N189" s="119">
        <v>0.7</v>
      </c>
      <c r="O189" s="120">
        <v>1.0999999999999999E-2</v>
      </c>
      <c r="P189" s="113"/>
      <c r="Q189" s="121">
        <v>130</v>
      </c>
      <c r="R189" s="122">
        <v>35.493895804075997</v>
      </c>
      <c r="S189" s="123">
        <v>36</v>
      </c>
      <c r="T189" s="135">
        <v>0.98594155011322104</v>
      </c>
      <c r="U189" s="136">
        <v>-17.939804325367898</v>
      </c>
      <c r="V189" s="126">
        <v>2.5000000000000001E-3</v>
      </c>
      <c r="W189" s="126"/>
      <c r="X189" s="127">
        <v>2</v>
      </c>
      <c r="Y189" s="127">
        <v>29</v>
      </c>
      <c r="Z189" s="113"/>
      <c r="AA189" s="128">
        <v>403</v>
      </c>
      <c r="AB189" s="112">
        <v>110.031076992636</v>
      </c>
      <c r="AC189" s="123">
        <v>200</v>
      </c>
      <c r="AD189" s="118">
        <v>0.55015538496317995</v>
      </c>
      <c r="AE189" s="129">
        <v>-418.88780180759898</v>
      </c>
      <c r="AF189" s="114"/>
      <c r="AG189" s="114"/>
      <c r="AH189" s="130">
        <v>330</v>
      </c>
      <c r="AI189" s="127">
        <v>477</v>
      </c>
      <c r="AJ189" s="113"/>
      <c r="AK189" s="122">
        <v>2684.28971</v>
      </c>
      <c r="AL189" s="122">
        <v>732.891532882256</v>
      </c>
      <c r="AM189" s="131">
        <v>828</v>
      </c>
      <c r="AN189" s="120">
        <v>0.88513470154861895</v>
      </c>
      <c r="AO189" s="122">
        <v>-718.32578948346099</v>
      </c>
      <c r="AP189" s="126"/>
      <c r="AQ189" s="126"/>
      <c r="AR189" s="127">
        <v>349</v>
      </c>
      <c r="AS189" s="127">
        <v>955</v>
      </c>
      <c r="AT189" s="115"/>
      <c r="AU189" s="122">
        <v>2011.2849799999999</v>
      </c>
      <c r="AV189" s="112">
        <v>549.14107317248499</v>
      </c>
      <c r="AW189" s="133">
        <v>573</v>
      </c>
      <c r="AX189" s="135">
        <v>0.95836138424517403</v>
      </c>
      <c r="AY189" s="139">
        <v>-338.38676244149099</v>
      </c>
      <c r="AZ189" s="114">
        <v>2.2499999999999998E-3</v>
      </c>
      <c r="BA189" s="114"/>
      <c r="BB189" s="127">
        <v>88</v>
      </c>
      <c r="BC189" s="127">
        <v>508</v>
      </c>
      <c r="BD189" s="113"/>
      <c r="BE189" s="122">
        <v>129.6</v>
      </c>
      <c r="BF189" s="112">
        <v>35.384683816986502</v>
      </c>
      <c r="BG189" s="134">
        <v>65</v>
      </c>
      <c r="BH189" s="118">
        <v>0.54437975103056202</v>
      </c>
      <c r="BI189" s="129">
        <v>-137.51353558746999</v>
      </c>
      <c r="BJ189" s="114"/>
      <c r="BK189" s="114"/>
      <c r="BL189" s="127">
        <v>109</v>
      </c>
      <c r="BM189" s="127">
        <v>157</v>
      </c>
      <c r="BN189" s="113"/>
      <c r="BO189" s="121">
        <v>305</v>
      </c>
      <c r="BP189" s="122">
        <v>83.274140155716694</v>
      </c>
      <c r="BQ189" s="134">
        <v>78</v>
      </c>
      <c r="BR189" s="124">
        <v>1.06761718148355</v>
      </c>
      <c r="BS189" s="125">
        <v>-0.79500373564451399</v>
      </c>
      <c r="BT189" s="114">
        <v>7.4999999999999997E-3</v>
      </c>
      <c r="BU189" s="126">
        <v>2.6250000000000002E-3</v>
      </c>
      <c r="BV189" s="121">
        <v>0</v>
      </c>
      <c r="BW189" s="121">
        <v>38</v>
      </c>
      <c r="BX189" s="115"/>
      <c r="BY189" s="120">
        <v>0.98099415204678397</v>
      </c>
      <c r="BZ189" s="120">
        <v>1</v>
      </c>
      <c r="CA189" s="137">
        <v>0.99239766081871295</v>
      </c>
      <c r="CB189" s="119">
        <v>0.9</v>
      </c>
      <c r="CC189" s="126">
        <v>2.5000000000000001E-3</v>
      </c>
      <c r="CD189" s="115"/>
      <c r="CE189" s="115"/>
    </row>
    <row r="190" spans="1:83" s="87" customFormat="1" ht="21.4" customHeight="1" x14ac:dyDescent="0.2">
      <c r="A190" s="111" t="s">
        <v>246</v>
      </c>
      <c r="B190" s="111" t="s">
        <v>247</v>
      </c>
      <c r="C190" s="111" t="s">
        <v>254</v>
      </c>
      <c r="D190" s="112">
        <v>4.74698357744444</v>
      </c>
      <c r="E190" s="113"/>
      <c r="F190" s="114">
        <v>5.1250000000000002E-3</v>
      </c>
      <c r="G190" s="114">
        <v>2.5000000000000001E-3</v>
      </c>
      <c r="H190" s="115"/>
      <c r="I190" s="116">
        <v>2</v>
      </c>
      <c r="J190" s="116">
        <v>1</v>
      </c>
      <c r="K190" s="113"/>
      <c r="L190" s="117">
        <v>0.26</v>
      </c>
      <c r="M190" s="118">
        <v>0.48099999999999998</v>
      </c>
      <c r="N190" s="119">
        <v>0.7</v>
      </c>
      <c r="O190" s="120"/>
      <c r="P190" s="113"/>
      <c r="Q190" s="121">
        <v>133</v>
      </c>
      <c r="R190" s="122">
        <v>28.0177923159366</v>
      </c>
      <c r="S190" s="123">
        <v>36</v>
      </c>
      <c r="T190" s="120">
        <v>0.77827200877601599</v>
      </c>
      <c r="U190" s="128">
        <v>-58.7401606601358</v>
      </c>
      <c r="V190" s="126"/>
      <c r="W190" s="126"/>
      <c r="X190" s="127">
        <v>38</v>
      </c>
      <c r="Y190" s="127">
        <v>73</v>
      </c>
      <c r="Z190" s="113"/>
      <c r="AA190" s="128">
        <v>403</v>
      </c>
      <c r="AB190" s="112">
        <v>84.896017318213794</v>
      </c>
      <c r="AC190" s="123">
        <v>200</v>
      </c>
      <c r="AD190" s="118">
        <v>0.42448008659106901</v>
      </c>
      <c r="AE190" s="129">
        <v>-662.22311477853304</v>
      </c>
      <c r="AF190" s="114"/>
      <c r="AG190" s="114"/>
      <c r="AH190" s="130">
        <v>547</v>
      </c>
      <c r="AI190" s="127">
        <v>737</v>
      </c>
      <c r="AJ190" s="113"/>
      <c r="AK190" s="122">
        <v>2671.78748</v>
      </c>
      <c r="AL190" s="122">
        <v>562.83899794706394</v>
      </c>
      <c r="AM190" s="131">
        <v>828</v>
      </c>
      <c r="AN190" s="118">
        <v>0.67975724389741998</v>
      </c>
      <c r="AO190" s="141">
        <v>-1738.2362151831201</v>
      </c>
      <c r="AP190" s="126"/>
      <c r="AQ190" s="126"/>
      <c r="AR190" s="127">
        <v>1259</v>
      </c>
      <c r="AS190" s="127">
        <v>2045</v>
      </c>
      <c r="AT190" s="115"/>
      <c r="AU190" s="122">
        <v>2336.5177199999998</v>
      </c>
      <c r="AV190" s="112">
        <v>492.21103925914002</v>
      </c>
      <c r="AW190" s="133">
        <v>573</v>
      </c>
      <c r="AX190" s="120">
        <v>0.85900704931787097</v>
      </c>
      <c r="AY190" s="122">
        <v>-708.81845202479303</v>
      </c>
      <c r="AZ190" s="114"/>
      <c r="BA190" s="114"/>
      <c r="BB190" s="127">
        <v>384</v>
      </c>
      <c r="BC190" s="127">
        <v>928</v>
      </c>
      <c r="BD190" s="113"/>
      <c r="BE190" s="122">
        <v>159.6</v>
      </c>
      <c r="BF190" s="112">
        <v>33.621350779123901</v>
      </c>
      <c r="BG190" s="134">
        <v>65</v>
      </c>
      <c r="BH190" s="118">
        <v>0.51725155044806004</v>
      </c>
      <c r="BI190" s="129">
        <v>-186.597512303023</v>
      </c>
      <c r="BJ190" s="114"/>
      <c r="BK190" s="114"/>
      <c r="BL190" s="127">
        <v>149</v>
      </c>
      <c r="BM190" s="127">
        <v>211</v>
      </c>
      <c r="BN190" s="113"/>
      <c r="BO190" s="121">
        <v>354</v>
      </c>
      <c r="BP190" s="122">
        <v>74.573672780763502</v>
      </c>
      <c r="BQ190" s="134">
        <v>78</v>
      </c>
      <c r="BR190" s="135">
        <v>0.95607272795850595</v>
      </c>
      <c r="BS190" s="136">
        <v>-42.331355261129303</v>
      </c>
      <c r="BT190" s="114">
        <v>2.6250000000000002E-3</v>
      </c>
      <c r="BU190" s="126"/>
      <c r="BV190" s="121">
        <v>17</v>
      </c>
      <c r="BW190" s="121">
        <v>91</v>
      </c>
      <c r="BX190" s="115"/>
      <c r="BY190" s="120">
        <v>0.99258774798343097</v>
      </c>
      <c r="BZ190" s="120">
        <v>1</v>
      </c>
      <c r="CA190" s="137">
        <v>0.99703509919337296</v>
      </c>
      <c r="CB190" s="119">
        <v>0.9</v>
      </c>
      <c r="CC190" s="126">
        <v>2.5000000000000001E-3</v>
      </c>
      <c r="CD190" s="115"/>
      <c r="CE190" s="115"/>
    </row>
    <row r="191" spans="1:83" s="87" customFormat="1" ht="21.4" customHeight="1" x14ac:dyDescent="0.2">
      <c r="A191" s="111" t="s">
        <v>246</v>
      </c>
      <c r="B191" s="111" t="s">
        <v>247</v>
      </c>
      <c r="C191" s="111" t="s">
        <v>255</v>
      </c>
      <c r="D191" s="112">
        <v>2.8603574068888902</v>
      </c>
      <c r="E191" s="113"/>
      <c r="F191" s="114">
        <v>1.2500000000000001E-2</v>
      </c>
      <c r="G191" s="114">
        <v>0.01</v>
      </c>
      <c r="H191" s="115"/>
      <c r="I191" s="116">
        <v>3</v>
      </c>
      <c r="J191" s="116">
        <v>2</v>
      </c>
      <c r="K191" s="113"/>
      <c r="L191" s="138">
        <v>0.71</v>
      </c>
      <c r="M191" s="118">
        <v>0.58099999999999996</v>
      </c>
      <c r="N191" s="119">
        <v>0.7</v>
      </c>
      <c r="O191" s="120"/>
      <c r="P191" s="113"/>
      <c r="Q191" s="121">
        <v>69</v>
      </c>
      <c r="R191" s="122">
        <v>24.122859553781701</v>
      </c>
      <c r="S191" s="123">
        <v>36</v>
      </c>
      <c r="T191" s="118">
        <v>0.67007943204949305</v>
      </c>
      <c r="U191" s="129">
        <v>-46.535556379056104</v>
      </c>
      <c r="V191" s="126"/>
      <c r="W191" s="126"/>
      <c r="X191" s="127">
        <v>34</v>
      </c>
      <c r="Y191" s="127">
        <v>55</v>
      </c>
      <c r="Z191" s="113"/>
      <c r="AA191" s="128">
        <v>200</v>
      </c>
      <c r="AB191" s="112">
        <v>69.921332039947103</v>
      </c>
      <c r="AC191" s="123">
        <v>200</v>
      </c>
      <c r="AD191" s="118">
        <v>0.34960666019973502</v>
      </c>
      <c r="AE191" s="129">
        <v>-441.86420210586698</v>
      </c>
      <c r="AF191" s="114"/>
      <c r="AG191" s="114"/>
      <c r="AH191" s="130">
        <v>373</v>
      </c>
      <c r="AI191" s="127">
        <v>487</v>
      </c>
      <c r="AJ191" s="113"/>
      <c r="AK191" s="122">
        <v>2334.1584400000002</v>
      </c>
      <c r="AL191" s="122">
        <v>816.03733658542501</v>
      </c>
      <c r="AM191" s="131">
        <v>828</v>
      </c>
      <c r="AN191" s="135">
        <v>0.98555233887128502</v>
      </c>
      <c r="AO191" s="139">
        <v>-323.15935671828902</v>
      </c>
      <c r="AP191" s="126">
        <v>2.5000000000000001E-3</v>
      </c>
      <c r="AQ191" s="126"/>
      <c r="AR191" s="127">
        <v>35</v>
      </c>
      <c r="AS191" s="127">
        <v>508</v>
      </c>
      <c r="AT191" s="115"/>
      <c r="AU191" s="122">
        <v>1488.54618</v>
      </c>
      <c r="AV191" s="112">
        <v>520.40565854287399</v>
      </c>
      <c r="AW191" s="133">
        <v>573</v>
      </c>
      <c r="AX191" s="120">
        <v>0.90821231857395102</v>
      </c>
      <c r="AY191" s="122">
        <v>-346.46119552735502</v>
      </c>
      <c r="AZ191" s="114"/>
      <c r="BA191" s="114"/>
      <c r="BB191" s="127">
        <v>151</v>
      </c>
      <c r="BC191" s="127">
        <v>479</v>
      </c>
      <c r="BD191" s="113"/>
      <c r="BE191" s="122">
        <v>90</v>
      </c>
      <c r="BF191" s="112">
        <v>31.464599417976199</v>
      </c>
      <c r="BG191" s="134">
        <v>65</v>
      </c>
      <c r="BH191" s="118">
        <v>0.48407076027655699</v>
      </c>
      <c r="BI191" s="129">
        <v>-118.60586568440699</v>
      </c>
      <c r="BJ191" s="114"/>
      <c r="BK191" s="114"/>
      <c r="BL191" s="127">
        <v>96</v>
      </c>
      <c r="BM191" s="127">
        <v>134</v>
      </c>
      <c r="BN191" s="113"/>
      <c r="BO191" s="121">
        <v>320</v>
      </c>
      <c r="BP191" s="122">
        <v>111.874131263915</v>
      </c>
      <c r="BQ191" s="134">
        <v>78</v>
      </c>
      <c r="BR191" s="124">
        <v>1.4342837341527599</v>
      </c>
      <c r="BS191" s="125">
        <v>81.185327669958298</v>
      </c>
      <c r="BT191" s="114">
        <v>7.4999999999999997E-3</v>
      </c>
      <c r="BU191" s="126">
        <v>7.4999999999999997E-3</v>
      </c>
      <c r="BV191" s="121">
        <v>0</v>
      </c>
      <c r="BW191" s="121">
        <v>0</v>
      </c>
      <c r="BX191" s="115"/>
      <c r="BY191" s="120">
        <v>0.99556868537666199</v>
      </c>
      <c r="BZ191" s="120">
        <v>1</v>
      </c>
      <c r="CA191" s="137">
        <v>0.99822747415066504</v>
      </c>
      <c r="CB191" s="119">
        <v>0.9</v>
      </c>
      <c r="CC191" s="126">
        <v>2.5000000000000001E-3</v>
      </c>
      <c r="CD191" s="115"/>
      <c r="CE191" s="115"/>
    </row>
    <row r="192" spans="1:83" s="87" customFormat="1" ht="21.4" customHeight="1" x14ac:dyDescent="0.2">
      <c r="A192" s="111" t="s">
        <v>246</v>
      </c>
      <c r="B192" s="111" t="s">
        <v>247</v>
      </c>
      <c r="C192" s="111" t="s">
        <v>256</v>
      </c>
      <c r="D192" s="112">
        <v>3.0854458153333302</v>
      </c>
      <c r="E192" s="113"/>
      <c r="F192" s="114">
        <v>2.1250000000000002E-2</v>
      </c>
      <c r="G192" s="114">
        <v>1.2999999999999999E-2</v>
      </c>
      <c r="H192" s="115"/>
      <c r="I192" s="116">
        <v>3</v>
      </c>
      <c r="J192" s="116">
        <v>2</v>
      </c>
      <c r="K192" s="113"/>
      <c r="L192" s="117">
        <v>0.62</v>
      </c>
      <c r="M192" s="118">
        <v>0.50700000000000001</v>
      </c>
      <c r="N192" s="119">
        <v>0.7</v>
      </c>
      <c r="O192" s="120"/>
      <c r="P192" s="113"/>
      <c r="Q192" s="121">
        <v>86</v>
      </c>
      <c r="R192" s="122">
        <v>27.872795423149899</v>
      </c>
      <c r="S192" s="123">
        <v>36</v>
      </c>
      <c r="T192" s="120">
        <v>0.77424431730971999</v>
      </c>
      <c r="U192" s="128">
        <v>-38.627327372943903</v>
      </c>
      <c r="V192" s="126"/>
      <c r="W192" s="126"/>
      <c r="X192" s="127">
        <v>26</v>
      </c>
      <c r="Y192" s="127">
        <v>48</v>
      </c>
      <c r="Z192" s="113"/>
      <c r="AA192" s="128">
        <v>290</v>
      </c>
      <c r="AB192" s="112">
        <v>93.989658985040407</v>
      </c>
      <c r="AC192" s="123">
        <v>200</v>
      </c>
      <c r="AD192" s="118">
        <v>0.46994829492520201</v>
      </c>
      <c r="AE192" s="129">
        <v>-402.37404096079899</v>
      </c>
      <c r="AF192" s="114"/>
      <c r="AG192" s="114"/>
      <c r="AH192" s="130">
        <v>328</v>
      </c>
      <c r="AI192" s="127">
        <v>451</v>
      </c>
      <c r="AJ192" s="113"/>
      <c r="AK192" s="122">
        <v>2103.4869699999999</v>
      </c>
      <c r="AL192" s="122">
        <v>681.74490686129604</v>
      </c>
      <c r="AM192" s="131">
        <v>817.8</v>
      </c>
      <c r="AN192" s="120">
        <v>0.83363280369442005</v>
      </c>
      <c r="AO192" s="122">
        <v>-727.63048348870802</v>
      </c>
      <c r="AP192" s="126"/>
      <c r="AQ192" s="126"/>
      <c r="AR192" s="127">
        <v>420</v>
      </c>
      <c r="AS192" s="127">
        <v>925</v>
      </c>
      <c r="AT192" s="115"/>
      <c r="AU192" s="122">
        <v>2019.6315999999999</v>
      </c>
      <c r="AV192" s="112">
        <v>654.56719089452304</v>
      </c>
      <c r="AW192" s="133">
        <v>573</v>
      </c>
      <c r="AX192" s="124">
        <v>1.14235111848957</v>
      </c>
      <c r="AY192" s="132">
        <v>40.223077732556902</v>
      </c>
      <c r="AZ192" s="114">
        <v>1.4999999999999999E-2</v>
      </c>
      <c r="BA192" s="114">
        <v>1.0500000000000001E-2</v>
      </c>
      <c r="BB192" s="127">
        <v>0</v>
      </c>
      <c r="BC192" s="127">
        <v>102</v>
      </c>
      <c r="BD192" s="113"/>
      <c r="BE192" s="122">
        <v>163</v>
      </c>
      <c r="BF192" s="112">
        <v>52.82867039504</v>
      </c>
      <c r="BG192" s="134">
        <v>65</v>
      </c>
      <c r="BH192" s="120">
        <v>0.81274877530830703</v>
      </c>
      <c r="BI192" s="128">
        <v>-62.021563312259801</v>
      </c>
      <c r="BJ192" s="114"/>
      <c r="BK192" s="114"/>
      <c r="BL192" s="127">
        <v>38</v>
      </c>
      <c r="BM192" s="127">
        <v>78</v>
      </c>
      <c r="BN192" s="113"/>
      <c r="BO192" s="121">
        <v>237</v>
      </c>
      <c r="BP192" s="122">
        <v>76.8122385498434</v>
      </c>
      <c r="BQ192" s="134">
        <v>78</v>
      </c>
      <c r="BR192" s="135">
        <v>0.98477228910055603</v>
      </c>
      <c r="BS192" s="136">
        <v>-20.607573657158198</v>
      </c>
      <c r="BT192" s="114">
        <v>3.7499999999999999E-3</v>
      </c>
      <c r="BU192" s="126"/>
      <c r="BV192" s="121">
        <v>4</v>
      </c>
      <c r="BW192" s="121">
        <v>52</v>
      </c>
      <c r="BX192" s="115"/>
      <c r="BY192" s="120">
        <v>0.99634308510638303</v>
      </c>
      <c r="BZ192" s="120">
        <v>1</v>
      </c>
      <c r="CA192" s="137">
        <v>0.99853723404255301</v>
      </c>
      <c r="CB192" s="119">
        <v>0.9</v>
      </c>
      <c r="CC192" s="126">
        <v>2.5000000000000001E-3</v>
      </c>
      <c r="CD192" s="115"/>
      <c r="CE192" s="115"/>
    </row>
    <row r="193" spans="1:83" s="87" customFormat="1" ht="21.4" customHeight="1" x14ac:dyDescent="0.2">
      <c r="A193" s="111" t="s">
        <v>246</v>
      </c>
      <c r="B193" s="111" t="s">
        <v>247</v>
      </c>
      <c r="C193" s="111" t="s">
        <v>257</v>
      </c>
      <c r="D193" s="112">
        <v>3.8887596261111099</v>
      </c>
      <c r="E193" s="113"/>
      <c r="F193" s="114">
        <v>0.02</v>
      </c>
      <c r="G193" s="114">
        <v>1.8124999999999999E-2</v>
      </c>
      <c r="H193" s="115"/>
      <c r="I193" s="116">
        <v>3</v>
      </c>
      <c r="J193" s="116">
        <v>3</v>
      </c>
      <c r="K193" s="113"/>
      <c r="L193" s="117">
        <v>0.6</v>
      </c>
      <c r="M193" s="120">
        <v>0.63800000000000001</v>
      </c>
      <c r="N193" s="119">
        <v>0.7</v>
      </c>
      <c r="O193" s="120"/>
      <c r="P193" s="113"/>
      <c r="Q193" s="121">
        <v>164</v>
      </c>
      <c r="R193" s="122">
        <v>42.1728303541367</v>
      </c>
      <c r="S193" s="123">
        <v>36</v>
      </c>
      <c r="T193" s="124">
        <v>1.1714675098371301</v>
      </c>
      <c r="U193" s="125">
        <v>6.9252211821200298</v>
      </c>
      <c r="V193" s="126">
        <v>0.01</v>
      </c>
      <c r="W193" s="126">
        <v>8.5000000000000006E-3</v>
      </c>
      <c r="X193" s="127">
        <v>0</v>
      </c>
      <c r="Y193" s="127">
        <v>4</v>
      </c>
      <c r="Z193" s="113"/>
      <c r="AA193" s="128">
        <v>476</v>
      </c>
      <c r="AB193" s="112">
        <v>122.404068588836</v>
      </c>
      <c r="AC193" s="123">
        <v>200</v>
      </c>
      <c r="AD193" s="118">
        <v>0.61202034294417995</v>
      </c>
      <c r="AE193" s="129">
        <v>-396.637660099333</v>
      </c>
      <c r="AF193" s="114"/>
      <c r="AG193" s="114"/>
      <c r="AH193" s="130">
        <v>302</v>
      </c>
      <c r="AI193" s="127">
        <v>458</v>
      </c>
      <c r="AJ193" s="113"/>
      <c r="AK193" s="122">
        <v>2953.3935499999998</v>
      </c>
      <c r="AL193" s="122">
        <v>759.46929971433894</v>
      </c>
      <c r="AM193" s="131">
        <v>814.9</v>
      </c>
      <c r="AN193" s="120">
        <v>0.93197852462184205</v>
      </c>
      <c r="AO193" s="122">
        <v>-602.16859607473305</v>
      </c>
      <c r="AP193" s="126">
        <v>0</v>
      </c>
      <c r="AQ193" s="126"/>
      <c r="AR193" s="127">
        <v>216</v>
      </c>
      <c r="AS193" s="127">
        <v>850</v>
      </c>
      <c r="AT193" s="115"/>
      <c r="AU193" s="122">
        <v>1982.0646899999999</v>
      </c>
      <c r="AV193" s="112">
        <v>509.69071903838199</v>
      </c>
      <c r="AW193" s="133">
        <v>573</v>
      </c>
      <c r="AX193" s="120">
        <v>0.889512598670823</v>
      </c>
      <c r="AY193" s="122">
        <v>-512.69438394676104</v>
      </c>
      <c r="AZ193" s="114"/>
      <c r="BA193" s="114"/>
      <c r="BB193" s="127">
        <v>247</v>
      </c>
      <c r="BC193" s="127">
        <v>692</v>
      </c>
      <c r="BD193" s="113"/>
      <c r="BE193" s="122">
        <v>199.2</v>
      </c>
      <c r="BF193" s="112">
        <v>51.2245597960002</v>
      </c>
      <c r="BG193" s="134">
        <v>65</v>
      </c>
      <c r="BH193" s="120">
        <v>0.78807015070769504</v>
      </c>
      <c r="BI193" s="128">
        <v>-84.407239532283199</v>
      </c>
      <c r="BJ193" s="114"/>
      <c r="BK193" s="114"/>
      <c r="BL193" s="127">
        <v>54</v>
      </c>
      <c r="BM193" s="127">
        <v>105</v>
      </c>
      <c r="BN193" s="113"/>
      <c r="BO193" s="121">
        <v>362</v>
      </c>
      <c r="BP193" s="122">
        <v>93.088808464618793</v>
      </c>
      <c r="BQ193" s="134">
        <v>78</v>
      </c>
      <c r="BR193" s="124">
        <v>1.19344626236691</v>
      </c>
      <c r="BS193" s="125">
        <v>37.322792304432099</v>
      </c>
      <c r="BT193" s="114">
        <v>7.4999999999999997E-3</v>
      </c>
      <c r="BU193" s="126">
        <v>7.1250000000000003E-3</v>
      </c>
      <c r="BV193" s="121">
        <v>0</v>
      </c>
      <c r="BW193" s="121">
        <v>2</v>
      </c>
      <c r="BX193" s="115"/>
      <c r="BY193" s="120">
        <v>0.99648609077598804</v>
      </c>
      <c r="BZ193" s="120">
        <v>1</v>
      </c>
      <c r="CA193" s="137">
        <v>0.99859443631039502</v>
      </c>
      <c r="CB193" s="119">
        <v>0.9</v>
      </c>
      <c r="CC193" s="126">
        <v>2.5000000000000001E-3</v>
      </c>
      <c r="CD193" s="115"/>
      <c r="CE193" s="115"/>
    </row>
    <row r="194" spans="1:83" s="87" customFormat="1" ht="21.4" customHeight="1" x14ac:dyDescent="0.2">
      <c r="A194" s="111" t="s">
        <v>246</v>
      </c>
      <c r="B194" s="111" t="s">
        <v>247</v>
      </c>
      <c r="C194" s="111" t="s">
        <v>258</v>
      </c>
      <c r="D194" s="112">
        <v>4.0950951938888904</v>
      </c>
      <c r="E194" s="113"/>
      <c r="F194" s="114">
        <v>2.8125000000000001E-2</v>
      </c>
      <c r="G194" s="114">
        <v>2.1999999999999999E-2</v>
      </c>
      <c r="H194" s="115"/>
      <c r="I194" s="116">
        <v>5</v>
      </c>
      <c r="J194" s="116">
        <v>3</v>
      </c>
      <c r="K194" s="113"/>
      <c r="L194" s="138">
        <v>0.78</v>
      </c>
      <c r="M194" s="135">
        <v>0.82899999999999996</v>
      </c>
      <c r="N194" s="119">
        <v>0.7</v>
      </c>
      <c r="O194" s="120">
        <v>1.7999999999999999E-2</v>
      </c>
      <c r="P194" s="113"/>
      <c r="Q194" s="121">
        <v>138</v>
      </c>
      <c r="R194" s="122">
        <v>33.698850323659698</v>
      </c>
      <c r="S194" s="123">
        <v>36</v>
      </c>
      <c r="T194" s="135">
        <v>0.93607917565721499</v>
      </c>
      <c r="U194" s="136">
        <v>-27.40908507156</v>
      </c>
      <c r="V194" s="126">
        <v>5.0000000000000001E-4</v>
      </c>
      <c r="W194" s="126"/>
      <c r="X194" s="127">
        <v>10</v>
      </c>
      <c r="Y194" s="127">
        <v>39</v>
      </c>
      <c r="Z194" s="113"/>
      <c r="AA194" s="128">
        <v>277</v>
      </c>
      <c r="AB194" s="112">
        <v>67.641895214882197</v>
      </c>
      <c r="AC194" s="123">
        <v>200</v>
      </c>
      <c r="AD194" s="118">
        <v>0.33820947607441099</v>
      </c>
      <c r="AE194" s="129">
        <v>-641.93936150866705</v>
      </c>
      <c r="AF194" s="114"/>
      <c r="AG194" s="114"/>
      <c r="AH194" s="130">
        <v>543</v>
      </c>
      <c r="AI194" s="127">
        <v>706</v>
      </c>
      <c r="AJ194" s="113"/>
      <c r="AK194" s="122">
        <v>2035.9908800000001</v>
      </c>
      <c r="AL194" s="122">
        <v>497.177912503306</v>
      </c>
      <c r="AM194" s="131">
        <v>828</v>
      </c>
      <c r="AN194" s="118">
        <v>0.60045641606679501</v>
      </c>
      <c r="AO194" s="141">
        <v>-1768.4180766458801</v>
      </c>
      <c r="AP194" s="126"/>
      <c r="AQ194" s="126"/>
      <c r="AR194" s="127">
        <v>1355</v>
      </c>
      <c r="AS194" s="127">
        <v>2033</v>
      </c>
      <c r="AT194" s="115"/>
      <c r="AU194" s="122">
        <v>2216.4034499999998</v>
      </c>
      <c r="AV194" s="112">
        <v>541.23368201734104</v>
      </c>
      <c r="AW194" s="133">
        <v>573</v>
      </c>
      <c r="AX194" s="135">
        <v>0.94456139968122299</v>
      </c>
      <c r="AY194" s="139">
        <v>-410.72624581169401</v>
      </c>
      <c r="AZ194" s="114">
        <v>7.5000000000000002E-4</v>
      </c>
      <c r="BA194" s="114"/>
      <c r="BB194" s="127">
        <v>131</v>
      </c>
      <c r="BC194" s="127">
        <v>600</v>
      </c>
      <c r="BD194" s="113"/>
      <c r="BE194" s="122">
        <v>146.19999999999999</v>
      </c>
      <c r="BF194" s="112">
        <v>35.701245777674302</v>
      </c>
      <c r="BG194" s="134">
        <v>65</v>
      </c>
      <c r="BH194" s="118">
        <v>0.54924993504114294</v>
      </c>
      <c r="BI194" s="129">
        <v>-152.45529249031699</v>
      </c>
      <c r="BJ194" s="114"/>
      <c r="BK194" s="114"/>
      <c r="BL194" s="127">
        <v>120</v>
      </c>
      <c r="BM194" s="127">
        <v>174</v>
      </c>
      <c r="BN194" s="113"/>
      <c r="BO194" s="121">
        <v>333</v>
      </c>
      <c r="BP194" s="122">
        <v>81.3167909983963</v>
      </c>
      <c r="BQ194" s="134">
        <v>78</v>
      </c>
      <c r="BR194" s="135">
        <v>1.0425229615178999</v>
      </c>
      <c r="BS194" s="136">
        <v>-8.9044118520161</v>
      </c>
      <c r="BT194" s="114">
        <v>6.3749999999999996E-3</v>
      </c>
      <c r="BU194" s="126">
        <v>1.5E-3</v>
      </c>
      <c r="BV194" s="121">
        <v>0</v>
      </c>
      <c r="BW194" s="121">
        <v>51</v>
      </c>
      <c r="BX194" s="115"/>
      <c r="BY194" s="120">
        <v>0.99175301332205501</v>
      </c>
      <c r="BZ194" s="120">
        <v>1</v>
      </c>
      <c r="CA194" s="137">
        <v>0.996701205328822</v>
      </c>
      <c r="CB194" s="119">
        <v>0.9</v>
      </c>
      <c r="CC194" s="126">
        <v>2.5000000000000001E-3</v>
      </c>
      <c r="CD194" s="115"/>
      <c r="CE194" s="115"/>
    </row>
    <row r="195" spans="1:83" s="87" customFormat="1" ht="21.4" customHeight="1" x14ac:dyDescent="0.2">
      <c r="A195" s="111" t="s">
        <v>246</v>
      </c>
      <c r="B195" s="111" t="s">
        <v>247</v>
      </c>
      <c r="C195" s="111" t="s">
        <v>259</v>
      </c>
      <c r="D195" s="112">
        <v>2.8735632856666702</v>
      </c>
      <c r="E195" s="113"/>
      <c r="F195" s="114">
        <v>8.7500000000000008E-3</v>
      </c>
      <c r="G195" s="114">
        <v>4.2500000000000003E-3</v>
      </c>
      <c r="H195" s="115"/>
      <c r="I195" s="116">
        <v>3</v>
      </c>
      <c r="J195" s="116">
        <v>3</v>
      </c>
      <c r="K195" s="113"/>
      <c r="L195" s="137">
        <v>1</v>
      </c>
      <c r="M195" s="135">
        <v>0.70599999999999996</v>
      </c>
      <c r="N195" s="119">
        <v>0.7</v>
      </c>
      <c r="O195" s="120">
        <v>1E-3</v>
      </c>
      <c r="P195" s="113"/>
      <c r="Q195" s="121">
        <v>73</v>
      </c>
      <c r="R195" s="122">
        <v>25.403999405241599</v>
      </c>
      <c r="S195" s="123">
        <v>36</v>
      </c>
      <c r="T195" s="118">
        <v>0.70566665014559904</v>
      </c>
      <c r="U195" s="129">
        <v>-43.068968234648203</v>
      </c>
      <c r="V195" s="126"/>
      <c r="W195" s="126"/>
      <c r="X195" s="127">
        <v>31</v>
      </c>
      <c r="Y195" s="127">
        <v>52</v>
      </c>
      <c r="Z195" s="113"/>
      <c r="AA195" s="128">
        <v>194</v>
      </c>
      <c r="AB195" s="112">
        <v>67.511998419409096</v>
      </c>
      <c r="AC195" s="123">
        <v>200</v>
      </c>
      <c r="AD195" s="118">
        <v>0.33755999209704501</v>
      </c>
      <c r="AE195" s="129">
        <v>-450.827601303601</v>
      </c>
      <c r="AF195" s="114"/>
      <c r="AG195" s="114"/>
      <c r="AH195" s="130">
        <v>381</v>
      </c>
      <c r="AI195" s="127">
        <v>496</v>
      </c>
      <c r="AJ195" s="113"/>
      <c r="AK195" s="122">
        <v>1213.73838</v>
      </c>
      <c r="AL195" s="122">
        <v>422.38094635121701</v>
      </c>
      <c r="AM195" s="131">
        <v>792.6</v>
      </c>
      <c r="AN195" s="118">
        <v>0.53290555936313</v>
      </c>
      <c r="AO195" s="141">
        <v>-1341.7134039661701</v>
      </c>
      <c r="AP195" s="126"/>
      <c r="AQ195" s="126"/>
      <c r="AR195" s="127">
        <v>1064</v>
      </c>
      <c r="AS195" s="127">
        <v>1520</v>
      </c>
      <c r="AT195" s="115"/>
      <c r="AU195" s="122">
        <v>988.72438999999997</v>
      </c>
      <c r="AV195" s="112">
        <v>344.07607966449098</v>
      </c>
      <c r="AW195" s="133">
        <v>573</v>
      </c>
      <c r="AX195" s="118">
        <v>0.60048181442319504</v>
      </c>
      <c r="AY195" s="141">
        <v>-854.75496350436697</v>
      </c>
      <c r="AZ195" s="114"/>
      <c r="BA195" s="114"/>
      <c r="BB195" s="127">
        <v>658</v>
      </c>
      <c r="BC195" s="127">
        <v>988</v>
      </c>
      <c r="BD195" s="113"/>
      <c r="BE195" s="122">
        <v>106.2</v>
      </c>
      <c r="BF195" s="112">
        <v>36.957599134748698</v>
      </c>
      <c r="BG195" s="134">
        <v>65</v>
      </c>
      <c r="BH195" s="118">
        <v>0.56857844822690295</v>
      </c>
      <c r="BI195" s="129">
        <v>-103.36897042367001</v>
      </c>
      <c r="BJ195" s="114"/>
      <c r="BK195" s="114"/>
      <c r="BL195" s="127">
        <v>81</v>
      </c>
      <c r="BM195" s="127">
        <v>118</v>
      </c>
      <c r="BN195" s="113"/>
      <c r="BO195" s="121">
        <v>228</v>
      </c>
      <c r="BP195" s="122">
        <v>79.343998142398306</v>
      </c>
      <c r="BQ195" s="134">
        <v>78</v>
      </c>
      <c r="BR195" s="135">
        <v>1.01723074541536</v>
      </c>
      <c r="BS195" s="136">
        <v>-11.9172469962531</v>
      </c>
      <c r="BT195" s="114">
        <v>5.2500000000000003E-3</v>
      </c>
      <c r="BU195" s="126">
        <v>7.5000000000000002E-4</v>
      </c>
      <c r="BV195" s="121">
        <v>0</v>
      </c>
      <c r="BW195" s="121">
        <v>41</v>
      </c>
      <c r="BX195" s="115"/>
      <c r="BY195" s="120">
        <v>0.98361998361998404</v>
      </c>
      <c r="BZ195" s="120">
        <v>1</v>
      </c>
      <c r="CA195" s="137">
        <v>0.99344799344799295</v>
      </c>
      <c r="CB195" s="119">
        <v>0.9</v>
      </c>
      <c r="CC195" s="126">
        <v>2.5000000000000001E-3</v>
      </c>
      <c r="CD195" s="115"/>
      <c r="CE195" s="115"/>
    </row>
    <row r="196" spans="1:83" s="87" customFormat="1" ht="21.4" customHeight="1" x14ac:dyDescent="0.2">
      <c r="A196" s="111" t="s">
        <v>246</v>
      </c>
      <c r="B196" s="111" t="s">
        <v>247</v>
      </c>
      <c r="C196" s="111" t="s">
        <v>260</v>
      </c>
      <c r="D196" s="112">
        <v>6.7691988437777804</v>
      </c>
      <c r="E196" s="113"/>
      <c r="F196" s="114">
        <v>2.9000000000000001E-2</v>
      </c>
      <c r="G196" s="114">
        <v>2.3E-2</v>
      </c>
      <c r="H196" s="115"/>
      <c r="I196" s="116">
        <v>5</v>
      </c>
      <c r="J196" s="116">
        <v>4</v>
      </c>
      <c r="K196" s="113"/>
      <c r="L196" s="138">
        <v>0.7</v>
      </c>
      <c r="M196" s="118">
        <v>0.54100000000000004</v>
      </c>
      <c r="N196" s="119">
        <v>0.7</v>
      </c>
      <c r="O196" s="120"/>
      <c r="P196" s="113"/>
      <c r="Q196" s="121">
        <v>261</v>
      </c>
      <c r="R196" s="122">
        <v>38.557000026658997</v>
      </c>
      <c r="S196" s="123">
        <v>36</v>
      </c>
      <c r="T196" s="135">
        <v>1.07102777851831</v>
      </c>
      <c r="U196" s="136">
        <v>-12.421479697872099</v>
      </c>
      <c r="V196" s="126">
        <v>7.4999999999999997E-3</v>
      </c>
      <c r="W196" s="126">
        <v>3.5000000000000001E-3</v>
      </c>
      <c r="X196" s="127">
        <v>0</v>
      </c>
      <c r="Y196" s="127">
        <v>32</v>
      </c>
      <c r="Z196" s="113"/>
      <c r="AA196" s="128">
        <v>607</v>
      </c>
      <c r="AB196" s="112">
        <v>89.670877456636106</v>
      </c>
      <c r="AC196" s="123">
        <v>200</v>
      </c>
      <c r="AD196" s="118">
        <v>0.448354387283181</v>
      </c>
      <c r="AE196" s="129">
        <v>-912.00822054373396</v>
      </c>
      <c r="AF196" s="114"/>
      <c r="AG196" s="114"/>
      <c r="AH196" s="130">
        <v>747</v>
      </c>
      <c r="AI196" s="127">
        <v>1018</v>
      </c>
      <c r="AJ196" s="113"/>
      <c r="AK196" s="122">
        <v>6683.7662600000003</v>
      </c>
      <c r="AL196" s="122">
        <v>987.379217873573</v>
      </c>
      <c r="AM196" s="131">
        <v>828</v>
      </c>
      <c r="AN196" s="124">
        <v>1.1924869781081799</v>
      </c>
      <c r="AO196" s="132">
        <v>395.07222694894199</v>
      </c>
      <c r="AP196" s="126">
        <v>0.01</v>
      </c>
      <c r="AQ196" s="126">
        <v>9.4999999999999998E-3</v>
      </c>
      <c r="AR196" s="127">
        <v>0</v>
      </c>
      <c r="AS196" s="127">
        <v>43</v>
      </c>
      <c r="AT196" s="115"/>
      <c r="AU196" s="122">
        <v>3681.25893</v>
      </c>
      <c r="AV196" s="112">
        <v>543.82490675152803</v>
      </c>
      <c r="AW196" s="133">
        <v>573</v>
      </c>
      <c r="AX196" s="135">
        <v>0.94908360689620896</v>
      </c>
      <c r="AY196" s="139">
        <v>-661.39061960783295</v>
      </c>
      <c r="AZ196" s="114">
        <v>1.5E-3</v>
      </c>
      <c r="BA196" s="114"/>
      <c r="BB196" s="127">
        <v>198</v>
      </c>
      <c r="BC196" s="127">
        <v>974</v>
      </c>
      <c r="BD196" s="113"/>
      <c r="BE196" s="122">
        <v>233</v>
      </c>
      <c r="BF196" s="112">
        <v>34.420616882036597</v>
      </c>
      <c r="BG196" s="134">
        <v>65</v>
      </c>
      <c r="BH196" s="118">
        <v>0.52954795203133198</v>
      </c>
      <c r="BI196" s="129">
        <v>-260.67767167671298</v>
      </c>
      <c r="BJ196" s="114"/>
      <c r="BK196" s="114"/>
      <c r="BL196" s="127">
        <v>207</v>
      </c>
      <c r="BM196" s="127">
        <v>295</v>
      </c>
      <c r="BN196" s="113"/>
      <c r="BO196" s="121">
        <v>917</v>
      </c>
      <c r="BP196" s="122">
        <v>135.466547986384</v>
      </c>
      <c r="BQ196" s="134">
        <v>78</v>
      </c>
      <c r="BR196" s="124">
        <v>1.73675061521005</v>
      </c>
      <c r="BS196" s="125">
        <v>351.83146549438101</v>
      </c>
      <c r="BT196" s="114">
        <v>7.4999999999999997E-3</v>
      </c>
      <c r="BU196" s="126">
        <v>7.4999999999999997E-3</v>
      </c>
      <c r="BV196" s="121">
        <v>0</v>
      </c>
      <c r="BW196" s="121">
        <v>0</v>
      </c>
      <c r="BX196" s="115"/>
      <c r="BY196" s="120">
        <v>0.98522696749932803</v>
      </c>
      <c r="BZ196" s="120">
        <v>1</v>
      </c>
      <c r="CA196" s="137">
        <v>0.99409078699973097</v>
      </c>
      <c r="CB196" s="119">
        <v>0.9</v>
      </c>
      <c r="CC196" s="126">
        <v>2.5000000000000001E-3</v>
      </c>
      <c r="CD196" s="115"/>
      <c r="CE196" s="115"/>
    </row>
    <row r="197" spans="1:83" s="87" customFormat="1" ht="21.4" customHeight="1" x14ac:dyDescent="0.2">
      <c r="A197" s="111" t="s">
        <v>246</v>
      </c>
      <c r="B197" s="111" t="s">
        <v>247</v>
      </c>
      <c r="C197" s="111" t="s">
        <v>261</v>
      </c>
      <c r="D197" s="112">
        <v>2.9682927161111099</v>
      </c>
      <c r="E197" s="113"/>
      <c r="F197" s="114">
        <v>2.1874999999999999E-2</v>
      </c>
      <c r="G197" s="114">
        <v>1.4749999999999999E-2</v>
      </c>
      <c r="H197" s="115"/>
      <c r="I197" s="116">
        <v>4</v>
      </c>
      <c r="J197" s="116">
        <v>3</v>
      </c>
      <c r="K197" s="113"/>
      <c r="L197" s="140">
        <v>0.65</v>
      </c>
      <c r="M197" s="120">
        <v>0.68799999999999994</v>
      </c>
      <c r="N197" s="119">
        <v>0.7</v>
      </c>
      <c r="O197" s="120"/>
      <c r="P197" s="113"/>
      <c r="Q197" s="121">
        <v>251</v>
      </c>
      <c r="R197" s="122">
        <v>84.560393467139605</v>
      </c>
      <c r="S197" s="123">
        <v>36</v>
      </c>
      <c r="T197" s="124">
        <v>2.3488998185316499</v>
      </c>
      <c r="U197" s="125">
        <v>131.10472061083999</v>
      </c>
      <c r="V197" s="126">
        <v>0.01</v>
      </c>
      <c r="W197" s="126">
        <v>0.01</v>
      </c>
      <c r="X197" s="127">
        <v>0</v>
      </c>
      <c r="Y197" s="127">
        <v>0</v>
      </c>
      <c r="Z197" s="113"/>
      <c r="AA197" s="128">
        <v>243</v>
      </c>
      <c r="AB197" s="112">
        <v>81.865241484123203</v>
      </c>
      <c r="AC197" s="123">
        <v>200</v>
      </c>
      <c r="AD197" s="118">
        <v>0.40932620742061598</v>
      </c>
      <c r="AE197" s="129">
        <v>-423.08488549533303</v>
      </c>
      <c r="AF197" s="114"/>
      <c r="AG197" s="114"/>
      <c r="AH197" s="130">
        <v>351</v>
      </c>
      <c r="AI197" s="127">
        <v>470</v>
      </c>
      <c r="AJ197" s="113"/>
      <c r="AK197" s="122">
        <v>1445.9340999999999</v>
      </c>
      <c r="AL197" s="122">
        <v>487.12651961575398</v>
      </c>
      <c r="AM197" s="131">
        <v>806.1</v>
      </c>
      <c r="AN197" s="118">
        <v>0.604300359280182</v>
      </c>
      <c r="AO197" s="141">
        <v>-1238.7210309889399</v>
      </c>
      <c r="AP197" s="126"/>
      <c r="AQ197" s="126"/>
      <c r="AR197" s="127">
        <v>947</v>
      </c>
      <c r="AS197" s="127">
        <v>1426</v>
      </c>
      <c r="AT197" s="115"/>
      <c r="AU197" s="122">
        <v>1749.8169</v>
      </c>
      <c r="AV197" s="112">
        <v>589.50281099382698</v>
      </c>
      <c r="AW197" s="133">
        <v>573</v>
      </c>
      <c r="AX197" s="135">
        <v>1.02880071726671</v>
      </c>
      <c r="AY197" s="139">
        <v>-154.43430080093299</v>
      </c>
      <c r="AZ197" s="114">
        <v>7.4999999999999997E-3</v>
      </c>
      <c r="BA197" s="114">
        <v>2.2499999999999998E-3</v>
      </c>
      <c r="BB197" s="127">
        <v>0</v>
      </c>
      <c r="BC197" s="127">
        <v>292</v>
      </c>
      <c r="BD197" s="113"/>
      <c r="BE197" s="122">
        <v>149</v>
      </c>
      <c r="BF197" s="112">
        <v>50.197205683680501</v>
      </c>
      <c r="BG197" s="134">
        <v>65</v>
      </c>
      <c r="BH197" s="120">
        <v>0.77226470282585302</v>
      </c>
      <c r="BI197" s="128">
        <v>-67.477587785983303</v>
      </c>
      <c r="BJ197" s="114"/>
      <c r="BK197" s="114"/>
      <c r="BL197" s="127">
        <v>44</v>
      </c>
      <c r="BM197" s="127">
        <v>83</v>
      </c>
      <c r="BN197" s="113"/>
      <c r="BO197" s="121">
        <v>216</v>
      </c>
      <c r="BP197" s="122">
        <v>72.769103541442803</v>
      </c>
      <c r="BQ197" s="134">
        <v>78</v>
      </c>
      <c r="BR197" s="135">
        <v>0.93293722489029296</v>
      </c>
      <c r="BS197" s="136">
        <v>-31.826320819375901</v>
      </c>
      <c r="BT197" s="114">
        <v>1.8749999999999999E-3</v>
      </c>
      <c r="BU197" s="126"/>
      <c r="BV197" s="121">
        <v>16</v>
      </c>
      <c r="BW197" s="121">
        <v>62</v>
      </c>
      <c r="BX197" s="115"/>
      <c r="BY197" s="120">
        <v>0.99326275264677599</v>
      </c>
      <c r="BZ197" s="120">
        <v>1</v>
      </c>
      <c r="CA197" s="137">
        <v>0.99730510105870995</v>
      </c>
      <c r="CB197" s="119">
        <v>0.9</v>
      </c>
      <c r="CC197" s="126">
        <v>2.5000000000000001E-3</v>
      </c>
      <c r="CD197" s="115"/>
      <c r="CE197" s="115"/>
    </row>
    <row r="198" spans="1:83" s="87" customFormat="1" ht="21.4" customHeight="1" x14ac:dyDescent="0.2">
      <c r="A198" s="111" t="s">
        <v>246</v>
      </c>
      <c r="B198" s="111" t="s">
        <v>247</v>
      </c>
      <c r="C198" s="111" t="s">
        <v>262</v>
      </c>
      <c r="D198" s="112">
        <v>3.91358108133333</v>
      </c>
      <c r="E198" s="113"/>
      <c r="F198" s="114">
        <v>0.02</v>
      </c>
      <c r="G198" s="114">
        <v>1.9E-2</v>
      </c>
      <c r="H198" s="115"/>
      <c r="I198" s="116">
        <v>3</v>
      </c>
      <c r="J198" s="116">
        <v>3</v>
      </c>
      <c r="K198" s="113"/>
      <c r="L198" s="117">
        <v>0.28999999999999998</v>
      </c>
      <c r="M198" s="118">
        <v>0.42299999999999999</v>
      </c>
      <c r="N198" s="119">
        <v>0.7</v>
      </c>
      <c r="O198" s="120"/>
      <c r="P198" s="113"/>
      <c r="Q198" s="121">
        <v>166</v>
      </c>
      <c r="R198" s="122">
        <v>42.416394741831901</v>
      </c>
      <c r="S198" s="123">
        <v>36</v>
      </c>
      <c r="T198" s="124">
        <v>1.17823318727311</v>
      </c>
      <c r="U198" s="125">
        <v>7.9226329627841503</v>
      </c>
      <c r="V198" s="126">
        <v>0.01</v>
      </c>
      <c r="W198" s="126">
        <v>8.9999999999999993E-3</v>
      </c>
      <c r="X198" s="127">
        <v>0</v>
      </c>
      <c r="Y198" s="127">
        <v>4</v>
      </c>
      <c r="Z198" s="113"/>
      <c r="AA198" s="128">
        <v>295</v>
      </c>
      <c r="AB198" s="112">
        <v>75.3785328243398</v>
      </c>
      <c r="AC198" s="123">
        <v>200</v>
      </c>
      <c r="AD198" s="118">
        <v>0.37689266412169897</v>
      </c>
      <c r="AE198" s="129">
        <v>-583.20759465119897</v>
      </c>
      <c r="AF198" s="114"/>
      <c r="AG198" s="114"/>
      <c r="AH198" s="130">
        <v>488</v>
      </c>
      <c r="AI198" s="127">
        <v>645</v>
      </c>
      <c r="AJ198" s="113"/>
      <c r="AK198" s="122">
        <v>1436.2166</v>
      </c>
      <c r="AL198" s="122">
        <v>366.98271229139601</v>
      </c>
      <c r="AM198" s="131">
        <v>646.5</v>
      </c>
      <c r="AN198" s="118">
        <v>0.56764533997122302</v>
      </c>
      <c r="AO198" s="141">
        <v>-1402.5894497100001</v>
      </c>
      <c r="AP198" s="126"/>
      <c r="AQ198" s="126"/>
      <c r="AR198" s="127">
        <v>1094</v>
      </c>
      <c r="AS198" s="127">
        <v>1600</v>
      </c>
      <c r="AT198" s="115"/>
      <c r="AU198" s="122">
        <v>2083.2278099999999</v>
      </c>
      <c r="AV198" s="112">
        <v>532.30730798868694</v>
      </c>
      <c r="AW198" s="133">
        <v>573</v>
      </c>
      <c r="AX198" s="120">
        <v>0.92898308549509001</v>
      </c>
      <c r="AY198" s="122">
        <v>-427.45499197263598</v>
      </c>
      <c r="AZ198" s="114">
        <v>0</v>
      </c>
      <c r="BA198" s="114"/>
      <c r="BB198" s="127">
        <v>160</v>
      </c>
      <c r="BC198" s="127">
        <v>608</v>
      </c>
      <c r="BD198" s="113"/>
      <c r="BE198" s="122">
        <v>236</v>
      </c>
      <c r="BF198" s="112">
        <v>60.3028262594718</v>
      </c>
      <c r="BG198" s="134">
        <v>65</v>
      </c>
      <c r="BH198" s="120">
        <v>0.92773578860725903</v>
      </c>
      <c r="BI198" s="128">
        <v>-49.417468261639698</v>
      </c>
      <c r="BJ198" s="114"/>
      <c r="BK198" s="114"/>
      <c r="BL198" s="127">
        <v>19</v>
      </c>
      <c r="BM198" s="127">
        <v>70</v>
      </c>
      <c r="BN198" s="113"/>
      <c r="BO198" s="121">
        <v>422</v>
      </c>
      <c r="BP198" s="122">
        <v>107.829630006344</v>
      </c>
      <c r="BQ198" s="134">
        <v>78</v>
      </c>
      <c r="BR198" s="124">
        <v>1.3824311539274901</v>
      </c>
      <c r="BS198" s="125">
        <v>95.2504192221827</v>
      </c>
      <c r="BT198" s="114">
        <v>7.4999999999999997E-3</v>
      </c>
      <c r="BU198" s="126">
        <v>7.4999999999999997E-3</v>
      </c>
      <c r="BV198" s="121">
        <v>0</v>
      </c>
      <c r="BW198" s="121">
        <v>0</v>
      </c>
      <c r="BX198" s="115"/>
      <c r="BY198" s="120">
        <v>0.99774901519414805</v>
      </c>
      <c r="BZ198" s="120">
        <v>1</v>
      </c>
      <c r="CA198" s="137">
        <v>0.99909960607765902</v>
      </c>
      <c r="CB198" s="119">
        <v>0.9</v>
      </c>
      <c r="CC198" s="126">
        <v>2.5000000000000001E-3</v>
      </c>
      <c r="CD198" s="115"/>
      <c r="CE198" s="115"/>
    </row>
    <row r="199" spans="1:83" s="87" customFormat="1" ht="21.4" customHeight="1" x14ac:dyDescent="0.2">
      <c r="A199" s="111" t="s">
        <v>246</v>
      </c>
      <c r="B199" s="111" t="s">
        <v>247</v>
      </c>
      <c r="C199" s="111" t="s">
        <v>263</v>
      </c>
      <c r="D199" s="112">
        <v>7.7894218750000004</v>
      </c>
      <c r="E199" s="113"/>
      <c r="F199" s="114">
        <v>4.4999999999999998E-2</v>
      </c>
      <c r="G199" s="114">
        <v>4.1500000000000002E-2</v>
      </c>
      <c r="H199" s="115"/>
      <c r="I199" s="116">
        <v>5</v>
      </c>
      <c r="J199" s="116">
        <v>5</v>
      </c>
      <c r="K199" s="113"/>
      <c r="L199" s="137">
        <v>1</v>
      </c>
      <c r="M199" s="135">
        <v>0.77800000000000002</v>
      </c>
      <c r="N199" s="119">
        <v>0.7</v>
      </c>
      <c r="O199" s="120">
        <v>1.0999999999999999E-2</v>
      </c>
      <c r="P199" s="113"/>
      <c r="Q199" s="121">
        <v>310</v>
      </c>
      <c r="R199" s="122">
        <v>39.797561998142498</v>
      </c>
      <c r="S199" s="123">
        <v>36</v>
      </c>
      <c r="T199" s="135">
        <v>1.1054878332817399</v>
      </c>
      <c r="U199" s="136">
        <v>-4.6303283750000297</v>
      </c>
      <c r="V199" s="126">
        <v>8.9999999999999993E-3</v>
      </c>
      <c r="W199" s="126">
        <v>5.4999999999999997E-3</v>
      </c>
      <c r="X199" s="127">
        <v>0</v>
      </c>
      <c r="Y199" s="127">
        <v>27</v>
      </c>
      <c r="Z199" s="113"/>
      <c r="AA199" s="128">
        <v>899</v>
      </c>
      <c r="AB199" s="112">
        <v>115.41292979461301</v>
      </c>
      <c r="AC199" s="123">
        <v>200</v>
      </c>
      <c r="AD199" s="118">
        <v>0.57706464897306498</v>
      </c>
      <c r="AE199" s="129">
        <v>-848.94626874999994</v>
      </c>
      <c r="AF199" s="114"/>
      <c r="AG199" s="114"/>
      <c r="AH199" s="130">
        <v>659</v>
      </c>
      <c r="AI199" s="127">
        <v>971</v>
      </c>
      <c r="AJ199" s="113"/>
      <c r="AK199" s="122">
        <v>5741.5156299999999</v>
      </c>
      <c r="AL199" s="122">
        <v>737.09136854267501</v>
      </c>
      <c r="AM199" s="131">
        <v>828</v>
      </c>
      <c r="AN199" s="120">
        <v>0.89020696683897904</v>
      </c>
      <c r="AO199" s="122">
        <v>-1494.9819226249999</v>
      </c>
      <c r="AP199" s="126"/>
      <c r="AQ199" s="126"/>
      <c r="AR199" s="127">
        <v>709</v>
      </c>
      <c r="AS199" s="127">
        <v>1999</v>
      </c>
      <c r="AT199" s="115"/>
      <c r="AU199" s="122">
        <v>5384.9304499999998</v>
      </c>
      <c r="AV199" s="112">
        <v>691.31323690180795</v>
      </c>
      <c r="AW199" s="133">
        <v>573</v>
      </c>
      <c r="AX199" s="124">
        <v>1.2064803436331699</v>
      </c>
      <c r="AY199" s="132">
        <v>387.77640299375099</v>
      </c>
      <c r="AZ199" s="114">
        <v>1.4999999999999999E-2</v>
      </c>
      <c r="BA199" s="114">
        <v>1.4999999999999999E-2</v>
      </c>
      <c r="BB199" s="127">
        <v>0</v>
      </c>
      <c r="BC199" s="127">
        <v>0</v>
      </c>
      <c r="BD199" s="113"/>
      <c r="BE199" s="122">
        <v>251.5</v>
      </c>
      <c r="BF199" s="112">
        <v>32.287376911396301</v>
      </c>
      <c r="BG199" s="134">
        <v>65</v>
      </c>
      <c r="BH199" s="118">
        <v>0.496728875559943</v>
      </c>
      <c r="BI199" s="129">
        <v>-316.58253734375</v>
      </c>
      <c r="BJ199" s="114"/>
      <c r="BK199" s="114"/>
      <c r="BL199" s="127">
        <v>255</v>
      </c>
      <c r="BM199" s="127">
        <v>357</v>
      </c>
      <c r="BN199" s="113"/>
      <c r="BO199" s="121">
        <v>797</v>
      </c>
      <c r="BP199" s="122">
        <v>102.318248104902</v>
      </c>
      <c r="BQ199" s="134">
        <v>78</v>
      </c>
      <c r="BR199" s="124">
        <v>1.3117724116013101</v>
      </c>
      <c r="BS199" s="125">
        <v>146.65182035000001</v>
      </c>
      <c r="BT199" s="114">
        <v>7.4999999999999997E-3</v>
      </c>
      <c r="BU199" s="126">
        <v>7.4999999999999997E-3</v>
      </c>
      <c r="BV199" s="121">
        <v>0</v>
      </c>
      <c r="BW199" s="121">
        <v>0</v>
      </c>
      <c r="BX199" s="115"/>
      <c r="BY199" s="120">
        <v>0.99175395587252102</v>
      </c>
      <c r="BZ199" s="120">
        <v>1</v>
      </c>
      <c r="CA199" s="137">
        <v>0.99670158234900796</v>
      </c>
      <c r="CB199" s="119">
        <v>0.9</v>
      </c>
      <c r="CC199" s="126">
        <v>2.5000000000000001E-3</v>
      </c>
      <c r="CD199" s="115"/>
      <c r="CE199" s="115"/>
    </row>
    <row r="200" spans="1:83" s="87" customFormat="1" ht="21.4" customHeight="1" x14ac:dyDescent="0.2">
      <c r="A200" s="111" t="s">
        <v>246</v>
      </c>
      <c r="B200" s="111" t="s">
        <v>247</v>
      </c>
      <c r="C200" s="111" t="s">
        <v>264</v>
      </c>
      <c r="D200" s="112">
        <v>2.62664236911111</v>
      </c>
      <c r="E200" s="113"/>
      <c r="F200" s="114">
        <v>3.2499999999999999E-3</v>
      </c>
      <c r="G200" s="114">
        <v>2.5000000000000001E-3</v>
      </c>
      <c r="H200" s="115"/>
      <c r="I200" s="116">
        <v>2</v>
      </c>
      <c r="J200" s="116">
        <v>1</v>
      </c>
      <c r="K200" s="113"/>
      <c r="L200" s="117">
        <v>0.47</v>
      </c>
      <c r="M200" s="120">
        <v>0.60599999999999998</v>
      </c>
      <c r="N200" s="119">
        <v>0.7</v>
      </c>
      <c r="O200" s="120"/>
      <c r="P200" s="113"/>
      <c r="Q200" s="121">
        <v>87</v>
      </c>
      <c r="R200" s="122">
        <v>33.122133802114</v>
      </c>
      <c r="S200" s="123">
        <v>36</v>
      </c>
      <c r="T200" s="120">
        <v>0.92005927228094497</v>
      </c>
      <c r="U200" s="128">
        <v>-19.095338573136001</v>
      </c>
      <c r="V200" s="126"/>
      <c r="W200" s="126"/>
      <c r="X200" s="127">
        <v>8</v>
      </c>
      <c r="Y200" s="127">
        <v>27</v>
      </c>
      <c r="Z200" s="113"/>
      <c r="AA200" s="128">
        <v>233</v>
      </c>
      <c r="AB200" s="112">
        <v>88.706404320604193</v>
      </c>
      <c r="AC200" s="123">
        <v>200</v>
      </c>
      <c r="AD200" s="118">
        <v>0.44353202160302102</v>
      </c>
      <c r="AE200" s="129">
        <v>-356.41854762853302</v>
      </c>
      <c r="AF200" s="114"/>
      <c r="AG200" s="114"/>
      <c r="AH200" s="130">
        <v>293</v>
      </c>
      <c r="AI200" s="127">
        <v>398</v>
      </c>
      <c r="AJ200" s="113"/>
      <c r="AK200" s="122">
        <v>967.83109999999999</v>
      </c>
      <c r="AL200" s="122">
        <v>368.46702519594498</v>
      </c>
      <c r="AM200" s="131">
        <v>828</v>
      </c>
      <c r="AN200" s="118">
        <v>0.44500848453616498</v>
      </c>
      <c r="AO200" s="141">
        <v>-1472.36168718213</v>
      </c>
      <c r="AP200" s="126"/>
      <c r="AQ200" s="126"/>
      <c r="AR200" s="127">
        <v>1208</v>
      </c>
      <c r="AS200" s="127">
        <v>1643</v>
      </c>
      <c r="AT200" s="115"/>
      <c r="AU200" s="122">
        <v>1405.58872</v>
      </c>
      <c r="AV200" s="112">
        <v>535.12755924807095</v>
      </c>
      <c r="AW200" s="133">
        <v>573</v>
      </c>
      <c r="AX200" s="135">
        <v>0.93390498996172999</v>
      </c>
      <c r="AY200" s="139">
        <v>-279.48326036974498</v>
      </c>
      <c r="AZ200" s="114">
        <v>7.5000000000000002E-4</v>
      </c>
      <c r="BA200" s="114"/>
      <c r="BB200" s="127">
        <v>100</v>
      </c>
      <c r="BC200" s="127">
        <v>401</v>
      </c>
      <c r="BD200" s="113"/>
      <c r="BE200" s="122">
        <v>106.1</v>
      </c>
      <c r="BF200" s="112">
        <v>40.3937746713138</v>
      </c>
      <c r="BG200" s="134">
        <v>65</v>
      </c>
      <c r="BH200" s="118">
        <v>0.62144268725098095</v>
      </c>
      <c r="BI200" s="129">
        <v>-85.461027979273297</v>
      </c>
      <c r="BJ200" s="114"/>
      <c r="BK200" s="114"/>
      <c r="BL200" s="127">
        <v>65</v>
      </c>
      <c r="BM200" s="127">
        <v>99</v>
      </c>
      <c r="BN200" s="113"/>
      <c r="BO200" s="121">
        <v>146</v>
      </c>
      <c r="BP200" s="122">
        <v>55.5842705184902</v>
      </c>
      <c r="BQ200" s="134">
        <v>78</v>
      </c>
      <c r="BR200" s="120">
        <v>0.712618852801156</v>
      </c>
      <c r="BS200" s="128">
        <v>-73.301523367929505</v>
      </c>
      <c r="BT200" s="114"/>
      <c r="BU200" s="126"/>
      <c r="BV200" s="121">
        <v>59</v>
      </c>
      <c r="BW200" s="121">
        <v>100</v>
      </c>
      <c r="BX200" s="115"/>
      <c r="BY200" s="120">
        <v>0.98968105065666001</v>
      </c>
      <c r="BZ200" s="120">
        <v>1</v>
      </c>
      <c r="CA200" s="137">
        <v>0.99587242026266398</v>
      </c>
      <c r="CB200" s="119">
        <v>0.9</v>
      </c>
      <c r="CC200" s="126">
        <v>2.5000000000000001E-3</v>
      </c>
      <c r="CD200" s="115"/>
      <c r="CE200" s="115"/>
    </row>
    <row r="201" spans="1:83" s="87" customFormat="1" ht="21.4" customHeight="1" x14ac:dyDescent="0.2">
      <c r="A201" s="111" t="s">
        <v>246</v>
      </c>
      <c r="B201" s="111" t="s">
        <v>247</v>
      </c>
      <c r="C201" s="111" t="s">
        <v>265</v>
      </c>
      <c r="D201" s="112">
        <v>4.0835714029999997</v>
      </c>
      <c r="E201" s="113"/>
      <c r="F201" s="114">
        <v>2.5000000000000001E-2</v>
      </c>
      <c r="G201" s="114">
        <v>2.5000000000000001E-2</v>
      </c>
      <c r="H201" s="115"/>
      <c r="I201" s="116">
        <v>3</v>
      </c>
      <c r="J201" s="116">
        <v>3</v>
      </c>
      <c r="K201" s="113"/>
      <c r="L201" s="138">
        <v>0.83</v>
      </c>
      <c r="M201" s="118">
        <v>0.56999999999999995</v>
      </c>
      <c r="N201" s="119">
        <v>0.7</v>
      </c>
      <c r="O201" s="120"/>
      <c r="P201" s="113"/>
      <c r="Q201" s="121">
        <v>131</v>
      </c>
      <c r="R201" s="122">
        <v>32.0797623138806</v>
      </c>
      <c r="S201" s="123">
        <v>36</v>
      </c>
      <c r="T201" s="120">
        <v>0.89110450871890601</v>
      </c>
      <c r="U201" s="128">
        <v>-33.943616109975999</v>
      </c>
      <c r="V201" s="126"/>
      <c r="W201" s="126"/>
      <c r="X201" s="127">
        <v>17</v>
      </c>
      <c r="Y201" s="127">
        <v>46</v>
      </c>
      <c r="Z201" s="113"/>
      <c r="AA201" s="128">
        <v>333</v>
      </c>
      <c r="AB201" s="112">
        <v>81.546266034520997</v>
      </c>
      <c r="AC201" s="123">
        <v>200</v>
      </c>
      <c r="AD201" s="118">
        <v>0.40773133017260499</v>
      </c>
      <c r="AE201" s="129">
        <v>-583.35342283320006</v>
      </c>
      <c r="AF201" s="114"/>
      <c r="AG201" s="114"/>
      <c r="AH201" s="130">
        <v>484</v>
      </c>
      <c r="AI201" s="127">
        <v>648</v>
      </c>
      <c r="AJ201" s="113"/>
      <c r="AK201" s="122">
        <v>1491.6719800000001</v>
      </c>
      <c r="AL201" s="122">
        <v>365.28612647844</v>
      </c>
      <c r="AM201" s="131">
        <v>762.4</v>
      </c>
      <c r="AN201" s="118">
        <v>0.47912660870729301</v>
      </c>
      <c r="AO201" s="141">
        <v>-2001.46726784016</v>
      </c>
      <c r="AP201" s="126"/>
      <c r="AQ201" s="126"/>
      <c r="AR201" s="127">
        <v>1622</v>
      </c>
      <c r="AS201" s="127">
        <v>2245</v>
      </c>
      <c r="AT201" s="115"/>
      <c r="AU201" s="122">
        <v>2798.1361099999999</v>
      </c>
      <c r="AV201" s="112">
        <v>685.21787275333202</v>
      </c>
      <c r="AW201" s="133">
        <v>573</v>
      </c>
      <c r="AX201" s="124">
        <v>1.1958427098661999</v>
      </c>
      <c r="AY201" s="132">
        <v>178.399280976288</v>
      </c>
      <c r="AZ201" s="114">
        <v>1.4999999999999999E-2</v>
      </c>
      <c r="BA201" s="114">
        <v>1.4999999999999999E-2</v>
      </c>
      <c r="BB201" s="127">
        <v>0</v>
      </c>
      <c r="BC201" s="127">
        <v>10</v>
      </c>
      <c r="BD201" s="113"/>
      <c r="BE201" s="122">
        <v>209.4</v>
      </c>
      <c r="BF201" s="112">
        <v>51.278642965851901</v>
      </c>
      <c r="BG201" s="134">
        <v>65</v>
      </c>
      <c r="BH201" s="120">
        <v>0.78890219947464502</v>
      </c>
      <c r="BI201" s="128">
        <v>-88.414862420790001</v>
      </c>
      <c r="BJ201" s="114"/>
      <c r="BK201" s="114"/>
      <c r="BL201" s="127">
        <v>57</v>
      </c>
      <c r="BM201" s="127">
        <v>110</v>
      </c>
      <c r="BN201" s="113"/>
      <c r="BO201" s="121">
        <v>433</v>
      </c>
      <c r="BP201" s="122">
        <v>106.03463421305599</v>
      </c>
      <c r="BQ201" s="134">
        <v>78</v>
      </c>
      <c r="BR201" s="124">
        <v>1.3594183873468699</v>
      </c>
      <c r="BS201" s="125">
        <v>92.057723277846407</v>
      </c>
      <c r="BT201" s="114">
        <v>7.4999999999999997E-3</v>
      </c>
      <c r="BU201" s="126">
        <v>7.4999999999999997E-3</v>
      </c>
      <c r="BV201" s="121">
        <v>0</v>
      </c>
      <c r="BW201" s="121">
        <v>0</v>
      </c>
      <c r="BX201" s="115"/>
      <c r="BY201" s="120">
        <v>0.99791666666666701</v>
      </c>
      <c r="BZ201" s="120">
        <v>1</v>
      </c>
      <c r="CA201" s="137">
        <v>0.99916666666666698</v>
      </c>
      <c r="CB201" s="119">
        <v>0.9</v>
      </c>
      <c r="CC201" s="126">
        <v>2.5000000000000001E-3</v>
      </c>
      <c r="CD201" s="115"/>
      <c r="CE201" s="115"/>
    </row>
    <row r="202" spans="1:83" s="87" customFormat="1" ht="21.4" customHeight="1" x14ac:dyDescent="0.2">
      <c r="A202" s="111" t="s">
        <v>246</v>
      </c>
      <c r="B202" s="111" t="s">
        <v>247</v>
      </c>
      <c r="C202" s="111" t="s">
        <v>266</v>
      </c>
      <c r="D202" s="112">
        <v>3.29356989955556</v>
      </c>
      <c r="E202" s="113"/>
      <c r="F202" s="114">
        <v>2.9499999999999998E-2</v>
      </c>
      <c r="G202" s="114">
        <v>2.1499999999999998E-2</v>
      </c>
      <c r="H202" s="115"/>
      <c r="I202" s="116">
        <v>4</v>
      </c>
      <c r="J202" s="116">
        <v>4</v>
      </c>
      <c r="K202" s="113"/>
      <c r="L202" s="117">
        <v>0.56999999999999995</v>
      </c>
      <c r="M202" s="120">
        <v>0.68899999999999995</v>
      </c>
      <c r="N202" s="119">
        <v>0.7</v>
      </c>
      <c r="O202" s="120"/>
      <c r="P202" s="113"/>
      <c r="Q202" s="121">
        <v>132</v>
      </c>
      <c r="R202" s="122">
        <v>40.078092776416398</v>
      </c>
      <c r="S202" s="123">
        <v>36</v>
      </c>
      <c r="T202" s="135">
        <v>1.11328035490046</v>
      </c>
      <c r="U202" s="136">
        <v>-1.0338753828481799</v>
      </c>
      <c r="V202" s="126">
        <v>9.4999999999999998E-3</v>
      </c>
      <c r="W202" s="126">
        <v>5.4999999999999997E-3</v>
      </c>
      <c r="X202" s="127">
        <v>0</v>
      </c>
      <c r="Y202" s="127">
        <v>11</v>
      </c>
      <c r="Z202" s="113"/>
      <c r="AA202" s="128">
        <v>537</v>
      </c>
      <c r="AB202" s="112">
        <v>163.04496834042101</v>
      </c>
      <c r="AC202" s="123">
        <v>200</v>
      </c>
      <c r="AD202" s="120">
        <v>0.81522484170210496</v>
      </c>
      <c r="AE202" s="128">
        <v>-202.07708546026799</v>
      </c>
      <c r="AF202" s="114"/>
      <c r="AG202" s="114"/>
      <c r="AH202" s="130">
        <v>122</v>
      </c>
      <c r="AI202" s="127">
        <v>254</v>
      </c>
      <c r="AJ202" s="113"/>
      <c r="AK202" s="122">
        <v>2893.3586500000001</v>
      </c>
      <c r="AL202" s="122">
        <v>878.48709401626502</v>
      </c>
      <c r="AM202" s="131">
        <v>783.4</v>
      </c>
      <c r="AN202" s="124">
        <v>1.1213774495995199</v>
      </c>
      <c r="AO202" s="132">
        <v>-1.6062937478686801</v>
      </c>
      <c r="AP202" s="126">
        <v>0.01</v>
      </c>
      <c r="AQ202" s="126">
        <v>6.0000000000000001E-3</v>
      </c>
      <c r="AR202" s="127">
        <v>0</v>
      </c>
      <c r="AS202" s="127">
        <v>203</v>
      </c>
      <c r="AT202" s="115"/>
      <c r="AU202" s="122">
        <v>1392.79034</v>
      </c>
      <c r="AV202" s="112">
        <v>422.88167018648898</v>
      </c>
      <c r="AW202" s="133">
        <v>573</v>
      </c>
      <c r="AX202" s="118">
        <v>0.73801338601481503</v>
      </c>
      <c r="AY202" s="141">
        <v>-720.13619251779801</v>
      </c>
      <c r="AZ202" s="114"/>
      <c r="BA202" s="114"/>
      <c r="BB202" s="127">
        <v>495</v>
      </c>
      <c r="BC202" s="127">
        <v>872</v>
      </c>
      <c r="BD202" s="113"/>
      <c r="BE202" s="122">
        <v>185.1</v>
      </c>
      <c r="BF202" s="112">
        <v>56.200416461474802</v>
      </c>
      <c r="BG202" s="134">
        <v>65</v>
      </c>
      <c r="BH202" s="120">
        <v>0.86462179171499698</v>
      </c>
      <c r="BI202" s="128">
        <v>-55.100052774586999</v>
      </c>
      <c r="BJ202" s="114"/>
      <c r="BK202" s="114"/>
      <c r="BL202" s="127">
        <v>29</v>
      </c>
      <c r="BM202" s="127">
        <v>72</v>
      </c>
      <c r="BN202" s="113"/>
      <c r="BO202" s="121">
        <v>333</v>
      </c>
      <c r="BP202" s="122">
        <v>101.10609768595999</v>
      </c>
      <c r="BQ202" s="134">
        <v>78</v>
      </c>
      <c r="BR202" s="124">
        <v>1.2962320216148699</v>
      </c>
      <c r="BS202" s="125">
        <v>58.015896802226798</v>
      </c>
      <c r="BT202" s="114">
        <v>7.4999999999999997E-3</v>
      </c>
      <c r="BU202" s="126">
        <v>7.4999999999999997E-3</v>
      </c>
      <c r="BV202" s="121">
        <v>0</v>
      </c>
      <c r="BW202" s="121">
        <v>0</v>
      </c>
      <c r="BX202" s="115"/>
      <c r="BY202" s="120">
        <v>1</v>
      </c>
      <c r="BZ202" s="120">
        <v>1</v>
      </c>
      <c r="CA202" s="137">
        <v>1</v>
      </c>
      <c r="CB202" s="119">
        <v>0.9</v>
      </c>
      <c r="CC202" s="126">
        <v>2.5000000000000001E-3</v>
      </c>
      <c r="CD202" s="115"/>
      <c r="CE202" s="115"/>
    </row>
    <row r="203" spans="1:83" s="87" customFormat="1" ht="21.4" customHeight="1" x14ac:dyDescent="0.2">
      <c r="A203" s="111" t="s">
        <v>246</v>
      </c>
      <c r="B203" s="111" t="s">
        <v>247</v>
      </c>
      <c r="C203" s="111" t="s">
        <v>267</v>
      </c>
      <c r="D203" s="112">
        <v>3.99435921433333</v>
      </c>
      <c r="E203" s="113"/>
      <c r="F203" s="114">
        <v>0.01</v>
      </c>
      <c r="G203" s="114">
        <v>5.875E-3</v>
      </c>
      <c r="H203" s="115"/>
      <c r="I203" s="116">
        <v>2</v>
      </c>
      <c r="J203" s="116">
        <v>2</v>
      </c>
      <c r="K203" s="113"/>
      <c r="L203" s="137">
        <v>0.89</v>
      </c>
      <c r="M203" s="120">
        <v>0.66200000000000003</v>
      </c>
      <c r="N203" s="119">
        <v>0.7</v>
      </c>
      <c r="O203" s="120"/>
      <c r="P203" s="113"/>
      <c r="Q203" s="121">
        <v>94</v>
      </c>
      <c r="R203" s="122">
        <v>23.533186415155399</v>
      </c>
      <c r="S203" s="123">
        <v>36</v>
      </c>
      <c r="T203" s="118">
        <v>0.65369962264320602</v>
      </c>
      <c r="U203" s="129">
        <v>-67.340157385351901</v>
      </c>
      <c r="V203" s="126"/>
      <c r="W203" s="126"/>
      <c r="X203" s="127">
        <v>50</v>
      </c>
      <c r="Y203" s="127">
        <v>79</v>
      </c>
      <c r="Z203" s="113"/>
      <c r="AA203" s="128">
        <v>355</v>
      </c>
      <c r="AB203" s="112">
        <v>88.875331674257097</v>
      </c>
      <c r="AC203" s="123">
        <v>200</v>
      </c>
      <c r="AD203" s="118">
        <v>0.44437665837128498</v>
      </c>
      <c r="AE203" s="129">
        <v>-541.33420769639895</v>
      </c>
      <c r="AF203" s="114"/>
      <c r="AG203" s="114"/>
      <c r="AH203" s="130">
        <v>444</v>
      </c>
      <c r="AI203" s="127">
        <v>604</v>
      </c>
      <c r="AJ203" s="113"/>
      <c r="AK203" s="122">
        <v>1370.9849200000001</v>
      </c>
      <c r="AL203" s="122">
        <v>343.23025207156297</v>
      </c>
      <c r="AM203" s="131">
        <v>765.9</v>
      </c>
      <c r="AN203" s="118">
        <v>0.448139772909731</v>
      </c>
      <c r="AO203" s="141">
        <v>-2061.5269283733601</v>
      </c>
      <c r="AP203" s="126"/>
      <c r="AQ203" s="126"/>
      <c r="AR203" s="127">
        <v>1689</v>
      </c>
      <c r="AS203" s="127">
        <v>2301</v>
      </c>
      <c r="AT203" s="115"/>
      <c r="AU203" s="122">
        <v>1850.5825500000001</v>
      </c>
      <c r="AV203" s="112">
        <v>463.29898006152803</v>
      </c>
      <c r="AW203" s="133">
        <v>573</v>
      </c>
      <c r="AX203" s="120">
        <v>0.80854970342326005</v>
      </c>
      <c r="AY203" s="122">
        <v>-711.92191225863201</v>
      </c>
      <c r="AZ203" s="114"/>
      <c r="BA203" s="114"/>
      <c r="BB203" s="127">
        <v>439</v>
      </c>
      <c r="BC203" s="127">
        <v>896</v>
      </c>
      <c r="BD203" s="113"/>
      <c r="BE203" s="122">
        <v>174.6</v>
      </c>
      <c r="BF203" s="112">
        <v>43.711642000916299</v>
      </c>
      <c r="BG203" s="134">
        <v>65</v>
      </c>
      <c r="BH203" s="118">
        <v>0.672486800014097</v>
      </c>
      <c r="BI203" s="129">
        <v>-116.70861750133</v>
      </c>
      <c r="BJ203" s="114"/>
      <c r="BK203" s="114"/>
      <c r="BL203" s="127">
        <v>86</v>
      </c>
      <c r="BM203" s="127">
        <v>137</v>
      </c>
      <c r="BN203" s="113"/>
      <c r="BO203" s="121">
        <v>339</v>
      </c>
      <c r="BP203" s="122">
        <v>84.869682922741305</v>
      </c>
      <c r="BQ203" s="134">
        <v>78</v>
      </c>
      <c r="BR203" s="124">
        <v>1.0880728579838601</v>
      </c>
      <c r="BS203" s="125">
        <v>5.5061559642530797</v>
      </c>
      <c r="BT203" s="114">
        <v>7.4999999999999997E-3</v>
      </c>
      <c r="BU203" s="126">
        <v>3.375E-3</v>
      </c>
      <c r="BV203" s="121">
        <v>0</v>
      </c>
      <c r="BW203" s="121">
        <v>35</v>
      </c>
      <c r="BX203" s="115"/>
      <c r="BY203" s="120">
        <v>0.99518161601186095</v>
      </c>
      <c r="BZ203" s="120">
        <v>1</v>
      </c>
      <c r="CA203" s="137">
        <v>0.99807264640474402</v>
      </c>
      <c r="CB203" s="119">
        <v>0.9</v>
      </c>
      <c r="CC203" s="126">
        <v>2.5000000000000001E-3</v>
      </c>
      <c r="CD203" s="115"/>
      <c r="CE203" s="115"/>
    </row>
    <row r="204" spans="1:83" s="87" customFormat="1" ht="21.4" customHeight="1" x14ac:dyDescent="0.2">
      <c r="A204" s="111" t="s">
        <v>246</v>
      </c>
      <c r="B204" s="111" t="s">
        <v>247</v>
      </c>
      <c r="C204" s="111" t="s">
        <v>268</v>
      </c>
      <c r="D204" s="112">
        <v>4.8516961247777797</v>
      </c>
      <c r="E204" s="113"/>
      <c r="F204" s="114">
        <v>0.06</v>
      </c>
      <c r="G204" s="114">
        <v>5.5875000000000001E-2</v>
      </c>
      <c r="H204" s="115"/>
      <c r="I204" s="116">
        <v>6</v>
      </c>
      <c r="J204" s="116">
        <v>6</v>
      </c>
      <c r="K204" s="113"/>
      <c r="L204" s="140">
        <v>0.65</v>
      </c>
      <c r="M204" s="120">
        <v>0.61599999999999999</v>
      </c>
      <c r="N204" s="119">
        <v>0.7</v>
      </c>
      <c r="O204" s="120"/>
      <c r="P204" s="113"/>
      <c r="Q204" s="121">
        <v>214</v>
      </c>
      <c r="R204" s="122">
        <v>44.108285947072098</v>
      </c>
      <c r="S204" s="123">
        <v>36</v>
      </c>
      <c r="T204" s="124">
        <v>1.2252301651964499</v>
      </c>
      <c r="U204" s="125">
        <v>18.030290127975899</v>
      </c>
      <c r="V204" s="126">
        <v>0.01</v>
      </c>
      <c r="W204" s="126">
        <v>0.01</v>
      </c>
      <c r="X204" s="127">
        <v>0</v>
      </c>
      <c r="Y204" s="127">
        <v>0</v>
      </c>
      <c r="Z204" s="113"/>
      <c r="AA204" s="128">
        <v>750</v>
      </c>
      <c r="AB204" s="112">
        <v>154.585114300486</v>
      </c>
      <c r="AC204" s="123">
        <v>200</v>
      </c>
      <c r="AD204" s="120">
        <v>0.77292557150243002</v>
      </c>
      <c r="AE204" s="128">
        <v>-338.72061040013398</v>
      </c>
      <c r="AF204" s="114"/>
      <c r="AG204" s="114"/>
      <c r="AH204" s="130">
        <v>221</v>
      </c>
      <c r="AI204" s="127">
        <v>415</v>
      </c>
      <c r="AJ204" s="113"/>
      <c r="AK204" s="122">
        <v>5088.4870099999998</v>
      </c>
      <c r="AL204" s="122">
        <v>1048.8057947431901</v>
      </c>
      <c r="AM204" s="131">
        <v>828</v>
      </c>
      <c r="AN204" s="124">
        <v>1.26667366514878</v>
      </c>
      <c r="AO204" s="132">
        <v>581.183682943446</v>
      </c>
      <c r="AP204" s="126">
        <v>0.01</v>
      </c>
      <c r="AQ204" s="126">
        <v>0.01</v>
      </c>
      <c r="AR204" s="127">
        <v>0</v>
      </c>
      <c r="AS204" s="127">
        <v>0</v>
      </c>
      <c r="AT204" s="115"/>
      <c r="AU204" s="122">
        <v>3761.8697000000002</v>
      </c>
      <c r="AV204" s="112">
        <v>775.37207674404897</v>
      </c>
      <c r="AW204" s="133">
        <v>573</v>
      </c>
      <c r="AX204" s="124">
        <v>1.3531798896056699</v>
      </c>
      <c r="AY204" s="132">
        <v>649.35720371441198</v>
      </c>
      <c r="AZ204" s="114">
        <v>1.4999999999999999E-2</v>
      </c>
      <c r="BA204" s="114">
        <v>1.4999999999999999E-2</v>
      </c>
      <c r="BB204" s="127">
        <v>0</v>
      </c>
      <c r="BC204" s="127">
        <v>0</v>
      </c>
      <c r="BD204" s="113"/>
      <c r="BE204" s="122">
        <v>406.5</v>
      </c>
      <c r="BF204" s="112">
        <v>83.7851319508637</v>
      </c>
      <c r="BG204" s="134">
        <v>65</v>
      </c>
      <c r="BH204" s="124">
        <v>1.2890020300132901</v>
      </c>
      <c r="BI204" s="125">
        <v>52.665801619956497</v>
      </c>
      <c r="BJ204" s="114">
        <v>1.4999999999999999E-2</v>
      </c>
      <c r="BK204" s="114">
        <v>1.4999999999999999E-2</v>
      </c>
      <c r="BL204" s="127">
        <v>0</v>
      </c>
      <c r="BM204" s="127">
        <v>0</v>
      </c>
      <c r="BN204" s="113"/>
      <c r="BO204" s="121">
        <v>411</v>
      </c>
      <c r="BP204" s="122">
        <v>84.712642636666601</v>
      </c>
      <c r="BQ204" s="134">
        <v>78</v>
      </c>
      <c r="BR204" s="124">
        <v>1.0860595209829</v>
      </c>
      <c r="BS204" s="125">
        <v>5.9260685069534098</v>
      </c>
      <c r="BT204" s="114">
        <v>7.4999999999999997E-3</v>
      </c>
      <c r="BU204" s="126">
        <v>3.375E-3</v>
      </c>
      <c r="BV204" s="121">
        <v>0</v>
      </c>
      <c r="BW204" s="121">
        <v>44</v>
      </c>
      <c r="BX204" s="115"/>
      <c r="BY204" s="120">
        <v>0.99228928476469003</v>
      </c>
      <c r="BZ204" s="120">
        <v>1</v>
      </c>
      <c r="CA204" s="137">
        <v>0.99691571390587597</v>
      </c>
      <c r="CB204" s="119">
        <v>0.9</v>
      </c>
      <c r="CC204" s="126">
        <v>2.5000000000000001E-3</v>
      </c>
      <c r="CD204" s="115"/>
      <c r="CE204" s="115"/>
    </row>
    <row r="205" spans="1:83" s="87" customFormat="1" ht="21.4" customHeight="1" x14ac:dyDescent="0.2">
      <c r="A205" s="111" t="s">
        <v>246</v>
      </c>
      <c r="B205" s="111" t="s">
        <v>247</v>
      </c>
      <c r="C205" s="111" t="s">
        <v>269</v>
      </c>
      <c r="D205" s="112">
        <v>5.0354185194444403</v>
      </c>
      <c r="E205" s="113"/>
      <c r="F205" s="114">
        <v>0.02</v>
      </c>
      <c r="G205" s="114">
        <v>0.02</v>
      </c>
      <c r="H205" s="115"/>
      <c r="I205" s="116">
        <v>3</v>
      </c>
      <c r="J205" s="116">
        <v>3</v>
      </c>
      <c r="K205" s="113"/>
      <c r="L205" s="117">
        <v>0.53</v>
      </c>
      <c r="M205" s="118">
        <v>0.57599999999999996</v>
      </c>
      <c r="N205" s="119">
        <v>0.7</v>
      </c>
      <c r="O205" s="120"/>
      <c r="P205" s="113"/>
      <c r="Q205" s="121">
        <v>238</v>
      </c>
      <c r="R205" s="122">
        <v>47.265187408147803</v>
      </c>
      <c r="S205" s="123">
        <v>36</v>
      </c>
      <c r="T205" s="124">
        <v>1.3129218724485501</v>
      </c>
      <c r="U205" s="125">
        <v>34.609375162600102</v>
      </c>
      <c r="V205" s="126">
        <v>0.01</v>
      </c>
      <c r="W205" s="126">
        <v>0.01</v>
      </c>
      <c r="X205" s="127">
        <v>0</v>
      </c>
      <c r="Y205" s="127">
        <v>0</v>
      </c>
      <c r="Z205" s="113"/>
      <c r="AA205" s="128">
        <v>222</v>
      </c>
      <c r="AB205" s="112">
        <v>44.0876958176841</v>
      </c>
      <c r="AC205" s="123">
        <v>200</v>
      </c>
      <c r="AD205" s="118">
        <v>0.22043847908842101</v>
      </c>
      <c r="AE205" s="129">
        <v>-907.94791576333296</v>
      </c>
      <c r="AF205" s="114"/>
      <c r="AG205" s="114"/>
      <c r="AH205" s="130">
        <v>786</v>
      </c>
      <c r="AI205" s="127">
        <v>987</v>
      </c>
      <c r="AJ205" s="113"/>
      <c r="AK205" s="122">
        <v>1876.3103799999999</v>
      </c>
      <c r="AL205" s="122">
        <v>372.622528346862</v>
      </c>
      <c r="AM205" s="131">
        <v>662</v>
      </c>
      <c r="AN205" s="118">
        <v>0.56287390988951902</v>
      </c>
      <c r="AO205" s="141">
        <v>-1863.81722117663</v>
      </c>
      <c r="AP205" s="126"/>
      <c r="AQ205" s="126"/>
      <c r="AR205" s="127">
        <v>1458</v>
      </c>
      <c r="AS205" s="127">
        <v>2124</v>
      </c>
      <c r="AT205" s="115"/>
      <c r="AU205" s="122">
        <v>2095.788</v>
      </c>
      <c r="AV205" s="112">
        <v>416.20929658717398</v>
      </c>
      <c r="AW205" s="133">
        <v>573</v>
      </c>
      <c r="AX205" s="118">
        <v>0.72636875495143705</v>
      </c>
      <c r="AY205" s="141">
        <v>-1134.5880711140101</v>
      </c>
      <c r="AZ205" s="114"/>
      <c r="BA205" s="114"/>
      <c r="BB205" s="127">
        <v>790</v>
      </c>
      <c r="BC205" s="127">
        <v>1367</v>
      </c>
      <c r="BD205" s="113"/>
      <c r="BE205" s="122">
        <v>245.4</v>
      </c>
      <c r="BF205" s="112">
        <v>48.734777268737297</v>
      </c>
      <c r="BG205" s="134">
        <v>65</v>
      </c>
      <c r="BH205" s="120">
        <v>0.74976580413441996</v>
      </c>
      <c r="BI205" s="128">
        <v>-121.833072623083</v>
      </c>
      <c r="BJ205" s="114"/>
      <c r="BK205" s="114"/>
      <c r="BL205" s="127">
        <v>82</v>
      </c>
      <c r="BM205" s="127">
        <v>148</v>
      </c>
      <c r="BN205" s="113"/>
      <c r="BO205" s="121">
        <v>483</v>
      </c>
      <c r="BP205" s="122">
        <v>95.920527387123499</v>
      </c>
      <c r="BQ205" s="134">
        <v>78</v>
      </c>
      <c r="BR205" s="124">
        <v>1.2297503511169701</v>
      </c>
      <c r="BS205" s="125">
        <v>62.586865309360299</v>
      </c>
      <c r="BT205" s="114">
        <v>7.4999999999999997E-3</v>
      </c>
      <c r="BU205" s="126">
        <v>7.4999999999999997E-3</v>
      </c>
      <c r="BV205" s="121">
        <v>0</v>
      </c>
      <c r="BW205" s="121">
        <v>0</v>
      </c>
      <c r="BX205" s="115"/>
      <c r="BY205" s="120">
        <v>0.99848438920885096</v>
      </c>
      <c r="BZ205" s="120">
        <v>1</v>
      </c>
      <c r="CA205" s="137">
        <v>0.99939375568354005</v>
      </c>
      <c r="CB205" s="119">
        <v>0.9</v>
      </c>
      <c r="CC205" s="126">
        <v>2.5000000000000001E-3</v>
      </c>
      <c r="CD205" s="115"/>
      <c r="CE205" s="115"/>
    </row>
    <row r="206" spans="1:83" s="87" customFormat="1" ht="21.4" customHeight="1" x14ac:dyDescent="0.2">
      <c r="A206" s="111" t="s">
        <v>246</v>
      </c>
      <c r="B206" s="111" t="s">
        <v>375</v>
      </c>
      <c r="C206" s="111" t="s">
        <v>270</v>
      </c>
      <c r="D206" s="112">
        <v>2.2172783671111098</v>
      </c>
      <c r="E206" s="113"/>
      <c r="F206" s="114">
        <v>4.65E-2</v>
      </c>
      <c r="G206" s="114">
        <v>4.3499999999999997E-2</v>
      </c>
      <c r="H206" s="115"/>
      <c r="I206" s="116">
        <v>5</v>
      </c>
      <c r="J206" s="116">
        <v>5</v>
      </c>
      <c r="K206" s="113"/>
      <c r="L206" s="138">
        <v>0.82</v>
      </c>
      <c r="M206" s="135">
        <v>0.73199999999999998</v>
      </c>
      <c r="N206" s="119">
        <v>0.7</v>
      </c>
      <c r="O206" s="120">
        <v>4.0000000000000001E-3</v>
      </c>
      <c r="P206" s="113"/>
      <c r="Q206" s="121">
        <v>135</v>
      </c>
      <c r="R206" s="122">
        <v>60.885453988301599</v>
      </c>
      <c r="S206" s="123">
        <v>36</v>
      </c>
      <c r="T206" s="124">
        <v>1.6912626107861499</v>
      </c>
      <c r="U206" s="125">
        <v>45.439692195648</v>
      </c>
      <c r="V206" s="126">
        <v>0.01</v>
      </c>
      <c r="W206" s="126">
        <v>0.01</v>
      </c>
      <c r="X206" s="127">
        <v>0</v>
      </c>
      <c r="Y206" s="127">
        <v>0</v>
      </c>
      <c r="Z206" s="113"/>
      <c r="AA206" s="128">
        <v>192</v>
      </c>
      <c r="AB206" s="112">
        <v>86.592645672251095</v>
      </c>
      <c r="AC206" s="123">
        <v>200</v>
      </c>
      <c r="AD206" s="118">
        <v>0.432963228361256</v>
      </c>
      <c r="AE206" s="129">
        <v>-305.55726557973298</v>
      </c>
      <c r="AF206" s="114"/>
      <c r="AG206" s="114"/>
      <c r="AH206" s="130">
        <v>252</v>
      </c>
      <c r="AI206" s="127">
        <v>341</v>
      </c>
      <c r="AJ206" s="113"/>
      <c r="AK206" s="122">
        <v>409.49669999999998</v>
      </c>
      <c r="AL206" s="122">
        <v>184.68438878675099</v>
      </c>
      <c r="AM206" s="131">
        <v>612</v>
      </c>
      <c r="AN206" s="118">
        <v>0.301771877102534</v>
      </c>
      <c r="AO206" s="141">
        <v>-1113.02853267398</v>
      </c>
      <c r="AP206" s="126"/>
      <c r="AQ206" s="126"/>
      <c r="AR206" s="127">
        <v>948</v>
      </c>
      <c r="AS206" s="127">
        <v>1219</v>
      </c>
      <c r="AT206" s="115"/>
      <c r="AU206" s="122">
        <v>2064.1037000000001</v>
      </c>
      <c r="AV206" s="112">
        <v>930.91771002542998</v>
      </c>
      <c r="AW206" s="133">
        <v>573</v>
      </c>
      <c r="AX206" s="124">
        <v>1.6246382373916799</v>
      </c>
      <c r="AY206" s="132">
        <v>641.65133532451603</v>
      </c>
      <c r="AZ206" s="114">
        <v>1.4999999999999999E-2</v>
      </c>
      <c r="BA206" s="114">
        <v>1.4999999999999999E-2</v>
      </c>
      <c r="BB206" s="127">
        <v>0</v>
      </c>
      <c r="BC206" s="127">
        <v>0</v>
      </c>
      <c r="BD206" s="113"/>
      <c r="BE206" s="122">
        <v>167.6</v>
      </c>
      <c r="BF206" s="112">
        <v>75.588163618069203</v>
      </c>
      <c r="BG206" s="134">
        <v>65</v>
      </c>
      <c r="BH206" s="124">
        <v>1.1628948248933699</v>
      </c>
      <c r="BI206" s="125">
        <v>5.8938886865867302</v>
      </c>
      <c r="BJ206" s="114">
        <v>1.4999999999999999E-2</v>
      </c>
      <c r="BK206" s="114">
        <v>1.2E-2</v>
      </c>
      <c r="BL206" s="127">
        <v>0</v>
      </c>
      <c r="BM206" s="127">
        <v>6</v>
      </c>
      <c r="BN206" s="113"/>
      <c r="BO206" s="121">
        <v>143</v>
      </c>
      <c r="BP206" s="122">
        <v>64.493480891312004</v>
      </c>
      <c r="BQ206" s="134">
        <v>78</v>
      </c>
      <c r="BR206" s="120">
        <v>0.82683949860656403</v>
      </c>
      <c r="BS206" s="128">
        <v>-42.123231604147101</v>
      </c>
      <c r="BT206" s="114"/>
      <c r="BU206" s="126"/>
      <c r="BV206" s="121">
        <v>30</v>
      </c>
      <c r="BW206" s="121">
        <v>65</v>
      </c>
      <c r="BX206" s="115"/>
      <c r="BY206" s="120">
        <v>0.98975409836065598</v>
      </c>
      <c r="BZ206" s="120">
        <v>1</v>
      </c>
      <c r="CA206" s="137">
        <v>0.99590163934426201</v>
      </c>
      <c r="CB206" s="119">
        <v>0.9</v>
      </c>
      <c r="CC206" s="126">
        <v>2.5000000000000001E-3</v>
      </c>
      <c r="CD206" s="115"/>
      <c r="CE206" s="115"/>
    </row>
    <row r="207" spans="1:83" s="87" customFormat="1" ht="21.4" customHeight="1" x14ac:dyDescent="0.2">
      <c r="A207" s="111" t="s">
        <v>246</v>
      </c>
      <c r="B207" s="111" t="s">
        <v>375</v>
      </c>
      <c r="C207" s="111" t="s">
        <v>271</v>
      </c>
      <c r="D207" s="112">
        <v>2.2554520251111101</v>
      </c>
      <c r="E207" s="113"/>
      <c r="F207" s="114">
        <v>0.06</v>
      </c>
      <c r="G207" s="114">
        <v>0.06</v>
      </c>
      <c r="H207" s="115"/>
      <c r="I207" s="116">
        <v>6</v>
      </c>
      <c r="J207" s="116">
        <v>6</v>
      </c>
      <c r="K207" s="113"/>
      <c r="L207" s="137">
        <v>0.94</v>
      </c>
      <c r="M207" s="120">
        <v>0.64400000000000002</v>
      </c>
      <c r="N207" s="119">
        <v>0.7</v>
      </c>
      <c r="O207" s="120"/>
      <c r="P207" s="113"/>
      <c r="Q207" s="121">
        <v>128</v>
      </c>
      <c r="R207" s="122">
        <v>56.7513733721267</v>
      </c>
      <c r="S207" s="123">
        <v>36</v>
      </c>
      <c r="T207" s="124">
        <v>1.5764270381146299</v>
      </c>
      <c r="U207" s="125">
        <v>36.897781801712</v>
      </c>
      <c r="V207" s="126">
        <v>0.01</v>
      </c>
      <c r="W207" s="126">
        <v>0.01</v>
      </c>
      <c r="X207" s="127">
        <v>0</v>
      </c>
      <c r="Y207" s="127">
        <v>0</v>
      </c>
      <c r="Z207" s="113"/>
      <c r="AA207" s="128">
        <v>375</v>
      </c>
      <c r="AB207" s="112">
        <v>166.26378917615301</v>
      </c>
      <c r="AC207" s="123">
        <v>200</v>
      </c>
      <c r="AD207" s="120">
        <v>0.83131894588076505</v>
      </c>
      <c r="AE207" s="128">
        <v>-131.12343443493299</v>
      </c>
      <c r="AF207" s="114"/>
      <c r="AG207" s="114"/>
      <c r="AH207" s="130">
        <v>77</v>
      </c>
      <c r="AI207" s="127">
        <v>167</v>
      </c>
      <c r="AJ207" s="113"/>
      <c r="AK207" s="122">
        <v>1825.7761599999999</v>
      </c>
      <c r="AL207" s="122">
        <v>809.49456679756099</v>
      </c>
      <c r="AM207" s="131">
        <v>642.79999999999995</v>
      </c>
      <c r="AN207" s="124">
        <v>1.25932571063715</v>
      </c>
      <c r="AO207" s="132">
        <v>199.09544172612499</v>
      </c>
      <c r="AP207" s="126">
        <v>0.01</v>
      </c>
      <c r="AQ207" s="126">
        <v>0.01</v>
      </c>
      <c r="AR207" s="127">
        <v>0</v>
      </c>
      <c r="AS207" s="127">
        <v>0</v>
      </c>
      <c r="AT207" s="115"/>
      <c r="AU207" s="122">
        <v>2025.1330399999999</v>
      </c>
      <c r="AV207" s="112">
        <v>897.88344750992201</v>
      </c>
      <c r="AW207" s="133">
        <v>573</v>
      </c>
      <c r="AX207" s="124">
        <v>1.5669868193890399</v>
      </c>
      <c r="AY207" s="132">
        <v>578.19109796885004</v>
      </c>
      <c r="AZ207" s="114">
        <v>1.4999999999999999E-2</v>
      </c>
      <c r="BA207" s="114">
        <v>1.4999999999999999E-2</v>
      </c>
      <c r="BB207" s="127">
        <v>0</v>
      </c>
      <c r="BC207" s="127">
        <v>0</v>
      </c>
      <c r="BD207" s="113"/>
      <c r="BE207" s="122">
        <v>200.9</v>
      </c>
      <c r="BF207" s="112">
        <v>89.073053987970795</v>
      </c>
      <c r="BG207" s="134">
        <v>65</v>
      </c>
      <c r="BH207" s="124">
        <v>1.3703546767380099</v>
      </c>
      <c r="BI207" s="125">
        <v>36.409883808646697</v>
      </c>
      <c r="BJ207" s="114">
        <v>1.4999999999999999E-2</v>
      </c>
      <c r="BK207" s="114">
        <v>1.4999999999999999E-2</v>
      </c>
      <c r="BL207" s="127">
        <v>0</v>
      </c>
      <c r="BM207" s="127">
        <v>0</v>
      </c>
      <c r="BN207" s="113"/>
      <c r="BO207" s="121">
        <v>361</v>
      </c>
      <c r="BP207" s="122">
        <v>160.056607713576</v>
      </c>
      <c r="BQ207" s="134">
        <v>78</v>
      </c>
      <c r="BR207" s="124">
        <v>2.0520077911996899</v>
      </c>
      <c r="BS207" s="125">
        <v>172.68960388104301</v>
      </c>
      <c r="BT207" s="114">
        <v>7.4999999999999997E-3</v>
      </c>
      <c r="BU207" s="126">
        <v>7.4999999999999997E-3</v>
      </c>
      <c r="BV207" s="121">
        <v>0</v>
      </c>
      <c r="BW207" s="121">
        <v>0</v>
      </c>
      <c r="BX207" s="115"/>
      <c r="BY207" s="120">
        <v>0.99559322033898301</v>
      </c>
      <c r="BZ207" s="120">
        <v>1</v>
      </c>
      <c r="CA207" s="137">
        <v>0.99823728813559298</v>
      </c>
      <c r="CB207" s="119">
        <v>0.9</v>
      </c>
      <c r="CC207" s="126">
        <v>2.5000000000000001E-3</v>
      </c>
      <c r="CD207" s="115"/>
      <c r="CE207" s="115"/>
    </row>
    <row r="208" spans="1:83" s="87" customFormat="1" ht="21.4" customHeight="1" x14ac:dyDescent="0.2">
      <c r="A208" s="111" t="s">
        <v>246</v>
      </c>
      <c r="B208" s="111" t="s">
        <v>375</v>
      </c>
      <c r="C208" s="111" t="s">
        <v>272</v>
      </c>
      <c r="D208" s="112">
        <v>2.6658372894444402</v>
      </c>
      <c r="E208" s="113"/>
      <c r="F208" s="114">
        <v>5.8749999999999997E-2</v>
      </c>
      <c r="G208" s="114">
        <v>4.3874999999999997E-2</v>
      </c>
      <c r="H208" s="115"/>
      <c r="I208" s="116">
        <v>6</v>
      </c>
      <c r="J208" s="116">
        <v>6</v>
      </c>
      <c r="K208" s="113"/>
      <c r="L208" s="138">
        <v>0.76</v>
      </c>
      <c r="M208" s="120">
        <v>0.65900000000000003</v>
      </c>
      <c r="N208" s="119">
        <v>0.7</v>
      </c>
      <c r="O208" s="120"/>
      <c r="P208" s="113"/>
      <c r="Q208" s="121">
        <v>148</v>
      </c>
      <c r="R208" s="122">
        <v>55.517266783691397</v>
      </c>
      <c r="S208" s="123">
        <v>36</v>
      </c>
      <c r="T208" s="124">
        <v>1.5421462995469799</v>
      </c>
      <c r="U208" s="125">
        <v>40.321500204760198</v>
      </c>
      <c r="V208" s="126">
        <v>0.01</v>
      </c>
      <c r="W208" s="126">
        <v>0.01</v>
      </c>
      <c r="X208" s="127">
        <v>0</v>
      </c>
      <c r="Y208" s="127">
        <v>0</v>
      </c>
      <c r="Z208" s="113"/>
      <c r="AA208" s="128">
        <v>313</v>
      </c>
      <c r="AB208" s="112">
        <v>117.411516914158</v>
      </c>
      <c r="AC208" s="123">
        <v>200</v>
      </c>
      <c r="AD208" s="118">
        <v>0.58705758457079005</v>
      </c>
      <c r="AE208" s="129">
        <v>-285.21388775133198</v>
      </c>
      <c r="AF208" s="114"/>
      <c r="AG208" s="114"/>
      <c r="AH208" s="130">
        <v>221</v>
      </c>
      <c r="AI208" s="127">
        <v>327</v>
      </c>
      <c r="AJ208" s="113"/>
      <c r="AK208" s="122">
        <v>1818.6726699999999</v>
      </c>
      <c r="AL208" s="122">
        <v>682.21443116620503</v>
      </c>
      <c r="AM208" s="131">
        <v>612</v>
      </c>
      <c r="AN208" s="135">
        <v>1.11472946268988</v>
      </c>
      <c r="AO208" s="139">
        <v>-11.8618265190771</v>
      </c>
      <c r="AP208" s="126">
        <v>9.4999999999999998E-3</v>
      </c>
      <c r="AQ208" s="126">
        <v>5.4999999999999997E-3</v>
      </c>
      <c r="AR208" s="127">
        <v>0</v>
      </c>
      <c r="AS208" s="127">
        <v>140</v>
      </c>
      <c r="AT208" s="115"/>
      <c r="AU208" s="122">
        <v>1871.7030199999999</v>
      </c>
      <c r="AV208" s="112">
        <v>702.10699933230296</v>
      </c>
      <c r="AW208" s="133">
        <v>573</v>
      </c>
      <c r="AX208" s="124">
        <v>1.2253176253617899</v>
      </c>
      <c r="AY208" s="132">
        <v>161.48629103287701</v>
      </c>
      <c r="AZ208" s="114">
        <v>1.4999999999999999E-2</v>
      </c>
      <c r="BA208" s="114">
        <v>1.4999999999999999E-2</v>
      </c>
      <c r="BB208" s="127">
        <v>0</v>
      </c>
      <c r="BC208" s="127">
        <v>0</v>
      </c>
      <c r="BD208" s="113"/>
      <c r="BE208" s="122">
        <v>192.3</v>
      </c>
      <c r="BF208" s="112">
        <v>72.134935152053103</v>
      </c>
      <c r="BG208" s="134">
        <v>65</v>
      </c>
      <c r="BH208" s="135">
        <v>1.1097682331085099</v>
      </c>
      <c r="BI208" s="136">
        <v>-2.1195135191829899</v>
      </c>
      <c r="BJ208" s="114">
        <v>1.4250000000000001E-2</v>
      </c>
      <c r="BK208" s="114">
        <v>8.2500000000000004E-3</v>
      </c>
      <c r="BL208" s="127">
        <v>0</v>
      </c>
      <c r="BM208" s="127">
        <v>16</v>
      </c>
      <c r="BN208" s="113"/>
      <c r="BO208" s="121">
        <v>222</v>
      </c>
      <c r="BP208" s="122">
        <v>83.275900175537103</v>
      </c>
      <c r="BQ208" s="134">
        <v>78</v>
      </c>
      <c r="BR208" s="124">
        <v>1.06763974584022</v>
      </c>
      <c r="BS208" s="125">
        <v>-0.57395430046361195</v>
      </c>
      <c r="BT208" s="114">
        <v>7.4999999999999997E-3</v>
      </c>
      <c r="BU208" s="126">
        <v>2.6250000000000002E-3</v>
      </c>
      <c r="BV208" s="121">
        <v>0</v>
      </c>
      <c r="BW208" s="121">
        <v>28</v>
      </c>
      <c r="BX208" s="115"/>
      <c r="BY208" s="120">
        <v>0.99044776119403</v>
      </c>
      <c r="BZ208" s="120">
        <v>1</v>
      </c>
      <c r="CA208" s="137">
        <v>0.99617910447761204</v>
      </c>
      <c r="CB208" s="119">
        <v>0.9</v>
      </c>
      <c r="CC208" s="126">
        <v>2.5000000000000001E-3</v>
      </c>
      <c r="CD208" s="115"/>
      <c r="CE208" s="115"/>
    </row>
    <row r="209" spans="1:83" s="87" customFormat="1" ht="21.4" customHeight="1" x14ac:dyDescent="0.2">
      <c r="A209" s="111" t="s">
        <v>246</v>
      </c>
      <c r="B209" s="111" t="s">
        <v>375</v>
      </c>
      <c r="C209" s="111" t="s">
        <v>273</v>
      </c>
      <c r="D209" s="112">
        <v>2.6442969814444401</v>
      </c>
      <c r="E209" s="113"/>
      <c r="F209" s="114">
        <v>7.2999999999999995E-2</v>
      </c>
      <c r="G209" s="114">
        <v>7.2999999999999995E-2</v>
      </c>
      <c r="H209" s="115"/>
      <c r="I209" s="116">
        <v>7</v>
      </c>
      <c r="J209" s="116">
        <v>7</v>
      </c>
      <c r="K209" s="113"/>
      <c r="L209" s="138">
        <v>0.82</v>
      </c>
      <c r="M209" s="135">
        <v>0.79100000000000004</v>
      </c>
      <c r="N209" s="119">
        <v>0.7</v>
      </c>
      <c r="O209" s="120">
        <v>1.2999999999999999E-2</v>
      </c>
      <c r="P209" s="113"/>
      <c r="Q209" s="121">
        <v>115</v>
      </c>
      <c r="R209" s="122">
        <v>43.489820094708598</v>
      </c>
      <c r="S209" s="123">
        <v>36</v>
      </c>
      <c r="T209" s="124">
        <v>1.2080505581863501</v>
      </c>
      <c r="U209" s="125">
        <v>8.1915563254961796</v>
      </c>
      <c r="V209" s="126">
        <v>0.01</v>
      </c>
      <c r="W209" s="126">
        <v>0.01</v>
      </c>
      <c r="X209" s="127">
        <v>0</v>
      </c>
      <c r="Y209" s="127">
        <v>0</v>
      </c>
      <c r="Z209" s="113"/>
      <c r="AA209" s="128">
        <v>422</v>
      </c>
      <c r="AB209" s="112">
        <v>159.58873113014801</v>
      </c>
      <c r="AC209" s="123">
        <v>200</v>
      </c>
      <c r="AD209" s="120">
        <v>0.79794365565073999</v>
      </c>
      <c r="AE209" s="128">
        <v>-171.38024263613201</v>
      </c>
      <c r="AF209" s="114"/>
      <c r="AG209" s="114"/>
      <c r="AH209" s="130">
        <v>107</v>
      </c>
      <c r="AI209" s="127">
        <v>213</v>
      </c>
      <c r="AJ209" s="113"/>
      <c r="AK209" s="122">
        <v>2143.2925799999998</v>
      </c>
      <c r="AL209" s="122">
        <v>810.53398882194699</v>
      </c>
      <c r="AM209" s="131">
        <v>673.3</v>
      </c>
      <c r="AN209" s="124">
        <v>1.20382294493086</v>
      </c>
      <c r="AO209" s="132">
        <v>145.677993165461</v>
      </c>
      <c r="AP209" s="126">
        <v>0.01</v>
      </c>
      <c r="AQ209" s="126">
        <v>0.01</v>
      </c>
      <c r="AR209" s="127">
        <v>0</v>
      </c>
      <c r="AS209" s="127">
        <v>0</v>
      </c>
      <c r="AT209" s="115"/>
      <c r="AU209" s="122">
        <v>2173.7383599999998</v>
      </c>
      <c r="AV209" s="112">
        <v>822.04774095101698</v>
      </c>
      <c r="AW209" s="133">
        <v>573</v>
      </c>
      <c r="AX209" s="124">
        <v>1.43463829136303</v>
      </c>
      <c r="AY209" s="132">
        <v>477.34040205636398</v>
      </c>
      <c r="AZ209" s="114">
        <v>1.4999999999999999E-2</v>
      </c>
      <c r="BA209" s="114">
        <v>1.4999999999999999E-2</v>
      </c>
      <c r="BB209" s="127">
        <v>0</v>
      </c>
      <c r="BC209" s="127">
        <v>0</v>
      </c>
      <c r="BD209" s="113"/>
      <c r="BE209" s="122">
        <v>212.6</v>
      </c>
      <c r="BF209" s="112">
        <v>80.399441322913503</v>
      </c>
      <c r="BG209" s="134">
        <v>65</v>
      </c>
      <c r="BH209" s="124">
        <v>1.2369144818909801</v>
      </c>
      <c r="BI209" s="125">
        <v>19.751421143257001</v>
      </c>
      <c r="BJ209" s="114">
        <v>1.4999999999999999E-2</v>
      </c>
      <c r="BK209" s="114">
        <v>1.4999999999999999E-2</v>
      </c>
      <c r="BL209" s="127">
        <v>0</v>
      </c>
      <c r="BM209" s="127">
        <v>0</v>
      </c>
      <c r="BN209" s="113"/>
      <c r="BO209" s="121">
        <v>301</v>
      </c>
      <c r="BP209" s="122">
        <v>113.829876943542</v>
      </c>
      <c r="BQ209" s="134">
        <v>78</v>
      </c>
      <c r="BR209" s="124">
        <v>1.4593573967120801</v>
      </c>
      <c r="BS209" s="125">
        <v>80.224471862825993</v>
      </c>
      <c r="BT209" s="114">
        <v>7.4999999999999997E-3</v>
      </c>
      <c r="BU209" s="126">
        <v>7.4999999999999997E-3</v>
      </c>
      <c r="BV209" s="121">
        <v>0</v>
      </c>
      <c r="BW209" s="121">
        <v>0</v>
      </c>
      <c r="BX209" s="115"/>
      <c r="BY209" s="120">
        <v>0.99371069182389904</v>
      </c>
      <c r="BZ209" s="120">
        <v>1</v>
      </c>
      <c r="CA209" s="137">
        <v>0.99748427672955997</v>
      </c>
      <c r="CB209" s="119">
        <v>0.9</v>
      </c>
      <c r="CC209" s="126">
        <v>2.5000000000000001E-3</v>
      </c>
      <c r="CD209" s="115"/>
      <c r="CE209" s="115"/>
    </row>
    <row r="210" spans="1:83" s="87" customFormat="1" ht="21.4" customHeight="1" x14ac:dyDescent="0.2">
      <c r="A210" s="111" t="s">
        <v>246</v>
      </c>
      <c r="B210" s="111" t="s">
        <v>375</v>
      </c>
      <c r="C210" s="111" t="s">
        <v>274</v>
      </c>
      <c r="D210" s="112">
        <v>3.3041643273333299</v>
      </c>
      <c r="E210" s="113"/>
      <c r="F210" s="114">
        <v>2.0750000000000001E-2</v>
      </c>
      <c r="G210" s="114">
        <v>0.02</v>
      </c>
      <c r="H210" s="115"/>
      <c r="I210" s="116">
        <v>4</v>
      </c>
      <c r="J210" s="116">
        <v>3</v>
      </c>
      <c r="K210" s="113"/>
      <c r="L210" s="117">
        <v>0.42</v>
      </c>
      <c r="M210" s="135">
        <v>0.77600000000000002</v>
      </c>
      <c r="N210" s="119">
        <v>0.7</v>
      </c>
      <c r="O210" s="120">
        <v>0.01</v>
      </c>
      <c r="P210" s="113"/>
      <c r="Q210" s="121">
        <v>108</v>
      </c>
      <c r="R210" s="122">
        <v>32.686025663609399</v>
      </c>
      <c r="S210" s="123">
        <v>36</v>
      </c>
      <c r="T210" s="120">
        <v>0.90794515732248304</v>
      </c>
      <c r="U210" s="128">
        <v>-25.461805509647899</v>
      </c>
      <c r="V210" s="126"/>
      <c r="W210" s="126"/>
      <c r="X210" s="127">
        <v>11</v>
      </c>
      <c r="Y210" s="127">
        <v>35</v>
      </c>
      <c r="Z210" s="113"/>
      <c r="AA210" s="128">
        <v>277</v>
      </c>
      <c r="AB210" s="112">
        <v>83.833602859442607</v>
      </c>
      <c r="AC210" s="123">
        <v>200</v>
      </c>
      <c r="AD210" s="118">
        <v>0.41916801429721301</v>
      </c>
      <c r="AE210" s="129">
        <v>-464.45447505359903</v>
      </c>
      <c r="AF210" s="114"/>
      <c r="AG210" s="114"/>
      <c r="AH210" s="130">
        <v>384</v>
      </c>
      <c r="AI210" s="127">
        <v>516</v>
      </c>
      <c r="AJ210" s="113"/>
      <c r="AK210" s="122">
        <v>1648.51252</v>
      </c>
      <c r="AL210" s="122">
        <v>498.91965310649402</v>
      </c>
      <c r="AM210" s="131">
        <v>722.4</v>
      </c>
      <c r="AN210" s="118">
        <v>0.69064182323711798</v>
      </c>
      <c r="AO210" s="141">
        <v>-1029.6210438936</v>
      </c>
      <c r="AP210" s="126"/>
      <c r="AQ210" s="126"/>
      <c r="AR210" s="127">
        <v>739</v>
      </c>
      <c r="AS210" s="127">
        <v>1216</v>
      </c>
      <c r="AT210" s="115"/>
      <c r="AU210" s="122">
        <v>1767.3805500000001</v>
      </c>
      <c r="AV210" s="112">
        <v>534.894870506149</v>
      </c>
      <c r="AW210" s="133">
        <v>573</v>
      </c>
      <c r="AX210" s="135">
        <v>0.93349890140689196</v>
      </c>
      <c r="AY210" s="139">
        <v>-352.342634245613</v>
      </c>
      <c r="AZ210" s="114">
        <v>7.5000000000000002E-4</v>
      </c>
      <c r="BA210" s="114"/>
      <c r="BB210" s="127">
        <v>126</v>
      </c>
      <c r="BC210" s="127">
        <v>505</v>
      </c>
      <c r="BD210" s="113"/>
      <c r="BE210" s="122">
        <v>179.1</v>
      </c>
      <c r="BF210" s="112">
        <v>54.204325892152198</v>
      </c>
      <c r="BG210" s="134">
        <v>65</v>
      </c>
      <c r="BH210" s="120">
        <v>0.83391270603311096</v>
      </c>
      <c r="BI210" s="128">
        <v>-61.872704392419799</v>
      </c>
      <c r="BJ210" s="114"/>
      <c r="BK210" s="114"/>
      <c r="BL210" s="127">
        <v>36</v>
      </c>
      <c r="BM210" s="127">
        <v>79</v>
      </c>
      <c r="BN210" s="113"/>
      <c r="BO210" s="121">
        <v>357</v>
      </c>
      <c r="BP210" s="122">
        <v>108.045473721375</v>
      </c>
      <c r="BQ210" s="134">
        <v>78</v>
      </c>
      <c r="BR210" s="124">
        <v>1.38519838104327</v>
      </c>
      <c r="BS210" s="125">
        <v>81.131355313747505</v>
      </c>
      <c r="BT210" s="114">
        <v>7.4999999999999997E-3</v>
      </c>
      <c r="BU210" s="126">
        <v>7.4999999999999997E-3</v>
      </c>
      <c r="BV210" s="121">
        <v>0</v>
      </c>
      <c r="BW210" s="121">
        <v>0</v>
      </c>
      <c r="BX210" s="115"/>
      <c r="BY210" s="120">
        <v>0.99760191846522805</v>
      </c>
      <c r="BZ210" s="120">
        <v>1</v>
      </c>
      <c r="CA210" s="137">
        <v>0.99904076738609104</v>
      </c>
      <c r="CB210" s="119">
        <v>0.9</v>
      </c>
      <c r="CC210" s="126">
        <v>2.5000000000000001E-3</v>
      </c>
      <c r="CD210" s="115"/>
      <c r="CE210" s="115"/>
    </row>
    <row r="211" spans="1:83" s="87" customFormat="1" ht="21.4" customHeight="1" x14ac:dyDescent="0.2">
      <c r="A211" s="111" t="s">
        <v>246</v>
      </c>
      <c r="B211" s="111" t="s">
        <v>375</v>
      </c>
      <c r="C211" s="111" t="s">
        <v>275</v>
      </c>
      <c r="D211" s="112">
        <v>4.6618358364444399</v>
      </c>
      <c r="E211" s="113"/>
      <c r="F211" s="114">
        <v>3.7249999999999998E-2</v>
      </c>
      <c r="G211" s="114">
        <v>2.9749999999999999E-2</v>
      </c>
      <c r="H211" s="115"/>
      <c r="I211" s="116">
        <v>5</v>
      </c>
      <c r="J211" s="116">
        <v>4</v>
      </c>
      <c r="K211" s="113"/>
      <c r="L211" s="117">
        <v>0.51481698389458297</v>
      </c>
      <c r="M211" s="118">
        <v>0.58099999999999996</v>
      </c>
      <c r="N211" s="119">
        <v>0.7</v>
      </c>
      <c r="O211" s="120"/>
      <c r="P211" s="113"/>
      <c r="Q211" s="121">
        <v>212</v>
      </c>
      <c r="R211" s="122">
        <v>45.4756468133574</v>
      </c>
      <c r="S211" s="123">
        <v>36</v>
      </c>
      <c r="T211" s="124">
        <v>1.2632124114821499</v>
      </c>
      <c r="U211" s="125">
        <v>23.699126894336199</v>
      </c>
      <c r="V211" s="126">
        <v>0.01</v>
      </c>
      <c r="W211" s="126">
        <v>0.01</v>
      </c>
      <c r="X211" s="127">
        <v>0</v>
      </c>
      <c r="Y211" s="127">
        <v>0</v>
      </c>
      <c r="Z211" s="113"/>
      <c r="AA211" s="128">
        <v>331</v>
      </c>
      <c r="AB211" s="112">
        <v>71.002071203873996</v>
      </c>
      <c r="AC211" s="123">
        <v>200</v>
      </c>
      <c r="AD211" s="118">
        <v>0.35501035601936998</v>
      </c>
      <c r="AE211" s="129">
        <v>-715.11596169813197</v>
      </c>
      <c r="AF211" s="114"/>
      <c r="AG211" s="114"/>
      <c r="AH211" s="130">
        <v>602</v>
      </c>
      <c r="AI211" s="127">
        <v>788</v>
      </c>
      <c r="AJ211" s="113"/>
      <c r="AK211" s="122">
        <v>1175.98442</v>
      </c>
      <c r="AL211" s="122">
        <v>252.257793122316</v>
      </c>
      <c r="AM211" s="131">
        <v>631.29999999999995</v>
      </c>
      <c r="AN211" s="118">
        <v>0.39958465566658602</v>
      </c>
      <c r="AO211" s="141">
        <v>-2126.08061310015</v>
      </c>
      <c r="AP211" s="126"/>
      <c r="AQ211" s="126"/>
      <c r="AR211" s="127">
        <v>1768</v>
      </c>
      <c r="AS211" s="127">
        <v>2356</v>
      </c>
      <c r="AT211" s="115"/>
      <c r="AU211" s="122">
        <v>3022.1546800000001</v>
      </c>
      <c r="AV211" s="112">
        <v>648.27565491988196</v>
      </c>
      <c r="AW211" s="133">
        <v>573</v>
      </c>
      <c r="AX211" s="124">
        <v>1.1313711255146299</v>
      </c>
      <c r="AY211" s="132">
        <v>31.44340637713</v>
      </c>
      <c r="AZ211" s="114">
        <v>1.4999999999999999E-2</v>
      </c>
      <c r="BA211" s="114">
        <v>9.75E-3</v>
      </c>
      <c r="BB211" s="127">
        <v>0</v>
      </c>
      <c r="BC211" s="127">
        <v>184</v>
      </c>
      <c r="BD211" s="113"/>
      <c r="BE211" s="122">
        <v>291</v>
      </c>
      <c r="BF211" s="112">
        <v>62.421760484372598</v>
      </c>
      <c r="BG211" s="134">
        <v>65</v>
      </c>
      <c r="BH211" s="135">
        <v>0.96033477668265499</v>
      </c>
      <c r="BI211" s="136">
        <v>-48.987687551893004</v>
      </c>
      <c r="BJ211" s="114">
        <v>2.2499999999999998E-3</v>
      </c>
      <c r="BK211" s="114"/>
      <c r="BL211" s="127">
        <v>13</v>
      </c>
      <c r="BM211" s="127">
        <v>73</v>
      </c>
      <c r="BN211" s="113"/>
      <c r="BO211" s="121">
        <v>539</v>
      </c>
      <c r="BP211" s="122">
        <v>115.619686945281</v>
      </c>
      <c r="BQ211" s="134">
        <v>78</v>
      </c>
      <c r="BR211" s="124">
        <v>1.4823036787856501</v>
      </c>
      <c r="BS211" s="125">
        <v>149.77773181225001</v>
      </c>
      <c r="BT211" s="114">
        <v>7.4999999999999997E-3</v>
      </c>
      <c r="BU211" s="126">
        <v>7.4999999999999997E-3</v>
      </c>
      <c r="BV211" s="121">
        <v>0</v>
      </c>
      <c r="BW211" s="121">
        <v>0</v>
      </c>
      <c r="BX211" s="115"/>
      <c r="BY211" s="120">
        <v>0.996595233326657</v>
      </c>
      <c r="BZ211" s="120">
        <v>1</v>
      </c>
      <c r="CA211" s="137">
        <v>0.998638093330663</v>
      </c>
      <c r="CB211" s="119">
        <v>0.9</v>
      </c>
      <c r="CC211" s="126">
        <v>2.5000000000000001E-3</v>
      </c>
      <c r="CD211" s="115"/>
      <c r="CE211" s="115"/>
    </row>
    <row r="212" spans="1:83" s="87" customFormat="1" ht="21.4" customHeight="1" x14ac:dyDescent="0.2">
      <c r="A212" s="111" t="s">
        <v>246</v>
      </c>
      <c r="B212" s="111" t="s">
        <v>375</v>
      </c>
      <c r="C212" s="111" t="s">
        <v>276</v>
      </c>
      <c r="D212" s="112">
        <v>11.0702866436667</v>
      </c>
      <c r="E212" s="113"/>
      <c r="F212" s="114">
        <v>4.3499999999999997E-2</v>
      </c>
      <c r="G212" s="114">
        <v>2.8750000000000001E-2</v>
      </c>
      <c r="H212" s="115"/>
      <c r="I212" s="116">
        <v>5</v>
      </c>
      <c r="J212" s="116">
        <v>5</v>
      </c>
      <c r="K212" s="113"/>
      <c r="L212" s="138">
        <v>0.83963285625388895</v>
      </c>
      <c r="M212" s="120">
        <v>0.66500000000000004</v>
      </c>
      <c r="N212" s="119">
        <v>0.7</v>
      </c>
      <c r="O212" s="120"/>
      <c r="P212" s="113"/>
      <c r="Q212" s="121">
        <v>452</v>
      </c>
      <c r="R212" s="122">
        <v>40.830017735682603</v>
      </c>
      <c r="S212" s="123">
        <v>36</v>
      </c>
      <c r="T212" s="124">
        <v>1.1341671593245199</v>
      </c>
      <c r="U212" s="125">
        <v>4.8489818890162697</v>
      </c>
      <c r="V212" s="126">
        <v>0.01</v>
      </c>
      <c r="W212" s="126">
        <v>6.4999999999999997E-3</v>
      </c>
      <c r="X212" s="127">
        <v>0</v>
      </c>
      <c r="Y212" s="127">
        <v>27</v>
      </c>
      <c r="Z212" s="113"/>
      <c r="AA212" s="128">
        <v>1406</v>
      </c>
      <c r="AB212" s="112">
        <v>127.006648089314</v>
      </c>
      <c r="AC212" s="123">
        <v>200</v>
      </c>
      <c r="AD212" s="118">
        <v>0.63503324044656995</v>
      </c>
      <c r="AE212" s="129">
        <v>-1078.1723228388</v>
      </c>
      <c r="AF212" s="114"/>
      <c r="AG212" s="114"/>
      <c r="AH212" s="130">
        <v>809</v>
      </c>
      <c r="AI212" s="127">
        <v>1251</v>
      </c>
      <c r="AJ212" s="113"/>
      <c r="AK212" s="122">
        <v>9227.6344300000001</v>
      </c>
      <c r="AL212" s="122">
        <v>833.549728839149</v>
      </c>
      <c r="AM212" s="131">
        <v>664.5</v>
      </c>
      <c r="AN212" s="124">
        <v>1.25440139780158</v>
      </c>
      <c r="AO212" s="132">
        <v>973.97188736809198</v>
      </c>
      <c r="AP212" s="126">
        <v>0.01</v>
      </c>
      <c r="AQ212" s="126">
        <v>0.01</v>
      </c>
      <c r="AR212" s="127">
        <v>0</v>
      </c>
      <c r="AS212" s="127">
        <v>0</v>
      </c>
      <c r="AT212" s="115"/>
      <c r="AU212" s="122">
        <v>7064.7262499999997</v>
      </c>
      <c r="AV212" s="112">
        <v>638.17012850717299</v>
      </c>
      <c r="AW212" s="133">
        <v>573</v>
      </c>
      <c r="AX212" s="135">
        <v>1.1137349537647001</v>
      </c>
      <c r="AY212" s="139">
        <v>-37.2035967407855</v>
      </c>
      <c r="AZ212" s="114">
        <v>1.4250000000000001E-2</v>
      </c>
      <c r="BA212" s="114">
        <v>8.2500000000000004E-3</v>
      </c>
      <c r="BB212" s="127">
        <v>0</v>
      </c>
      <c r="BC212" s="127">
        <v>548</v>
      </c>
      <c r="BD212" s="113"/>
      <c r="BE212" s="122">
        <v>734.7</v>
      </c>
      <c r="BF212" s="112">
        <v>66.366845200013202</v>
      </c>
      <c r="BG212" s="134">
        <v>65</v>
      </c>
      <c r="BH212" s="135">
        <v>1.0210283876925099</v>
      </c>
      <c r="BI212" s="136">
        <v>-72.656004922609398</v>
      </c>
      <c r="BJ212" s="114">
        <v>6.7499999999999999E-3</v>
      </c>
      <c r="BK212" s="114">
        <v>1.5E-3</v>
      </c>
      <c r="BL212" s="127">
        <v>0</v>
      </c>
      <c r="BM212" s="127">
        <v>129</v>
      </c>
      <c r="BN212" s="113"/>
      <c r="BO212" s="121">
        <v>623</v>
      </c>
      <c r="BP212" s="122">
        <v>56.276772233031501</v>
      </c>
      <c r="BQ212" s="134">
        <v>78</v>
      </c>
      <c r="BR212" s="120">
        <v>0.72149707991066003</v>
      </c>
      <c r="BS212" s="128">
        <v>-301.27151622370201</v>
      </c>
      <c r="BT212" s="114"/>
      <c r="BU212" s="126"/>
      <c r="BV212" s="121">
        <v>241</v>
      </c>
      <c r="BW212" s="121">
        <v>414</v>
      </c>
      <c r="BX212" s="115"/>
      <c r="BY212" s="120">
        <v>0.99152798789712504</v>
      </c>
      <c r="BZ212" s="120">
        <v>1</v>
      </c>
      <c r="CA212" s="137">
        <v>0.99661119515884999</v>
      </c>
      <c r="CB212" s="119">
        <v>0.9</v>
      </c>
      <c r="CC212" s="126">
        <v>2.5000000000000001E-3</v>
      </c>
      <c r="CD212" s="115"/>
      <c r="CE212" s="115"/>
    </row>
    <row r="213" spans="1:83" s="87" customFormat="1" ht="21.4" customHeight="1" x14ac:dyDescent="0.2">
      <c r="A213" s="111" t="s">
        <v>246</v>
      </c>
      <c r="B213" s="111" t="s">
        <v>375</v>
      </c>
      <c r="C213" s="111" t="s">
        <v>279</v>
      </c>
      <c r="D213" s="112">
        <v>3.9202090812222199</v>
      </c>
      <c r="E213" s="113"/>
      <c r="F213" s="114">
        <v>3.0875E-2</v>
      </c>
      <c r="G213" s="114">
        <v>1.0999999999999999E-2</v>
      </c>
      <c r="H213" s="115"/>
      <c r="I213" s="116">
        <v>6</v>
      </c>
      <c r="J213" s="116">
        <v>4</v>
      </c>
      <c r="K213" s="113"/>
      <c r="L213" s="137">
        <v>0.94</v>
      </c>
      <c r="M213" s="118">
        <v>0.4</v>
      </c>
      <c r="N213" s="119">
        <v>0.7</v>
      </c>
      <c r="O213" s="120"/>
      <c r="P213" s="113"/>
      <c r="Q213" s="121">
        <v>148</v>
      </c>
      <c r="R213" s="122">
        <v>37.753088402585199</v>
      </c>
      <c r="S213" s="123">
        <v>36</v>
      </c>
      <c r="T213" s="135">
        <v>1.04869690007181</v>
      </c>
      <c r="U213" s="136">
        <v>-10.3450852087279</v>
      </c>
      <c r="V213" s="126">
        <v>6.0000000000000001E-3</v>
      </c>
      <c r="W213" s="126">
        <v>2.5000000000000001E-3</v>
      </c>
      <c r="X213" s="127">
        <v>0</v>
      </c>
      <c r="Y213" s="127">
        <v>22</v>
      </c>
      <c r="Z213" s="113"/>
      <c r="AA213" s="128">
        <v>434</v>
      </c>
      <c r="AB213" s="112">
        <v>110.70838085622999</v>
      </c>
      <c r="AC213" s="123">
        <v>200</v>
      </c>
      <c r="AD213" s="118">
        <v>0.55354190428115002</v>
      </c>
      <c r="AE213" s="129">
        <v>-445.69491782626602</v>
      </c>
      <c r="AF213" s="114"/>
      <c r="AG213" s="114"/>
      <c r="AH213" s="130">
        <v>351</v>
      </c>
      <c r="AI213" s="127">
        <v>507</v>
      </c>
      <c r="AJ213" s="113"/>
      <c r="AK213" s="122">
        <v>2416.2873199999999</v>
      </c>
      <c r="AL213" s="122">
        <v>616.36695133787703</v>
      </c>
      <c r="AM213" s="131">
        <v>626.6</v>
      </c>
      <c r="AN213" s="135">
        <v>0.98366892968062003</v>
      </c>
      <c r="AO213" s="139">
        <v>-339.79685754969199</v>
      </c>
      <c r="AP213" s="126">
        <v>2.5000000000000001E-3</v>
      </c>
      <c r="AQ213" s="126"/>
      <c r="AR213" s="127">
        <v>41</v>
      </c>
      <c r="AS213" s="127">
        <v>532</v>
      </c>
      <c r="AT213" s="115"/>
      <c r="AU213" s="122">
        <v>2327.0306099999998</v>
      </c>
      <c r="AV213" s="112">
        <v>593.59859685710705</v>
      </c>
      <c r="AW213" s="133">
        <v>573</v>
      </c>
      <c r="AX213" s="135">
        <v>1.0359486856144999</v>
      </c>
      <c r="AY213" s="139">
        <v>-187.90425804375499</v>
      </c>
      <c r="AZ213" s="114">
        <v>8.2500000000000004E-3</v>
      </c>
      <c r="BA213" s="114">
        <v>3.0000000000000001E-3</v>
      </c>
      <c r="BB213" s="127">
        <v>0</v>
      </c>
      <c r="BC213" s="127">
        <v>369</v>
      </c>
      <c r="BD213" s="113"/>
      <c r="BE213" s="122">
        <v>263.8</v>
      </c>
      <c r="BF213" s="112">
        <v>67.292329193256606</v>
      </c>
      <c r="BG213" s="134">
        <v>65</v>
      </c>
      <c r="BH213" s="135">
        <v>1.0352666029731801</v>
      </c>
      <c r="BI213" s="136">
        <v>-22.100848293536501</v>
      </c>
      <c r="BJ213" s="114">
        <v>8.2500000000000004E-3</v>
      </c>
      <c r="BK213" s="114">
        <v>3.0000000000000001E-3</v>
      </c>
      <c r="BL213" s="127">
        <v>0</v>
      </c>
      <c r="BM213" s="127">
        <v>42</v>
      </c>
      <c r="BN213" s="113"/>
      <c r="BO213" s="121">
        <v>298</v>
      </c>
      <c r="BP213" s="122">
        <v>76.016353675475699</v>
      </c>
      <c r="BQ213" s="134">
        <v>78</v>
      </c>
      <c r="BR213" s="135">
        <v>0.974568636865073</v>
      </c>
      <c r="BS213" s="136">
        <v>-29.302960442140598</v>
      </c>
      <c r="BT213" s="114">
        <v>3.375E-3</v>
      </c>
      <c r="BU213" s="126"/>
      <c r="BV213" s="121">
        <v>8</v>
      </c>
      <c r="BW213" s="121">
        <v>69</v>
      </c>
      <c r="BX213" s="115"/>
      <c r="BY213" s="120">
        <v>0.99576587795765903</v>
      </c>
      <c r="BZ213" s="120">
        <v>1</v>
      </c>
      <c r="CA213" s="137">
        <v>0.99830635118306299</v>
      </c>
      <c r="CB213" s="119">
        <v>0.9</v>
      </c>
      <c r="CC213" s="126">
        <v>2.5000000000000001E-3</v>
      </c>
      <c r="CD213" s="115"/>
      <c r="CE213" s="115"/>
    </row>
    <row r="214" spans="1:83" s="87" customFormat="1" ht="21.4" customHeight="1" x14ac:dyDescent="0.2">
      <c r="A214" s="111" t="s">
        <v>246</v>
      </c>
      <c r="B214" s="111" t="s">
        <v>375</v>
      </c>
      <c r="C214" s="111" t="s">
        <v>281</v>
      </c>
      <c r="D214" s="112">
        <v>3.8409492223333301</v>
      </c>
      <c r="E214" s="113"/>
      <c r="F214" s="114">
        <v>2.9499999999999998E-2</v>
      </c>
      <c r="G214" s="114">
        <v>2.4250000000000001E-2</v>
      </c>
      <c r="H214" s="115"/>
      <c r="I214" s="116">
        <v>4</v>
      </c>
      <c r="J214" s="116">
        <v>4</v>
      </c>
      <c r="K214" s="113"/>
      <c r="L214" s="137">
        <v>0.93</v>
      </c>
      <c r="M214" s="135">
        <v>0.78200000000000003</v>
      </c>
      <c r="N214" s="119">
        <v>0.7</v>
      </c>
      <c r="O214" s="120">
        <v>1.0999999999999999E-2</v>
      </c>
      <c r="P214" s="113"/>
      <c r="Q214" s="121">
        <v>116</v>
      </c>
      <c r="R214" s="122">
        <v>30.200867880656698</v>
      </c>
      <c r="S214" s="123">
        <v>36</v>
      </c>
      <c r="T214" s="120">
        <v>0.83891299668490804</v>
      </c>
      <c r="U214" s="128">
        <v>-39.143620988487903</v>
      </c>
      <c r="V214" s="126"/>
      <c r="W214" s="126"/>
      <c r="X214" s="127">
        <v>23</v>
      </c>
      <c r="Y214" s="127">
        <v>50</v>
      </c>
      <c r="Z214" s="113"/>
      <c r="AA214" s="128">
        <v>236</v>
      </c>
      <c r="AB214" s="112">
        <v>61.443144998577402</v>
      </c>
      <c r="AC214" s="123">
        <v>200</v>
      </c>
      <c r="AD214" s="118">
        <v>0.30721572499288702</v>
      </c>
      <c r="AE214" s="129">
        <v>-625.90900549159903</v>
      </c>
      <c r="AF214" s="114"/>
      <c r="AG214" s="114"/>
      <c r="AH214" s="130">
        <v>533</v>
      </c>
      <c r="AI214" s="127">
        <v>686</v>
      </c>
      <c r="AJ214" s="113"/>
      <c r="AK214" s="122">
        <v>3462.6248300000002</v>
      </c>
      <c r="AL214" s="122">
        <v>901.50237078544205</v>
      </c>
      <c r="AM214" s="131">
        <v>709.1</v>
      </c>
      <c r="AN214" s="124">
        <v>1.2713331981179501</v>
      </c>
      <c r="AO214" s="132">
        <v>406.72645102953499</v>
      </c>
      <c r="AP214" s="126">
        <v>0.01</v>
      </c>
      <c r="AQ214" s="126">
        <v>0.01</v>
      </c>
      <c r="AR214" s="127">
        <v>0</v>
      </c>
      <c r="AS214" s="127">
        <v>0</v>
      </c>
      <c r="AT214" s="115"/>
      <c r="AU214" s="122">
        <v>2226.5069199999998</v>
      </c>
      <c r="AV214" s="112">
        <v>579.67621833006694</v>
      </c>
      <c r="AW214" s="133">
        <v>573</v>
      </c>
      <c r="AX214" s="135">
        <v>1.0116513408901699</v>
      </c>
      <c r="AY214" s="139">
        <v>-237.58030736287901</v>
      </c>
      <c r="AZ214" s="114">
        <v>6.0000000000000001E-3</v>
      </c>
      <c r="BA214" s="114">
        <v>7.5000000000000002E-4</v>
      </c>
      <c r="BB214" s="127">
        <v>0</v>
      </c>
      <c r="BC214" s="127">
        <v>415</v>
      </c>
      <c r="BD214" s="113"/>
      <c r="BE214" s="122">
        <v>138</v>
      </c>
      <c r="BF214" s="112">
        <v>35.928618685608797</v>
      </c>
      <c r="BG214" s="134">
        <v>65</v>
      </c>
      <c r="BH214" s="118">
        <v>0.55274797977859702</v>
      </c>
      <c r="BI214" s="129">
        <v>-142.12042678476999</v>
      </c>
      <c r="BJ214" s="114"/>
      <c r="BK214" s="114"/>
      <c r="BL214" s="127">
        <v>112</v>
      </c>
      <c r="BM214" s="127">
        <v>162</v>
      </c>
      <c r="BN214" s="113"/>
      <c r="BO214" s="121">
        <v>256</v>
      </c>
      <c r="BP214" s="122">
        <v>66.650191184897494</v>
      </c>
      <c r="BQ214" s="134">
        <v>78</v>
      </c>
      <c r="BR214" s="120">
        <v>0.854489630575609</v>
      </c>
      <c r="BS214" s="128">
        <v>-64.685459711676501</v>
      </c>
      <c r="BT214" s="114"/>
      <c r="BU214" s="126"/>
      <c r="BV214" s="121">
        <v>44</v>
      </c>
      <c r="BW214" s="121">
        <v>104</v>
      </c>
      <c r="BX214" s="115"/>
      <c r="BY214" s="120">
        <v>0.996174445294568</v>
      </c>
      <c r="BZ214" s="120">
        <v>1</v>
      </c>
      <c r="CA214" s="137">
        <v>0.998469778117827</v>
      </c>
      <c r="CB214" s="119">
        <v>0.9</v>
      </c>
      <c r="CC214" s="126">
        <v>2.5000000000000001E-3</v>
      </c>
      <c r="CD214" s="115"/>
      <c r="CE214" s="115"/>
    </row>
    <row r="215" spans="1:83" s="87" customFormat="1" ht="21.4" customHeight="1" x14ac:dyDescent="0.2">
      <c r="A215" s="111" t="s">
        <v>246</v>
      </c>
      <c r="B215" s="111" t="s">
        <v>375</v>
      </c>
      <c r="C215" s="111" t="s">
        <v>282</v>
      </c>
      <c r="D215" s="112">
        <v>2.2414874615555598</v>
      </c>
      <c r="E215" s="113"/>
      <c r="F215" s="114">
        <v>0.05</v>
      </c>
      <c r="G215" s="114">
        <v>3.6999999999999998E-2</v>
      </c>
      <c r="H215" s="115"/>
      <c r="I215" s="116">
        <v>6</v>
      </c>
      <c r="J215" s="116">
        <v>6</v>
      </c>
      <c r="K215" s="113"/>
      <c r="L215" s="117">
        <v>0.5</v>
      </c>
      <c r="M215" s="118">
        <v>0.44</v>
      </c>
      <c r="N215" s="119">
        <v>0.7</v>
      </c>
      <c r="O215" s="120"/>
      <c r="P215" s="113"/>
      <c r="Q215" s="121">
        <v>89</v>
      </c>
      <c r="R215" s="122">
        <v>39.705776421446302</v>
      </c>
      <c r="S215" s="123">
        <v>36</v>
      </c>
      <c r="T215" s="135">
        <v>1.1029382339290601</v>
      </c>
      <c r="U215" s="136">
        <v>-1.5381615471521699</v>
      </c>
      <c r="V215" s="126">
        <v>8.9999999999999993E-3</v>
      </c>
      <c r="W215" s="126">
        <v>5.0000000000000001E-3</v>
      </c>
      <c r="X215" s="127">
        <v>0</v>
      </c>
      <c r="Y215" s="127">
        <v>8</v>
      </c>
      <c r="Z215" s="113"/>
      <c r="AA215" s="128">
        <v>191</v>
      </c>
      <c r="AB215" s="112">
        <v>85.211272994339694</v>
      </c>
      <c r="AC215" s="123">
        <v>200</v>
      </c>
      <c r="AD215" s="118">
        <v>0.42605636497169902</v>
      </c>
      <c r="AE215" s="129">
        <v>-311.989786373068</v>
      </c>
      <c r="AF215" s="114"/>
      <c r="AG215" s="114"/>
      <c r="AH215" s="130">
        <v>258</v>
      </c>
      <c r="AI215" s="127">
        <v>347</v>
      </c>
      <c r="AJ215" s="113"/>
      <c r="AK215" s="122">
        <v>1620.39492</v>
      </c>
      <c r="AL215" s="122">
        <v>722.910543909745</v>
      </c>
      <c r="AM215" s="131">
        <v>634.4</v>
      </c>
      <c r="AN215" s="124">
        <v>1.1395185118375499</v>
      </c>
      <c r="AO215" s="132">
        <v>24.911317624629401</v>
      </c>
      <c r="AP215" s="126">
        <v>0.01</v>
      </c>
      <c r="AQ215" s="126">
        <v>7.0000000000000001E-3</v>
      </c>
      <c r="AR215" s="127">
        <v>0</v>
      </c>
      <c r="AS215" s="127">
        <v>87</v>
      </c>
      <c r="AT215" s="115"/>
      <c r="AU215" s="122">
        <v>2180.57618</v>
      </c>
      <c r="AV215" s="112">
        <v>972.82550868552096</v>
      </c>
      <c r="AW215" s="133">
        <v>573</v>
      </c>
      <c r="AX215" s="124">
        <v>1.6977757568682701</v>
      </c>
      <c r="AY215" s="132">
        <v>742.59293559829302</v>
      </c>
      <c r="AZ215" s="114">
        <v>1.4999999999999999E-2</v>
      </c>
      <c r="BA215" s="114">
        <v>1.4999999999999999E-2</v>
      </c>
      <c r="BB215" s="127">
        <v>0</v>
      </c>
      <c r="BC215" s="127">
        <v>0</v>
      </c>
      <c r="BD215" s="113"/>
      <c r="BE215" s="122">
        <v>147.80000000000001</v>
      </c>
      <c r="BF215" s="112">
        <v>65.938356798761305</v>
      </c>
      <c r="BG215" s="134">
        <v>65</v>
      </c>
      <c r="BH215" s="135">
        <v>1.01443625844248</v>
      </c>
      <c r="BI215" s="136">
        <v>-15.671680571247</v>
      </c>
      <c r="BJ215" s="114">
        <v>6.0000000000000001E-3</v>
      </c>
      <c r="BK215" s="114">
        <v>7.5000000000000002E-4</v>
      </c>
      <c r="BL215" s="127">
        <v>0</v>
      </c>
      <c r="BM215" s="127">
        <v>28</v>
      </c>
      <c r="BN215" s="113"/>
      <c r="BO215" s="121">
        <v>207</v>
      </c>
      <c r="BP215" s="122">
        <v>92.349390103813207</v>
      </c>
      <c r="BQ215" s="134">
        <v>78</v>
      </c>
      <c r="BR215" s="124">
        <v>1.1839665397924799</v>
      </c>
      <c r="BS215" s="125">
        <v>19.8555220497724</v>
      </c>
      <c r="BT215" s="114">
        <v>7.4999999999999997E-3</v>
      </c>
      <c r="BU215" s="126">
        <v>6.7499999999999999E-3</v>
      </c>
      <c r="BV215" s="121">
        <v>0</v>
      </c>
      <c r="BW215" s="121">
        <v>3</v>
      </c>
      <c r="BX215" s="115"/>
      <c r="BY215" s="120">
        <v>0.99432809773123898</v>
      </c>
      <c r="BZ215" s="120">
        <v>1</v>
      </c>
      <c r="CA215" s="137">
        <v>0.99773123909249595</v>
      </c>
      <c r="CB215" s="119">
        <v>0.9</v>
      </c>
      <c r="CC215" s="126">
        <v>2.5000000000000001E-3</v>
      </c>
      <c r="CD215" s="115"/>
      <c r="CE215" s="115"/>
    </row>
    <row r="216" spans="1:83" s="87" customFormat="1" ht="21.4" customHeight="1" x14ac:dyDescent="0.2">
      <c r="A216" s="111" t="s">
        <v>246</v>
      </c>
      <c r="B216" s="111" t="s">
        <v>375</v>
      </c>
      <c r="C216" s="111" t="s">
        <v>283</v>
      </c>
      <c r="D216" s="112">
        <v>2.6404830146666698</v>
      </c>
      <c r="E216" s="113"/>
      <c r="F216" s="114">
        <v>0.01</v>
      </c>
      <c r="G216" s="114">
        <v>0.01</v>
      </c>
      <c r="H216" s="115"/>
      <c r="I216" s="116">
        <v>2</v>
      </c>
      <c r="J216" s="116">
        <v>2</v>
      </c>
      <c r="K216" s="113"/>
      <c r="L216" s="140">
        <v>0.68</v>
      </c>
      <c r="M216" s="118">
        <v>0.57199999999999995</v>
      </c>
      <c r="N216" s="119">
        <v>0.7</v>
      </c>
      <c r="O216" s="120"/>
      <c r="P216" s="113"/>
      <c r="Q216" s="121">
        <v>70</v>
      </c>
      <c r="R216" s="122">
        <v>26.510301187768398</v>
      </c>
      <c r="S216" s="123">
        <v>36</v>
      </c>
      <c r="T216" s="118">
        <v>0.73639725521578903</v>
      </c>
      <c r="U216" s="129">
        <v>-36.654389928416101</v>
      </c>
      <c r="V216" s="126"/>
      <c r="W216" s="126"/>
      <c r="X216" s="127">
        <v>26</v>
      </c>
      <c r="Y216" s="127">
        <v>45</v>
      </c>
      <c r="Z216" s="113"/>
      <c r="AA216" s="128">
        <v>213</v>
      </c>
      <c r="AB216" s="112">
        <v>80.667059328495199</v>
      </c>
      <c r="AC216" s="123">
        <v>200</v>
      </c>
      <c r="AD216" s="118">
        <v>0.40333529664247603</v>
      </c>
      <c r="AE216" s="129">
        <v>-379.52438849120102</v>
      </c>
      <c r="AF216" s="114"/>
      <c r="AG216" s="114"/>
      <c r="AH216" s="130">
        <v>316</v>
      </c>
      <c r="AI216" s="127">
        <v>421</v>
      </c>
      <c r="AJ216" s="113"/>
      <c r="AK216" s="122">
        <v>1619.7638999999999</v>
      </c>
      <c r="AL216" s="122">
        <v>613.43469774391895</v>
      </c>
      <c r="AM216" s="131">
        <v>751.6</v>
      </c>
      <c r="AN216" s="120">
        <v>0.81617176389558199</v>
      </c>
      <c r="AO216" s="122">
        <v>-606.94275194993202</v>
      </c>
      <c r="AP216" s="126"/>
      <c r="AQ216" s="126"/>
      <c r="AR216" s="127">
        <v>365</v>
      </c>
      <c r="AS216" s="127">
        <v>762</v>
      </c>
      <c r="AT216" s="115"/>
      <c r="AU216" s="122">
        <v>1169.4258199999999</v>
      </c>
      <c r="AV216" s="112">
        <v>442.883295785043</v>
      </c>
      <c r="AW216" s="133">
        <v>573</v>
      </c>
      <c r="AX216" s="120">
        <v>0.77292023697215195</v>
      </c>
      <c r="AY216" s="122">
        <v>-524.52536078551998</v>
      </c>
      <c r="AZ216" s="114"/>
      <c r="BA216" s="114"/>
      <c r="BB216" s="127">
        <v>344</v>
      </c>
      <c r="BC216" s="127">
        <v>647</v>
      </c>
      <c r="BD216" s="113"/>
      <c r="BE216" s="122">
        <v>103.2</v>
      </c>
      <c r="BF216" s="112">
        <v>39.0837583225385</v>
      </c>
      <c r="BG216" s="134">
        <v>65</v>
      </c>
      <c r="BH216" s="118">
        <v>0.60128858957751596</v>
      </c>
      <c r="BI216" s="129">
        <v>-89.370426259640197</v>
      </c>
      <c r="BJ216" s="114"/>
      <c r="BK216" s="114"/>
      <c r="BL216" s="127">
        <v>69</v>
      </c>
      <c r="BM216" s="127">
        <v>103</v>
      </c>
      <c r="BN216" s="113"/>
      <c r="BO216" s="121">
        <v>273</v>
      </c>
      <c r="BP216" s="122">
        <v>103.390174632297</v>
      </c>
      <c r="BQ216" s="134">
        <v>78</v>
      </c>
      <c r="BR216" s="124">
        <v>1.32551505938842</v>
      </c>
      <c r="BS216" s="125">
        <v>52.542904525862099</v>
      </c>
      <c r="BT216" s="114">
        <v>7.4999999999999997E-3</v>
      </c>
      <c r="BU216" s="126">
        <v>7.4999999999999997E-3</v>
      </c>
      <c r="BV216" s="121">
        <v>0</v>
      </c>
      <c r="BW216" s="121">
        <v>0</v>
      </c>
      <c r="BX216" s="115"/>
      <c r="BY216" s="120">
        <v>1</v>
      </c>
      <c r="BZ216" s="120">
        <v>1</v>
      </c>
      <c r="CA216" s="137">
        <v>1</v>
      </c>
      <c r="CB216" s="119">
        <v>0.9</v>
      </c>
      <c r="CC216" s="126">
        <v>2.5000000000000001E-3</v>
      </c>
      <c r="CD216" s="115"/>
      <c r="CE216" s="115"/>
    </row>
    <row r="217" spans="1:83" s="87" customFormat="1" ht="21.4" customHeight="1" x14ac:dyDescent="0.2">
      <c r="A217" s="111" t="s">
        <v>246</v>
      </c>
      <c r="B217" s="111" t="s">
        <v>375</v>
      </c>
      <c r="C217" s="111" t="s">
        <v>284</v>
      </c>
      <c r="D217" s="112">
        <v>7.5859845611111103</v>
      </c>
      <c r="E217" s="113"/>
      <c r="F217" s="114">
        <v>2.0750000000000001E-2</v>
      </c>
      <c r="G217" s="114">
        <v>1.35E-2</v>
      </c>
      <c r="H217" s="115"/>
      <c r="I217" s="116">
        <v>4</v>
      </c>
      <c r="J217" s="116">
        <v>3</v>
      </c>
      <c r="K217" s="113"/>
      <c r="L217" s="117">
        <v>0.41</v>
      </c>
      <c r="M217" s="118">
        <v>0.55000000000000004</v>
      </c>
      <c r="N217" s="119">
        <v>0.7</v>
      </c>
      <c r="O217" s="120"/>
      <c r="P217" s="113"/>
      <c r="Q217" s="121">
        <v>325</v>
      </c>
      <c r="R217" s="122">
        <v>42.842164702797298</v>
      </c>
      <c r="S217" s="123">
        <v>36</v>
      </c>
      <c r="T217" s="124">
        <v>1.1900601306332601</v>
      </c>
      <c r="U217" s="125">
        <v>18.586911607600001</v>
      </c>
      <c r="V217" s="126">
        <v>0.01</v>
      </c>
      <c r="W217" s="126">
        <v>9.4999999999999998E-3</v>
      </c>
      <c r="X217" s="127">
        <v>0</v>
      </c>
      <c r="Y217" s="127">
        <v>3</v>
      </c>
      <c r="Z217" s="113"/>
      <c r="AA217" s="128">
        <v>453</v>
      </c>
      <c r="AB217" s="112">
        <v>59.715386493437499</v>
      </c>
      <c r="AC217" s="123">
        <v>200</v>
      </c>
      <c r="AD217" s="118">
        <v>0.29857693246718803</v>
      </c>
      <c r="AE217" s="129">
        <v>-1249.2949355133301</v>
      </c>
      <c r="AF217" s="114"/>
      <c r="AG217" s="114"/>
      <c r="AH217" s="130">
        <v>1065</v>
      </c>
      <c r="AI217" s="127">
        <v>1368</v>
      </c>
      <c r="AJ217" s="113"/>
      <c r="AK217" s="122">
        <v>3477.16039</v>
      </c>
      <c r="AL217" s="122">
        <v>458.36639423514799</v>
      </c>
      <c r="AM217" s="131">
        <v>649.79999999999995</v>
      </c>
      <c r="AN217" s="118">
        <v>0.70539611301192295</v>
      </c>
      <c r="AO217" s="141">
        <v>-2053.5958554828198</v>
      </c>
      <c r="AP217" s="126"/>
      <c r="AQ217" s="126"/>
      <c r="AR217" s="127">
        <v>1453</v>
      </c>
      <c r="AS217" s="127">
        <v>2439</v>
      </c>
      <c r="AT217" s="115"/>
      <c r="AU217" s="122">
        <v>4169.2095600000002</v>
      </c>
      <c r="AV217" s="112">
        <v>549.59373123076102</v>
      </c>
      <c r="AW217" s="133">
        <v>573</v>
      </c>
      <c r="AX217" s="135">
        <v>0.95915136340446905</v>
      </c>
      <c r="AY217" s="139">
        <v>-697.43318427725796</v>
      </c>
      <c r="AZ217" s="114">
        <v>2.2499999999999998E-3</v>
      </c>
      <c r="BA217" s="114"/>
      <c r="BB217" s="127">
        <v>178</v>
      </c>
      <c r="BC217" s="127">
        <v>1047</v>
      </c>
      <c r="BD217" s="113"/>
      <c r="BE217" s="122">
        <v>436.1</v>
      </c>
      <c r="BF217" s="112">
        <v>57.487593928891997</v>
      </c>
      <c r="BG217" s="134">
        <v>65</v>
      </c>
      <c r="BH217" s="120">
        <v>0.88442452198295396</v>
      </c>
      <c r="BI217" s="128">
        <v>-117.145854041833</v>
      </c>
      <c r="BJ217" s="114"/>
      <c r="BK217" s="114"/>
      <c r="BL217" s="127">
        <v>57</v>
      </c>
      <c r="BM217" s="127">
        <v>156</v>
      </c>
      <c r="BN217" s="113"/>
      <c r="BO217" s="121">
        <v>614</v>
      </c>
      <c r="BP217" s="122">
        <v>80.938735776977097</v>
      </c>
      <c r="BQ217" s="134">
        <v>78</v>
      </c>
      <c r="BR217" s="135">
        <v>1.03767609970483</v>
      </c>
      <c r="BS217" s="136">
        <v>-19.3629541886399</v>
      </c>
      <c r="BT217" s="114">
        <v>6.0000000000000001E-3</v>
      </c>
      <c r="BU217" s="126">
        <v>1.5E-3</v>
      </c>
      <c r="BV217" s="121">
        <v>0</v>
      </c>
      <c r="BW217" s="121">
        <v>97</v>
      </c>
      <c r="BX217" s="115"/>
      <c r="BY217" s="120">
        <v>0.99364870784056103</v>
      </c>
      <c r="BZ217" s="120">
        <v>1</v>
      </c>
      <c r="CA217" s="137">
        <v>0.99745948313622401</v>
      </c>
      <c r="CB217" s="119">
        <v>0.9</v>
      </c>
      <c r="CC217" s="126">
        <v>2.5000000000000001E-3</v>
      </c>
      <c r="CD217" s="115"/>
      <c r="CE217" s="115"/>
    </row>
    <row r="218" spans="1:83" s="87" customFormat="1" ht="21.4" customHeight="1" x14ac:dyDescent="0.2">
      <c r="A218" s="111" t="s">
        <v>246</v>
      </c>
      <c r="B218" s="111" t="s">
        <v>375</v>
      </c>
      <c r="C218" s="111" t="s">
        <v>285</v>
      </c>
      <c r="D218" s="112">
        <v>8.959468266</v>
      </c>
      <c r="E218" s="113"/>
      <c r="F218" s="114">
        <v>3.7499999999999999E-2</v>
      </c>
      <c r="G218" s="114">
        <v>3.0499999999999999E-2</v>
      </c>
      <c r="H218" s="115"/>
      <c r="I218" s="116">
        <v>5</v>
      </c>
      <c r="J218" s="116">
        <v>4</v>
      </c>
      <c r="K218" s="113"/>
      <c r="L218" s="117">
        <v>0.57999999999999996</v>
      </c>
      <c r="M218" s="118">
        <v>0.498</v>
      </c>
      <c r="N218" s="119">
        <v>0.7</v>
      </c>
      <c r="O218" s="120"/>
      <c r="P218" s="113"/>
      <c r="Q218" s="121">
        <v>317</v>
      </c>
      <c r="R218" s="122">
        <v>35.381564015687502</v>
      </c>
      <c r="S218" s="123">
        <v>36</v>
      </c>
      <c r="T218" s="135">
        <v>0.98282122265798699</v>
      </c>
      <c r="U218" s="136">
        <v>-44.890842200272097</v>
      </c>
      <c r="V218" s="126">
        <v>2.5000000000000001E-3</v>
      </c>
      <c r="W218" s="126"/>
      <c r="X218" s="127">
        <v>6</v>
      </c>
      <c r="Y218" s="127">
        <v>71</v>
      </c>
      <c r="Z218" s="113"/>
      <c r="AA218" s="128">
        <v>1014</v>
      </c>
      <c r="AB218" s="112">
        <v>113.176359343556</v>
      </c>
      <c r="AC218" s="123">
        <v>200</v>
      </c>
      <c r="AD218" s="118">
        <v>0.56588179671778005</v>
      </c>
      <c r="AE218" s="129">
        <v>-996.50467889040101</v>
      </c>
      <c r="AF218" s="114"/>
      <c r="AG218" s="114"/>
      <c r="AH218" s="130">
        <v>778</v>
      </c>
      <c r="AI218" s="127">
        <v>1137</v>
      </c>
      <c r="AJ218" s="113"/>
      <c r="AK218" s="122">
        <v>7284.0704699999997</v>
      </c>
      <c r="AL218" s="122">
        <v>813.00254141666903</v>
      </c>
      <c r="AM218" s="131">
        <v>636.9</v>
      </c>
      <c r="AN218" s="124">
        <v>1.27649951549171</v>
      </c>
      <c r="AO218" s="132">
        <v>881.61832007351995</v>
      </c>
      <c r="AP218" s="126">
        <v>0.01</v>
      </c>
      <c r="AQ218" s="126">
        <v>0.01</v>
      </c>
      <c r="AR218" s="127">
        <v>0</v>
      </c>
      <c r="AS218" s="127">
        <v>0</v>
      </c>
      <c r="AT218" s="115"/>
      <c r="AU218" s="122">
        <v>5844.4930999999997</v>
      </c>
      <c r="AV218" s="112">
        <v>652.32588882301002</v>
      </c>
      <c r="AW218" s="133">
        <v>573</v>
      </c>
      <c r="AX218" s="124">
        <v>1.13843959654976</v>
      </c>
      <c r="AY218" s="132">
        <v>96.718255738406697</v>
      </c>
      <c r="AZ218" s="114">
        <v>1.4999999999999999E-2</v>
      </c>
      <c r="BA218" s="114">
        <v>1.0500000000000001E-2</v>
      </c>
      <c r="BB218" s="127">
        <v>0</v>
      </c>
      <c r="BC218" s="127">
        <v>317</v>
      </c>
      <c r="BD218" s="113"/>
      <c r="BE218" s="122">
        <v>501.1</v>
      </c>
      <c r="BF218" s="112">
        <v>55.929658448772898</v>
      </c>
      <c r="BG218" s="134">
        <v>65</v>
      </c>
      <c r="BH218" s="120">
        <v>0.86045628382727601</v>
      </c>
      <c r="BI218" s="128">
        <v>-152.31402063938</v>
      </c>
      <c r="BJ218" s="114"/>
      <c r="BK218" s="114"/>
      <c r="BL218" s="127">
        <v>82</v>
      </c>
      <c r="BM218" s="127">
        <v>198</v>
      </c>
      <c r="BN218" s="113"/>
      <c r="BO218" s="121">
        <v>895</v>
      </c>
      <c r="BP218" s="122">
        <v>99.894321116846498</v>
      </c>
      <c r="BQ218" s="134">
        <v>78</v>
      </c>
      <c r="BR218" s="124">
        <v>1.2806964245749599</v>
      </c>
      <c r="BS218" s="125">
        <v>146.963243109741</v>
      </c>
      <c r="BT218" s="114">
        <v>7.4999999999999997E-3</v>
      </c>
      <c r="BU218" s="126">
        <v>7.4999999999999997E-3</v>
      </c>
      <c r="BV218" s="121">
        <v>0</v>
      </c>
      <c r="BW218" s="121">
        <v>0</v>
      </c>
      <c r="BX218" s="115"/>
      <c r="BY218" s="120">
        <v>0.99116375258507206</v>
      </c>
      <c r="BZ218" s="120">
        <v>1</v>
      </c>
      <c r="CA218" s="137">
        <v>0.99646550103402898</v>
      </c>
      <c r="CB218" s="119">
        <v>0.9</v>
      </c>
      <c r="CC218" s="126">
        <v>2.5000000000000001E-3</v>
      </c>
      <c r="CD218" s="115"/>
      <c r="CE218" s="115"/>
    </row>
    <row r="219" spans="1:83" s="87" customFormat="1" ht="21.4" customHeight="1" x14ac:dyDescent="0.2">
      <c r="A219" s="111" t="s">
        <v>246</v>
      </c>
      <c r="B219" s="111" t="s">
        <v>375</v>
      </c>
      <c r="C219" s="111" t="s">
        <v>286</v>
      </c>
      <c r="D219" s="112">
        <v>8.0775934538888894</v>
      </c>
      <c r="E219" s="113"/>
      <c r="F219" s="114">
        <v>6.7499999999999999E-3</v>
      </c>
      <c r="G219" s="114">
        <v>2.5000000000000001E-3</v>
      </c>
      <c r="H219" s="115"/>
      <c r="I219" s="116">
        <v>3</v>
      </c>
      <c r="J219" s="116">
        <v>1</v>
      </c>
      <c r="K219" s="113"/>
      <c r="L219" s="138">
        <v>0.83</v>
      </c>
      <c r="M219" s="120">
        <v>0.64200000000000002</v>
      </c>
      <c r="N219" s="119">
        <v>0.7</v>
      </c>
      <c r="O219" s="120"/>
      <c r="P219" s="113"/>
      <c r="Q219" s="121">
        <v>272</v>
      </c>
      <c r="R219" s="122">
        <v>33.673395616246097</v>
      </c>
      <c r="S219" s="123">
        <v>36</v>
      </c>
      <c r="T219" s="135">
        <v>0.93537210045128005</v>
      </c>
      <c r="U219" s="136">
        <v>-54.270154789480102</v>
      </c>
      <c r="V219" s="126">
        <v>5.0000000000000001E-4</v>
      </c>
      <c r="W219" s="126"/>
      <c r="X219" s="127">
        <v>19</v>
      </c>
      <c r="Y219" s="127">
        <v>77</v>
      </c>
      <c r="Z219" s="113"/>
      <c r="AA219" s="128">
        <v>809</v>
      </c>
      <c r="AB219" s="112">
        <v>100.15359210861401</v>
      </c>
      <c r="AC219" s="123">
        <v>200</v>
      </c>
      <c r="AD219" s="118">
        <v>0.50076796054307005</v>
      </c>
      <c r="AE219" s="129">
        <v>-1003.61197105267</v>
      </c>
      <c r="AF219" s="114"/>
      <c r="AG219" s="114"/>
      <c r="AH219" s="130">
        <v>807</v>
      </c>
      <c r="AI219" s="127">
        <v>1130</v>
      </c>
      <c r="AJ219" s="113"/>
      <c r="AK219" s="122">
        <v>4484.7569800000001</v>
      </c>
      <c r="AL219" s="122">
        <v>555.20954422889997</v>
      </c>
      <c r="AM219" s="131">
        <v>735.7</v>
      </c>
      <c r="AN219" s="120">
        <v>0.75466840319274198</v>
      </c>
      <c r="AO219" s="122">
        <v>-2182.93615551724</v>
      </c>
      <c r="AP219" s="126"/>
      <c r="AQ219" s="126"/>
      <c r="AR219" s="127">
        <v>1458</v>
      </c>
      <c r="AS219" s="127">
        <v>2647</v>
      </c>
      <c r="AT219" s="115"/>
      <c r="AU219" s="122">
        <v>4042.9070299999998</v>
      </c>
      <c r="AV219" s="112">
        <v>500.50885242975102</v>
      </c>
      <c r="AW219" s="133">
        <v>573</v>
      </c>
      <c r="AX219" s="120">
        <v>0.873488398655762</v>
      </c>
      <c r="AY219" s="122">
        <v>-1139.1179605481</v>
      </c>
      <c r="AZ219" s="114"/>
      <c r="BA219" s="114"/>
      <c r="BB219" s="127">
        <v>586</v>
      </c>
      <c r="BC219" s="127">
        <v>1512</v>
      </c>
      <c r="BD219" s="113"/>
      <c r="BE219" s="122">
        <v>384.7</v>
      </c>
      <c r="BF219" s="112">
        <v>47.625570932242098</v>
      </c>
      <c r="BG219" s="134">
        <v>65</v>
      </c>
      <c r="BH219" s="118">
        <v>0.73270109126526295</v>
      </c>
      <c r="BI219" s="129">
        <v>-204.398890592117</v>
      </c>
      <c r="BJ219" s="114"/>
      <c r="BK219" s="114"/>
      <c r="BL219" s="127">
        <v>141</v>
      </c>
      <c r="BM219" s="127">
        <v>246</v>
      </c>
      <c r="BN219" s="113"/>
      <c r="BO219" s="121">
        <v>621</v>
      </c>
      <c r="BP219" s="122">
        <v>76.8793333738559</v>
      </c>
      <c r="BQ219" s="134">
        <v>78</v>
      </c>
      <c r="BR219" s="135">
        <v>0.98563247915199903</v>
      </c>
      <c r="BS219" s="136">
        <v>-53.4079705773282</v>
      </c>
      <c r="BT219" s="114">
        <v>3.7499999999999999E-3</v>
      </c>
      <c r="BU219" s="126"/>
      <c r="BV219" s="121">
        <v>10</v>
      </c>
      <c r="BW219" s="121">
        <v>136</v>
      </c>
      <c r="BX219" s="115"/>
      <c r="BY219" s="120">
        <v>0.99690402476780204</v>
      </c>
      <c r="BZ219" s="120">
        <v>1</v>
      </c>
      <c r="CA219" s="137">
        <v>0.99876160990712104</v>
      </c>
      <c r="CB219" s="119">
        <v>0.9</v>
      </c>
      <c r="CC219" s="126">
        <v>2.5000000000000001E-3</v>
      </c>
      <c r="CD219" s="115"/>
      <c r="CE219" s="115"/>
    </row>
    <row r="220" spans="1:83" s="87" customFormat="1" ht="21.4" customHeight="1" x14ac:dyDescent="0.2">
      <c r="A220" s="111" t="s">
        <v>246</v>
      </c>
      <c r="B220" s="111" t="s">
        <v>375</v>
      </c>
      <c r="C220" s="111" t="s">
        <v>287</v>
      </c>
      <c r="D220" s="112">
        <v>4.4826516391111104</v>
      </c>
      <c r="E220" s="113"/>
      <c r="F220" s="114">
        <v>1.35E-2</v>
      </c>
      <c r="G220" s="114">
        <v>1.35E-2</v>
      </c>
      <c r="H220" s="115"/>
      <c r="I220" s="116">
        <v>2</v>
      </c>
      <c r="J220" s="116">
        <v>2</v>
      </c>
      <c r="K220" s="113"/>
      <c r="L220" s="138">
        <v>0.83</v>
      </c>
      <c r="M220" s="135">
        <v>0.78</v>
      </c>
      <c r="N220" s="119">
        <v>0.7</v>
      </c>
      <c r="O220" s="120">
        <v>1.0999999999999999E-2</v>
      </c>
      <c r="P220" s="113"/>
      <c r="Q220" s="121">
        <v>103</v>
      </c>
      <c r="R220" s="122">
        <v>22.977471437067599</v>
      </c>
      <c r="S220" s="123">
        <v>36</v>
      </c>
      <c r="T220" s="118">
        <v>0.63826309547410098</v>
      </c>
      <c r="U220" s="129">
        <v>-78.063265006975897</v>
      </c>
      <c r="V220" s="126"/>
      <c r="W220" s="126"/>
      <c r="X220" s="127">
        <v>59</v>
      </c>
      <c r="Y220" s="127">
        <v>91</v>
      </c>
      <c r="Z220" s="113"/>
      <c r="AA220" s="128">
        <v>378</v>
      </c>
      <c r="AB220" s="112">
        <v>84.325089351568593</v>
      </c>
      <c r="AC220" s="123">
        <v>200</v>
      </c>
      <c r="AD220" s="118">
        <v>0.42162544675784303</v>
      </c>
      <c r="AE220" s="129">
        <v>-627.90702781653295</v>
      </c>
      <c r="AF220" s="114"/>
      <c r="AG220" s="114"/>
      <c r="AH220" s="130">
        <v>519</v>
      </c>
      <c r="AI220" s="127">
        <v>698</v>
      </c>
      <c r="AJ220" s="113"/>
      <c r="AK220" s="122">
        <v>2092.57465</v>
      </c>
      <c r="AL220" s="122">
        <v>466.81625485734799</v>
      </c>
      <c r="AM220" s="131">
        <v>684.4</v>
      </c>
      <c r="AN220" s="118">
        <v>0.68208102696865502</v>
      </c>
      <c r="AO220" s="141">
        <v>-1349.6391991881801</v>
      </c>
      <c r="AP220" s="126"/>
      <c r="AQ220" s="126"/>
      <c r="AR220" s="127">
        <v>976</v>
      </c>
      <c r="AS220" s="127">
        <v>1589</v>
      </c>
      <c r="AT220" s="115"/>
      <c r="AU220" s="122">
        <v>2057.19173</v>
      </c>
      <c r="AV220" s="112">
        <v>458.92295355967701</v>
      </c>
      <c r="AW220" s="133">
        <v>573</v>
      </c>
      <c r="AX220" s="120">
        <v>0.80091265891741203</v>
      </c>
      <c r="AY220" s="122">
        <v>-818.56736216026104</v>
      </c>
      <c r="AZ220" s="114"/>
      <c r="BA220" s="114"/>
      <c r="BB220" s="127">
        <v>512</v>
      </c>
      <c r="BC220" s="127">
        <v>1026</v>
      </c>
      <c r="BD220" s="113"/>
      <c r="BE220" s="122">
        <v>211.8</v>
      </c>
      <c r="BF220" s="112">
        <v>47.248819906513802</v>
      </c>
      <c r="BG220" s="134">
        <v>65</v>
      </c>
      <c r="BH220" s="118">
        <v>0.72690492163867404</v>
      </c>
      <c r="BI220" s="129">
        <v>-115.11978404037301</v>
      </c>
      <c r="BJ220" s="114"/>
      <c r="BK220" s="114"/>
      <c r="BL220" s="127">
        <v>80</v>
      </c>
      <c r="BM220" s="127">
        <v>138</v>
      </c>
      <c r="BN220" s="113"/>
      <c r="BO220" s="121">
        <v>270</v>
      </c>
      <c r="BP220" s="122">
        <v>60.232206679691899</v>
      </c>
      <c r="BQ220" s="134">
        <v>78</v>
      </c>
      <c r="BR220" s="120">
        <v>0.77220777794476803</v>
      </c>
      <c r="BS220" s="128">
        <v>-104.261964531353</v>
      </c>
      <c r="BT220" s="114"/>
      <c r="BU220" s="126"/>
      <c r="BV220" s="121">
        <v>80</v>
      </c>
      <c r="BW220" s="121">
        <v>150</v>
      </c>
      <c r="BX220" s="115"/>
      <c r="BY220" s="120">
        <v>0.99344827586206896</v>
      </c>
      <c r="BZ220" s="120">
        <v>1</v>
      </c>
      <c r="CA220" s="137">
        <v>0.99737931034482796</v>
      </c>
      <c r="CB220" s="119">
        <v>0.9</v>
      </c>
      <c r="CC220" s="126">
        <v>2.5000000000000001E-3</v>
      </c>
      <c r="CD220" s="115"/>
      <c r="CE220" s="115"/>
    </row>
    <row r="221" spans="1:83" s="87" customFormat="1" ht="21.4" customHeight="1" x14ac:dyDescent="0.2">
      <c r="A221" s="111" t="s">
        <v>246</v>
      </c>
      <c r="B221" s="111" t="s">
        <v>376</v>
      </c>
      <c r="C221" s="111" t="s">
        <v>288</v>
      </c>
      <c r="D221" s="112">
        <v>1.9638519855555601</v>
      </c>
      <c r="E221" s="113"/>
      <c r="F221" s="114">
        <v>0.05</v>
      </c>
      <c r="G221" s="114">
        <v>0.05</v>
      </c>
      <c r="H221" s="115"/>
      <c r="I221" s="116">
        <v>5</v>
      </c>
      <c r="J221" s="116">
        <v>5</v>
      </c>
      <c r="K221" s="113"/>
      <c r="L221" s="137">
        <v>0.89</v>
      </c>
      <c r="M221" s="120">
        <v>0.67800000000000005</v>
      </c>
      <c r="N221" s="119">
        <v>0.7</v>
      </c>
      <c r="O221" s="120"/>
      <c r="P221" s="113"/>
      <c r="Q221" s="121">
        <v>141</v>
      </c>
      <c r="R221" s="122">
        <v>71.797671635682093</v>
      </c>
      <c r="S221" s="123">
        <v>36</v>
      </c>
      <c r="T221" s="124">
        <v>1.9943797676578301</v>
      </c>
      <c r="U221" s="125">
        <v>61.676090599439803</v>
      </c>
      <c r="V221" s="126">
        <v>0.01</v>
      </c>
      <c r="W221" s="126">
        <v>0.01</v>
      </c>
      <c r="X221" s="127">
        <v>0</v>
      </c>
      <c r="Y221" s="127">
        <v>0</v>
      </c>
      <c r="Z221" s="113"/>
      <c r="AA221" s="128">
        <v>169</v>
      </c>
      <c r="AB221" s="112">
        <v>86.055365293831699</v>
      </c>
      <c r="AC221" s="123">
        <v>200</v>
      </c>
      <c r="AD221" s="118">
        <v>0.43027682646915799</v>
      </c>
      <c r="AE221" s="129">
        <v>-271.68838555866802</v>
      </c>
      <c r="AF221" s="114"/>
      <c r="AG221" s="114"/>
      <c r="AH221" s="130">
        <v>224</v>
      </c>
      <c r="AI221" s="127">
        <v>303</v>
      </c>
      <c r="AJ221" s="113"/>
      <c r="AK221" s="122">
        <v>849.5752</v>
      </c>
      <c r="AL221" s="122">
        <v>432.60653361290002</v>
      </c>
      <c r="AM221" s="131">
        <v>691.5</v>
      </c>
      <c r="AN221" s="118">
        <v>0.62560597774822801</v>
      </c>
      <c r="AO221" s="141">
        <v>-674.10489306909403</v>
      </c>
      <c r="AP221" s="126"/>
      <c r="AQ221" s="126"/>
      <c r="AR221" s="127">
        <v>509</v>
      </c>
      <c r="AS221" s="127">
        <v>781</v>
      </c>
      <c r="AT221" s="115"/>
      <c r="AU221" s="122">
        <v>1566.2846300000001</v>
      </c>
      <c r="AV221" s="112">
        <v>797.55737271457997</v>
      </c>
      <c r="AW221" s="133">
        <v>573</v>
      </c>
      <c r="AX221" s="124">
        <v>1.3918976836205601</v>
      </c>
      <c r="AY221" s="132">
        <v>306.41309462495298</v>
      </c>
      <c r="AZ221" s="114">
        <v>1.4999999999999999E-2</v>
      </c>
      <c r="BA221" s="114">
        <v>1.4999999999999999E-2</v>
      </c>
      <c r="BB221" s="127">
        <v>0</v>
      </c>
      <c r="BC221" s="127">
        <v>0</v>
      </c>
      <c r="BD221" s="113"/>
      <c r="BE221" s="122">
        <v>172.4</v>
      </c>
      <c r="BF221" s="112">
        <v>87.786656666607001</v>
      </c>
      <c r="BG221" s="134">
        <v>65</v>
      </c>
      <c r="BH221" s="124">
        <v>1.35056394871703</v>
      </c>
      <c r="BI221" s="125">
        <v>29.176274693433001</v>
      </c>
      <c r="BJ221" s="114">
        <v>1.4999999999999999E-2</v>
      </c>
      <c r="BK221" s="114">
        <v>1.4999999999999999E-2</v>
      </c>
      <c r="BL221" s="127">
        <v>0</v>
      </c>
      <c r="BM221" s="127">
        <v>0</v>
      </c>
      <c r="BN221" s="113"/>
      <c r="BO221" s="121">
        <v>254</v>
      </c>
      <c r="BP221" s="122">
        <v>129.33764961321401</v>
      </c>
      <c r="BQ221" s="134">
        <v>78</v>
      </c>
      <c r="BR221" s="124">
        <v>1.6581749950412099</v>
      </c>
      <c r="BS221" s="125">
        <v>90.0356411035836</v>
      </c>
      <c r="BT221" s="114">
        <v>7.4999999999999997E-3</v>
      </c>
      <c r="BU221" s="126">
        <v>7.4999999999999997E-3</v>
      </c>
      <c r="BV221" s="121">
        <v>0</v>
      </c>
      <c r="BW221" s="121">
        <v>0</v>
      </c>
      <c r="BX221" s="115"/>
      <c r="BY221" s="120">
        <v>0.99719258843346403</v>
      </c>
      <c r="BZ221" s="120">
        <v>1</v>
      </c>
      <c r="CA221" s="137">
        <v>0.99887703537338601</v>
      </c>
      <c r="CB221" s="119">
        <v>0.9</v>
      </c>
      <c r="CC221" s="126">
        <v>2.5000000000000001E-3</v>
      </c>
      <c r="CD221" s="115"/>
      <c r="CE221" s="115"/>
    </row>
    <row r="222" spans="1:83" s="87" customFormat="1" ht="21.4" customHeight="1" x14ac:dyDescent="0.2">
      <c r="A222" s="111" t="s">
        <v>246</v>
      </c>
      <c r="B222" s="111" t="s">
        <v>376</v>
      </c>
      <c r="C222" s="111" t="s">
        <v>289</v>
      </c>
      <c r="D222" s="112">
        <v>2.5157127223333302</v>
      </c>
      <c r="E222" s="113"/>
      <c r="F222" s="114">
        <v>1.0500000000000001E-2</v>
      </c>
      <c r="G222" s="114">
        <v>1.0500000000000001E-2</v>
      </c>
      <c r="H222" s="115"/>
      <c r="I222" s="116">
        <v>2</v>
      </c>
      <c r="J222" s="116">
        <v>2</v>
      </c>
      <c r="K222" s="113"/>
      <c r="L222" s="140">
        <v>0.67</v>
      </c>
      <c r="M222" s="135">
        <v>0.75900000000000001</v>
      </c>
      <c r="N222" s="119">
        <v>0.7</v>
      </c>
      <c r="O222" s="120">
        <v>8.0000000000000002E-3</v>
      </c>
      <c r="P222" s="113"/>
      <c r="Q222" s="121">
        <v>51</v>
      </c>
      <c r="R222" s="122">
        <v>20.272585000364099</v>
      </c>
      <c r="S222" s="123">
        <v>36</v>
      </c>
      <c r="T222" s="118">
        <v>0.56312736112122597</v>
      </c>
      <c r="U222" s="129">
        <v>-50.614668280487898</v>
      </c>
      <c r="V222" s="126"/>
      <c r="W222" s="126"/>
      <c r="X222" s="127">
        <v>40</v>
      </c>
      <c r="Y222" s="127">
        <v>58</v>
      </c>
      <c r="Z222" s="113"/>
      <c r="AA222" s="128">
        <v>225</v>
      </c>
      <c r="AB222" s="112">
        <v>89.4378750016065</v>
      </c>
      <c r="AC222" s="123">
        <v>200</v>
      </c>
      <c r="AD222" s="118">
        <v>0.44718937500803302</v>
      </c>
      <c r="AE222" s="129">
        <v>-339.52593489159898</v>
      </c>
      <c r="AF222" s="114"/>
      <c r="AG222" s="114"/>
      <c r="AH222" s="130">
        <v>279</v>
      </c>
      <c r="AI222" s="127">
        <v>379</v>
      </c>
      <c r="AJ222" s="113"/>
      <c r="AK222" s="122">
        <v>654.09047999999996</v>
      </c>
      <c r="AL222" s="122">
        <v>260.00205595546998</v>
      </c>
      <c r="AM222" s="131">
        <v>772.1</v>
      </c>
      <c r="AN222" s="118">
        <v>0.33674660789466399</v>
      </c>
      <c r="AO222" s="141">
        <v>-1525.2618916490201</v>
      </c>
      <c r="AP222" s="126"/>
      <c r="AQ222" s="126"/>
      <c r="AR222" s="127">
        <v>1289</v>
      </c>
      <c r="AS222" s="127">
        <v>1677</v>
      </c>
      <c r="AT222" s="115"/>
      <c r="AU222" s="122">
        <v>1092.4547500000001</v>
      </c>
      <c r="AV222" s="112">
        <v>434.25258389071701</v>
      </c>
      <c r="AW222" s="133">
        <v>573</v>
      </c>
      <c r="AX222" s="120">
        <v>0.75785791254924395</v>
      </c>
      <c r="AY222" s="122">
        <v>-521.452445328679</v>
      </c>
      <c r="AZ222" s="114"/>
      <c r="BA222" s="114"/>
      <c r="BB222" s="127">
        <v>350</v>
      </c>
      <c r="BC222" s="127">
        <v>638</v>
      </c>
      <c r="BD222" s="113"/>
      <c r="BE222" s="122">
        <v>62.8</v>
      </c>
      <c r="BF222" s="112">
        <v>24.9631046671151</v>
      </c>
      <c r="BG222" s="134">
        <v>65</v>
      </c>
      <c r="BH222" s="118">
        <v>0.38404776410946301</v>
      </c>
      <c r="BI222" s="129">
        <v>-120.67092883977</v>
      </c>
      <c r="BJ222" s="114"/>
      <c r="BK222" s="114"/>
      <c r="BL222" s="127">
        <v>101</v>
      </c>
      <c r="BM222" s="127">
        <v>134</v>
      </c>
      <c r="BN222" s="113"/>
      <c r="BO222" s="121">
        <v>93</v>
      </c>
      <c r="BP222" s="122">
        <v>36.967655000664003</v>
      </c>
      <c r="BQ222" s="134">
        <v>78</v>
      </c>
      <c r="BR222" s="118">
        <v>0.47394429488030798</v>
      </c>
      <c r="BS222" s="129">
        <v>-117.039874042877</v>
      </c>
      <c r="BT222" s="114"/>
      <c r="BU222" s="126"/>
      <c r="BV222" s="121">
        <v>104</v>
      </c>
      <c r="BW222" s="121">
        <v>143</v>
      </c>
      <c r="BX222" s="115"/>
      <c r="BY222" s="120">
        <v>0.99771167048054898</v>
      </c>
      <c r="BZ222" s="120">
        <v>1</v>
      </c>
      <c r="CA222" s="137">
        <v>0.99908466819221997</v>
      </c>
      <c r="CB222" s="119">
        <v>0.9</v>
      </c>
      <c r="CC222" s="126">
        <v>2.5000000000000001E-3</v>
      </c>
      <c r="CD222" s="115"/>
      <c r="CE222" s="115"/>
    </row>
    <row r="223" spans="1:83" s="87" customFormat="1" ht="21.4" customHeight="1" x14ac:dyDescent="0.2">
      <c r="A223" s="111" t="s">
        <v>246</v>
      </c>
      <c r="B223" s="111" t="s">
        <v>376</v>
      </c>
      <c r="C223" s="111" t="s">
        <v>291</v>
      </c>
      <c r="D223" s="112">
        <v>2.8477018405555601</v>
      </c>
      <c r="E223" s="113"/>
      <c r="F223" s="114">
        <v>2.1999999999999999E-2</v>
      </c>
      <c r="G223" s="114">
        <v>1.2500000000000001E-2</v>
      </c>
      <c r="H223" s="115"/>
      <c r="I223" s="116">
        <v>3</v>
      </c>
      <c r="J223" s="116">
        <v>3</v>
      </c>
      <c r="K223" s="113"/>
      <c r="L223" s="117">
        <v>0.56000000000000005</v>
      </c>
      <c r="M223" s="118">
        <v>0.48399999999999999</v>
      </c>
      <c r="N223" s="119">
        <v>0.7</v>
      </c>
      <c r="O223" s="120"/>
      <c r="P223" s="113"/>
      <c r="Q223" s="121">
        <v>62</v>
      </c>
      <c r="R223" s="122">
        <v>21.771942243751401</v>
      </c>
      <c r="S223" s="123">
        <v>36</v>
      </c>
      <c r="T223" s="118">
        <v>0.60477617343753798</v>
      </c>
      <c r="U223" s="129">
        <v>-53.0243727437202</v>
      </c>
      <c r="V223" s="126"/>
      <c r="W223" s="126"/>
      <c r="X223" s="127">
        <v>41</v>
      </c>
      <c r="Y223" s="127">
        <v>62</v>
      </c>
      <c r="Z223" s="113"/>
      <c r="AA223" s="128">
        <v>218</v>
      </c>
      <c r="AB223" s="112">
        <v>76.552958211899906</v>
      </c>
      <c r="AC223" s="123">
        <v>200</v>
      </c>
      <c r="AD223" s="118">
        <v>0.38276479105950001</v>
      </c>
      <c r="AE223" s="129">
        <v>-421.02429302066798</v>
      </c>
      <c r="AF223" s="114"/>
      <c r="AG223" s="114"/>
      <c r="AH223" s="130">
        <v>352</v>
      </c>
      <c r="AI223" s="127">
        <v>466</v>
      </c>
      <c r="AJ223" s="113"/>
      <c r="AK223" s="122">
        <v>2473.3134</v>
      </c>
      <c r="AL223" s="122">
        <v>868.52962089510197</v>
      </c>
      <c r="AM223" s="131">
        <v>828</v>
      </c>
      <c r="AN223" s="135">
        <v>1.0489488175061601</v>
      </c>
      <c r="AO223" s="139">
        <v>-172.247173105564</v>
      </c>
      <c r="AP223" s="126">
        <v>6.0000000000000001E-3</v>
      </c>
      <c r="AQ223" s="126">
        <v>2.5000000000000001E-3</v>
      </c>
      <c r="AR223" s="127">
        <v>0</v>
      </c>
      <c r="AS223" s="127">
        <v>357</v>
      </c>
      <c r="AT223" s="115"/>
      <c r="AU223" s="122">
        <v>1802.76927</v>
      </c>
      <c r="AV223" s="112">
        <v>633.06110363306095</v>
      </c>
      <c r="AW223" s="133">
        <v>573</v>
      </c>
      <c r="AX223" s="135">
        <v>1.1048186799878901</v>
      </c>
      <c r="AY223" s="139">
        <v>-24.119169933080698</v>
      </c>
      <c r="AZ223" s="114">
        <v>1.35E-2</v>
      </c>
      <c r="BA223" s="114">
        <v>7.4999999999999997E-3</v>
      </c>
      <c r="BB223" s="127">
        <v>0</v>
      </c>
      <c r="BC223" s="127">
        <v>156</v>
      </c>
      <c r="BD223" s="113"/>
      <c r="BE223" s="122">
        <v>147.1</v>
      </c>
      <c r="BF223" s="112">
        <v>51.655688775093999</v>
      </c>
      <c r="BG223" s="134">
        <v>65</v>
      </c>
      <c r="BH223" s="120">
        <v>0.79470290423221501</v>
      </c>
      <c r="BI223" s="128">
        <v>-60.582895231717004</v>
      </c>
      <c r="BJ223" s="114"/>
      <c r="BK223" s="114"/>
      <c r="BL223" s="127">
        <v>39</v>
      </c>
      <c r="BM223" s="127">
        <v>76</v>
      </c>
      <c r="BN223" s="113"/>
      <c r="BO223" s="121">
        <v>107</v>
      </c>
      <c r="BP223" s="122">
        <v>37.5741583884096</v>
      </c>
      <c r="BQ223" s="134">
        <v>78</v>
      </c>
      <c r="BR223" s="118">
        <v>0.48171997933858501</v>
      </c>
      <c r="BS223" s="129">
        <v>-130.75804391019199</v>
      </c>
      <c r="BT223" s="114"/>
      <c r="BU223" s="126"/>
      <c r="BV223" s="121">
        <v>116</v>
      </c>
      <c r="BW223" s="121">
        <v>160</v>
      </c>
      <c r="BX223" s="115"/>
      <c r="BY223" s="120">
        <v>0.99490662139218999</v>
      </c>
      <c r="BZ223" s="120">
        <v>1</v>
      </c>
      <c r="CA223" s="137">
        <v>0.997962648556876</v>
      </c>
      <c r="CB223" s="119">
        <v>0.9</v>
      </c>
      <c r="CC223" s="126">
        <v>2.5000000000000001E-3</v>
      </c>
      <c r="CD223" s="115"/>
      <c r="CE223" s="115"/>
    </row>
    <row r="224" spans="1:83" s="87" customFormat="1" ht="21.4" customHeight="1" x14ac:dyDescent="0.2">
      <c r="A224" s="111" t="s">
        <v>246</v>
      </c>
      <c r="B224" s="111" t="s">
        <v>376</v>
      </c>
      <c r="C224" s="111" t="s">
        <v>292</v>
      </c>
      <c r="D224" s="112">
        <v>2.89440753444444</v>
      </c>
      <c r="E224" s="113"/>
      <c r="F224" s="114">
        <v>3.5000000000000003E-2</v>
      </c>
      <c r="G224" s="114">
        <v>3.5000000000000003E-2</v>
      </c>
      <c r="H224" s="115"/>
      <c r="I224" s="116">
        <v>4</v>
      </c>
      <c r="J224" s="116">
        <v>4</v>
      </c>
      <c r="K224" s="113"/>
      <c r="L224" s="137">
        <v>0.84</v>
      </c>
      <c r="M224" s="120">
        <v>0.628</v>
      </c>
      <c r="N224" s="119">
        <v>0.7</v>
      </c>
      <c r="O224" s="120"/>
      <c r="P224" s="113"/>
      <c r="Q224" s="121">
        <v>152</v>
      </c>
      <c r="R224" s="122">
        <v>52.5150650663902</v>
      </c>
      <c r="S224" s="123">
        <v>36</v>
      </c>
      <c r="T224" s="124">
        <v>1.4587518073997301</v>
      </c>
      <c r="U224" s="125">
        <v>35.089090868720199</v>
      </c>
      <c r="V224" s="126">
        <v>0.01</v>
      </c>
      <c r="W224" s="126">
        <v>0.01</v>
      </c>
      <c r="X224" s="127">
        <v>0</v>
      </c>
      <c r="Y224" s="127">
        <v>0</v>
      </c>
      <c r="Z224" s="113"/>
      <c r="AA224" s="128">
        <v>307</v>
      </c>
      <c r="AB224" s="112">
        <v>106.066611680143</v>
      </c>
      <c r="AC224" s="123">
        <v>200</v>
      </c>
      <c r="AD224" s="118">
        <v>0.53033305840071499</v>
      </c>
      <c r="AE224" s="129">
        <v>-342.50505072933203</v>
      </c>
      <c r="AF224" s="114"/>
      <c r="AG224" s="114"/>
      <c r="AH224" s="130">
        <v>272</v>
      </c>
      <c r="AI224" s="127">
        <v>388</v>
      </c>
      <c r="AJ224" s="113"/>
      <c r="AK224" s="122">
        <v>1076.5198600000001</v>
      </c>
      <c r="AL224" s="122">
        <v>371.93099008658697</v>
      </c>
      <c r="AM224" s="131">
        <v>691.9</v>
      </c>
      <c r="AN224" s="118">
        <v>0.53755020969300105</v>
      </c>
      <c r="AO224" s="141">
        <v>-1170.4428629981301</v>
      </c>
      <c r="AP224" s="126"/>
      <c r="AQ224" s="126"/>
      <c r="AR224" s="127">
        <v>927</v>
      </c>
      <c r="AS224" s="127">
        <v>1327</v>
      </c>
      <c r="AT224" s="115"/>
      <c r="AU224" s="122">
        <v>2249.58662</v>
      </c>
      <c r="AV224" s="112">
        <v>777.21834027487296</v>
      </c>
      <c r="AW224" s="133">
        <v>573</v>
      </c>
      <c r="AX224" s="124">
        <v>1.35640199000851</v>
      </c>
      <c r="AY224" s="132">
        <v>392.73503890183201</v>
      </c>
      <c r="AZ224" s="114">
        <v>1.4999999999999999E-2</v>
      </c>
      <c r="BA224" s="114">
        <v>1.4999999999999999E-2</v>
      </c>
      <c r="BB224" s="127">
        <v>0</v>
      </c>
      <c r="BC224" s="127">
        <v>0</v>
      </c>
      <c r="BD224" s="113"/>
      <c r="BE224" s="122">
        <v>103.9</v>
      </c>
      <c r="BF224" s="112">
        <v>35.896810923670699</v>
      </c>
      <c r="BG224" s="134">
        <v>65</v>
      </c>
      <c r="BH224" s="118">
        <v>0.55225862959493299</v>
      </c>
      <c r="BI224" s="129">
        <v>-107.189141487033</v>
      </c>
      <c r="BJ224" s="114"/>
      <c r="BK224" s="114"/>
      <c r="BL224" s="127">
        <v>85</v>
      </c>
      <c r="BM224" s="127">
        <v>122</v>
      </c>
      <c r="BN224" s="113"/>
      <c r="BO224" s="121">
        <v>292</v>
      </c>
      <c r="BP224" s="122">
        <v>100.884203943329</v>
      </c>
      <c r="BQ224" s="134">
        <v>78</v>
      </c>
      <c r="BR224" s="124">
        <v>1.2933872300426801</v>
      </c>
      <c r="BS224" s="125">
        <v>50.342441660192399</v>
      </c>
      <c r="BT224" s="114">
        <v>7.4999999999999997E-3</v>
      </c>
      <c r="BU224" s="126">
        <v>7.4999999999999997E-3</v>
      </c>
      <c r="BV224" s="121">
        <v>0</v>
      </c>
      <c r="BW224" s="121">
        <v>0</v>
      </c>
      <c r="BX224" s="115"/>
      <c r="BY224" s="120">
        <v>0.99809188316453801</v>
      </c>
      <c r="BZ224" s="120">
        <v>1</v>
      </c>
      <c r="CA224" s="137">
        <v>0.99923675326581496</v>
      </c>
      <c r="CB224" s="119">
        <v>0.9</v>
      </c>
      <c r="CC224" s="126">
        <v>2.5000000000000001E-3</v>
      </c>
      <c r="CD224" s="115"/>
      <c r="CE224" s="115"/>
    </row>
    <row r="225" spans="1:83" s="87" customFormat="1" ht="21.4" customHeight="1" x14ac:dyDescent="0.2">
      <c r="A225" s="111" t="s">
        <v>246</v>
      </c>
      <c r="B225" s="111" t="s">
        <v>376</v>
      </c>
      <c r="C225" s="111" t="s">
        <v>293</v>
      </c>
      <c r="D225" s="112">
        <v>5.5079016496666702</v>
      </c>
      <c r="E225" s="113"/>
      <c r="F225" s="114">
        <v>1.8499999999999999E-2</v>
      </c>
      <c r="G225" s="114">
        <v>1.325E-2</v>
      </c>
      <c r="H225" s="115"/>
      <c r="I225" s="116">
        <v>3</v>
      </c>
      <c r="J225" s="116">
        <v>3</v>
      </c>
      <c r="K225" s="113"/>
      <c r="L225" s="117">
        <v>0.52842309827873402</v>
      </c>
      <c r="M225" s="118">
        <v>0.40600000000000003</v>
      </c>
      <c r="N225" s="119">
        <v>0.7</v>
      </c>
      <c r="O225" s="120"/>
      <c r="P225" s="113"/>
      <c r="Q225" s="121">
        <v>245</v>
      </c>
      <c r="R225" s="122">
        <v>44.481549523460899</v>
      </c>
      <c r="S225" s="123">
        <v>36</v>
      </c>
      <c r="T225" s="124">
        <v>1.2355985978739099</v>
      </c>
      <c r="U225" s="125">
        <v>22.5248365666639</v>
      </c>
      <c r="V225" s="126">
        <v>0.01</v>
      </c>
      <c r="W225" s="126">
        <v>0.01</v>
      </c>
      <c r="X225" s="127">
        <v>0</v>
      </c>
      <c r="Y225" s="127">
        <v>0</v>
      </c>
      <c r="Z225" s="113"/>
      <c r="AA225" s="128">
        <v>519</v>
      </c>
      <c r="AB225" s="112">
        <v>94.228262051739705</v>
      </c>
      <c r="AC225" s="123">
        <v>200</v>
      </c>
      <c r="AD225" s="118">
        <v>0.47114131025869799</v>
      </c>
      <c r="AE225" s="129">
        <v>-716.97313018520094</v>
      </c>
      <c r="AF225" s="114"/>
      <c r="AG225" s="114"/>
      <c r="AH225" s="130">
        <v>583</v>
      </c>
      <c r="AI225" s="127">
        <v>803</v>
      </c>
      <c r="AJ225" s="113"/>
      <c r="AK225" s="122">
        <v>3482.5732400000002</v>
      </c>
      <c r="AL225" s="122">
        <v>632.28675120057096</v>
      </c>
      <c r="AM225" s="131">
        <v>782.6</v>
      </c>
      <c r="AN225" s="120">
        <v>0.80793093687780504</v>
      </c>
      <c r="AO225" s="122">
        <v>-1353.78961841469</v>
      </c>
      <c r="AP225" s="126"/>
      <c r="AQ225" s="126"/>
      <c r="AR225" s="127">
        <v>828</v>
      </c>
      <c r="AS225" s="127">
        <v>1691</v>
      </c>
      <c r="AT225" s="115"/>
      <c r="AU225" s="122">
        <v>3188.2161799999999</v>
      </c>
      <c r="AV225" s="112">
        <v>578.84406490681397</v>
      </c>
      <c r="AW225" s="133">
        <v>573</v>
      </c>
      <c r="AX225" s="135">
        <v>1.010199066155</v>
      </c>
      <c r="AY225" s="139">
        <v>-345.27237163197702</v>
      </c>
      <c r="AZ225" s="114">
        <v>6.0000000000000001E-3</v>
      </c>
      <c r="BA225" s="114">
        <v>7.5000000000000002E-4</v>
      </c>
      <c r="BB225" s="127">
        <v>0</v>
      </c>
      <c r="BC225" s="127">
        <v>600</v>
      </c>
      <c r="BD225" s="113"/>
      <c r="BE225" s="122">
        <v>293.89999999999998</v>
      </c>
      <c r="BF225" s="112">
        <v>53.359703693653699</v>
      </c>
      <c r="BG225" s="134">
        <v>65</v>
      </c>
      <c r="BH225" s="120">
        <v>0.82091851836390395</v>
      </c>
      <c r="BI225" s="128">
        <v>-107.79126731018999</v>
      </c>
      <c r="BJ225" s="114"/>
      <c r="BK225" s="114"/>
      <c r="BL225" s="127">
        <v>65</v>
      </c>
      <c r="BM225" s="127">
        <v>136</v>
      </c>
      <c r="BN225" s="113"/>
      <c r="BO225" s="121">
        <v>368</v>
      </c>
      <c r="BP225" s="122">
        <v>66.813102957688201</v>
      </c>
      <c r="BQ225" s="134">
        <v>78</v>
      </c>
      <c r="BR225" s="120">
        <v>0.85657824304728503</v>
      </c>
      <c r="BS225" s="128">
        <v>-91.861318212649806</v>
      </c>
      <c r="BT225" s="114"/>
      <c r="BU225" s="126"/>
      <c r="BV225" s="121">
        <v>62</v>
      </c>
      <c r="BW225" s="121">
        <v>148</v>
      </c>
      <c r="BX225" s="115"/>
      <c r="BY225" s="120">
        <v>0.99666454891994904</v>
      </c>
      <c r="BZ225" s="120">
        <v>1</v>
      </c>
      <c r="CA225" s="137">
        <v>0.99866581956797995</v>
      </c>
      <c r="CB225" s="119">
        <v>0.9</v>
      </c>
      <c r="CC225" s="126">
        <v>2.5000000000000001E-3</v>
      </c>
      <c r="CD225" s="115"/>
      <c r="CE225" s="115"/>
    </row>
    <row r="226" spans="1:83" s="87" customFormat="1" ht="21.4" customHeight="1" x14ac:dyDescent="0.2">
      <c r="A226" s="111" t="s">
        <v>246</v>
      </c>
      <c r="B226" s="111" t="s">
        <v>376</v>
      </c>
      <c r="C226" s="111" t="s">
        <v>294</v>
      </c>
      <c r="D226" s="112">
        <v>1.95916375911111</v>
      </c>
      <c r="E226" s="113"/>
      <c r="F226" s="114">
        <v>2.6374999999999999E-2</v>
      </c>
      <c r="G226" s="114">
        <v>0.02</v>
      </c>
      <c r="H226" s="115"/>
      <c r="I226" s="116">
        <v>4</v>
      </c>
      <c r="J226" s="116">
        <v>3</v>
      </c>
      <c r="K226" s="113"/>
      <c r="L226" s="138">
        <v>0.78</v>
      </c>
      <c r="M226" s="118">
        <v>0.58799999999999997</v>
      </c>
      <c r="N226" s="119">
        <v>0.7</v>
      </c>
      <c r="O226" s="120"/>
      <c r="P226" s="113"/>
      <c r="Q226" s="121">
        <v>56</v>
      </c>
      <c r="R226" s="122">
        <v>28.583623875018802</v>
      </c>
      <c r="S226" s="123">
        <v>36</v>
      </c>
      <c r="T226" s="120">
        <v>0.79398955208385602</v>
      </c>
      <c r="U226" s="128">
        <v>-23.134542558016001</v>
      </c>
      <c r="V226" s="126"/>
      <c r="W226" s="126"/>
      <c r="X226" s="127">
        <v>15</v>
      </c>
      <c r="Y226" s="127">
        <v>29</v>
      </c>
      <c r="Z226" s="113"/>
      <c r="AA226" s="128">
        <v>253</v>
      </c>
      <c r="AB226" s="112">
        <v>129.136729292496</v>
      </c>
      <c r="AC226" s="123">
        <v>200</v>
      </c>
      <c r="AD226" s="118">
        <v>0.64568364646248</v>
      </c>
      <c r="AE226" s="129">
        <v>-186.63634754453301</v>
      </c>
      <c r="AF226" s="114"/>
      <c r="AG226" s="114"/>
      <c r="AH226" s="130">
        <v>139</v>
      </c>
      <c r="AI226" s="127">
        <v>218</v>
      </c>
      <c r="AJ226" s="113"/>
      <c r="AK226" s="122">
        <v>2020.1389899999999</v>
      </c>
      <c r="AL226" s="122">
        <v>1031.12309045394</v>
      </c>
      <c r="AM226" s="131">
        <v>693.2</v>
      </c>
      <c r="AN226" s="124">
        <v>1.48748281946616</v>
      </c>
      <c r="AO226" s="132">
        <v>496.35940941064803</v>
      </c>
      <c r="AP226" s="126">
        <v>0.01</v>
      </c>
      <c r="AQ226" s="126">
        <v>0.01</v>
      </c>
      <c r="AR226" s="127">
        <v>0</v>
      </c>
      <c r="AS226" s="127">
        <v>0</v>
      </c>
      <c r="AT226" s="115"/>
      <c r="AU226" s="122">
        <v>1232.3684900000001</v>
      </c>
      <c r="AV226" s="112">
        <v>629.02781059973097</v>
      </c>
      <c r="AW226" s="133">
        <v>573</v>
      </c>
      <c r="AX226" s="135">
        <v>1.0977797741705599</v>
      </c>
      <c r="AY226" s="139">
        <v>-24.495403713557401</v>
      </c>
      <c r="AZ226" s="114">
        <v>1.35E-2</v>
      </c>
      <c r="BA226" s="114">
        <v>7.4999999999999997E-3</v>
      </c>
      <c r="BB226" s="127">
        <v>0</v>
      </c>
      <c r="BC226" s="127">
        <v>115</v>
      </c>
      <c r="BD226" s="113"/>
      <c r="BE226" s="122">
        <v>104</v>
      </c>
      <c r="BF226" s="112">
        <v>53.083872910749299</v>
      </c>
      <c r="BG226" s="134">
        <v>65</v>
      </c>
      <c r="BH226" s="120">
        <v>0.81667496785768101</v>
      </c>
      <c r="BI226" s="128">
        <v>-38.881812951973302</v>
      </c>
      <c r="BJ226" s="114"/>
      <c r="BK226" s="114"/>
      <c r="BL226" s="127">
        <v>24</v>
      </c>
      <c r="BM226" s="127">
        <v>49</v>
      </c>
      <c r="BN226" s="113"/>
      <c r="BO226" s="121">
        <v>137</v>
      </c>
      <c r="BP226" s="122">
        <v>69.927794122813907</v>
      </c>
      <c r="BQ226" s="134">
        <v>78</v>
      </c>
      <c r="BR226" s="135">
        <v>0.89651018106171698</v>
      </c>
      <c r="BS226" s="136">
        <v>-26.572933244697499</v>
      </c>
      <c r="BT226" s="114">
        <v>3.7500000000000001E-4</v>
      </c>
      <c r="BU226" s="126"/>
      <c r="BV226" s="121">
        <v>16</v>
      </c>
      <c r="BW226" s="121">
        <v>47</v>
      </c>
      <c r="BX226" s="115"/>
      <c r="BY226" s="120">
        <v>0.984267453294002</v>
      </c>
      <c r="BZ226" s="120">
        <v>1</v>
      </c>
      <c r="CA226" s="137">
        <v>0.99370698131760105</v>
      </c>
      <c r="CB226" s="119">
        <v>0.9</v>
      </c>
      <c r="CC226" s="126">
        <v>2.5000000000000001E-3</v>
      </c>
      <c r="CD226" s="115"/>
      <c r="CE226" s="115"/>
    </row>
    <row r="227" spans="1:83" s="87" customFormat="1" ht="21.4" customHeight="1" x14ac:dyDescent="0.2">
      <c r="A227" s="111" t="s">
        <v>246</v>
      </c>
      <c r="B227" s="111" t="s">
        <v>376</v>
      </c>
      <c r="C227" s="111" t="s">
        <v>295</v>
      </c>
      <c r="D227" s="112">
        <v>5.3822129794444402</v>
      </c>
      <c r="E227" s="113"/>
      <c r="F227" s="114">
        <v>2.5250000000000002E-2</v>
      </c>
      <c r="G227" s="114">
        <v>1.4749999999999999E-2</v>
      </c>
      <c r="H227" s="115"/>
      <c r="I227" s="116">
        <v>4</v>
      </c>
      <c r="J227" s="116">
        <v>3</v>
      </c>
      <c r="K227" s="113"/>
      <c r="L227" s="117">
        <v>0.48959957287773598</v>
      </c>
      <c r="M227" s="118">
        <v>0.44900000000000001</v>
      </c>
      <c r="N227" s="119">
        <v>0.7</v>
      </c>
      <c r="O227" s="120"/>
      <c r="P227" s="113"/>
      <c r="Q227" s="121">
        <v>216</v>
      </c>
      <c r="R227" s="122">
        <v>40.132191131220502</v>
      </c>
      <c r="S227" s="123">
        <v>36</v>
      </c>
      <c r="T227" s="135">
        <v>1.1147830869783499</v>
      </c>
      <c r="U227" s="136">
        <v>-1.39834666571986</v>
      </c>
      <c r="V227" s="126">
        <v>9.4999999999999998E-3</v>
      </c>
      <c r="W227" s="126">
        <v>5.4999999999999997E-3</v>
      </c>
      <c r="X227" s="127">
        <v>0</v>
      </c>
      <c r="Y227" s="127">
        <v>17</v>
      </c>
      <c r="Z227" s="113"/>
      <c r="AA227" s="128">
        <v>521</v>
      </c>
      <c r="AB227" s="112">
        <v>96.8003313859531</v>
      </c>
      <c r="AC227" s="123">
        <v>200</v>
      </c>
      <c r="AD227" s="118">
        <v>0.48400165692976499</v>
      </c>
      <c r="AE227" s="129">
        <v>-686.76859258733202</v>
      </c>
      <c r="AF227" s="114"/>
      <c r="AG227" s="114"/>
      <c r="AH227" s="130">
        <v>556</v>
      </c>
      <c r="AI227" s="127">
        <v>771</v>
      </c>
      <c r="AJ227" s="113"/>
      <c r="AK227" s="122">
        <v>3650.6098099999999</v>
      </c>
      <c r="AL227" s="122">
        <v>678.27301222420601</v>
      </c>
      <c r="AM227" s="131">
        <v>725.1</v>
      </c>
      <c r="AN227" s="135">
        <v>0.93541995893560304</v>
      </c>
      <c r="AO227" s="139">
        <v>-728.15522242537395</v>
      </c>
      <c r="AP227" s="126">
        <v>5.0000000000000001E-4</v>
      </c>
      <c r="AQ227" s="126"/>
      <c r="AR227" s="127">
        <v>253</v>
      </c>
      <c r="AS227" s="127">
        <v>1033</v>
      </c>
      <c r="AT227" s="115"/>
      <c r="AU227" s="122">
        <v>3355.4911299999999</v>
      </c>
      <c r="AV227" s="112">
        <v>623.44079337164305</v>
      </c>
      <c r="AW227" s="133">
        <v>573</v>
      </c>
      <c r="AX227" s="135">
        <v>1.0880293078039101</v>
      </c>
      <c r="AY227" s="139">
        <v>-97.364268473375006</v>
      </c>
      <c r="AZ227" s="114">
        <v>1.2749999999999999E-2</v>
      </c>
      <c r="BA227" s="114">
        <v>6.7499999999999999E-3</v>
      </c>
      <c r="BB227" s="127">
        <v>0</v>
      </c>
      <c r="BC227" s="127">
        <v>346</v>
      </c>
      <c r="BD227" s="113"/>
      <c r="BE227" s="122">
        <v>316.7</v>
      </c>
      <c r="BF227" s="112">
        <v>58.841967274340398</v>
      </c>
      <c r="BG227" s="134">
        <v>65</v>
      </c>
      <c r="BH227" s="120">
        <v>0.905261034989852</v>
      </c>
      <c r="BI227" s="128">
        <v>-75.824792590883106</v>
      </c>
      <c r="BJ227" s="114"/>
      <c r="BK227" s="114"/>
      <c r="BL227" s="127">
        <v>34</v>
      </c>
      <c r="BM227" s="127">
        <v>104</v>
      </c>
      <c r="BN227" s="113"/>
      <c r="BO227" s="121">
        <v>341</v>
      </c>
      <c r="BP227" s="122">
        <v>63.3568387766027</v>
      </c>
      <c r="BQ227" s="134">
        <v>78</v>
      </c>
      <c r="BR227" s="120">
        <v>0.812267163802598</v>
      </c>
      <c r="BS227" s="128">
        <v>-108.367420309392</v>
      </c>
      <c r="BT227" s="114"/>
      <c r="BU227" s="126"/>
      <c r="BV227" s="121">
        <v>79</v>
      </c>
      <c r="BW227" s="121">
        <v>163</v>
      </c>
      <c r="BX227" s="115"/>
      <c r="BY227" s="120">
        <v>0.99394258625230503</v>
      </c>
      <c r="BZ227" s="120">
        <v>1</v>
      </c>
      <c r="CA227" s="137">
        <v>0.99757703450092206</v>
      </c>
      <c r="CB227" s="119">
        <v>0.9</v>
      </c>
      <c r="CC227" s="126">
        <v>2.5000000000000001E-3</v>
      </c>
      <c r="CD227" s="115"/>
      <c r="CE227" s="115"/>
    </row>
    <row r="228" spans="1:83" s="87" customFormat="1" ht="21.4" customHeight="1" x14ac:dyDescent="0.2">
      <c r="A228" s="111" t="s">
        <v>246</v>
      </c>
      <c r="B228" s="111" t="s">
        <v>376</v>
      </c>
      <c r="C228" s="111" t="s">
        <v>296</v>
      </c>
      <c r="D228" s="112">
        <v>9.1209091180000001</v>
      </c>
      <c r="E228" s="113"/>
      <c r="F228" s="114">
        <v>4.0750000000000001E-2</v>
      </c>
      <c r="G228" s="114">
        <v>2.7625E-2</v>
      </c>
      <c r="H228" s="115"/>
      <c r="I228" s="116">
        <v>6</v>
      </c>
      <c r="J228" s="116">
        <v>4</v>
      </c>
      <c r="K228" s="113"/>
      <c r="L228" s="117">
        <v>0.47</v>
      </c>
      <c r="M228" s="120">
        <v>0.68700000000000006</v>
      </c>
      <c r="N228" s="119">
        <v>0.7</v>
      </c>
      <c r="O228" s="120"/>
      <c r="P228" s="113"/>
      <c r="Q228" s="121">
        <v>311</v>
      </c>
      <c r="R228" s="122">
        <v>34.097478220262602</v>
      </c>
      <c r="S228" s="123">
        <v>36</v>
      </c>
      <c r="T228" s="135">
        <v>0.94715217278507302</v>
      </c>
      <c r="U228" s="136">
        <v>-57.411761094256001</v>
      </c>
      <c r="V228" s="126">
        <v>5.0000000000000001E-4</v>
      </c>
      <c r="W228" s="126"/>
      <c r="X228" s="127">
        <v>18</v>
      </c>
      <c r="Y228" s="127">
        <v>84</v>
      </c>
      <c r="Z228" s="113"/>
      <c r="AA228" s="128">
        <v>1045</v>
      </c>
      <c r="AB228" s="112">
        <v>114.571912347828</v>
      </c>
      <c r="AC228" s="123">
        <v>200</v>
      </c>
      <c r="AD228" s="118">
        <v>0.57285956173913999</v>
      </c>
      <c r="AE228" s="129">
        <v>-1001.7320060792</v>
      </c>
      <c r="AF228" s="114"/>
      <c r="AG228" s="114"/>
      <c r="AH228" s="130">
        <v>780</v>
      </c>
      <c r="AI228" s="127">
        <v>1145</v>
      </c>
      <c r="AJ228" s="113"/>
      <c r="AK228" s="122">
        <v>8440.5769799999998</v>
      </c>
      <c r="AL228" s="122">
        <v>925.40961331832898</v>
      </c>
      <c r="AM228" s="131">
        <v>785.6</v>
      </c>
      <c r="AN228" s="124">
        <v>1.17796539373514</v>
      </c>
      <c r="AO228" s="132">
        <v>401.01366012090102</v>
      </c>
      <c r="AP228" s="126">
        <v>0.01</v>
      </c>
      <c r="AQ228" s="126">
        <v>8.9999999999999993E-3</v>
      </c>
      <c r="AR228" s="127">
        <v>0</v>
      </c>
      <c r="AS228" s="127">
        <v>158</v>
      </c>
      <c r="AT228" s="115"/>
      <c r="AU228" s="122">
        <v>5849.1467499999999</v>
      </c>
      <c r="AV228" s="112">
        <v>641.28988397184901</v>
      </c>
      <c r="AW228" s="133">
        <v>573</v>
      </c>
      <c r="AX228" s="124">
        <v>1.1191795531794899</v>
      </c>
      <c r="AY228" s="132">
        <v>-2.1973731978332598</v>
      </c>
      <c r="AZ228" s="114">
        <v>1.4999999999999999E-2</v>
      </c>
      <c r="BA228" s="114">
        <v>8.9999999999999993E-3</v>
      </c>
      <c r="BB228" s="127">
        <v>0</v>
      </c>
      <c r="BC228" s="127">
        <v>423</v>
      </c>
      <c r="BD228" s="113"/>
      <c r="BE228" s="122">
        <v>591.4</v>
      </c>
      <c r="BF228" s="112">
        <v>64.840027715316197</v>
      </c>
      <c r="BG228" s="134">
        <v>65</v>
      </c>
      <c r="BH228" s="135">
        <v>0.99753888792794099</v>
      </c>
      <c r="BI228" s="136">
        <v>-73.787901975740098</v>
      </c>
      <c r="BJ228" s="114">
        <v>5.2500000000000003E-3</v>
      </c>
      <c r="BK228" s="114">
        <v>0</v>
      </c>
      <c r="BL228" s="127">
        <v>2</v>
      </c>
      <c r="BM228" s="127">
        <v>121</v>
      </c>
      <c r="BN228" s="113"/>
      <c r="BO228" s="121">
        <v>844</v>
      </c>
      <c r="BP228" s="122">
        <v>92.534635427336596</v>
      </c>
      <c r="BQ228" s="134">
        <v>78</v>
      </c>
      <c r="BR228" s="124">
        <v>1.1863414798376499</v>
      </c>
      <c r="BS228" s="125">
        <v>82.484352647238296</v>
      </c>
      <c r="BT228" s="114">
        <v>7.4999999999999997E-3</v>
      </c>
      <c r="BU228" s="126">
        <v>7.1250000000000003E-3</v>
      </c>
      <c r="BV228" s="121">
        <v>0</v>
      </c>
      <c r="BW228" s="121">
        <v>10</v>
      </c>
      <c r="BX228" s="115"/>
      <c r="BY228" s="120">
        <v>0.99325626204238904</v>
      </c>
      <c r="BZ228" s="120">
        <v>1</v>
      </c>
      <c r="CA228" s="137">
        <v>0.99730250481695604</v>
      </c>
      <c r="CB228" s="119">
        <v>0.9</v>
      </c>
      <c r="CC228" s="126">
        <v>2.5000000000000001E-3</v>
      </c>
      <c r="CD228" s="115"/>
      <c r="CE228" s="115"/>
    </row>
    <row r="229" spans="1:83" s="87" customFormat="1" ht="21.4" customHeight="1" x14ac:dyDescent="0.2">
      <c r="A229" s="111" t="s">
        <v>246</v>
      </c>
      <c r="B229" s="111" t="s">
        <v>376</v>
      </c>
      <c r="C229" s="111" t="s">
        <v>297</v>
      </c>
      <c r="D229" s="112">
        <v>7.4452407462222201</v>
      </c>
      <c r="E229" s="113"/>
      <c r="F229" s="114">
        <v>2.6749999999999999E-2</v>
      </c>
      <c r="G229" s="114">
        <v>1.6250000000000001E-2</v>
      </c>
      <c r="H229" s="115"/>
      <c r="I229" s="116">
        <v>5</v>
      </c>
      <c r="J229" s="116">
        <v>4</v>
      </c>
      <c r="K229" s="113"/>
      <c r="L229" s="117">
        <v>0.31</v>
      </c>
      <c r="M229" s="118">
        <v>0.50900000000000001</v>
      </c>
      <c r="N229" s="119">
        <v>0.7</v>
      </c>
      <c r="O229" s="120"/>
      <c r="P229" s="113"/>
      <c r="Q229" s="121">
        <v>258</v>
      </c>
      <c r="R229" s="122">
        <v>34.653009727175203</v>
      </c>
      <c r="S229" s="123">
        <v>36</v>
      </c>
      <c r="T229" s="135">
        <v>0.96258360353264505</v>
      </c>
      <c r="U229" s="136">
        <v>-42.728164221408001</v>
      </c>
      <c r="V229" s="126">
        <v>1.5E-3</v>
      </c>
      <c r="W229" s="126"/>
      <c r="X229" s="127">
        <v>11</v>
      </c>
      <c r="Y229" s="127">
        <v>64</v>
      </c>
      <c r="Z229" s="113"/>
      <c r="AA229" s="128">
        <v>1070</v>
      </c>
      <c r="AB229" s="112">
        <v>143.71597057394399</v>
      </c>
      <c r="AC229" s="123">
        <v>200</v>
      </c>
      <c r="AD229" s="118">
        <v>0.71857985286972004</v>
      </c>
      <c r="AE229" s="129">
        <v>-600.71202345226698</v>
      </c>
      <c r="AF229" s="114"/>
      <c r="AG229" s="114"/>
      <c r="AH229" s="130">
        <v>420</v>
      </c>
      <c r="AI229" s="127">
        <v>717</v>
      </c>
      <c r="AJ229" s="113"/>
      <c r="AK229" s="122">
        <v>7755.0157099999997</v>
      </c>
      <c r="AL229" s="122">
        <v>1041.60711175592</v>
      </c>
      <c r="AM229" s="131">
        <v>828</v>
      </c>
      <c r="AN229" s="124">
        <v>1.25797960356995</v>
      </c>
      <c r="AO229" s="132">
        <v>838.26793290761702</v>
      </c>
      <c r="AP229" s="126">
        <v>0.01</v>
      </c>
      <c r="AQ229" s="126">
        <v>0.01</v>
      </c>
      <c r="AR229" s="127">
        <v>0</v>
      </c>
      <c r="AS229" s="127">
        <v>0</v>
      </c>
      <c r="AT229" s="115"/>
      <c r="AU229" s="122">
        <v>4266.2101400000001</v>
      </c>
      <c r="AV229" s="112">
        <v>573.01171116121498</v>
      </c>
      <c r="AW229" s="133">
        <v>573</v>
      </c>
      <c r="AX229" s="135">
        <v>1.0000204383267299</v>
      </c>
      <c r="AY229" s="139">
        <v>-510.14111211653699</v>
      </c>
      <c r="AZ229" s="114">
        <v>5.2500000000000003E-3</v>
      </c>
      <c r="BA229" s="114">
        <v>7.5000000000000002E-4</v>
      </c>
      <c r="BB229" s="127">
        <v>0</v>
      </c>
      <c r="BC229" s="127">
        <v>854</v>
      </c>
      <c r="BD229" s="113"/>
      <c r="BE229" s="122">
        <v>395.6</v>
      </c>
      <c r="BF229" s="112">
        <v>53.134614915001997</v>
      </c>
      <c r="BG229" s="134">
        <v>65</v>
      </c>
      <c r="BH229" s="120">
        <v>0.817455614076954</v>
      </c>
      <c r="BI229" s="128">
        <v>-147.38140762198699</v>
      </c>
      <c r="BJ229" s="114"/>
      <c r="BK229" s="114"/>
      <c r="BL229" s="127">
        <v>89</v>
      </c>
      <c r="BM229" s="127">
        <v>186</v>
      </c>
      <c r="BN229" s="113"/>
      <c r="BO229" s="121">
        <v>625</v>
      </c>
      <c r="BP229" s="122">
        <v>83.946244494126006</v>
      </c>
      <c r="BQ229" s="134">
        <v>78</v>
      </c>
      <c r="BR229" s="124">
        <v>1.0762339037708499</v>
      </c>
      <c r="BS229" s="125">
        <v>3.3879158090113601</v>
      </c>
      <c r="BT229" s="114">
        <v>7.4999999999999997E-3</v>
      </c>
      <c r="BU229" s="126">
        <v>3.0000000000000001E-3</v>
      </c>
      <c r="BV229" s="121">
        <v>0</v>
      </c>
      <c r="BW229" s="121">
        <v>72</v>
      </c>
      <c r="BX229" s="115"/>
      <c r="BY229" s="120">
        <v>0.99746881214970196</v>
      </c>
      <c r="BZ229" s="120">
        <v>1</v>
      </c>
      <c r="CA229" s="137">
        <v>0.99898752485988096</v>
      </c>
      <c r="CB229" s="119">
        <v>0.9</v>
      </c>
      <c r="CC229" s="126">
        <v>2.5000000000000001E-3</v>
      </c>
      <c r="CD229" s="115"/>
      <c r="CE229" s="115"/>
    </row>
    <row r="230" spans="1:83" s="87" customFormat="1" ht="21.4" customHeight="1" x14ac:dyDescent="0.2">
      <c r="A230" s="111" t="s">
        <v>246</v>
      </c>
      <c r="B230" s="111" t="s">
        <v>376</v>
      </c>
      <c r="C230" s="111" t="s">
        <v>298</v>
      </c>
      <c r="D230" s="112">
        <v>4.0678803209999996</v>
      </c>
      <c r="E230" s="113"/>
      <c r="F230" s="114">
        <v>5.6250000000000001E-2</v>
      </c>
      <c r="G230" s="114">
        <v>4.4374999999999998E-2</v>
      </c>
      <c r="H230" s="115"/>
      <c r="I230" s="116">
        <v>6</v>
      </c>
      <c r="J230" s="116">
        <v>6</v>
      </c>
      <c r="K230" s="113"/>
      <c r="L230" s="138">
        <v>0.83</v>
      </c>
      <c r="M230" s="118">
        <v>0.43</v>
      </c>
      <c r="N230" s="119">
        <v>0.7</v>
      </c>
      <c r="O230" s="120"/>
      <c r="P230" s="113"/>
      <c r="Q230" s="121">
        <v>185</v>
      </c>
      <c r="R230" s="122">
        <v>45.4782307741349</v>
      </c>
      <c r="S230" s="123">
        <v>36</v>
      </c>
      <c r="T230" s="124">
        <v>1.26328418817041</v>
      </c>
      <c r="U230" s="125">
        <v>20.690178074167999</v>
      </c>
      <c r="V230" s="126">
        <v>0.01</v>
      </c>
      <c r="W230" s="126">
        <v>0.01</v>
      </c>
      <c r="X230" s="127">
        <v>0</v>
      </c>
      <c r="Y230" s="127">
        <v>0</v>
      </c>
      <c r="Z230" s="113"/>
      <c r="AA230" s="128">
        <v>585</v>
      </c>
      <c r="AB230" s="112">
        <v>143.80954055604801</v>
      </c>
      <c r="AC230" s="123">
        <v>200</v>
      </c>
      <c r="AD230" s="118">
        <v>0.71904770278023999</v>
      </c>
      <c r="AE230" s="129">
        <v>-327.83234403239999</v>
      </c>
      <c r="AF230" s="114"/>
      <c r="AG230" s="114"/>
      <c r="AH230" s="130">
        <v>229</v>
      </c>
      <c r="AI230" s="127">
        <v>392</v>
      </c>
      <c r="AJ230" s="113"/>
      <c r="AK230" s="122">
        <v>3677.9674300000001</v>
      </c>
      <c r="AL230" s="122">
        <v>904.14838681779395</v>
      </c>
      <c r="AM230" s="131">
        <v>828</v>
      </c>
      <c r="AN230" s="135">
        <v>1.0919666507461301</v>
      </c>
      <c r="AO230" s="139">
        <v>-101.15847429413699</v>
      </c>
      <c r="AP230" s="126">
        <v>8.5000000000000006E-3</v>
      </c>
      <c r="AQ230" s="126">
        <v>4.4999999999999997E-3</v>
      </c>
      <c r="AR230" s="127">
        <v>0</v>
      </c>
      <c r="AS230" s="127">
        <v>364</v>
      </c>
      <c r="AT230" s="115"/>
      <c r="AU230" s="122">
        <v>3086.9367400000001</v>
      </c>
      <c r="AV230" s="112">
        <v>758.856332145274</v>
      </c>
      <c r="AW230" s="133">
        <v>573</v>
      </c>
      <c r="AX230" s="124">
        <v>1.32435660060257</v>
      </c>
      <c r="AY230" s="132">
        <v>477.26622336461298</v>
      </c>
      <c r="AZ230" s="114">
        <v>1.4999999999999999E-2</v>
      </c>
      <c r="BA230" s="114">
        <v>1.4999999999999999E-2</v>
      </c>
      <c r="BB230" s="127">
        <v>0</v>
      </c>
      <c r="BC230" s="127">
        <v>0</v>
      </c>
      <c r="BD230" s="113"/>
      <c r="BE230" s="122">
        <v>288.39999999999998</v>
      </c>
      <c r="BF230" s="112">
        <v>70.896874352759497</v>
      </c>
      <c r="BG230" s="134">
        <v>65</v>
      </c>
      <c r="BH230" s="135">
        <v>1.09072114388861</v>
      </c>
      <c r="BI230" s="136">
        <v>-8.2705118105300208</v>
      </c>
      <c r="BJ230" s="114">
        <v>1.2749999999999999E-2</v>
      </c>
      <c r="BK230" s="114">
        <v>6.7499999999999999E-3</v>
      </c>
      <c r="BL230" s="127">
        <v>0</v>
      </c>
      <c r="BM230" s="127">
        <v>29</v>
      </c>
      <c r="BN230" s="113"/>
      <c r="BO230" s="121">
        <v>365</v>
      </c>
      <c r="BP230" s="122">
        <v>89.727320175995899</v>
      </c>
      <c r="BQ230" s="134">
        <v>78</v>
      </c>
      <c r="BR230" s="124">
        <v>1.1503502586666099</v>
      </c>
      <c r="BS230" s="125">
        <v>25.367790543324801</v>
      </c>
      <c r="BT230" s="114">
        <v>7.4999999999999997E-3</v>
      </c>
      <c r="BU230" s="126">
        <v>5.6249999999999998E-3</v>
      </c>
      <c r="BV230" s="121">
        <v>0</v>
      </c>
      <c r="BW230" s="121">
        <v>16</v>
      </c>
      <c r="BX230" s="115"/>
      <c r="BY230" s="120">
        <v>0.99335418295543398</v>
      </c>
      <c r="BZ230" s="120">
        <v>1</v>
      </c>
      <c r="CA230" s="137">
        <v>0.99734167318217404</v>
      </c>
      <c r="CB230" s="119">
        <v>0.9</v>
      </c>
      <c r="CC230" s="126">
        <v>2.5000000000000001E-3</v>
      </c>
      <c r="CD230" s="115"/>
      <c r="CE230" s="115"/>
    </row>
    <row r="231" spans="1:83" s="87" customFormat="1" ht="21.4" customHeight="1" x14ac:dyDescent="0.2">
      <c r="A231" s="111" t="s">
        <v>246</v>
      </c>
      <c r="B231" s="111" t="s">
        <v>376</v>
      </c>
      <c r="C231" s="111" t="s">
        <v>300</v>
      </c>
      <c r="D231" s="112">
        <v>2.6246019177777802</v>
      </c>
      <c r="E231" s="113"/>
      <c r="F231" s="114">
        <v>6.4000000000000001E-2</v>
      </c>
      <c r="G231" s="114">
        <v>5.6500000000000002E-2</v>
      </c>
      <c r="H231" s="115"/>
      <c r="I231" s="116">
        <v>7</v>
      </c>
      <c r="J231" s="116">
        <v>7</v>
      </c>
      <c r="K231" s="113"/>
      <c r="L231" s="137">
        <v>0.85</v>
      </c>
      <c r="M231" s="135">
        <v>0.73899999999999999</v>
      </c>
      <c r="N231" s="119">
        <v>0.7</v>
      </c>
      <c r="O231" s="120">
        <v>5.0000000000000001E-3</v>
      </c>
      <c r="P231" s="113"/>
      <c r="Q231" s="121">
        <v>134</v>
      </c>
      <c r="R231" s="122">
        <v>51.055361612116897</v>
      </c>
      <c r="S231" s="123">
        <v>36</v>
      </c>
      <c r="T231" s="124">
        <v>1.4182044892254699</v>
      </c>
      <c r="U231" s="125">
        <v>27.987079337119901</v>
      </c>
      <c r="V231" s="126">
        <v>0.01</v>
      </c>
      <c r="W231" s="126">
        <v>0.01</v>
      </c>
      <c r="X231" s="127">
        <v>0</v>
      </c>
      <c r="Y231" s="127">
        <v>0</v>
      </c>
      <c r="Z231" s="113"/>
      <c r="AA231" s="128">
        <v>595</v>
      </c>
      <c r="AB231" s="112">
        <v>226.70104596425</v>
      </c>
      <c r="AC231" s="123">
        <v>200</v>
      </c>
      <c r="AD231" s="124">
        <v>1.13350522982125</v>
      </c>
      <c r="AE231" s="125">
        <v>6.0393296506661001</v>
      </c>
      <c r="AF231" s="114">
        <v>0.01</v>
      </c>
      <c r="AG231" s="114">
        <v>6.4999999999999997E-3</v>
      </c>
      <c r="AH231" s="130">
        <v>0</v>
      </c>
      <c r="AI231" s="127">
        <v>35</v>
      </c>
      <c r="AJ231" s="113"/>
      <c r="AK231" s="122">
        <v>1781.29989</v>
      </c>
      <c r="AL231" s="122">
        <v>678.69335838488098</v>
      </c>
      <c r="AM231" s="131">
        <v>643.4</v>
      </c>
      <c r="AN231" s="135">
        <v>1.05485445816736</v>
      </c>
      <c r="AO231" s="139">
        <v>-113.386586513807</v>
      </c>
      <c r="AP231" s="126">
        <v>6.4999999999999997E-3</v>
      </c>
      <c r="AQ231" s="126">
        <v>2.5000000000000001E-3</v>
      </c>
      <c r="AR231" s="127">
        <v>0</v>
      </c>
      <c r="AS231" s="127">
        <v>246</v>
      </c>
      <c r="AT231" s="115"/>
      <c r="AU231" s="122">
        <v>1827.11304</v>
      </c>
      <c r="AV231" s="112">
        <v>696.14863405533004</v>
      </c>
      <c r="AW231" s="133">
        <v>573</v>
      </c>
      <c r="AX231" s="124">
        <v>1.2149190821209901</v>
      </c>
      <c r="AY231" s="132">
        <v>143.35007200648701</v>
      </c>
      <c r="AZ231" s="114">
        <v>1.4999999999999999E-2</v>
      </c>
      <c r="BA231" s="114">
        <v>1.4999999999999999E-2</v>
      </c>
      <c r="BB231" s="127">
        <v>0</v>
      </c>
      <c r="BC231" s="127">
        <v>0</v>
      </c>
      <c r="BD231" s="113"/>
      <c r="BE231" s="122">
        <v>262.89999999999998</v>
      </c>
      <c r="BF231" s="112">
        <v>100.16757140168301</v>
      </c>
      <c r="BG231" s="134">
        <v>65</v>
      </c>
      <c r="BH231" s="124">
        <v>1.5410395600258899</v>
      </c>
      <c r="BI231" s="125">
        <v>71.487782136466507</v>
      </c>
      <c r="BJ231" s="114">
        <v>1.4999999999999999E-2</v>
      </c>
      <c r="BK231" s="114">
        <v>1.4999999999999999E-2</v>
      </c>
      <c r="BL231" s="127">
        <v>0</v>
      </c>
      <c r="BM231" s="127">
        <v>0</v>
      </c>
      <c r="BN231" s="113"/>
      <c r="BO231" s="121">
        <v>179</v>
      </c>
      <c r="BP231" s="122">
        <v>68.200818869917399</v>
      </c>
      <c r="BQ231" s="134">
        <v>78</v>
      </c>
      <c r="BR231" s="120">
        <v>0.87436947269124798</v>
      </c>
      <c r="BS231" s="128">
        <v>-40.1311636375682</v>
      </c>
      <c r="BT231" s="114"/>
      <c r="BU231" s="126"/>
      <c r="BV231" s="121">
        <v>26</v>
      </c>
      <c r="BW231" s="121">
        <v>67</v>
      </c>
      <c r="BX231" s="115"/>
      <c r="BY231" s="120">
        <v>0.99652777777777801</v>
      </c>
      <c r="BZ231" s="120">
        <v>1</v>
      </c>
      <c r="CA231" s="137">
        <v>0.99861111111111101</v>
      </c>
      <c r="CB231" s="119">
        <v>0.9</v>
      </c>
      <c r="CC231" s="126">
        <v>2.5000000000000001E-3</v>
      </c>
      <c r="CD231" s="115"/>
      <c r="CE231" s="115"/>
    </row>
    <row r="232" spans="1:83" s="87" customFormat="1" ht="21.4" customHeight="1" x14ac:dyDescent="0.2">
      <c r="A232" s="111" t="s">
        <v>246</v>
      </c>
      <c r="B232" s="111" t="s">
        <v>376</v>
      </c>
      <c r="C232" s="111" t="s">
        <v>301</v>
      </c>
      <c r="D232" s="112">
        <v>1.17641003311111</v>
      </c>
      <c r="E232" s="113"/>
      <c r="F232" s="114">
        <v>3.0499999999999999E-2</v>
      </c>
      <c r="G232" s="114">
        <v>2.0750000000000001E-2</v>
      </c>
      <c r="H232" s="115"/>
      <c r="I232" s="116">
        <v>6</v>
      </c>
      <c r="J232" s="116">
        <v>4</v>
      </c>
      <c r="K232" s="113"/>
      <c r="L232" s="117">
        <v>0.4</v>
      </c>
      <c r="M232" s="120">
        <v>0.60899999999999999</v>
      </c>
      <c r="N232" s="119">
        <v>0.7</v>
      </c>
      <c r="O232" s="120"/>
      <c r="P232" s="113"/>
      <c r="Q232" s="121">
        <v>51</v>
      </c>
      <c r="R232" s="122">
        <v>43.352231419793597</v>
      </c>
      <c r="S232" s="123">
        <v>36</v>
      </c>
      <c r="T232" s="124">
        <v>1.2042286505498201</v>
      </c>
      <c r="U232" s="125">
        <v>3.4824459425760401</v>
      </c>
      <c r="V232" s="126">
        <v>0.01</v>
      </c>
      <c r="W232" s="126">
        <v>0.01</v>
      </c>
      <c r="X232" s="127">
        <v>0</v>
      </c>
      <c r="Y232" s="127">
        <v>0</v>
      </c>
      <c r="Z232" s="113"/>
      <c r="AA232" s="128">
        <v>101</v>
      </c>
      <c r="AB232" s="112">
        <v>85.854419086258005</v>
      </c>
      <c r="AC232" s="123">
        <v>200</v>
      </c>
      <c r="AD232" s="118">
        <v>0.42927209543129002</v>
      </c>
      <c r="AE232" s="129">
        <v>-162.98641143013299</v>
      </c>
      <c r="AF232" s="114"/>
      <c r="AG232" s="114"/>
      <c r="AH232" s="130">
        <v>135</v>
      </c>
      <c r="AI232" s="127">
        <v>182</v>
      </c>
      <c r="AJ232" s="113"/>
      <c r="AK232" s="122">
        <v>960.90319</v>
      </c>
      <c r="AL232" s="122">
        <v>816.80975421368498</v>
      </c>
      <c r="AM232" s="131">
        <v>828</v>
      </c>
      <c r="AN232" s="135">
        <v>0.98648521040300097</v>
      </c>
      <c r="AO232" s="139">
        <v>-132.00055332075101</v>
      </c>
      <c r="AP232" s="126">
        <v>3.0000000000000001E-3</v>
      </c>
      <c r="AQ232" s="126"/>
      <c r="AR232" s="127">
        <v>14</v>
      </c>
      <c r="AS232" s="127">
        <v>208</v>
      </c>
      <c r="AT232" s="115"/>
      <c r="AU232" s="122">
        <v>642.97766999999999</v>
      </c>
      <c r="AV232" s="112">
        <v>546.55915191372003</v>
      </c>
      <c r="AW232" s="133">
        <v>573</v>
      </c>
      <c r="AX232" s="135">
        <v>0.95385541346198899</v>
      </c>
      <c r="AY232" s="139">
        <v>-111.72559966979701</v>
      </c>
      <c r="AZ232" s="114">
        <v>1.5E-3</v>
      </c>
      <c r="BA232" s="114"/>
      <c r="BB232" s="127">
        <v>32</v>
      </c>
      <c r="BC232" s="127">
        <v>166</v>
      </c>
      <c r="BD232" s="113"/>
      <c r="BE232" s="122">
        <v>77.099999999999994</v>
      </c>
      <c r="BF232" s="112">
        <v>65.538373381688004</v>
      </c>
      <c r="BG232" s="134">
        <v>65</v>
      </c>
      <c r="BH232" s="135">
        <v>1.00828266741059</v>
      </c>
      <c r="BI232" s="136">
        <v>-8.6955837147932602</v>
      </c>
      <c r="BJ232" s="114">
        <v>6.0000000000000001E-3</v>
      </c>
      <c r="BK232" s="114">
        <v>7.5000000000000002E-4</v>
      </c>
      <c r="BL232" s="127">
        <v>0</v>
      </c>
      <c r="BM232" s="127">
        <v>15</v>
      </c>
      <c r="BN232" s="113"/>
      <c r="BO232" s="121">
        <v>136</v>
      </c>
      <c r="BP232" s="122">
        <v>115.60595045278301</v>
      </c>
      <c r="BQ232" s="134">
        <v>78</v>
      </c>
      <c r="BR232" s="124">
        <v>1.4821275699074701</v>
      </c>
      <c r="BS232" s="125">
        <v>37.780114643513699</v>
      </c>
      <c r="BT232" s="114">
        <v>7.4999999999999997E-3</v>
      </c>
      <c r="BU232" s="126">
        <v>7.4999999999999997E-3</v>
      </c>
      <c r="BV232" s="121">
        <v>0</v>
      </c>
      <c r="BW232" s="121">
        <v>0</v>
      </c>
      <c r="BX232" s="115"/>
      <c r="BY232" s="120">
        <v>0.99813432835820903</v>
      </c>
      <c r="BZ232" s="120">
        <v>1</v>
      </c>
      <c r="CA232" s="137">
        <v>0.99925373134328399</v>
      </c>
      <c r="CB232" s="119">
        <v>0.9</v>
      </c>
      <c r="CC232" s="126">
        <v>2.5000000000000001E-3</v>
      </c>
      <c r="CD232" s="115"/>
      <c r="CE232" s="115"/>
    </row>
    <row r="233" spans="1:83" s="87" customFormat="1" ht="21.4" customHeight="1" x14ac:dyDescent="0.2">
      <c r="A233" s="111" t="s">
        <v>246</v>
      </c>
      <c r="B233" s="111" t="s">
        <v>376</v>
      </c>
      <c r="C233" s="111" t="s">
        <v>303</v>
      </c>
      <c r="D233" s="112">
        <v>11.829808936333301</v>
      </c>
      <c r="E233" s="113"/>
      <c r="F233" s="114">
        <v>2.3E-2</v>
      </c>
      <c r="G233" s="114">
        <v>1.7000000000000001E-2</v>
      </c>
      <c r="H233" s="115"/>
      <c r="I233" s="116">
        <v>4</v>
      </c>
      <c r="J233" s="116">
        <v>3</v>
      </c>
      <c r="K233" s="113"/>
      <c r="L233" s="117">
        <v>0.53105620608899295</v>
      </c>
      <c r="M233" s="120">
        <v>0.60699999999999998</v>
      </c>
      <c r="N233" s="119">
        <v>0.7</v>
      </c>
      <c r="O233" s="120"/>
      <c r="P233" s="113"/>
      <c r="Q233" s="121">
        <v>487</v>
      </c>
      <c r="R233" s="122">
        <v>41.167190663938698</v>
      </c>
      <c r="S233" s="123">
        <v>36</v>
      </c>
      <c r="T233" s="124">
        <v>1.1435330739983001</v>
      </c>
      <c r="U233" s="125">
        <v>9.1703574436240896</v>
      </c>
      <c r="V233" s="126">
        <v>0.01</v>
      </c>
      <c r="W233" s="126">
        <v>7.0000000000000001E-3</v>
      </c>
      <c r="X233" s="127">
        <v>0</v>
      </c>
      <c r="Y233" s="127">
        <v>25</v>
      </c>
      <c r="Z233" s="113"/>
      <c r="AA233" s="128">
        <v>1229</v>
      </c>
      <c r="AB233" s="112">
        <v>103.890097178605</v>
      </c>
      <c r="AC233" s="123">
        <v>200</v>
      </c>
      <c r="AD233" s="118">
        <v>0.519450485893025</v>
      </c>
      <c r="AE233" s="129">
        <v>-1425.6091253131999</v>
      </c>
      <c r="AF233" s="114"/>
      <c r="AG233" s="114"/>
      <c r="AH233" s="130">
        <v>1137</v>
      </c>
      <c r="AI233" s="127">
        <v>1611</v>
      </c>
      <c r="AJ233" s="113"/>
      <c r="AK233" s="122">
        <v>7942.2890100000004</v>
      </c>
      <c r="AL233" s="122">
        <v>671.37931413300805</v>
      </c>
      <c r="AM233" s="131">
        <v>801.7</v>
      </c>
      <c r="AN233" s="120">
        <v>0.83744457294874397</v>
      </c>
      <c r="AO233" s="122">
        <v>-2698.7116688179599</v>
      </c>
      <c r="AP233" s="126"/>
      <c r="AQ233" s="126"/>
      <c r="AR233" s="127">
        <v>1542</v>
      </c>
      <c r="AS233" s="127">
        <v>3439</v>
      </c>
      <c r="AT233" s="115"/>
      <c r="AU233" s="122">
        <v>6584.5947800000004</v>
      </c>
      <c r="AV233" s="112">
        <v>556.61040811711598</v>
      </c>
      <c r="AW233" s="133">
        <v>573</v>
      </c>
      <c r="AX233" s="135">
        <v>0.97139687280473996</v>
      </c>
      <c r="AY233" s="139">
        <v>-1004.59201077307</v>
      </c>
      <c r="AZ233" s="114">
        <v>3.0000000000000001E-3</v>
      </c>
      <c r="BA233" s="114"/>
      <c r="BB233" s="127">
        <v>194</v>
      </c>
      <c r="BC233" s="127">
        <v>1550</v>
      </c>
      <c r="BD233" s="113"/>
      <c r="BE233" s="122">
        <v>689.6</v>
      </c>
      <c r="BF233" s="112">
        <v>58.293418237889298</v>
      </c>
      <c r="BG233" s="134">
        <v>65</v>
      </c>
      <c r="BH233" s="120">
        <v>0.89682181904445202</v>
      </c>
      <c r="BI233" s="128">
        <v>-173.14796572679001</v>
      </c>
      <c r="BJ233" s="114"/>
      <c r="BK233" s="114"/>
      <c r="BL233" s="127">
        <v>80</v>
      </c>
      <c r="BM233" s="127">
        <v>234</v>
      </c>
      <c r="BN233" s="113"/>
      <c r="BO233" s="121">
        <v>1208</v>
      </c>
      <c r="BP233" s="122">
        <v>102.114920579133</v>
      </c>
      <c r="BQ233" s="134">
        <v>78</v>
      </c>
      <c r="BR233" s="124">
        <v>1.3091656484504199</v>
      </c>
      <c r="BS233" s="125">
        <v>220.31505613480701</v>
      </c>
      <c r="BT233" s="114">
        <v>7.4999999999999997E-3</v>
      </c>
      <c r="BU233" s="126">
        <v>7.4999999999999997E-3</v>
      </c>
      <c r="BV233" s="121">
        <v>0</v>
      </c>
      <c r="BW233" s="121">
        <v>0</v>
      </c>
      <c r="BX233" s="115"/>
      <c r="BY233" s="120">
        <v>0.99708748739778197</v>
      </c>
      <c r="BZ233" s="120">
        <v>1</v>
      </c>
      <c r="CA233" s="137">
        <v>0.99883499495911299</v>
      </c>
      <c r="CB233" s="119">
        <v>0.9</v>
      </c>
      <c r="CC233" s="126">
        <v>2.5000000000000001E-3</v>
      </c>
      <c r="CD233" s="115"/>
      <c r="CE233" s="115"/>
    </row>
    <row r="234" spans="1:83" s="87" customFormat="1" ht="21.4" customHeight="1" x14ac:dyDescent="0.2">
      <c r="A234" s="111" t="s">
        <v>246</v>
      </c>
      <c r="B234" s="111" t="s">
        <v>376</v>
      </c>
      <c r="C234" s="111" t="s">
        <v>306</v>
      </c>
      <c r="D234" s="112">
        <v>1.8786092248888899</v>
      </c>
      <c r="E234" s="113"/>
      <c r="F234" s="114">
        <v>0.05</v>
      </c>
      <c r="G234" s="114">
        <v>4.7750000000000001E-2</v>
      </c>
      <c r="H234" s="115"/>
      <c r="I234" s="116">
        <v>5</v>
      </c>
      <c r="J234" s="116">
        <v>5</v>
      </c>
      <c r="K234" s="113"/>
      <c r="L234" s="117">
        <v>0.28999999999999998</v>
      </c>
      <c r="M234" s="118">
        <v>0.186</v>
      </c>
      <c r="N234" s="119">
        <v>0.7</v>
      </c>
      <c r="O234" s="120"/>
      <c r="P234" s="113"/>
      <c r="Q234" s="121">
        <v>93</v>
      </c>
      <c r="R234" s="122">
        <v>49.5047074015622</v>
      </c>
      <c r="S234" s="123">
        <v>36</v>
      </c>
      <c r="T234" s="124">
        <v>1.3751307611545101</v>
      </c>
      <c r="U234" s="125">
        <v>17.119216188288</v>
      </c>
      <c r="V234" s="126">
        <v>0.01</v>
      </c>
      <c r="W234" s="126">
        <v>0.01</v>
      </c>
      <c r="X234" s="127">
        <v>0</v>
      </c>
      <c r="Y234" s="127">
        <v>0</v>
      </c>
      <c r="Z234" s="113"/>
      <c r="AA234" s="128">
        <v>183</v>
      </c>
      <c r="AB234" s="112">
        <v>97.412488757912698</v>
      </c>
      <c r="AC234" s="123">
        <v>200</v>
      </c>
      <c r="AD234" s="118">
        <v>0.48706244378956398</v>
      </c>
      <c r="AE234" s="129">
        <v>-238.55991006506699</v>
      </c>
      <c r="AF234" s="114"/>
      <c r="AG234" s="114"/>
      <c r="AH234" s="130">
        <v>193</v>
      </c>
      <c r="AI234" s="127">
        <v>268</v>
      </c>
      <c r="AJ234" s="113"/>
      <c r="AK234" s="122">
        <v>882.71596999999997</v>
      </c>
      <c r="AL234" s="122">
        <v>469.87737433909803</v>
      </c>
      <c r="AM234" s="131">
        <v>710.4</v>
      </c>
      <c r="AN234" s="118">
        <v>0.66142648414850602</v>
      </c>
      <c r="AO234" s="141">
        <v>-614.66483055111803</v>
      </c>
      <c r="AP234" s="126"/>
      <c r="AQ234" s="126"/>
      <c r="AR234" s="127">
        <v>452</v>
      </c>
      <c r="AS234" s="127">
        <v>719</v>
      </c>
      <c r="AT234" s="115"/>
      <c r="AU234" s="122">
        <v>1257.4170999999999</v>
      </c>
      <c r="AV234" s="112">
        <v>669.33403889484805</v>
      </c>
      <c r="AW234" s="133">
        <v>573</v>
      </c>
      <c r="AX234" s="124">
        <v>1.1681222319281801</v>
      </c>
      <c r="AY234" s="132">
        <v>52.231421069650899</v>
      </c>
      <c r="AZ234" s="114">
        <v>1.4999999999999999E-2</v>
      </c>
      <c r="BA234" s="114">
        <v>1.2749999999999999E-2</v>
      </c>
      <c r="BB234" s="127">
        <v>0</v>
      </c>
      <c r="BC234" s="127">
        <v>35</v>
      </c>
      <c r="BD234" s="113"/>
      <c r="BE234" s="122">
        <v>149.69999999999999</v>
      </c>
      <c r="BF234" s="112">
        <v>79.686609656062998</v>
      </c>
      <c r="BG234" s="134">
        <v>65</v>
      </c>
      <c r="BH234" s="124">
        <v>1.22594784086251</v>
      </c>
      <c r="BI234" s="125">
        <v>12.693029228853201</v>
      </c>
      <c r="BJ234" s="114">
        <v>1.4999999999999999E-2</v>
      </c>
      <c r="BK234" s="114">
        <v>1.4999999999999999E-2</v>
      </c>
      <c r="BL234" s="127">
        <v>0</v>
      </c>
      <c r="BM234" s="127">
        <v>0</v>
      </c>
      <c r="BN234" s="113"/>
      <c r="BO234" s="121">
        <v>187</v>
      </c>
      <c r="BP234" s="122">
        <v>99.541723484861606</v>
      </c>
      <c r="BQ234" s="134">
        <v>78</v>
      </c>
      <c r="BR234" s="124">
        <v>1.2761759421136101</v>
      </c>
      <c r="BS234" s="125">
        <v>30.152661482956699</v>
      </c>
      <c r="BT234" s="114">
        <v>7.4999999999999997E-3</v>
      </c>
      <c r="BU234" s="126">
        <v>7.4999999999999997E-3</v>
      </c>
      <c r="BV234" s="121">
        <v>0</v>
      </c>
      <c r="BW234" s="121">
        <v>0</v>
      </c>
      <c r="BX234" s="115"/>
      <c r="BY234" s="120">
        <v>0.99776636140272501</v>
      </c>
      <c r="BZ234" s="120">
        <v>1</v>
      </c>
      <c r="CA234" s="137">
        <v>0.99910654456109005</v>
      </c>
      <c r="CB234" s="119">
        <v>0.9</v>
      </c>
      <c r="CC234" s="126">
        <v>2.5000000000000001E-3</v>
      </c>
      <c r="CD234" s="115"/>
      <c r="CE234" s="115"/>
    </row>
    <row r="235" spans="1:83" s="87" customFormat="1" ht="21.4" customHeight="1" x14ac:dyDescent="0.2">
      <c r="A235" s="111" t="s">
        <v>246</v>
      </c>
      <c r="B235" s="111" t="s">
        <v>376</v>
      </c>
      <c r="C235" s="111" t="s">
        <v>307</v>
      </c>
      <c r="D235" s="112">
        <v>4.5777037566666703</v>
      </c>
      <c r="E235" s="113"/>
      <c r="F235" s="114">
        <v>2.0250000000000001E-2</v>
      </c>
      <c r="G235" s="114">
        <v>1.375E-2</v>
      </c>
      <c r="H235" s="115"/>
      <c r="I235" s="116">
        <v>4</v>
      </c>
      <c r="J235" s="116">
        <v>3</v>
      </c>
      <c r="K235" s="113"/>
      <c r="L235" s="117">
        <v>0.41</v>
      </c>
      <c r="M235" s="118">
        <v>0.58499999999999996</v>
      </c>
      <c r="N235" s="119">
        <v>0.7</v>
      </c>
      <c r="O235" s="120"/>
      <c r="P235" s="113"/>
      <c r="Q235" s="121">
        <v>156</v>
      </c>
      <c r="R235" s="122">
        <v>34.078220936165202</v>
      </c>
      <c r="S235" s="123">
        <v>36</v>
      </c>
      <c r="T235" s="135">
        <v>0.94661724822681104</v>
      </c>
      <c r="U235" s="136">
        <v>-28.9026101392801</v>
      </c>
      <c r="V235" s="126">
        <v>5.0000000000000001E-4</v>
      </c>
      <c r="W235" s="126"/>
      <c r="X235" s="127">
        <v>9</v>
      </c>
      <c r="Y235" s="127">
        <v>42</v>
      </c>
      <c r="Z235" s="113"/>
      <c r="AA235" s="128">
        <v>478</v>
      </c>
      <c r="AB235" s="112">
        <v>104.41916415055699</v>
      </c>
      <c r="AC235" s="123">
        <v>200</v>
      </c>
      <c r="AD235" s="118">
        <v>0.52209582075278504</v>
      </c>
      <c r="AE235" s="129">
        <v>-549.23672299600105</v>
      </c>
      <c r="AF235" s="114"/>
      <c r="AG235" s="114"/>
      <c r="AH235" s="130">
        <v>438</v>
      </c>
      <c r="AI235" s="127">
        <v>621</v>
      </c>
      <c r="AJ235" s="113"/>
      <c r="AK235" s="122">
        <v>2745.8579100000002</v>
      </c>
      <c r="AL235" s="122">
        <v>599.83302895062002</v>
      </c>
      <c r="AM235" s="131">
        <v>828</v>
      </c>
      <c r="AN235" s="118">
        <v>0.72443602530268203</v>
      </c>
      <c r="AO235" s="141">
        <v>-1506.9021232034399</v>
      </c>
      <c r="AP235" s="126"/>
      <c r="AQ235" s="126"/>
      <c r="AR235" s="127">
        <v>1045</v>
      </c>
      <c r="AS235" s="127">
        <v>1803</v>
      </c>
      <c r="AT235" s="115"/>
      <c r="AU235" s="122">
        <v>2764.7539400000001</v>
      </c>
      <c r="AV235" s="112">
        <v>603.96086924008398</v>
      </c>
      <c r="AW235" s="133">
        <v>573</v>
      </c>
      <c r="AX235" s="135">
        <v>1.0540329306109699</v>
      </c>
      <c r="AY235" s="139">
        <v>-171.98401317737299</v>
      </c>
      <c r="AZ235" s="114">
        <v>9.75E-3</v>
      </c>
      <c r="BA235" s="114">
        <v>3.7499999999999999E-3</v>
      </c>
      <c r="BB235" s="127">
        <v>0</v>
      </c>
      <c r="BC235" s="127">
        <v>383</v>
      </c>
      <c r="BD235" s="113"/>
      <c r="BE235" s="122">
        <v>246.1</v>
      </c>
      <c r="BF235" s="112">
        <v>53.760578028142596</v>
      </c>
      <c r="BG235" s="134">
        <v>65</v>
      </c>
      <c r="BH235" s="120">
        <v>0.82708581581757901</v>
      </c>
      <c r="BI235" s="128">
        <v>-87.751934973700202</v>
      </c>
      <c r="BJ235" s="114"/>
      <c r="BK235" s="114"/>
      <c r="BL235" s="127">
        <v>52</v>
      </c>
      <c r="BM235" s="127">
        <v>111</v>
      </c>
      <c r="BN235" s="113"/>
      <c r="BO235" s="121">
        <v>456</v>
      </c>
      <c r="BP235" s="122">
        <v>99.613261198021306</v>
      </c>
      <c r="BQ235" s="134">
        <v>78</v>
      </c>
      <c r="BR235" s="124">
        <v>1.27709309228232</v>
      </c>
      <c r="BS235" s="125">
        <v>73.802020111391798</v>
      </c>
      <c r="BT235" s="114">
        <v>7.4999999999999997E-3</v>
      </c>
      <c r="BU235" s="126">
        <v>7.4999999999999997E-3</v>
      </c>
      <c r="BV235" s="121">
        <v>0</v>
      </c>
      <c r="BW235" s="121">
        <v>0</v>
      </c>
      <c r="BX235" s="115"/>
      <c r="BY235" s="120">
        <v>0.99085086916742904</v>
      </c>
      <c r="BZ235" s="120">
        <v>1</v>
      </c>
      <c r="CA235" s="137">
        <v>0.99634034766697199</v>
      </c>
      <c r="CB235" s="119">
        <v>0.9</v>
      </c>
      <c r="CC235" s="126">
        <v>2.5000000000000001E-3</v>
      </c>
      <c r="CD235" s="115"/>
      <c r="CE235" s="115"/>
    </row>
    <row r="236" spans="1:83" s="87" customFormat="1" ht="21.4" customHeight="1" x14ac:dyDescent="0.2">
      <c r="A236" s="111" t="s">
        <v>308</v>
      </c>
      <c r="B236" s="111" t="s">
        <v>309</v>
      </c>
      <c r="C236" s="111" t="s">
        <v>310</v>
      </c>
      <c r="D236" s="112">
        <v>3.559059596</v>
      </c>
      <c r="E236" s="113"/>
      <c r="F236" s="114">
        <v>2.8500000000000001E-2</v>
      </c>
      <c r="G236" s="114">
        <v>2.0125000000000001E-2</v>
      </c>
      <c r="H236" s="115"/>
      <c r="I236" s="116">
        <v>5</v>
      </c>
      <c r="J236" s="116">
        <v>5</v>
      </c>
      <c r="K236" s="113"/>
      <c r="L236" s="117">
        <v>0.56000000000000005</v>
      </c>
      <c r="M236" s="135">
        <v>0.70599999999999996</v>
      </c>
      <c r="N236" s="119">
        <v>0.7</v>
      </c>
      <c r="O236" s="120">
        <v>1E-3</v>
      </c>
      <c r="P236" s="113"/>
      <c r="Q236" s="121">
        <v>147</v>
      </c>
      <c r="R236" s="122">
        <v>41.303045378956902</v>
      </c>
      <c r="S236" s="123">
        <v>36</v>
      </c>
      <c r="T236" s="124">
        <v>1.14730681608214</v>
      </c>
      <c r="U236" s="125">
        <v>3.2424647983679602</v>
      </c>
      <c r="V236" s="126">
        <v>0.01</v>
      </c>
      <c r="W236" s="126">
        <v>7.4999999999999997E-3</v>
      </c>
      <c r="X236" s="127">
        <v>0</v>
      </c>
      <c r="Y236" s="127">
        <v>7</v>
      </c>
      <c r="Z236" s="113"/>
      <c r="AA236" s="128">
        <v>378</v>
      </c>
      <c r="AB236" s="112">
        <v>106.207830974461</v>
      </c>
      <c r="AC236" s="123">
        <v>200</v>
      </c>
      <c r="AD236" s="118">
        <v>0.53103915487230502</v>
      </c>
      <c r="AE236" s="129">
        <v>-420.6529733424</v>
      </c>
      <c r="AF236" s="114"/>
      <c r="AG236" s="114"/>
      <c r="AH236" s="130">
        <v>334</v>
      </c>
      <c r="AI236" s="127">
        <v>477</v>
      </c>
      <c r="AJ236" s="113"/>
      <c r="AK236" s="122">
        <v>2807.5128100000002</v>
      </c>
      <c r="AL236" s="122">
        <v>788.83557138389699</v>
      </c>
      <c r="AM236" s="131">
        <v>736</v>
      </c>
      <c r="AN236" s="135">
        <v>1.07178746111942</v>
      </c>
      <c r="AO236" s="139">
        <v>-131.53013190003301</v>
      </c>
      <c r="AP236" s="126">
        <v>7.4999999999999997E-3</v>
      </c>
      <c r="AQ236" s="126">
        <v>3.5000000000000001E-3</v>
      </c>
      <c r="AR236" s="127">
        <v>0</v>
      </c>
      <c r="AS236" s="127">
        <v>336</v>
      </c>
      <c r="AT236" s="115"/>
      <c r="AU236" s="122">
        <v>1687.6206099999999</v>
      </c>
      <c r="AV236" s="112">
        <v>474.17599072988401</v>
      </c>
      <c r="AW236" s="133">
        <v>573</v>
      </c>
      <c r="AX236" s="120">
        <v>0.82753227003470098</v>
      </c>
      <c r="AY236" s="122">
        <v>-595.62573986955601</v>
      </c>
      <c r="AZ236" s="114"/>
      <c r="BA236" s="114"/>
      <c r="BB236" s="127">
        <v>352</v>
      </c>
      <c r="BC236" s="127">
        <v>760</v>
      </c>
      <c r="BD236" s="113"/>
      <c r="BE236" s="122">
        <v>156.9</v>
      </c>
      <c r="BF236" s="112">
        <v>44.084679047335598</v>
      </c>
      <c r="BG236" s="134">
        <v>65</v>
      </c>
      <c r="BH236" s="118">
        <v>0.67822583149747095</v>
      </c>
      <c r="BI236" s="129">
        <v>-102.66221633628</v>
      </c>
      <c r="BJ236" s="114"/>
      <c r="BK236" s="114"/>
      <c r="BL236" s="127">
        <v>75</v>
      </c>
      <c r="BM236" s="127">
        <v>121</v>
      </c>
      <c r="BN236" s="113"/>
      <c r="BO236" s="121">
        <v>318</v>
      </c>
      <c r="BP236" s="122">
        <v>89.349445105498603</v>
      </c>
      <c r="BQ236" s="134">
        <v>78</v>
      </c>
      <c r="BR236" s="124">
        <v>1.1455057064807499</v>
      </c>
      <c r="BS236" s="125">
        <v>20.849843458444798</v>
      </c>
      <c r="BT236" s="114">
        <v>7.4999999999999997E-3</v>
      </c>
      <c r="BU236" s="126">
        <v>5.6249999999999998E-3</v>
      </c>
      <c r="BV236" s="121">
        <v>0</v>
      </c>
      <c r="BW236" s="121">
        <v>16</v>
      </c>
      <c r="BX236" s="115"/>
      <c r="BY236" s="120">
        <v>0.98931433659839696</v>
      </c>
      <c r="BZ236" s="120">
        <v>1</v>
      </c>
      <c r="CA236" s="137">
        <v>0.99572573463935898</v>
      </c>
      <c r="CB236" s="119">
        <v>0.9</v>
      </c>
      <c r="CC236" s="126">
        <v>2.5000000000000001E-3</v>
      </c>
      <c r="CD236" s="115"/>
      <c r="CE236" s="115"/>
    </row>
    <row r="237" spans="1:83" s="87" customFormat="1" ht="21.4" customHeight="1" x14ac:dyDescent="0.2">
      <c r="A237" s="111" t="s">
        <v>308</v>
      </c>
      <c r="B237" s="111" t="s">
        <v>309</v>
      </c>
      <c r="C237" s="111" t="s">
        <v>311</v>
      </c>
      <c r="D237" s="112">
        <v>2.7713939394444398</v>
      </c>
      <c r="E237" s="113"/>
      <c r="F237" s="114">
        <v>3.0624999999999999E-2</v>
      </c>
      <c r="G237" s="114">
        <v>2.3E-2</v>
      </c>
      <c r="H237" s="115"/>
      <c r="I237" s="116">
        <v>5</v>
      </c>
      <c r="J237" s="116">
        <v>3</v>
      </c>
      <c r="K237" s="113"/>
      <c r="L237" s="140">
        <v>0.68</v>
      </c>
      <c r="M237" s="120">
        <v>0.69699999999999995</v>
      </c>
      <c r="N237" s="119">
        <v>0.7</v>
      </c>
      <c r="O237" s="120"/>
      <c r="P237" s="113"/>
      <c r="Q237" s="121">
        <v>131</v>
      </c>
      <c r="R237" s="122">
        <v>47.268631909565499</v>
      </c>
      <c r="S237" s="123">
        <v>36</v>
      </c>
      <c r="T237" s="124">
        <v>1.31301755304348</v>
      </c>
      <c r="U237" s="125">
        <v>19.0578559979602</v>
      </c>
      <c r="V237" s="126">
        <v>0.01</v>
      </c>
      <c r="W237" s="126">
        <v>0.01</v>
      </c>
      <c r="X237" s="127">
        <v>0</v>
      </c>
      <c r="Y237" s="127">
        <v>0</v>
      </c>
      <c r="Z237" s="113"/>
      <c r="AA237" s="128">
        <v>186</v>
      </c>
      <c r="AB237" s="112">
        <v>67.114240726558606</v>
      </c>
      <c r="AC237" s="123">
        <v>200</v>
      </c>
      <c r="AD237" s="118">
        <v>0.33557120363279302</v>
      </c>
      <c r="AE237" s="129">
        <v>-435.90080001133202</v>
      </c>
      <c r="AF237" s="114"/>
      <c r="AG237" s="114"/>
      <c r="AH237" s="130">
        <v>369</v>
      </c>
      <c r="AI237" s="127">
        <v>480</v>
      </c>
      <c r="AJ237" s="113"/>
      <c r="AK237" s="122">
        <v>1606.7958699999999</v>
      </c>
      <c r="AL237" s="122">
        <v>579.77895063236599</v>
      </c>
      <c r="AM237" s="131">
        <v>612</v>
      </c>
      <c r="AN237" s="135">
        <v>0.94735122652347503</v>
      </c>
      <c r="AO237" s="139">
        <v>-296.22057803467698</v>
      </c>
      <c r="AP237" s="126">
        <v>5.0000000000000001E-4</v>
      </c>
      <c r="AQ237" s="126"/>
      <c r="AR237" s="127">
        <v>90</v>
      </c>
      <c r="AS237" s="127">
        <v>429</v>
      </c>
      <c r="AT237" s="115"/>
      <c r="AU237" s="122">
        <v>1806.87772</v>
      </c>
      <c r="AV237" s="112">
        <v>651.97433475019</v>
      </c>
      <c r="AW237" s="133">
        <v>573</v>
      </c>
      <c r="AX237" s="124">
        <v>1.1378260641364599</v>
      </c>
      <c r="AY237" s="132">
        <v>28.9431489130573</v>
      </c>
      <c r="AZ237" s="114">
        <v>1.4999999999999999E-2</v>
      </c>
      <c r="BA237" s="114">
        <v>1.0500000000000001E-2</v>
      </c>
      <c r="BB237" s="127">
        <v>0</v>
      </c>
      <c r="BC237" s="127">
        <v>99</v>
      </c>
      <c r="BD237" s="113"/>
      <c r="BE237" s="122">
        <v>167.5</v>
      </c>
      <c r="BF237" s="112">
        <v>60.4388995790245</v>
      </c>
      <c r="BG237" s="134">
        <v>65</v>
      </c>
      <c r="BH237" s="120">
        <v>0.929829224292685</v>
      </c>
      <c r="BI237" s="128">
        <v>-34.617760003683003</v>
      </c>
      <c r="BJ237" s="114"/>
      <c r="BK237" s="114"/>
      <c r="BL237" s="127">
        <v>13</v>
      </c>
      <c r="BM237" s="127">
        <v>49</v>
      </c>
      <c r="BN237" s="113"/>
      <c r="BO237" s="121">
        <v>206</v>
      </c>
      <c r="BP237" s="122">
        <v>74.330825750919701</v>
      </c>
      <c r="BQ237" s="134">
        <v>78</v>
      </c>
      <c r="BR237" s="135">
        <v>0.95295930449897104</v>
      </c>
      <c r="BS237" s="136">
        <v>-25.387005676943598</v>
      </c>
      <c r="BT237" s="114">
        <v>2.6250000000000002E-3</v>
      </c>
      <c r="BU237" s="126"/>
      <c r="BV237" s="121">
        <v>11</v>
      </c>
      <c r="BW237" s="121">
        <v>54</v>
      </c>
      <c r="BX237" s="115"/>
      <c r="BY237" s="120">
        <v>0.98999599839936003</v>
      </c>
      <c r="BZ237" s="120">
        <v>1</v>
      </c>
      <c r="CA237" s="137">
        <v>0.99599839935974399</v>
      </c>
      <c r="CB237" s="119">
        <v>0.9</v>
      </c>
      <c r="CC237" s="126">
        <v>2.5000000000000001E-3</v>
      </c>
      <c r="CD237" s="115"/>
      <c r="CE237" s="115"/>
    </row>
    <row r="238" spans="1:83" s="87" customFormat="1" ht="21.4" customHeight="1" x14ac:dyDescent="0.2">
      <c r="A238" s="111" t="s">
        <v>308</v>
      </c>
      <c r="B238" s="111" t="s">
        <v>309</v>
      </c>
      <c r="C238" s="111" t="s">
        <v>312</v>
      </c>
      <c r="D238" s="112">
        <v>0.55197132611111099</v>
      </c>
      <c r="E238" s="113"/>
      <c r="F238" s="114">
        <v>0.01</v>
      </c>
      <c r="G238" s="114">
        <v>0.01</v>
      </c>
      <c r="H238" s="115"/>
      <c r="I238" s="116">
        <v>2</v>
      </c>
      <c r="J238" s="116">
        <v>2</v>
      </c>
      <c r="K238" s="113"/>
      <c r="L238" s="117"/>
      <c r="M238" s="118"/>
      <c r="N238" s="119">
        <v>0.7</v>
      </c>
      <c r="O238" s="120"/>
      <c r="P238" s="113"/>
      <c r="Q238" s="121">
        <v>7</v>
      </c>
      <c r="R238" s="122">
        <v>12.6818181830534</v>
      </c>
      <c r="S238" s="123">
        <v>36</v>
      </c>
      <c r="T238" s="118">
        <v>0.35227272730703901</v>
      </c>
      <c r="U238" s="129">
        <v>-15.295225804279999</v>
      </c>
      <c r="V238" s="126"/>
      <c r="W238" s="126"/>
      <c r="X238" s="127">
        <v>13</v>
      </c>
      <c r="Y238" s="127">
        <v>17</v>
      </c>
      <c r="Z238" s="113"/>
      <c r="AA238" s="128">
        <v>5</v>
      </c>
      <c r="AB238" s="112">
        <v>9.0584415593238692</v>
      </c>
      <c r="AC238" s="123">
        <v>200</v>
      </c>
      <c r="AD238" s="118">
        <v>4.5292207796619403E-2</v>
      </c>
      <c r="AE238" s="129">
        <v>-118.862365579333</v>
      </c>
      <c r="AF238" s="114"/>
      <c r="AG238" s="114"/>
      <c r="AH238" s="130">
        <v>106</v>
      </c>
      <c r="AI238" s="127">
        <v>128</v>
      </c>
      <c r="AJ238" s="113"/>
      <c r="AK238" s="122">
        <v>25.323699999999999</v>
      </c>
      <c r="AL238" s="122">
        <v>45.878651303170003</v>
      </c>
      <c r="AM238" s="131">
        <v>612</v>
      </c>
      <c r="AN238" s="118">
        <v>7.4965116508447699E-2</v>
      </c>
      <c r="AO238" s="141">
        <v>-353.69513867275998</v>
      </c>
      <c r="AP238" s="126"/>
      <c r="AQ238" s="126"/>
      <c r="AR238" s="127">
        <v>313</v>
      </c>
      <c r="AS238" s="127">
        <v>381</v>
      </c>
      <c r="AT238" s="115"/>
      <c r="AU238" s="122">
        <v>91.50224</v>
      </c>
      <c r="AV238" s="112">
        <v>165.77353871744501</v>
      </c>
      <c r="AW238" s="133">
        <v>573</v>
      </c>
      <c r="AX238" s="118">
        <v>0.28930809549292402</v>
      </c>
      <c r="AY238" s="141">
        <v>-262.60436641712198</v>
      </c>
      <c r="AZ238" s="114"/>
      <c r="BA238" s="114"/>
      <c r="BB238" s="127">
        <v>225</v>
      </c>
      <c r="BC238" s="127">
        <v>289</v>
      </c>
      <c r="BD238" s="113"/>
      <c r="BE238" s="122">
        <v>11.3</v>
      </c>
      <c r="BF238" s="112">
        <v>20.4720779240719</v>
      </c>
      <c r="BG238" s="134">
        <v>65</v>
      </c>
      <c r="BH238" s="118">
        <v>0.31495504498572202</v>
      </c>
      <c r="BI238" s="129">
        <v>-28.9552688132833</v>
      </c>
      <c r="BJ238" s="114"/>
      <c r="BK238" s="114"/>
      <c r="BL238" s="127">
        <v>25</v>
      </c>
      <c r="BM238" s="127">
        <v>32</v>
      </c>
      <c r="BN238" s="113"/>
      <c r="BO238" s="121">
        <v>59</v>
      </c>
      <c r="BP238" s="122">
        <v>106.88961040002199</v>
      </c>
      <c r="BQ238" s="134">
        <v>78</v>
      </c>
      <c r="BR238" s="124">
        <v>1.3703796205131</v>
      </c>
      <c r="BS238" s="125">
        <v>12.915251617392</v>
      </c>
      <c r="BT238" s="114">
        <v>7.4999999999999997E-3</v>
      </c>
      <c r="BU238" s="126">
        <v>7.4999999999999997E-3</v>
      </c>
      <c r="BV238" s="121">
        <v>0</v>
      </c>
      <c r="BW238" s="121">
        <v>0</v>
      </c>
      <c r="BX238" s="115"/>
      <c r="BY238" s="120">
        <v>0.95138888888888895</v>
      </c>
      <c r="BZ238" s="120">
        <v>1</v>
      </c>
      <c r="CA238" s="137">
        <v>0.98055555555555596</v>
      </c>
      <c r="CB238" s="119">
        <v>0.9</v>
      </c>
      <c r="CC238" s="126">
        <v>2.5000000000000001E-3</v>
      </c>
      <c r="CD238" s="115"/>
      <c r="CE238" s="115"/>
    </row>
    <row r="239" spans="1:83" s="87" customFormat="1" ht="21.4" customHeight="1" x14ac:dyDescent="0.2">
      <c r="A239" s="111" t="s">
        <v>308</v>
      </c>
      <c r="B239" s="111" t="s">
        <v>309</v>
      </c>
      <c r="C239" s="111" t="s">
        <v>313</v>
      </c>
      <c r="D239" s="112">
        <v>1.99488536155556</v>
      </c>
      <c r="E239" s="113"/>
      <c r="F239" s="114">
        <v>9.8750000000000001E-3</v>
      </c>
      <c r="G239" s="114">
        <v>2.875E-3</v>
      </c>
      <c r="H239" s="115"/>
      <c r="I239" s="116">
        <v>3</v>
      </c>
      <c r="J239" s="116">
        <v>2</v>
      </c>
      <c r="K239" s="113"/>
      <c r="L239" s="138">
        <v>0.8</v>
      </c>
      <c r="M239" s="120">
        <v>0.65800000000000003</v>
      </c>
      <c r="N239" s="119">
        <v>0.7</v>
      </c>
      <c r="O239" s="120"/>
      <c r="P239" s="113"/>
      <c r="Q239" s="121">
        <v>58</v>
      </c>
      <c r="R239" s="122">
        <v>29.0743524002669</v>
      </c>
      <c r="S239" s="123">
        <v>36</v>
      </c>
      <c r="T239" s="120">
        <v>0.80762090000741305</v>
      </c>
      <c r="U239" s="128">
        <v>-22.577409523952198</v>
      </c>
      <c r="V239" s="126"/>
      <c r="W239" s="126"/>
      <c r="X239" s="127">
        <v>14</v>
      </c>
      <c r="Y239" s="127">
        <v>29</v>
      </c>
      <c r="Z239" s="113"/>
      <c r="AA239" s="128">
        <v>102</v>
      </c>
      <c r="AB239" s="112">
        <v>51.1307576694348</v>
      </c>
      <c r="AC239" s="123">
        <v>200</v>
      </c>
      <c r="AD239" s="118">
        <v>0.255653788347174</v>
      </c>
      <c r="AE239" s="129">
        <v>-345.65227513306797</v>
      </c>
      <c r="AF239" s="114"/>
      <c r="AG239" s="114"/>
      <c r="AH239" s="130">
        <v>297</v>
      </c>
      <c r="AI239" s="127">
        <v>377</v>
      </c>
      <c r="AJ239" s="113"/>
      <c r="AK239" s="122">
        <v>1195.23461</v>
      </c>
      <c r="AL239" s="122">
        <v>599.14952158854396</v>
      </c>
      <c r="AM239" s="131">
        <v>612</v>
      </c>
      <c r="AN239" s="135">
        <v>0.97900248625579001</v>
      </c>
      <c r="AO239" s="139">
        <v>-174.58135190718701</v>
      </c>
      <c r="AP239" s="126">
        <v>2.5000000000000001E-3</v>
      </c>
      <c r="AQ239" s="126"/>
      <c r="AR239" s="127">
        <v>26</v>
      </c>
      <c r="AS239" s="127">
        <v>270</v>
      </c>
      <c r="AT239" s="115"/>
      <c r="AU239" s="122">
        <v>1045.2780299999999</v>
      </c>
      <c r="AV239" s="112">
        <v>523.97899655994297</v>
      </c>
      <c r="AW239" s="133">
        <v>573</v>
      </c>
      <c r="AX239" s="120">
        <v>0.914448510575817</v>
      </c>
      <c r="AY239" s="122">
        <v>-234.502371907027</v>
      </c>
      <c r="AZ239" s="114"/>
      <c r="BA239" s="114"/>
      <c r="BB239" s="127">
        <v>98</v>
      </c>
      <c r="BC239" s="127">
        <v>327</v>
      </c>
      <c r="BD239" s="113"/>
      <c r="BE239" s="122">
        <v>98.4</v>
      </c>
      <c r="BF239" s="112">
        <v>49.326142692866497</v>
      </c>
      <c r="BG239" s="134">
        <v>65</v>
      </c>
      <c r="BH239" s="120">
        <v>0.75886373373640803</v>
      </c>
      <c r="BI239" s="128">
        <v>-47.086989418247001</v>
      </c>
      <c r="BJ239" s="114"/>
      <c r="BK239" s="114"/>
      <c r="BL239" s="127">
        <v>32</v>
      </c>
      <c r="BM239" s="127">
        <v>58</v>
      </c>
      <c r="BN239" s="113"/>
      <c r="BO239" s="121">
        <v>157</v>
      </c>
      <c r="BP239" s="122">
        <v>78.701264255894799</v>
      </c>
      <c r="BQ239" s="134">
        <v>78</v>
      </c>
      <c r="BR239" s="135">
        <v>1.00899056738327</v>
      </c>
      <c r="BS239" s="136">
        <v>-9.5553726987075702</v>
      </c>
      <c r="BT239" s="114">
        <v>4.875E-3</v>
      </c>
      <c r="BU239" s="126">
        <v>3.7500000000000001E-4</v>
      </c>
      <c r="BV239" s="121">
        <v>0</v>
      </c>
      <c r="BW239" s="121">
        <v>30</v>
      </c>
      <c r="BX239" s="115"/>
      <c r="BY239" s="120">
        <v>0.99640933572710899</v>
      </c>
      <c r="BZ239" s="120">
        <v>1</v>
      </c>
      <c r="CA239" s="137">
        <v>0.998563734290844</v>
      </c>
      <c r="CB239" s="119">
        <v>0.9</v>
      </c>
      <c r="CC239" s="126">
        <v>2.5000000000000001E-3</v>
      </c>
      <c r="CD239" s="115"/>
      <c r="CE239" s="115"/>
    </row>
    <row r="240" spans="1:83" s="87" customFormat="1" ht="21.4" customHeight="1" x14ac:dyDescent="0.2">
      <c r="A240" s="111" t="s">
        <v>308</v>
      </c>
      <c r="B240" s="111" t="s">
        <v>309</v>
      </c>
      <c r="C240" s="111" t="s">
        <v>314</v>
      </c>
      <c r="D240" s="112">
        <v>4.5248495623333298</v>
      </c>
      <c r="E240" s="113"/>
      <c r="F240" s="114">
        <v>2.4500000000000001E-2</v>
      </c>
      <c r="G240" s="114">
        <v>1.125E-2</v>
      </c>
      <c r="H240" s="115"/>
      <c r="I240" s="116">
        <v>5</v>
      </c>
      <c r="J240" s="116">
        <v>5</v>
      </c>
      <c r="K240" s="113"/>
      <c r="L240" s="138">
        <v>0.83096202531645602</v>
      </c>
      <c r="M240" s="135">
        <v>0.71799999999999997</v>
      </c>
      <c r="N240" s="119">
        <v>0.7</v>
      </c>
      <c r="O240" s="120">
        <v>2E-3</v>
      </c>
      <c r="P240" s="113"/>
      <c r="Q240" s="121">
        <v>143</v>
      </c>
      <c r="R240" s="122">
        <v>31.6032606233784</v>
      </c>
      <c r="S240" s="123">
        <v>36</v>
      </c>
      <c r="T240" s="120">
        <v>0.87786835064940005</v>
      </c>
      <c r="U240" s="128">
        <v>-39.767723521767898</v>
      </c>
      <c r="V240" s="126"/>
      <c r="W240" s="126"/>
      <c r="X240" s="127">
        <v>20</v>
      </c>
      <c r="Y240" s="127">
        <v>53</v>
      </c>
      <c r="Z240" s="113"/>
      <c r="AA240" s="128">
        <v>584</v>
      </c>
      <c r="AB240" s="112">
        <v>129.06506436400699</v>
      </c>
      <c r="AC240" s="123">
        <v>200</v>
      </c>
      <c r="AD240" s="118">
        <v>0.64532532182003499</v>
      </c>
      <c r="AE240" s="129">
        <v>-431.37624178759899</v>
      </c>
      <c r="AF240" s="114"/>
      <c r="AG240" s="114"/>
      <c r="AH240" s="130">
        <v>321</v>
      </c>
      <c r="AI240" s="127">
        <v>502</v>
      </c>
      <c r="AJ240" s="113"/>
      <c r="AK240" s="122">
        <v>2896.7310200000002</v>
      </c>
      <c r="AL240" s="122">
        <v>640.18283483136202</v>
      </c>
      <c r="AM240" s="131">
        <v>622.70000000000005</v>
      </c>
      <c r="AN240" s="135">
        <v>1.02807585487612</v>
      </c>
      <c r="AO240" s="139">
        <v>-264.64290880569001</v>
      </c>
      <c r="AP240" s="126">
        <v>5.0000000000000001E-3</v>
      </c>
      <c r="AQ240" s="126">
        <v>1.5E-3</v>
      </c>
      <c r="AR240" s="127">
        <v>0</v>
      </c>
      <c r="AS240" s="127">
        <v>485</v>
      </c>
      <c r="AT240" s="115"/>
      <c r="AU240" s="122">
        <v>2670.8270600000001</v>
      </c>
      <c r="AV240" s="112">
        <v>590.25764795210796</v>
      </c>
      <c r="AW240" s="133">
        <v>573</v>
      </c>
      <c r="AX240" s="135">
        <v>1.03011805925324</v>
      </c>
      <c r="AY240" s="139">
        <v>-232.00329960335</v>
      </c>
      <c r="AZ240" s="114">
        <v>7.4999999999999997E-3</v>
      </c>
      <c r="BA240" s="114">
        <v>2.2499999999999998E-3</v>
      </c>
      <c r="BB240" s="127">
        <v>0</v>
      </c>
      <c r="BC240" s="127">
        <v>441</v>
      </c>
      <c r="BD240" s="113"/>
      <c r="BE240" s="122">
        <v>245.5</v>
      </c>
      <c r="BF240" s="112">
        <v>54.255947433841897</v>
      </c>
      <c r="BG240" s="134">
        <v>65</v>
      </c>
      <c r="BH240" s="120">
        <v>0.83470688359756795</v>
      </c>
      <c r="BI240" s="128">
        <v>-84.497278580969706</v>
      </c>
      <c r="BJ240" s="114"/>
      <c r="BK240" s="114"/>
      <c r="BL240" s="127">
        <v>49</v>
      </c>
      <c r="BM240" s="127">
        <v>108</v>
      </c>
      <c r="BN240" s="113"/>
      <c r="BO240" s="121">
        <v>381</v>
      </c>
      <c r="BP240" s="122">
        <v>84.201694388161997</v>
      </c>
      <c r="BQ240" s="134">
        <v>78</v>
      </c>
      <c r="BR240" s="124">
        <v>1.0795089024123301</v>
      </c>
      <c r="BS240" s="125">
        <v>3.2148802213154699</v>
      </c>
      <c r="BT240" s="114">
        <v>7.4999999999999997E-3</v>
      </c>
      <c r="BU240" s="126">
        <v>3.0000000000000001E-3</v>
      </c>
      <c r="BV240" s="121">
        <v>0</v>
      </c>
      <c r="BW240" s="121">
        <v>43</v>
      </c>
      <c r="BX240" s="115"/>
      <c r="BY240" s="120">
        <v>0.98332069749810502</v>
      </c>
      <c r="BZ240" s="120">
        <v>1</v>
      </c>
      <c r="CA240" s="137">
        <v>0.99332827899924203</v>
      </c>
      <c r="CB240" s="119">
        <v>0.9</v>
      </c>
      <c r="CC240" s="126">
        <v>2.5000000000000001E-3</v>
      </c>
      <c r="CD240" s="115"/>
      <c r="CE240" s="115"/>
    </row>
    <row r="241" spans="1:83" s="87" customFormat="1" ht="21.4" customHeight="1" x14ac:dyDescent="0.2">
      <c r="A241" s="111" t="s">
        <v>308</v>
      </c>
      <c r="B241" s="111" t="s">
        <v>309</v>
      </c>
      <c r="C241" s="111" t="s">
        <v>315</v>
      </c>
      <c r="D241" s="112">
        <v>8.9672949024444399</v>
      </c>
      <c r="E241" s="113"/>
      <c r="F241" s="114">
        <v>0.03</v>
      </c>
      <c r="G241" s="114">
        <v>0.03</v>
      </c>
      <c r="H241" s="115"/>
      <c r="I241" s="116">
        <v>4</v>
      </c>
      <c r="J241" s="116">
        <v>4</v>
      </c>
      <c r="K241" s="113"/>
      <c r="L241" s="138">
        <v>0.75</v>
      </c>
      <c r="M241" s="120">
        <v>0.65200000000000002</v>
      </c>
      <c r="N241" s="119">
        <v>0.7</v>
      </c>
      <c r="O241" s="120"/>
      <c r="P241" s="113"/>
      <c r="Q241" s="121">
        <v>644</v>
      </c>
      <c r="R241" s="122">
        <v>71.816529623047003</v>
      </c>
      <c r="S241" s="123">
        <v>36</v>
      </c>
      <c r="T241" s="124">
        <v>1.9949036006401899</v>
      </c>
      <c r="U241" s="125">
        <v>281.79302430046403</v>
      </c>
      <c r="V241" s="126">
        <v>0.01</v>
      </c>
      <c r="W241" s="126">
        <v>0.01</v>
      </c>
      <c r="X241" s="127">
        <v>0</v>
      </c>
      <c r="Y241" s="127">
        <v>0</v>
      </c>
      <c r="Z241" s="113"/>
      <c r="AA241" s="128">
        <v>945</v>
      </c>
      <c r="AB241" s="112">
        <v>105.38295107729699</v>
      </c>
      <c r="AC241" s="123">
        <v>200</v>
      </c>
      <c r="AD241" s="118">
        <v>0.52691475538648502</v>
      </c>
      <c r="AE241" s="129">
        <v>-1067.26097610853</v>
      </c>
      <c r="AF241" s="114"/>
      <c r="AG241" s="114"/>
      <c r="AH241" s="130">
        <v>849</v>
      </c>
      <c r="AI241" s="127">
        <v>1208</v>
      </c>
      <c r="AJ241" s="113"/>
      <c r="AK241" s="122">
        <v>8054.7231300000003</v>
      </c>
      <c r="AL241" s="122">
        <v>898.23332650789905</v>
      </c>
      <c r="AM241" s="131">
        <v>745.6</v>
      </c>
      <c r="AN241" s="124">
        <v>1.2047120795438599</v>
      </c>
      <c r="AO241" s="132">
        <v>553.01421106739303</v>
      </c>
      <c r="AP241" s="126">
        <v>0.01</v>
      </c>
      <c r="AQ241" s="126">
        <v>0.01</v>
      </c>
      <c r="AR241" s="127">
        <v>0</v>
      </c>
      <c r="AS241" s="127">
        <v>0</v>
      </c>
      <c r="AT241" s="115"/>
      <c r="AU241" s="122">
        <v>3401.0489699999998</v>
      </c>
      <c r="AV241" s="112">
        <v>379.27256848360003</v>
      </c>
      <c r="AW241" s="133">
        <v>573</v>
      </c>
      <c r="AX241" s="118">
        <v>0.66190675128027998</v>
      </c>
      <c r="AY241" s="141">
        <v>-2351.7469026010999</v>
      </c>
      <c r="AZ241" s="114"/>
      <c r="BA241" s="114"/>
      <c r="BB241" s="127">
        <v>1738</v>
      </c>
      <c r="BC241" s="127">
        <v>2765</v>
      </c>
      <c r="BD241" s="113"/>
      <c r="BE241" s="122">
        <v>507.5</v>
      </c>
      <c r="BF241" s="112">
        <v>56.594547800770798</v>
      </c>
      <c r="BG241" s="134">
        <v>65</v>
      </c>
      <c r="BH241" s="120">
        <v>0.870685350781089</v>
      </c>
      <c r="BI241" s="128">
        <v>-146.484817235273</v>
      </c>
      <c r="BJ241" s="114"/>
      <c r="BK241" s="114"/>
      <c r="BL241" s="127">
        <v>76</v>
      </c>
      <c r="BM241" s="127">
        <v>192</v>
      </c>
      <c r="BN241" s="113"/>
      <c r="BO241" s="121">
        <v>884</v>
      </c>
      <c r="BP241" s="122">
        <v>98.580453706170104</v>
      </c>
      <c r="BQ241" s="134">
        <v>78</v>
      </c>
      <c r="BR241" s="124">
        <v>1.26385197059192</v>
      </c>
      <c r="BS241" s="125">
        <v>135.30978784103101</v>
      </c>
      <c r="BT241" s="114">
        <v>7.4999999999999997E-3</v>
      </c>
      <c r="BU241" s="126">
        <v>7.4999999999999997E-3</v>
      </c>
      <c r="BV241" s="121">
        <v>0</v>
      </c>
      <c r="BW241" s="121">
        <v>0</v>
      </c>
      <c r="BX241" s="115"/>
      <c r="BY241" s="120">
        <v>0.96557328605200898</v>
      </c>
      <c r="BZ241" s="120">
        <v>0.96875</v>
      </c>
      <c r="CA241" s="137">
        <v>0.96747931442080404</v>
      </c>
      <c r="CB241" s="119">
        <v>0.9</v>
      </c>
      <c r="CC241" s="126">
        <v>2.5000000000000001E-3</v>
      </c>
      <c r="CD241" s="115"/>
      <c r="CE241" s="115"/>
    </row>
    <row r="242" spans="1:83" s="87" customFormat="1" ht="21.4" customHeight="1" x14ac:dyDescent="0.2">
      <c r="A242" s="111" t="s">
        <v>308</v>
      </c>
      <c r="B242" s="111" t="s">
        <v>309</v>
      </c>
      <c r="C242" s="111" t="s">
        <v>316</v>
      </c>
      <c r="D242" s="112">
        <v>1.7767089946666701</v>
      </c>
      <c r="E242" s="113"/>
      <c r="F242" s="114">
        <v>2.3875E-2</v>
      </c>
      <c r="G242" s="114">
        <v>1.9E-2</v>
      </c>
      <c r="H242" s="115"/>
      <c r="I242" s="116">
        <v>5</v>
      </c>
      <c r="J242" s="116">
        <v>4</v>
      </c>
      <c r="K242" s="113"/>
      <c r="L242" s="138">
        <v>0.82</v>
      </c>
      <c r="M242" s="135">
        <v>0.70499999999999996</v>
      </c>
      <c r="N242" s="119">
        <v>0.7</v>
      </c>
      <c r="O242" s="120">
        <v>1E-3</v>
      </c>
      <c r="P242" s="113"/>
      <c r="Q242" s="121">
        <v>64</v>
      </c>
      <c r="R242" s="122">
        <v>36.021655877307701</v>
      </c>
      <c r="S242" s="123">
        <v>36</v>
      </c>
      <c r="T242" s="135">
        <v>1.0006015521474401</v>
      </c>
      <c r="U242" s="136">
        <v>-7.7648297125761303</v>
      </c>
      <c r="V242" s="126">
        <v>3.5000000000000001E-3</v>
      </c>
      <c r="W242" s="126">
        <v>5.0000000000000001E-4</v>
      </c>
      <c r="X242" s="127">
        <v>0</v>
      </c>
      <c r="Y242" s="127">
        <v>13</v>
      </c>
      <c r="Z242" s="113"/>
      <c r="AA242" s="128">
        <v>85</v>
      </c>
      <c r="AB242" s="112">
        <v>47.841261712049302</v>
      </c>
      <c r="AC242" s="123">
        <v>200</v>
      </c>
      <c r="AD242" s="118">
        <v>0.23920630856024599</v>
      </c>
      <c r="AE242" s="129">
        <v>-313.69349840320098</v>
      </c>
      <c r="AF242" s="114"/>
      <c r="AG242" s="114"/>
      <c r="AH242" s="130">
        <v>271</v>
      </c>
      <c r="AI242" s="127">
        <v>342</v>
      </c>
      <c r="AJ242" s="113"/>
      <c r="AK242" s="122">
        <v>579.18176000000005</v>
      </c>
      <c r="AL242" s="122">
        <v>325.98571951770998</v>
      </c>
      <c r="AM242" s="131">
        <v>619</v>
      </c>
      <c r="AN242" s="118">
        <v>0.52663282636140496</v>
      </c>
      <c r="AO242" s="141">
        <v>-654.77461755790603</v>
      </c>
      <c r="AP242" s="126"/>
      <c r="AQ242" s="126"/>
      <c r="AR242" s="127">
        <v>521</v>
      </c>
      <c r="AS242" s="127">
        <v>741</v>
      </c>
      <c r="AT242" s="115"/>
      <c r="AU242" s="122">
        <v>1225.56215</v>
      </c>
      <c r="AV242" s="112">
        <v>689.79340661802098</v>
      </c>
      <c r="AW242" s="133">
        <v>573</v>
      </c>
      <c r="AX242" s="124">
        <v>1.20382793476094</v>
      </c>
      <c r="AY242" s="132">
        <v>85.748607284295801</v>
      </c>
      <c r="AZ242" s="114">
        <v>1.4999999999999999E-2</v>
      </c>
      <c r="BA242" s="114">
        <v>1.4999999999999999E-2</v>
      </c>
      <c r="BB242" s="127">
        <v>0</v>
      </c>
      <c r="BC242" s="127">
        <v>0</v>
      </c>
      <c r="BD242" s="113"/>
      <c r="BE242" s="122">
        <v>72.8</v>
      </c>
      <c r="BF242" s="112">
        <v>40.974633560437503</v>
      </c>
      <c r="BG242" s="134">
        <v>65</v>
      </c>
      <c r="BH242" s="118">
        <v>0.63037897785288499</v>
      </c>
      <c r="BI242" s="129">
        <v>-56.775386981040299</v>
      </c>
      <c r="BJ242" s="114"/>
      <c r="BK242" s="114"/>
      <c r="BL242" s="127">
        <v>43</v>
      </c>
      <c r="BM242" s="127">
        <v>66</v>
      </c>
      <c r="BN242" s="113"/>
      <c r="BO242" s="121">
        <v>130</v>
      </c>
      <c r="BP242" s="122">
        <v>73.168988500781296</v>
      </c>
      <c r="BQ242" s="134">
        <v>78</v>
      </c>
      <c r="BR242" s="135">
        <v>0.93806395513822105</v>
      </c>
      <c r="BS242" s="136">
        <v>-18.339566015513899</v>
      </c>
      <c r="BT242" s="114">
        <v>1.8749999999999999E-3</v>
      </c>
      <c r="BU242" s="126"/>
      <c r="BV242" s="121">
        <v>9</v>
      </c>
      <c r="BW242" s="121">
        <v>37</v>
      </c>
      <c r="BX242" s="115"/>
      <c r="BY242" s="120">
        <v>0.96575875486381302</v>
      </c>
      <c r="BZ242" s="120">
        <v>1</v>
      </c>
      <c r="CA242" s="137">
        <v>0.98630350194552496</v>
      </c>
      <c r="CB242" s="119">
        <v>0.9</v>
      </c>
      <c r="CC242" s="126">
        <v>2.5000000000000001E-3</v>
      </c>
      <c r="CD242" s="115"/>
      <c r="CE242" s="115"/>
    </row>
    <row r="243" spans="1:83" s="87" customFormat="1" ht="21.4" customHeight="1" x14ac:dyDescent="0.2">
      <c r="A243" s="111" t="s">
        <v>308</v>
      </c>
      <c r="B243" s="111" t="s">
        <v>309</v>
      </c>
      <c r="C243" s="111" t="s">
        <v>317</v>
      </c>
      <c r="D243" s="112">
        <v>1.96969696977778</v>
      </c>
      <c r="E243" s="113"/>
      <c r="F243" s="114">
        <v>6.9000000000000006E-2</v>
      </c>
      <c r="G243" s="114">
        <v>6.2875E-2</v>
      </c>
      <c r="H243" s="115"/>
      <c r="I243" s="116">
        <v>7</v>
      </c>
      <c r="J243" s="116">
        <v>7</v>
      </c>
      <c r="K243" s="113"/>
      <c r="L243" s="138">
        <v>0.79</v>
      </c>
      <c r="M243" s="135">
        <v>0.76700000000000002</v>
      </c>
      <c r="N243" s="119">
        <v>0.7</v>
      </c>
      <c r="O243" s="120">
        <v>8.9999999999999993E-3</v>
      </c>
      <c r="P243" s="113"/>
      <c r="Q243" s="121">
        <v>136</v>
      </c>
      <c r="R243" s="122">
        <v>69.046153843321207</v>
      </c>
      <c r="S243" s="123">
        <v>36</v>
      </c>
      <c r="T243" s="124">
        <v>1.9179487178700301</v>
      </c>
      <c r="U243" s="125">
        <v>56.439999996735899</v>
      </c>
      <c r="V243" s="126">
        <v>0.01</v>
      </c>
      <c r="W243" s="126">
        <v>0.01</v>
      </c>
      <c r="X243" s="127">
        <v>0</v>
      </c>
      <c r="Y243" s="127">
        <v>0</v>
      </c>
      <c r="Z243" s="113"/>
      <c r="AA243" s="128">
        <v>181</v>
      </c>
      <c r="AB243" s="112">
        <v>91.892307688537699</v>
      </c>
      <c r="AC243" s="123">
        <v>200</v>
      </c>
      <c r="AD243" s="118">
        <v>0.459461538442689</v>
      </c>
      <c r="AE243" s="129">
        <v>-261.00000001813402</v>
      </c>
      <c r="AF243" s="114"/>
      <c r="AG243" s="114"/>
      <c r="AH243" s="130">
        <v>213</v>
      </c>
      <c r="AI243" s="127">
        <v>292</v>
      </c>
      <c r="AJ243" s="113"/>
      <c r="AK243" s="122">
        <v>1548.4168099999999</v>
      </c>
      <c r="AL243" s="122">
        <v>786.11930350621003</v>
      </c>
      <c r="AM243" s="131">
        <v>678.4</v>
      </c>
      <c r="AN243" s="124">
        <v>1.15878435068722</v>
      </c>
      <c r="AO243" s="132">
        <v>49.152809938490201</v>
      </c>
      <c r="AP243" s="126">
        <v>0.01</v>
      </c>
      <c r="AQ243" s="126">
        <v>8.0000000000000002E-3</v>
      </c>
      <c r="AR243" s="127">
        <v>0</v>
      </c>
      <c r="AS243" s="127">
        <v>56</v>
      </c>
      <c r="AT243" s="115"/>
      <c r="AU243" s="122">
        <v>1772.8255899999999</v>
      </c>
      <c r="AV243" s="112">
        <v>900.04991488615201</v>
      </c>
      <c r="AW243" s="133">
        <v>573</v>
      </c>
      <c r="AX243" s="124">
        <v>1.5707677397664099</v>
      </c>
      <c r="AY243" s="132">
        <v>509.204317220885</v>
      </c>
      <c r="AZ243" s="114">
        <v>1.4999999999999999E-2</v>
      </c>
      <c r="BA243" s="114">
        <v>1.4999999999999999E-2</v>
      </c>
      <c r="BB243" s="127">
        <v>0</v>
      </c>
      <c r="BC243" s="127">
        <v>0</v>
      </c>
      <c r="BD243" s="113"/>
      <c r="BE243" s="122">
        <v>150.30000000000001</v>
      </c>
      <c r="BF243" s="112">
        <v>76.306153843023296</v>
      </c>
      <c r="BG243" s="134">
        <v>65</v>
      </c>
      <c r="BH243" s="124">
        <v>1.1739408283542001</v>
      </c>
      <c r="BI243" s="125">
        <v>6.6499999941065102</v>
      </c>
      <c r="BJ243" s="114">
        <v>1.4999999999999999E-2</v>
      </c>
      <c r="BK243" s="114">
        <v>1.2749999999999999E-2</v>
      </c>
      <c r="BL243" s="127">
        <v>0</v>
      </c>
      <c r="BM243" s="127">
        <v>4</v>
      </c>
      <c r="BN243" s="113"/>
      <c r="BO243" s="121">
        <v>177</v>
      </c>
      <c r="BP243" s="122">
        <v>89.861538457851793</v>
      </c>
      <c r="BQ243" s="134">
        <v>78</v>
      </c>
      <c r="BR243" s="124">
        <v>1.1520710058699</v>
      </c>
      <c r="BS243" s="125">
        <v>12.5476363568894</v>
      </c>
      <c r="BT243" s="114">
        <v>7.4999999999999997E-3</v>
      </c>
      <c r="BU243" s="126">
        <v>5.6249999999999998E-3</v>
      </c>
      <c r="BV243" s="121">
        <v>0</v>
      </c>
      <c r="BW243" s="121">
        <v>8</v>
      </c>
      <c r="BX243" s="115"/>
      <c r="BY243" s="120">
        <v>0.98448368111289497</v>
      </c>
      <c r="BZ243" s="120">
        <v>1</v>
      </c>
      <c r="CA243" s="137">
        <v>0.99379347244515803</v>
      </c>
      <c r="CB243" s="119">
        <v>0.9</v>
      </c>
      <c r="CC243" s="126">
        <v>2.5000000000000001E-3</v>
      </c>
      <c r="CD243" s="115"/>
      <c r="CE243" s="115"/>
    </row>
    <row r="244" spans="1:83" s="87" customFormat="1" ht="21.4" customHeight="1" x14ac:dyDescent="0.2">
      <c r="A244" s="111" t="s">
        <v>308</v>
      </c>
      <c r="B244" s="111" t="s">
        <v>309</v>
      </c>
      <c r="C244" s="111" t="s">
        <v>318</v>
      </c>
      <c r="D244" s="112">
        <v>2.9480474406666701</v>
      </c>
      <c r="E244" s="113"/>
      <c r="F244" s="114">
        <v>4.5749999999999999E-2</v>
      </c>
      <c r="G244" s="114">
        <v>4.2750000000000003E-2</v>
      </c>
      <c r="H244" s="115"/>
      <c r="I244" s="116">
        <v>6</v>
      </c>
      <c r="J244" s="116">
        <v>5</v>
      </c>
      <c r="K244" s="113"/>
      <c r="L244" s="117">
        <v>0.63</v>
      </c>
      <c r="M244" s="120">
        <v>0.66</v>
      </c>
      <c r="N244" s="119">
        <v>0.7</v>
      </c>
      <c r="O244" s="120"/>
      <c r="P244" s="113"/>
      <c r="Q244" s="121">
        <v>178</v>
      </c>
      <c r="R244" s="122">
        <v>60.378946941148101</v>
      </c>
      <c r="S244" s="123">
        <v>36</v>
      </c>
      <c r="T244" s="124">
        <v>1.67719297058745</v>
      </c>
      <c r="U244" s="125">
        <v>58.922467776591802</v>
      </c>
      <c r="V244" s="126">
        <v>0.01</v>
      </c>
      <c r="W244" s="126">
        <v>0.01</v>
      </c>
      <c r="X244" s="127">
        <v>0</v>
      </c>
      <c r="Y244" s="127">
        <v>0</v>
      </c>
      <c r="Z244" s="113"/>
      <c r="AA244" s="128">
        <v>331</v>
      </c>
      <c r="AB244" s="112">
        <v>112.277704705169</v>
      </c>
      <c r="AC244" s="123">
        <v>200</v>
      </c>
      <c r="AD244" s="118">
        <v>0.56138852352584501</v>
      </c>
      <c r="AE244" s="129">
        <v>-330.541845685601</v>
      </c>
      <c r="AF244" s="114"/>
      <c r="AG244" s="114"/>
      <c r="AH244" s="130">
        <v>259</v>
      </c>
      <c r="AI244" s="127">
        <v>377</v>
      </c>
      <c r="AJ244" s="113"/>
      <c r="AK244" s="122">
        <v>2276.2038899999998</v>
      </c>
      <c r="AL244" s="122">
        <v>772.10558371654395</v>
      </c>
      <c r="AM244" s="131">
        <v>637.29999999999995</v>
      </c>
      <c r="AN244" s="124">
        <v>1.21152610029271</v>
      </c>
      <c r="AO244" s="132">
        <v>168.20079872283301</v>
      </c>
      <c r="AP244" s="126">
        <v>0.01</v>
      </c>
      <c r="AQ244" s="126">
        <v>0.01</v>
      </c>
      <c r="AR244" s="127">
        <v>0</v>
      </c>
      <c r="AS244" s="127">
        <v>0</v>
      </c>
      <c r="AT244" s="115"/>
      <c r="AU244" s="122">
        <v>1980.9798699999999</v>
      </c>
      <c r="AV244" s="112">
        <v>671.96336214726</v>
      </c>
      <c r="AW244" s="133">
        <v>573</v>
      </c>
      <c r="AX244" s="124">
        <v>1.17271092870377</v>
      </c>
      <c r="AY244" s="132">
        <v>89.716636951159003</v>
      </c>
      <c r="AZ244" s="114">
        <v>1.4999999999999999E-2</v>
      </c>
      <c r="BA244" s="114">
        <v>1.2749999999999999E-2</v>
      </c>
      <c r="BB244" s="127">
        <v>0</v>
      </c>
      <c r="BC244" s="127">
        <v>47</v>
      </c>
      <c r="BD244" s="113"/>
      <c r="BE244" s="122">
        <v>180.9</v>
      </c>
      <c r="BF244" s="112">
        <v>61.362648885694902</v>
      </c>
      <c r="BG244" s="134">
        <v>65</v>
      </c>
      <c r="BH244" s="135">
        <v>0.94404075208761296</v>
      </c>
      <c r="BI244" s="136">
        <v>-34.101099847820301</v>
      </c>
      <c r="BJ244" s="114">
        <v>7.5000000000000002E-4</v>
      </c>
      <c r="BK244" s="114"/>
      <c r="BL244" s="127">
        <v>11</v>
      </c>
      <c r="BM244" s="127">
        <v>50</v>
      </c>
      <c r="BN244" s="113"/>
      <c r="BO244" s="121">
        <v>380</v>
      </c>
      <c r="BP244" s="122">
        <v>128.89887549233899</v>
      </c>
      <c r="BQ244" s="134">
        <v>78</v>
      </c>
      <c r="BR244" s="124">
        <v>1.6525496857992199</v>
      </c>
      <c r="BS244" s="125">
        <v>133.86398152181101</v>
      </c>
      <c r="BT244" s="114">
        <v>7.4999999999999997E-3</v>
      </c>
      <c r="BU244" s="126">
        <v>7.4999999999999997E-3</v>
      </c>
      <c r="BV244" s="121">
        <v>0</v>
      </c>
      <c r="BW244" s="121">
        <v>0</v>
      </c>
      <c r="BX244" s="115"/>
      <c r="BY244" s="120">
        <v>0.96864864864864897</v>
      </c>
      <c r="BZ244" s="120">
        <v>1</v>
      </c>
      <c r="CA244" s="137">
        <v>0.98745945945945901</v>
      </c>
      <c r="CB244" s="119">
        <v>0.9</v>
      </c>
      <c r="CC244" s="126">
        <v>2.5000000000000001E-3</v>
      </c>
      <c r="CD244" s="115"/>
      <c r="CE244" s="115"/>
    </row>
    <row r="245" spans="1:83" s="87" customFormat="1" ht="21.4" customHeight="1" x14ac:dyDescent="0.2">
      <c r="A245" s="111" t="s">
        <v>308</v>
      </c>
      <c r="B245" s="111" t="s">
        <v>309</v>
      </c>
      <c r="C245" s="111" t="s">
        <v>319</v>
      </c>
      <c r="D245" s="112">
        <v>2.9485169152222199</v>
      </c>
      <c r="E245" s="113"/>
      <c r="F245" s="114">
        <v>0.04</v>
      </c>
      <c r="G245" s="114">
        <v>0.04</v>
      </c>
      <c r="H245" s="115"/>
      <c r="I245" s="116">
        <v>4</v>
      </c>
      <c r="J245" s="116">
        <v>4</v>
      </c>
      <c r="K245" s="113"/>
      <c r="L245" s="137">
        <v>1</v>
      </c>
      <c r="M245" s="124">
        <v>0.84599999999999997</v>
      </c>
      <c r="N245" s="119">
        <v>0.7</v>
      </c>
      <c r="O245" s="120">
        <v>0.02</v>
      </c>
      <c r="P245" s="113"/>
      <c r="Q245" s="121">
        <v>82</v>
      </c>
      <c r="R245" s="122">
        <v>27.810591683114001</v>
      </c>
      <c r="S245" s="123">
        <v>36</v>
      </c>
      <c r="T245" s="120">
        <v>0.77251643564205497</v>
      </c>
      <c r="U245" s="128">
        <v>-37.096495239655901</v>
      </c>
      <c r="V245" s="126"/>
      <c r="W245" s="126"/>
      <c r="X245" s="127">
        <v>25</v>
      </c>
      <c r="Y245" s="127">
        <v>46</v>
      </c>
      <c r="Z245" s="113"/>
      <c r="AA245" s="128">
        <v>377</v>
      </c>
      <c r="AB245" s="112">
        <v>127.860891030902</v>
      </c>
      <c r="AC245" s="123">
        <v>200</v>
      </c>
      <c r="AD245" s="118">
        <v>0.63930445515450995</v>
      </c>
      <c r="AE245" s="129">
        <v>-284.64719577586601</v>
      </c>
      <c r="AF245" s="114"/>
      <c r="AG245" s="114"/>
      <c r="AH245" s="130">
        <v>213</v>
      </c>
      <c r="AI245" s="127">
        <v>331</v>
      </c>
      <c r="AJ245" s="113"/>
      <c r="AK245" s="122">
        <v>3934.7813799999999</v>
      </c>
      <c r="AL245" s="122">
        <v>1334.4951014817</v>
      </c>
      <c r="AM245" s="131">
        <v>725.3</v>
      </c>
      <c r="AN245" s="124">
        <v>1.83992155174645</v>
      </c>
      <c r="AO245" s="132">
        <v>1535.3178245188201</v>
      </c>
      <c r="AP245" s="126">
        <v>0.01</v>
      </c>
      <c r="AQ245" s="126">
        <v>0.01</v>
      </c>
      <c r="AR245" s="127">
        <v>0</v>
      </c>
      <c r="AS245" s="127">
        <v>0</v>
      </c>
      <c r="AT245" s="115"/>
      <c r="AU245" s="122">
        <v>1122.0337500000001</v>
      </c>
      <c r="AV245" s="112">
        <v>380.54173751125802</v>
      </c>
      <c r="AW245" s="133">
        <v>573</v>
      </c>
      <c r="AX245" s="118">
        <v>0.66412170595332998</v>
      </c>
      <c r="AY245" s="141">
        <v>-769.530665436042</v>
      </c>
      <c r="AZ245" s="114"/>
      <c r="BA245" s="114"/>
      <c r="BB245" s="127">
        <v>568</v>
      </c>
      <c r="BC245" s="127">
        <v>906</v>
      </c>
      <c r="BD245" s="113"/>
      <c r="BE245" s="122">
        <v>130.5</v>
      </c>
      <c r="BF245" s="112">
        <v>44.259539203004501</v>
      </c>
      <c r="BG245" s="134">
        <v>65</v>
      </c>
      <c r="BH245" s="118">
        <v>0.68091598773853101</v>
      </c>
      <c r="BI245" s="129">
        <v>-84.535338627156506</v>
      </c>
      <c r="BJ245" s="114"/>
      <c r="BK245" s="114"/>
      <c r="BL245" s="127">
        <v>62</v>
      </c>
      <c r="BM245" s="127">
        <v>100</v>
      </c>
      <c r="BN245" s="113"/>
      <c r="BO245" s="121">
        <v>329</v>
      </c>
      <c r="BP245" s="122">
        <v>111.581520289567</v>
      </c>
      <c r="BQ245" s="134">
        <v>78</v>
      </c>
      <c r="BR245" s="124">
        <v>1.4305323114047099</v>
      </c>
      <c r="BS245" s="125">
        <v>82.824784527798599</v>
      </c>
      <c r="BT245" s="114">
        <v>7.4999999999999997E-3</v>
      </c>
      <c r="BU245" s="126">
        <v>7.4999999999999997E-3</v>
      </c>
      <c r="BV245" s="121">
        <v>0</v>
      </c>
      <c r="BW245" s="121">
        <v>0</v>
      </c>
      <c r="BX245" s="115"/>
      <c r="BY245" s="120">
        <v>0.97610921501706505</v>
      </c>
      <c r="BZ245" s="120">
        <v>1</v>
      </c>
      <c r="CA245" s="137">
        <v>0.99044368600682597</v>
      </c>
      <c r="CB245" s="119">
        <v>0.9</v>
      </c>
      <c r="CC245" s="126">
        <v>2.5000000000000001E-3</v>
      </c>
      <c r="CD245" s="115"/>
      <c r="CE245" s="115"/>
    </row>
    <row r="246" spans="1:83" s="87" customFormat="1" ht="21.4" customHeight="1" x14ac:dyDescent="0.2">
      <c r="A246" s="111" t="s">
        <v>308</v>
      </c>
      <c r="B246" s="111" t="s">
        <v>309</v>
      </c>
      <c r="C246" s="111" t="s">
        <v>320</v>
      </c>
      <c r="D246" s="112">
        <v>4.5084291455555601</v>
      </c>
      <c r="E246" s="113"/>
      <c r="F246" s="114">
        <v>4.1250000000000002E-2</v>
      </c>
      <c r="G246" s="114">
        <v>3.3375000000000002E-2</v>
      </c>
      <c r="H246" s="115"/>
      <c r="I246" s="116">
        <v>5</v>
      </c>
      <c r="J246" s="116">
        <v>5</v>
      </c>
      <c r="K246" s="113"/>
      <c r="L246" s="137">
        <v>0.95</v>
      </c>
      <c r="M246" s="120">
        <v>0.64200000000000002</v>
      </c>
      <c r="N246" s="119">
        <v>0.7</v>
      </c>
      <c r="O246" s="120"/>
      <c r="P246" s="113"/>
      <c r="Q246" s="121">
        <v>190</v>
      </c>
      <c r="R246" s="122">
        <v>42.143281809652798</v>
      </c>
      <c r="S246" s="123">
        <v>36</v>
      </c>
      <c r="T246" s="124">
        <v>1.1706467169348</v>
      </c>
      <c r="U246" s="125">
        <v>7.8955299527198397</v>
      </c>
      <c r="V246" s="126">
        <v>0.01</v>
      </c>
      <c r="W246" s="126">
        <v>8.5000000000000006E-3</v>
      </c>
      <c r="X246" s="127">
        <v>0</v>
      </c>
      <c r="Y246" s="127">
        <v>5</v>
      </c>
      <c r="Z246" s="113"/>
      <c r="AA246" s="128">
        <v>572</v>
      </c>
      <c r="AB246" s="112">
        <v>126.87345892169201</v>
      </c>
      <c r="AC246" s="123">
        <v>200</v>
      </c>
      <c r="AD246" s="118">
        <v>0.63436729460845998</v>
      </c>
      <c r="AE246" s="129">
        <v>-439.691500262668</v>
      </c>
      <c r="AF246" s="114"/>
      <c r="AG246" s="114"/>
      <c r="AH246" s="130">
        <v>330</v>
      </c>
      <c r="AI246" s="127">
        <v>511</v>
      </c>
      <c r="AJ246" s="113"/>
      <c r="AK246" s="122">
        <v>4858.3131800000001</v>
      </c>
      <c r="AL246" s="122">
        <v>1077.6066392857399</v>
      </c>
      <c r="AM246" s="131">
        <v>758.1</v>
      </c>
      <c r="AN246" s="124">
        <v>1.4214571155332301</v>
      </c>
      <c r="AO246" s="132">
        <v>1023.4965482543601</v>
      </c>
      <c r="AP246" s="126">
        <v>0.01</v>
      </c>
      <c r="AQ246" s="126">
        <v>0.01</v>
      </c>
      <c r="AR246" s="127">
        <v>0</v>
      </c>
      <c r="AS246" s="127">
        <v>0</v>
      </c>
      <c r="AT246" s="115"/>
      <c r="AU246" s="122">
        <v>2762.2657599999998</v>
      </c>
      <c r="AV246" s="112">
        <v>612.68918082544599</v>
      </c>
      <c r="AW246" s="133">
        <v>573</v>
      </c>
      <c r="AX246" s="135">
        <v>1.0692655860828</v>
      </c>
      <c r="AY246" s="139">
        <v>-130.03039649157299</v>
      </c>
      <c r="AZ246" s="114">
        <v>1.125E-2</v>
      </c>
      <c r="BA246" s="114">
        <v>5.2500000000000003E-3</v>
      </c>
      <c r="BB246" s="127">
        <v>0</v>
      </c>
      <c r="BC246" s="127">
        <v>338</v>
      </c>
      <c r="BD246" s="113"/>
      <c r="BE246" s="122">
        <v>244</v>
      </c>
      <c r="BF246" s="112">
        <v>54.120846113448899</v>
      </c>
      <c r="BG246" s="134">
        <v>65</v>
      </c>
      <c r="BH246" s="120">
        <v>0.83262840174536701</v>
      </c>
      <c r="BI246" s="128">
        <v>-84.799737585366998</v>
      </c>
      <c r="BJ246" s="114"/>
      <c r="BK246" s="114"/>
      <c r="BL246" s="127">
        <v>50</v>
      </c>
      <c r="BM246" s="127">
        <v>108</v>
      </c>
      <c r="BN246" s="113"/>
      <c r="BO246" s="121">
        <v>417</v>
      </c>
      <c r="BP246" s="122">
        <v>92.493413234869607</v>
      </c>
      <c r="BQ246" s="134">
        <v>78</v>
      </c>
      <c r="BR246" s="124">
        <v>1.18581299019064</v>
      </c>
      <c r="BS246" s="125">
        <v>40.585840522591702</v>
      </c>
      <c r="BT246" s="114">
        <v>7.4999999999999997E-3</v>
      </c>
      <c r="BU246" s="126">
        <v>7.1250000000000003E-3</v>
      </c>
      <c r="BV246" s="121">
        <v>0</v>
      </c>
      <c r="BW246" s="121">
        <v>5</v>
      </c>
      <c r="BX246" s="115"/>
      <c r="BY246" s="120">
        <v>0.96740901683867497</v>
      </c>
      <c r="BZ246" s="120">
        <v>1</v>
      </c>
      <c r="CA246" s="137">
        <v>0.98696360673547001</v>
      </c>
      <c r="CB246" s="119">
        <v>0.9</v>
      </c>
      <c r="CC246" s="126">
        <v>2.5000000000000001E-3</v>
      </c>
      <c r="CD246" s="115"/>
      <c r="CE246" s="115"/>
    </row>
    <row r="247" spans="1:83" s="87" customFormat="1" ht="21.4" customHeight="1" x14ac:dyDescent="0.2">
      <c r="A247" s="111" t="s">
        <v>308</v>
      </c>
      <c r="B247" s="111" t="s">
        <v>309</v>
      </c>
      <c r="C247" s="111" t="s">
        <v>321</v>
      </c>
      <c r="D247" s="112">
        <v>5.3684463684444399</v>
      </c>
      <c r="E247" s="113"/>
      <c r="F247" s="114">
        <v>3.0624999999999999E-2</v>
      </c>
      <c r="G247" s="114">
        <v>2.3E-2</v>
      </c>
      <c r="H247" s="115"/>
      <c r="I247" s="116">
        <v>6</v>
      </c>
      <c r="J247" s="116">
        <v>4</v>
      </c>
      <c r="K247" s="113"/>
      <c r="L247" s="138">
        <v>0.82</v>
      </c>
      <c r="M247" s="135">
        <v>0.76300000000000001</v>
      </c>
      <c r="N247" s="119">
        <v>0.7</v>
      </c>
      <c r="O247" s="120">
        <v>8.9999999999999993E-3</v>
      </c>
      <c r="P247" s="113"/>
      <c r="Q247" s="121">
        <v>239</v>
      </c>
      <c r="R247" s="122">
        <v>44.519397903429599</v>
      </c>
      <c r="S247" s="123">
        <v>36</v>
      </c>
      <c r="T247" s="124">
        <v>1.2366499417619301</v>
      </c>
      <c r="U247" s="125">
        <v>22.157714285792199</v>
      </c>
      <c r="V247" s="126">
        <v>0.01</v>
      </c>
      <c r="W247" s="126">
        <v>0.01</v>
      </c>
      <c r="X247" s="127">
        <v>0</v>
      </c>
      <c r="Y247" s="127">
        <v>0</v>
      </c>
      <c r="Z247" s="113"/>
      <c r="AA247" s="128">
        <v>575</v>
      </c>
      <c r="AB247" s="112">
        <v>107.10733805218401</v>
      </c>
      <c r="AC247" s="123">
        <v>200</v>
      </c>
      <c r="AD247" s="118">
        <v>0.53553669026091999</v>
      </c>
      <c r="AE247" s="129">
        <v>-629.67936507893296</v>
      </c>
      <c r="AF247" s="114"/>
      <c r="AG247" s="114"/>
      <c r="AH247" s="130">
        <v>499</v>
      </c>
      <c r="AI247" s="127">
        <v>714</v>
      </c>
      <c r="AJ247" s="113"/>
      <c r="AK247" s="122">
        <v>3370.7162400000002</v>
      </c>
      <c r="AL247" s="122">
        <v>627.87555442724795</v>
      </c>
      <c r="AM247" s="131">
        <v>612</v>
      </c>
      <c r="AN247" s="135">
        <v>1.0259404484105401</v>
      </c>
      <c r="AO247" s="139">
        <v>-315.60261714153302</v>
      </c>
      <c r="AP247" s="126">
        <v>5.0000000000000001E-3</v>
      </c>
      <c r="AQ247" s="126">
        <v>1.5E-3</v>
      </c>
      <c r="AR247" s="127">
        <v>0</v>
      </c>
      <c r="AS247" s="127">
        <v>572</v>
      </c>
      <c r="AT247" s="115"/>
      <c r="AU247" s="122">
        <v>3008.3667099999998</v>
      </c>
      <c r="AV247" s="112">
        <v>560.37939163983901</v>
      </c>
      <c r="AW247" s="133">
        <v>573</v>
      </c>
      <c r="AX247" s="135">
        <v>0.97797450547964904</v>
      </c>
      <c r="AY247" s="139">
        <v>-435.65698350525599</v>
      </c>
      <c r="AZ247" s="114">
        <v>3.7499999999999999E-3</v>
      </c>
      <c r="BA247" s="114"/>
      <c r="BB247" s="127">
        <v>68</v>
      </c>
      <c r="BC247" s="127">
        <v>683</v>
      </c>
      <c r="BD247" s="113"/>
      <c r="BE247" s="122">
        <v>241.7</v>
      </c>
      <c r="BF247" s="112">
        <v>45.022336708196399</v>
      </c>
      <c r="BG247" s="134">
        <v>65</v>
      </c>
      <c r="BH247" s="118">
        <v>0.69265133397225198</v>
      </c>
      <c r="BI247" s="129">
        <v>-149.820793650653</v>
      </c>
      <c r="BJ247" s="114"/>
      <c r="BK247" s="114"/>
      <c r="BL247" s="127">
        <v>108</v>
      </c>
      <c r="BM247" s="127">
        <v>178</v>
      </c>
      <c r="BN247" s="113"/>
      <c r="BO247" s="121">
        <v>374</v>
      </c>
      <c r="BP247" s="122">
        <v>69.666338141768506</v>
      </c>
      <c r="BQ247" s="134">
        <v>78</v>
      </c>
      <c r="BR247" s="135">
        <v>0.89315818130472502</v>
      </c>
      <c r="BS247" s="136">
        <v>-74.218029437068495</v>
      </c>
      <c r="BT247" s="114">
        <v>3.7500000000000001E-4</v>
      </c>
      <c r="BU247" s="126"/>
      <c r="BV247" s="121">
        <v>45</v>
      </c>
      <c r="BW247" s="121">
        <v>129</v>
      </c>
      <c r="BX247" s="115"/>
      <c r="BY247" s="120">
        <v>0.97281182923920795</v>
      </c>
      <c r="BZ247" s="120">
        <v>1</v>
      </c>
      <c r="CA247" s="137">
        <v>0.98912473169568305</v>
      </c>
      <c r="CB247" s="119">
        <v>0.9</v>
      </c>
      <c r="CC247" s="126">
        <v>2.5000000000000001E-3</v>
      </c>
      <c r="CD247" s="115"/>
      <c r="CE247" s="115"/>
    </row>
    <row r="248" spans="1:83" s="87" customFormat="1" ht="21.4" customHeight="1" x14ac:dyDescent="0.2">
      <c r="A248" s="111" t="s">
        <v>308</v>
      </c>
      <c r="B248" s="111" t="s">
        <v>309</v>
      </c>
      <c r="C248" s="111" t="s">
        <v>322</v>
      </c>
      <c r="D248" s="112">
        <v>7.0270932477777803</v>
      </c>
      <c r="E248" s="113"/>
      <c r="F248" s="114">
        <v>3.5000000000000003E-2</v>
      </c>
      <c r="G248" s="114">
        <v>3.15E-2</v>
      </c>
      <c r="H248" s="115"/>
      <c r="I248" s="116">
        <v>5</v>
      </c>
      <c r="J248" s="116">
        <v>5</v>
      </c>
      <c r="K248" s="113"/>
      <c r="L248" s="138">
        <v>0.75</v>
      </c>
      <c r="M248" s="135">
        <v>0.73799999999999999</v>
      </c>
      <c r="N248" s="119">
        <v>0.7</v>
      </c>
      <c r="O248" s="120">
        <v>5.0000000000000001E-3</v>
      </c>
      <c r="P248" s="113"/>
      <c r="Q248" s="121">
        <v>287</v>
      </c>
      <c r="R248" s="122">
        <v>40.8419228093721</v>
      </c>
      <c r="S248" s="123">
        <v>36</v>
      </c>
      <c r="T248" s="124">
        <v>1.13449785581589</v>
      </c>
      <c r="U248" s="125">
        <v>3.1616495357599201</v>
      </c>
      <c r="V248" s="126">
        <v>0.01</v>
      </c>
      <c r="W248" s="126">
        <v>6.4999999999999997E-3</v>
      </c>
      <c r="X248" s="127">
        <v>0</v>
      </c>
      <c r="Y248" s="127">
        <v>17</v>
      </c>
      <c r="Z248" s="113"/>
      <c r="AA248" s="128">
        <v>1043</v>
      </c>
      <c r="AB248" s="112">
        <v>148.42552435601101</v>
      </c>
      <c r="AC248" s="123">
        <v>200</v>
      </c>
      <c r="AD248" s="118">
        <v>0.74212762178005498</v>
      </c>
      <c r="AE248" s="129">
        <v>-533.87972480133396</v>
      </c>
      <c r="AF248" s="114"/>
      <c r="AG248" s="114"/>
      <c r="AH248" s="130">
        <v>363</v>
      </c>
      <c r="AI248" s="127">
        <v>644</v>
      </c>
      <c r="AJ248" s="113"/>
      <c r="AK248" s="122">
        <v>6633.8440099999998</v>
      </c>
      <c r="AL248" s="122">
        <v>944.03813583914803</v>
      </c>
      <c r="AM248" s="131">
        <v>739.1</v>
      </c>
      <c r="AN248" s="124">
        <v>1.2772806600448501</v>
      </c>
      <c r="AO248" s="132">
        <v>806.48498699667095</v>
      </c>
      <c r="AP248" s="126">
        <v>0.01</v>
      </c>
      <c r="AQ248" s="126">
        <v>0.01</v>
      </c>
      <c r="AR248" s="127">
        <v>0</v>
      </c>
      <c r="AS248" s="127">
        <v>0</v>
      </c>
      <c r="AT248" s="115"/>
      <c r="AU248" s="122">
        <v>3085.5695500000002</v>
      </c>
      <c r="AV248" s="112">
        <v>439.09614419529299</v>
      </c>
      <c r="AW248" s="133">
        <v>573</v>
      </c>
      <c r="AX248" s="120">
        <v>0.76631089737398395</v>
      </c>
      <c r="AY248" s="122">
        <v>-1422.52720292148</v>
      </c>
      <c r="AZ248" s="114"/>
      <c r="BA248" s="114"/>
      <c r="BB248" s="127">
        <v>941</v>
      </c>
      <c r="BC248" s="127">
        <v>1747</v>
      </c>
      <c r="BD248" s="113"/>
      <c r="BE248" s="122">
        <v>338</v>
      </c>
      <c r="BF248" s="112">
        <v>48.099546723232699</v>
      </c>
      <c r="BG248" s="134">
        <v>65</v>
      </c>
      <c r="BH248" s="118">
        <v>0.73999302651127197</v>
      </c>
      <c r="BI248" s="129">
        <v>-174.48591056043301</v>
      </c>
      <c r="BJ248" s="114"/>
      <c r="BK248" s="114"/>
      <c r="BL248" s="127">
        <v>119</v>
      </c>
      <c r="BM248" s="127">
        <v>211</v>
      </c>
      <c r="BN248" s="113"/>
      <c r="BO248" s="121">
        <v>776</v>
      </c>
      <c r="BP248" s="122">
        <v>110.42972857168201</v>
      </c>
      <c r="BQ248" s="134">
        <v>78</v>
      </c>
      <c r="BR248" s="124">
        <v>1.415765750919</v>
      </c>
      <c r="BS248" s="125">
        <v>189.299552231136</v>
      </c>
      <c r="BT248" s="114">
        <v>7.4999999999999997E-3</v>
      </c>
      <c r="BU248" s="126">
        <v>7.4999999999999997E-3</v>
      </c>
      <c r="BV248" s="121">
        <v>0</v>
      </c>
      <c r="BW248" s="121">
        <v>0</v>
      </c>
      <c r="BX248" s="115"/>
      <c r="BY248" s="120">
        <v>0.98463844136380696</v>
      </c>
      <c r="BZ248" s="120">
        <v>1</v>
      </c>
      <c r="CA248" s="137">
        <v>0.99385537654552303</v>
      </c>
      <c r="CB248" s="119">
        <v>0.9</v>
      </c>
      <c r="CC248" s="126">
        <v>2.5000000000000001E-3</v>
      </c>
      <c r="CD248" s="115"/>
      <c r="CE248" s="115"/>
    </row>
    <row r="249" spans="1:83" s="87" customFormat="1" ht="21.4" customHeight="1" x14ac:dyDescent="0.2">
      <c r="A249" s="111" t="s">
        <v>308</v>
      </c>
      <c r="B249" s="111" t="s">
        <v>309</v>
      </c>
      <c r="C249" s="111" t="s">
        <v>323</v>
      </c>
      <c r="D249" s="112">
        <v>5.4197758537777796</v>
      </c>
      <c r="E249" s="113"/>
      <c r="F249" s="114">
        <v>7.0250000000000007E-2</v>
      </c>
      <c r="G249" s="114">
        <v>5.9749999999999998E-2</v>
      </c>
      <c r="H249" s="115"/>
      <c r="I249" s="116">
        <v>7</v>
      </c>
      <c r="J249" s="116">
        <v>7</v>
      </c>
      <c r="K249" s="113"/>
      <c r="L249" s="117">
        <v>0.62078431372549003</v>
      </c>
      <c r="M249" s="135">
        <v>0.78300000000000003</v>
      </c>
      <c r="N249" s="119">
        <v>0.7</v>
      </c>
      <c r="O249" s="120">
        <v>1.0999999999999999E-2</v>
      </c>
      <c r="P249" s="113"/>
      <c r="Q249" s="121">
        <v>310</v>
      </c>
      <c r="R249" s="122">
        <v>57.197937398816798</v>
      </c>
      <c r="S249" s="123">
        <v>36</v>
      </c>
      <c r="T249" s="124">
        <v>1.5888315944115801</v>
      </c>
      <c r="U249" s="125">
        <v>91.084413714207898</v>
      </c>
      <c r="V249" s="126">
        <v>0.01</v>
      </c>
      <c r="W249" s="126">
        <v>0.01</v>
      </c>
      <c r="X249" s="127">
        <v>0</v>
      </c>
      <c r="Y249" s="127">
        <v>0</v>
      </c>
      <c r="Z249" s="113"/>
      <c r="AA249" s="128">
        <v>694</v>
      </c>
      <c r="AB249" s="112">
        <v>128.04957598315801</v>
      </c>
      <c r="AC249" s="123">
        <v>200</v>
      </c>
      <c r="AD249" s="118">
        <v>0.64024787991579002</v>
      </c>
      <c r="AE249" s="129">
        <v>-522.19770158773395</v>
      </c>
      <c r="AF249" s="114"/>
      <c r="AG249" s="114"/>
      <c r="AH249" s="130">
        <v>390</v>
      </c>
      <c r="AI249" s="127">
        <v>607</v>
      </c>
      <c r="AJ249" s="113"/>
      <c r="AK249" s="122">
        <v>4627.4150900000004</v>
      </c>
      <c r="AL249" s="122">
        <v>853.80193108438698</v>
      </c>
      <c r="AM249" s="131">
        <v>618.9</v>
      </c>
      <c r="AN249" s="124">
        <v>1.3795474730721999</v>
      </c>
      <c r="AO249" s="132">
        <v>863.891302436758</v>
      </c>
      <c r="AP249" s="126">
        <v>0.01</v>
      </c>
      <c r="AQ249" s="126">
        <v>0.01</v>
      </c>
      <c r="AR249" s="127">
        <v>0</v>
      </c>
      <c r="AS249" s="127">
        <v>0</v>
      </c>
      <c r="AT249" s="115"/>
      <c r="AU249" s="122">
        <v>3988.4910199999999</v>
      </c>
      <c r="AV249" s="112">
        <v>735.91438605710596</v>
      </c>
      <c r="AW249" s="133">
        <v>573</v>
      </c>
      <c r="AX249" s="124">
        <v>1.28431830027418</v>
      </c>
      <c r="AY249" s="132">
        <v>511.53788070525798</v>
      </c>
      <c r="AZ249" s="114">
        <v>1.4999999999999999E-2</v>
      </c>
      <c r="BA249" s="114">
        <v>1.4999999999999999E-2</v>
      </c>
      <c r="BB249" s="127">
        <v>0</v>
      </c>
      <c r="BC249" s="127">
        <v>0</v>
      </c>
      <c r="BD249" s="113"/>
      <c r="BE249" s="122">
        <v>392</v>
      </c>
      <c r="BF249" s="112">
        <v>72.327714388181207</v>
      </c>
      <c r="BG249" s="134">
        <v>65</v>
      </c>
      <c r="BH249" s="135">
        <v>1.11273406751048</v>
      </c>
      <c r="BI249" s="136">
        <v>-3.2642530160135301</v>
      </c>
      <c r="BJ249" s="114">
        <v>1.4250000000000001E-2</v>
      </c>
      <c r="BK249" s="114">
        <v>8.2500000000000004E-3</v>
      </c>
      <c r="BL249" s="127">
        <v>0</v>
      </c>
      <c r="BM249" s="127">
        <v>31</v>
      </c>
      <c r="BN249" s="113"/>
      <c r="BO249" s="121">
        <v>458</v>
      </c>
      <c r="BP249" s="122">
        <v>84.505339769864804</v>
      </c>
      <c r="BQ249" s="134">
        <v>78</v>
      </c>
      <c r="BR249" s="124">
        <v>1.0834017919213399</v>
      </c>
      <c r="BS249" s="125">
        <v>5.4964102370686296</v>
      </c>
      <c r="BT249" s="114">
        <v>7.4999999999999997E-3</v>
      </c>
      <c r="BU249" s="126">
        <v>3.0000000000000001E-3</v>
      </c>
      <c r="BV249" s="121">
        <v>0</v>
      </c>
      <c r="BW249" s="121">
        <v>50</v>
      </c>
      <c r="BX249" s="115"/>
      <c r="BY249" s="120">
        <v>0.99343385214007796</v>
      </c>
      <c r="BZ249" s="120">
        <v>1</v>
      </c>
      <c r="CA249" s="137">
        <v>0.99737354085603103</v>
      </c>
      <c r="CB249" s="119">
        <v>0.9</v>
      </c>
      <c r="CC249" s="126">
        <v>2.5000000000000001E-3</v>
      </c>
      <c r="CD249" s="115"/>
      <c r="CE249" s="115"/>
    </row>
    <row r="250" spans="1:83" s="87" customFormat="1" ht="21.4" customHeight="1" x14ac:dyDescent="0.2">
      <c r="A250" s="111" t="s">
        <v>308</v>
      </c>
      <c r="B250" s="111" t="s">
        <v>309</v>
      </c>
      <c r="C250" s="111" t="s">
        <v>324</v>
      </c>
      <c r="D250" s="112">
        <v>3.4306884078888902</v>
      </c>
      <c r="E250" s="113"/>
      <c r="F250" s="114">
        <v>4.8000000000000001E-2</v>
      </c>
      <c r="G250" s="114">
        <v>3.4625000000000003E-2</v>
      </c>
      <c r="H250" s="115"/>
      <c r="I250" s="116">
        <v>6</v>
      </c>
      <c r="J250" s="116">
        <v>6</v>
      </c>
      <c r="K250" s="113"/>
      <c r="L250" s="138">
        <v>0.72</v>
      </c>
      <c r="M250" s="135">
        <v>0.78300000000000003</v>
      </c>
      <c r="N250" s="119">
        <v>0.7</v>
      </c>
      <c r="O250" s="120">
        <v>1.0999999999999999E-2</v>
      </c>
      <c r="P250" s="113"/>
      <c r="Q250" s="121">
        <v>137</v>
      </c>
      <c r="R250" s="122">
        <v>39.9336761930835</v>
      </c>
      <c r="S250" s="123">
        <v>36</v>
      </c>
      <c r="T250" s="135">
        <v>1.10926878314121</v>
      </c>
      <c r="U250" s="136">
        <v>-1.5723661714480699</v>
      </c>
      <c r="V250" s="126">
        <v>9.4999999999999998E-3</v>
      </c>
      <c r="W250" s="126">
        <v>5.4999999999999997E-3</v>
      </c>
      <c r="X250" s="127">
        <v>0</v>
      </c>
      <c r="Y250" s="127">
        <v>12</v>
      </c>
      <c r="Z250" s="113"/>
      <c r="AA250" s="128">
        <v>494</v>
      </c>
      <c r="AB250" s="112">
        <v>143.994423645133</v>
      </c>
      <c r="AC250" s="123">
        <v>200</v>
      </c>
      <c r="AD250" s="118">
        <v>0.71997211822566498</v>
      </c>
      <c r="AE250" s="129">
        <v>-275.84647873026699</v>
      </c>
      <c r="AF250" s="114"/>
      <c r="AG250" s="114"/>
      <c r="AH250" s="130">
        <v>193</v>
      </c>
      <c r="AI250" s="127">
        <v>330</v>
      </c>
      <c r="AJ250" s="113"/>
      <c r="AK250" s="122">
        <v>3681.7328499999999</v>
      </c>
      <c r="AL250" s="122">
        <v>1073.1761128564799</v>
      </c>
      <c r="AM250" s="131">
        <v>742.4</v>
      </c>
      <c r="AN250" s="124">
        <v>1.44554972098125</v>
      </c>
      <c r="AO250" s="132">
        <v>824.06272095324903</v>
      </c>
      <c r="AP250" s="126">
        <v>0.01</v>
      </c>
      <c r="AQ250" s="126">
        <v>0.01</v>
      </c>
      <c r="AR250" s="127">
        <v>0</v>
      </c>
      <c r="AS250" s="127">
        <v>0</v>
      </c>
      <c r="AT250" s="115"/>
      <c r="AU250" s="122">
        <v>2011.61212</v>
      </c>
      <c r="AV250" s="112">
        <v>586.35815347563596</v>
      </c>
      <c r="AW250" s="133">
        <v>573</v>
      </c>
      <c r="AX250" s="135">
        <v>1.02331265877074</v>
      </c>
      <c r="AY250" s="139">
        <v>-189.28015886368601</v>
      </c>
      <c r="AZ250" s="114">
        <v>7.4999999999999997E-3</v>
      </c>
      <c r="BA250" s="114">
        <v>1.5E-3</v>
      </c>
      <c r="BB250" s="127">
        <v>0</v>
      </c>
      <c r="BC250" s="127">
        <v>348</v>
      </c>
      <c r="BD250" s="113"/>
      <c r="BE250" s="122">
        <v>189.7</v>
      </c>
      <c r="BF250" s="112">
        <v>55.2950246264813</v>
      </c>
      <c r="BG250" s="134">
        <v>65</v>
      </c>
      <c r="BH250" s="120">
        <v>0.85069268656124997</v>
      </c>
      <c r="BI250" s="128">
        <v>-60.500105587336797</v>
      </c>
      <c r="BJ250" s="114"/>
      <c r="BK250" s="114"/>
      <c r="BL250" s="127">
        <v>34</v>
      </c>
      <c r="BM250" s="127">
        <v>78</v>
      </c>
      <c r="BN250" s="113"/>
      <c r="BO250" s="121">
        <v>297</v>
      </c>
      <c r="BP250" s="122">
        <v>86.571546199604299</v>
      </c>
      <c r="BQ250" s="134">
        <v>78</v>
      </c>
      <c r="BR250" s="124">
        <v>1.10989161794365</v>
      </c>
      <c r="BS250" s="125">
        <v>10.567707999267</v>
      </c>
      <c r="BT250" s="114">
        <v>7.4999999999999997E-3</v>
      </c>
      <c r="BU250" s="126">
        <v>4.1250000000000002E-3</v>
      </c>
      <c r="BV250" s="121">
        <v>0</v>
      </c>
      <c r="BW250" s="121">
        <v>25</v>
      </c>
      <c r="BX250" s="115"/>
      <c r="BY250" s="120">
        <v>0.99651264167393205</v>
      </c>
      <c r="BZ250" s="120">
        <v>1</v>
      </c>
      <c r="CA250" s="137">
        <v>0.998605056669573</v>
      </c>
      <c r="CB250" s="119">
        <v>0.9</v>
      </c>
      <c r="CC250" s="126">
        <v>2.5000000000000001E-3</v>
      </c>
      <c r="CD250" s="115"/>
      <c r="CE250" s="115"/>
    </row>
    <row r="251" spans="1:83" s="87" customFormat="1" ht="21.4" customHeight="1" x14ac:dyDescent="0.2">
      <c r="A251" s="111" t="s">
        <v>308</v>
      </c>
      <c r="B251" s="111" t="s">
        <v>309</v>
      </c>
      <c r="C251" s="111" t="s">
        <v>325</v>
      </c>
      <c r="D251" s="112">
        <v>2.9231345716666701</v>
      </c>
      <c r="E251" s="113"/>
      <c r="F251" s="114">
        <v>4.4249999999999998E-2</v>
      </c>
      <c r="G251" s="114">
        <v>3.6249999999999998E-2</v>
      </c>
      <c r="H251" s="115"/>
      <c r="I251" s="116">
        <v>5</v>
      </c>
      <c r="J251" s="116">
        <v>5</v>
      </c>
      <c r="K251" s="113"/>
      <c r="L251" s="138">
        <v>0.79</v>
      </c>
      <c r="M251" s="120">
        <v>0.69399999999999995</v>
      </c>
      <c r="N251" s="119">
        <v>0.7</v>
      </c>
      <c r="O251" s="120"/>
      <c r="P251" s="113"/>
      <c r="Q251" s="121">
        <v>122</v>
      </c>
      <c r="R251" s="122">
        <v>41.736018992256</v>
      </c>
      <c r="S251" s="123">
        <v>36</v>
      </c>
      <c r="T251" s="124">
        <v>1.159333860896</v>
      </c>
      <c r="U251" s="125">
        <v>3.92874838123987</v>
      </c>
      <c r="V251" s="126">
        <v>0.01</v>
      </c>
      <c r="W251" s="126">
        <v>8.0000000000000002E-3</v>
      </c>
      <c r="X251" s="127">
        <v>0</v>
      </c>
      <c r="Y251" s="127">
        <v>5</v>
      </c>
      <c r="Z251" s="113"/>
      <c r="AA251" s="128">
        <v>476</v>
      </c>
      <c r="AB251" s="112">
        <v>162.838893773064</v>
      </c>
      <c r="AC251" s="123">
        <v>200</v>
      </c>
      <c r="AD251" s="120">
        <v>0.81419446886531999</v>
      </c>
      <c r="AE251" s="128">
        <v>-179.951397882001</v>
      </c>
      <c r="AF251" s="114"/>
      <c r="AG251" s="114"/>
      <c r="AH251" s="130">
        <v>109</v>
      </c>
      <c r="AI251" s="127">
        <v>226</v>
      </c>
      <c r="AJ251" s="113"/>
      <c r="AK251" s="122">
        <v>2633.6198800000002</v>
      </c>
      <c r="AL251" s="122">
        <v>900.95745352510505</v>
      </c>
      <c r="AM251" s="131">
        <v>612</v>
      </c>
      <c r="AN251" s="124">
        <v>1.47215270183841</v>
      </c>
      <c r="AO251" s="132">
        <v>626.40860248107697</v>
      </c>
      <c r="AP251" s="126">
        <v>0.01</v>
      </c>
      <c r="AQ251" s="126">
        <v>0.01</v>
      </c>
      <c r="AR251" s="127">
        <v>0</v>
      </c>
      <c r="AS251" s="127">
        <v>0</v>
      </c>
      <c r="AT251" s="115"/>
      <c r="AU251" s="122">
        <v>1549.42778</v>
      </c>
      <c r="AV251" s="112">
        <v>530.05694469843399</v>
      </c>
      <c r="AW251" s="133">
        <v>573</v>
      </c>
      <c r="AX251" s="120">
        <v>0.92505574991000805</v>
      </c>
      <c r="AY251" s="122">
        <v>-325.85308026897599</v>
      </c>
      <c r="AZ251" s="114"/>
      <c r="BA251" s="114"/>
      <c r="BB251" s="127">
        <v>126</v>
      </c>
      <c r="BC251" s="127">
        <v>461</v>
      </c>
      <c r="BD251" s="113"/>
      <c r="BE251" s="122">
        <v>211.1</v>
      </c>
      <c r="BF251" s="112">
        <v>72.216996797256002</v>
      </c>
      <c r="BG251" s="134">
        <v>65</v>
      </c>
      <c r="BH251" s="135">
        <v>1.11103071995778</v>
      </c>
      <c r="BI251" s="136">
        <v>-2.08420431165024</v>
      </c>
      <c r="BJ251" s="114">
        <v>1.4250000000000001E-2</v>
      </c>
      <c r="BK251" s="114">
        <v>8.2500000000000004E-3</v>
      </c>
      <c r="BL251" s="127">
        <v>0</v>
      </c>
      <c r="BM251" s="127">
        <v>17</v>
      </c>
      <c r="BN251" s="113"/>
      <c r="BO251" s="121">
        <v>297</v>
      </c>
      <c r="BP251" s="122">
        <v>101.60325935</v>
      </c>
      <c r="BQ251" s="134">
        <v>78</v>
      </c>
      <c r="BR251" s="124">
        <v>1.30260588910256</v>
      </c>
      <c r="BS251" s="125">
        <v>52.943986850063702</v>
      </c>
      <c r="BT251" s="114">
        <v>7.4999999999999997E-3</v>
      </c>
      <c r="BU251" s="126">
        <v>7.4999999999999997E-3</v>
      </c>
      <c r="BV251" s="121">
        <v>0</v>
      </c>
      <c r="BW251" s="121">
        <v>0</v>
      </c>
      <c r="BX251" s="115"/>
      <c r="BY251" s="120">
        <v>0.98915989159891604</v>
      </c>
      <c r="BZ251" s="120">
        <v>1</v>
      </c>
      <c r="CA251" s="137">
        <v>0.99566395663956597</v>
      </c>
      <c r="CB251" s="119">
        <v>0.9</v>
      </c>
      <c r="CC251" s="126">
        <v>2.5000000000000001E-3</v>
      </c>
      <c r="CD251" s="115"/>
      <c r="CE251" s="115"/>
    </row>
    <row r="252" spans="1:83" s="87" customFormat="1" ht="21.4" customHeight="1" x14ac:dyDescent="0.2">
      <c r="A252" s="111" t="s">
        <v>308</v>
      </c>
      <c r="B252" s="111" t="s">
        <v>377</v>
      </c>
      <c r="C252" s="111" t="s">
        <v>327</v>
      </c>
      <c r="D252" s="112">
        <v>3.7492388968888899</v>
      </c>
      <c r="E252" s="113"/>
      <c r="F252" s="114">
        <v>5.425E-2</v>
      </c>
      <c r="G252" s="114">
        <v>5.0500000000000003E-2</v>
      </c>
      <c r="H252" s="115"/>
      <c r="I252" s="116">
        <v>7</v>
      </c>
      <c r="J252" s="116">
        <v>6</v>
      </c>
      <c r="K252" s="113"/>
      <c r="L252" s="138">
        <v>0.75</v>
      </c>
      <c r="M252" s="135">
        <v>0.75</v>
      </c>
      <c r="N252" s="119">
        <v>0.7</v>
      </c>
      <c r="O252" s="120">
        <v>7.0000000000000001E-3</v>
      </c>
      <c r="P252" s="113"/>
      <c r="Q252" s="121">
        <v>179</v>
      </c>
      <c r="R252" s="122">
        <v>47.743023296950703</v>
      </c>
      <c r="S252" s="123">
        <v>36</v>
      </c>
      <c r="T252" s="124">
        <v>1.32619509158196</v>
      </c>
      <c r="U252" s="125">
        <v>27.560742476863901</v>
      </c>
      <c r="V252" s="126">
        <v>0.01</v>
      </c>
      <c r="W252" s="126">
        <v>0.01</v>
      </c>
      <c r="X252" s="127">
        <v>0</v>
      </c>
      <c r="Y252" s="127">
        <v>0</v>
      </c>
      <c r="Z252" s="113"/>
      <c r="AA252" s="128">
        <v>499</v>
      </c>
      <c r="AB252" s="112">
        <v>133.09367947026999</v>
      </c>
      <c r="AC252" s="123">
        <v>200</v>
      </c>
      <c r="AD252" s="118">
        <v>0.66546839735134999</v>
      </c>
      <c r="AE252" s="129">
        <v>-342.32920846186698</v>
      </c>
      <c r="AF252" s="114"/>
      <c r="AG252" s="114"/>
      <c r="AH252" s="130">
        <v>251</v>
      </c>
      <c r="AI252" s="127">
        <v>401</v>
      </c>
      <c r="AJ252" s="113"/>
      <c r="AK252" s="122">
        <v>3930.0188600000001</v>
      </c>
      <c r="AL252" s="122">
        <v>1048.21777648288</v>
      </c>
      <c r="AM252" s="131">
        <v>612</v>
      </c>
      <c r="AN252" s="124">
        <v>1.7127741445798701</v>
      </c>
      <c r="AO252" s="132">
        <v>1355.5514821066899</v>
      </c>
      <c r="AP252" s="126">
        <v>0.01</v>
      </c>
      <c r="AQ252" s="126">
        <v>0.01</v>
      </c>
      <c r="AR252" s="127">
        <v>0</v>
      </c>
      <c r="AS252" s="127">
        <v>0</v>
      </c>
      <c r="AT252" s="115"/>
      <c r="AU252" s="122">
        <v>3101.97795</v>
      </c>
      <c r="AV252" s="112">
        <v>827.36204208646598</v>
      </c>
      <c r="AW252" s="133">
        <v>573</v>
      </c>
      <c r="AX252" s="124">
        <v>1.4439128134144299</v>
      </c>
      <c r="AY252" s="132">
        <v>696.72572108775296</v>
      </c>
      <c r="AZ252" s="114">
        <v>1.4999999999999999E-2</v>
      </c>
      <c r="BA252" s="114">
        <v>1.4999999999999999E-2</v>
      </c>
      <c r="BB252" s="127">
        <v>0</v>
      </c>
      <c r="BC252" s="127">
        <v>0</v>
      </c>
      <c r="BD252" s="113"/>
      <c r="BE252" s="122">
        <v>234.2</v>
      </c>
      <c r="BF252" s="112">
        <v>62.466011486848302</v>
      </c>
      <c r="BG252" s="134">
        <v>65</v>
      </c>
      <c r="BH252" s="135">
        <v>0.96101556133612898</v>
      </c>
      <c r="BI252" s="136">
        <v>-39.231992750106699</v>
      </c>
      <c r="BJ252" s="114">
        <v>2.2499999999999998E-3</v>
      </c>
      <c r="BK252" s="114"/>
      <c r="BL252" s="127">
        <v>10</v>
      </c>
      <c r="BM252" s="127">
        <v>59</v>
      </c>
      <c r="BN252" s="113"/>
      <c r="BO252" s="121">
        <v>339</v>
      </c>
      <c r="BP252" s="122">
        <v>90.418351383610499</v>
      </c>
      <c r="BQ252" s="134">
        <v>78</v>
      </c>
      <c r="BR252" s="124">
        <v>1.15920963312321</v>
      </c>
      <c r="BS252" s="125">
        <v>25.971545412070299</v>
      </c>
      <c r="BT252" s="114">
        <v>7.4999999999999997E-3</v>
      </c>
      <c r="BU252" s="126">
        <v>6.0000000000000001E-3</v>
      </c>
      <c r="BV252" s="121">
        <v>0</v>
      </c>
      <c r="BW252" s="121">
        <v>12</v>
      </c>
      <c r="BX252" s="115"/>
      <c r="BY252" s="120">
        <v>0.97971602434077099</v>
      </c>
      <c r="BZ252" s="120">
        <v>1</v>
      </c>
      <c r="CA252" s="137">
        <v>0.99188640973630804</v>
      </c>
      <c r="CB252" s="119">
        <v>0.9</v>
      </c>
      <c r="CC252" s="126">
        <v>2.5000000000000001E-3</v>
      </c>
      <c r="CD252" s="115"/>
      <c r="CE252" s="115"/>
    </row>
    <row r="253" spans="1:83" s="87" customFormat="1" ht="21.4" customHeight="1" x14ac:dyDescent="0.2">
      <c r="A253" s="111" t="s">
        <v>308</v>
      </c>
      <c r="B253" s="111" t="s">
        <v>377</v>
      </c>
      <c r="C253" s="111" t="s">
        <v>328</v>
      </c>
      <c r="D253" s="112">
        <v>2.8067423283333301</v>
      </c>
      <c r="E253" s="113"/>
      <c r="F253" s="114">
        <v>6.8500000000000005E-2</v>
      </c>
      <c r="G253" s="114">
        <v>6.4000000000000001E-2</v>
      </c>
      <c r="H253" s="115"/>
      <c r="I253" s="116">
        <v>7</v>
      </c>
      <c r="J253" s="116">
        <v>6</v>
      </c>
      <c r="K253" s="113"/>
      <c r="L253" s="138">
        <v>0.72</v>
      </c>
      <c r="M253" s="135">
        <v>0.83599999999999997</v>
      </c>
      <c r="N253" s="119">
        <v>0.7</v>
      </c>
      <c r="O253" s="120">
        <v>1.9E-2</v>
      </c>
      <c r="P253" s="113"/>
      <c r="Q253" s="121">
        <v>129</v>
      </c>
      <c r="R253" s="122">
        <v>45.960756246762898</v>
      </c>
      <c r="S253" s="123">
        <v>36</v>
      </c>
      <c r="T253" s="124">
        <v>1.2766876735211901</v>
      </c>
      <c r="U253" s="125">
        <v>15.630063873960101</v>
      </c>
      <c r="V253" s="126">
        <v>0.01</v>
      </c>
      <c r="W253" s="126">
        <v>0.01</v>
      </c>
      <c r="X253" s="127">
        <v>0</v>
      </c>
      <c r="Y253" s="127">
        <v>0</v>
      </c>
      <c r="Z253" s="113"/>
      <c r="AA253" s="128">
        <v>481</v>
      </c>
      <c r="AB253" s="112">
        <v>171.37305236196099</v>
      </c>
      <c r="AC253" s="123">
        <v>200</v>
      </c>
      <c r="AD253" s="120">
        <v>0.85686526180980505</v>
      </c>
      <c r="AE253" s="128">
        <v>-148.83297847799901</v>
      </c>
      <c r="AF253" s="114"/>
      <c r="AG253" s="114"/>
      <c r="AH253" s="130">
        <v>81</v>
      </c>
      <c r="AI253" s="127">
        <v>193</v>
      </c>
      <c r="AJ253" s="113"/>
      <c r="AK253" s="122">
        <v>3204.0408299999999</v>
      </c>
      <c r="AL253" s="122">
        <v>1141.5514697077999</v>
      </c>
      <c r="AM253" s="131">
        <v>654.9</v>
      </c>
      <c r="AN253" s="124">
        <v>1.74309279234662</v>
      </c>
      <c r="AO253" s="132">
        <v>1141.6527419737899</v>
      </c>
      <c r="AP253" s="126">
        <v>0.01</v>
      </c>
      <c r="AQ253" s="126">
        <v>0.01</v>
      </c>
      <c r="AR253" s="127">
        <v>0</v>
      </c>
      <c r="AS253" s="127">
        <v>0</v>
      </c>
      <c r="AT253" s="115"/>
      <c r="AU253" s="122">
        <v>2279.1538</v>
      </c>
      <c r="AV253" s="112">
        <v>812.02815698204097</v>
      </c>
      <c r="AW253" s="133">
        <v>573</v>
      </c>
      <c r="AX253" s="124">
        <v>1.4171521064259001</v>
      </c>
      <c r="AY253" s="132">
        <v>478.54214871045599</v>
      </c>
      <c r="AZ253" s="114">
        <v>1.4999999999999999E-2</v>
      </c>
      <c r="BA253" s="114">
        <v>1.4999999999999999E-2</v>
      </c>
      <c r="BB253" s="127">
        <v>0</v>
      </c>
      <c r="BC253" s="127">
        <v>0</v>
      </c>
      <c r="BD253" s="113"/>
      <c r="BE253" s="122">
        <v>180.4</v>
      </c>
      <c r="BF253" s="112">
        <v>64.273801759038903</v>
      </c>
      <c r="BG253" s="134">
        <v>65</v>
      </c>
      <c r="BH253" s="135">
        <v>0.98882771936982905</v>
      </c>
      <c r="BI253" s="136">
        <v>-24.295718005349801</v>
      </c>
      <c r="BJ253" s="114">
        <v>4.4999999999999997E-3</v>
      </c>
      <c r="BK253" s="114"/>
      <c r="BL253" s="127">
        <v>3</v>
      </c>
      <c r="BM253" s="127">
        <v>39</v>
      </c>
      <c r="BN253" s="113"/>
      <c r="BO253" s="121">
        <v>269</v>
      </c>
      <c r="BP253" s="122">
        <v>95.840646747125703</v>
      </c>
      <c r="BQ253" s="134">
        <v>78</v>
      </c>
      <c r="BR253" s="124">
        <v>1.2287262403477599</v>
      </c>
      <c r="BS253" s="125">
        <v>34.661714916656301</v>
      </c>
      <c r="BT253" s="114">
        <v>7.4999999999999997E-3</v>
      </c>
      <c r="BU253" s="126">
        <v>7.4999999999999997E-3</v>
      </c>
      <c r="BV253" s="121">
        <v>0</v>
      </c>
      <c r="BW253" s="121">
        <v>0</v>
      </c>
      <c r="BX253" s="115"/>
      <c r="BY253" s="120">
        <v>0.99611801242235998</v>
      </c>
      <c r="BZ253" s="120">
        <v>1</v>
      </c>
      <c r="CA253" s="137">
        <v>0.99844720496894401</v>
      </c>
      <c r="CB253" s="119">
        <v>0.9</v>
      </c>
      <c r="CC253" s="126">
        <v>2.5000000000000001E-3</v>
      </c>
      <c r="CD253" s="115"/>
      <c r="CE253" s="115"/>
    </row>
    <row r="254" spans="1:83" s="87" customFormat="1" ht="21.4" customHeight="1" x14ac:dyDescent="0.2">
      <c r="A254" s="111" t="s">
        <v>308</v>
      </c>
      <c r="B254" s="111" t="s">
        <v>377</v>
      </c>
      <c r="C254" s="111" t="s">
        <v>329</v>
      </c>
      <c r="D254" s="112">
        <v>3.5873409147777799</v>
      </c>
      <c r="E254" s="113"/>
      <c r="F254" s="114">
        <v>3.5000000000000003E-2</v>
      </c>
      <c r="G254" s="114">
        <v>3.5000000000000003E-2</v>
      </c>
      <c r="H254" s="115"/>
      <c r="I254" s="116">
        <v>4</v>
      </c>
      <c r="J254" s="116">
        <v>4</v>
      </c>
      <c r="K254" s="113"/>
      <c r="L254" s="140">
        <v>0.68</v>
      </c>
      <c r="M254" s="118">
        <v>0.58799999999999997</v>
      </c>
      <c r="N254" s="119">
        <v>0.7</v>
      </c>
      <c r="O254" s="120"/>
      <c r="P254" s="113"/>
      <c r="Q254" s="121">
        <v>178</v>
      </c>
      <c r="R254" s="122">
        <v>49.618925055810102</v>
      </c>
      <c r="S254" s="123">
        <v>36</v>
      </c>
      <c r="T254" s="124">
        <v>1.3783034737725</v>
      </c>
      <c r="U254" s="125">
        <v>33.100125770295897</v>
      </c>
      <c r="V254" s="126">
        <v>0.01</v>
      </c>
      <c r="W254" s="126">
        <v>0.01</v>
      </c>
      <c r="X254" s="127">
        <v>0</v>
      </c>
      <c r="Y254" s="127">
        <v>0</v>
      </c>
      <c r="Z254" s="113"/>
      <c r="AA254" s="128">
        <v>401</v>
      </c>
      <c r="AB254" s="112">
        <v>111.781960378539</v>
      </c>
      <c r="AC254" s="123">
        <v>200</v>
      </c>
      <c r="AD254" s="118">
        <v>0.55890980189269501</v>
      </c>
      <c r="AE254" s="129">
        <v>-403.99930127613402</v>
      </c>
      <c r="AF254" s="114"/>
      <c r="AG254" s="114"/>
      <c r="AH254" s="130">
        <v>317</v>
      </c>
      <c r="AI254" s="127">
        <v>460</v>
      </c>
      <c r="AJ254" s="113"/>
      <c r="AK254" s="122">
        <v>2183.50038</v>
      </c>
      <c r="AL254" s="122">
        <v>608.66821187951098</v>
      </c>
      <c r="AM254" s="131">
        <v>653.1</v>
      </c>
      <c r="AN254" s="120">
        <v>0.93196786384858499</v>
      </c>
      <c r="AO254" s="122">
        <v>-445.22483831721598</v>
      </c>
      <c r="AP254" s="126">
        <v>0</v>
      </c>
      <c r="AQ254" s="126"/>
      <c r="AR254" s="127">
        <v>160</v>
      </c>
      <c r="AS254" s="127">
        <v>628</v>
      </c>
      <c r="AT254" s="115"/>
      <c r="AU254" s="122">
        <v>2487.2383399999999</v>
      </c>
      <c r="AV254" s="112">
        <v>693.33759993481794</v>
      </c>
      <c r="AW254" s="133">
        <v>573</v>
      </c>
      <c r="AX254" s="124">
        <v>1.2100132634115499</v>
      </c>
      <c r="AY254" s="132">
        <v>185.84865306987899</v>
      </c>
      <c r="AZ254" s="114">
        <v>1.4999999999999999E-2</v>
      </c>
      <c r="BA254" s="114">
        <v>1.4999999999999999E-2</v>
      </c>
      <c r="BB254" s="127">
        <v>0</v>
      </c>
      <c r="BC254" s="127">
        <v>0</v>
      </c>
      <c r="BD254" s="113"/>
      <c r="BE254" s="122">
        <v>162</v>
      </c>
      <c r="BF254" s="112">
        <v>45.158796960905903</v>
      </c>
      <c r="BG254" s="134">
        <v>65</v>
      </c>
      <c r="BH254" s="118">
        <v>0.69475072247547498</v>
      </c>
      <c r="BI254" s="129">
        <v>-99.624772914743502</v>
      </c>
      <c r="BJ254" s="114"/>
      <c r="BK254" s="114"/>
      <c r="BL254" s="127">
        <v>72</v>
      </c>
      <c r="BM254" s="127">
        <v>118</v>
      </c>
      <c r="BN254" s="113"/>
      <c r="BO254" s="121">
        <v>385</v>
      </c>
      <c r="BP254" s="122">
        <v>107.321832283634</v>
      </c>
      <c r="BQ254" s="134">
        <v>78</v>
      </c>
      <c r="BR254" s="124">
        <v>1.3759209267132599</v>
      </c>
      <c r="BS254" s="125">
        <v>85.488602216105406</v>
      </c>
      <c r="BT254" s="114">
        <v>7.4999999999999997E-3</v>
      </c>
      <c r="BU254" s="126">
        <v>7.4999999999999997E-3</v>
      </c>
      <c r="BV254" s="121">
        <v>0</v>
      </c>
      <c r="BW254" s="121">
        <v>0</v>
      </c>
      <c r="BX254" s="115"/>
      <c r="BY254" s="120">
        <v>0.99181073703366696</v>
      </c>
      <c r="BZ254" s="120">
        <v>1</v>
      </c>
      <c r="CA254" s="137">
        <v>0.99672429481346703</v>
      </c>
      <c r="CB254" s="119">
        <v>0.9</v>
      </c>
      <c r="CC254" s="126">
        <v>2.5000000000000001E-3</v>
      </c>
      <c r="CD254" s="115"/>
      <c r="CE254" s="115"/>
    </row>
    <row r="255" spans="1:83" s="87" customFormat="1" ht="21.4" customHeight="1" x14ac:dyDescent="0.2">
      <c r="A255" s="111" t="s">
        <v>308</v>
      </c>
      <c r="B255" s="111" t="s">
        <v>377</v>
      </c>
      <c r="C255" s="111" t="s">
        <v>330</v>
      </c>
      <c r="D255" s="112">
        <v>5.0594035594444398</v>
      </c>
      <c r="E255" s="113"/>
      <c r="F255" s="114">
        <v>2.6624999999999999E-2</v>
      </c>
      <c r="G255" s="114">
        <v>2.1499999999999998E-2</v>
      </c>
      <c r="H255" s="115"/>
      <c r="I255" s="116">
        <v>5</v>
      </c>
      <c r="J255" s="116">
        <v>3</v>
      </c>
      <c r="K255" s="113"/>
      <c r="L255" s="117">
        <v>0.56000000000000005</v>
      </c>
      <c r="M255" s="135">
        <v>0.76500000000000001</v>
      </c>
      <c r="N255" s="119">
        <v>0.7</v>
      </c>
      <c r="O255" s="120">
        <v>8.9999999999999993E-3</v>
      </c>
      <c r="P255" s="113"/>
      <c r="Q255" s="121">
        <v>179</v>
      </c>
      <c r="R255" s="122">
        <v>35.379664400531702</v>
      </c>
      <c r="S255" s="123">
        <v>36</v>
      </c>
      <c r="T255" s="135">
        <v>0.98276845557032499</v>
      </c>
      <c r="U255" s="136">
        <v>-25.3594285730798</v>
      </c>
      <c r="V255" s="126">
        <v>2.5000000000000001E-3</v>
      </c>
      <c r="W255" s="126"/>
      <c r="X255" s="127">
        <v>4</v>
      </c>
      <c r="Y255" s="127">
        <v>40</v>
      </c>
      <c r="Z255" s="113"/>
      <c r="AA255" s="128">
        <v>622</v>
      </c>
      <c r="AB255" s="112">
        <v>122.93939249793701</v>
      </c>
      <c r="AC255" s="123">
        <v>200</v>
      </c>
      <c r="AD255" s="118">
        <v>0.61469696248968497</v>
      </c>
      <c r="AE255" s="129">
        <v>-513.330158739333</v>
      </c>
      <c r="AF255" s="114"/>
      <c r="AG255" s="114"/>
      <c r="AH255" s="130">
        <v>390</v>
      </c>
      <c r="AI255" s="127">
        <v>593</v>
      </c>
      <c r="AJ255" s="113"/>
      <c r="AK255" s="122">
        <v>6221.1008400000001</v>
      </c>
      <c r="AL255" s="122">
        <v>1229.6115079389201</v>
      </c>
      <c r="AM255" s="131">
        <v>781.5</v>
      </c>
      <c r="AN255" s="124">
        <v>1.57339924240425</v>
      </c>
      <c r="AO255" s="132">
        <v>1784.7982447260599</v>
      </c>
      <c r="AP255" s="126">
        <v>0.01</v>
      </c>
      <c r="AQ255" s="126">
        <v>0.01</v>
      </c>
      <c r="AR255" s="127">
        <v>0</v>
      </c>
      <c r="AS255" s="127">
        <v>0</v>
      </c>
      <c r="AT255" s="115"/>
      <c r="AU255" s="122">
        <v>2607.4059400000001</v>
      </c>
      <c r="AV255" s="112">
        <v>515.35836376063105</v>
      </c>
      <c r="AW255" s="133">
        <v>573</v>
      </c>
      <c r="AX255" s="120">
        <v>0.89940377619656298</v>
      </c>
      <c r="AY255" s="122">
        <v>-638.357273013238</v>
      </c>
      <c r="AZ255" s="114"/>
      <c r="BA255" s="114"/>
      <c r="BB255" s="127">
        <v>292</v>
      </c>
      <c r="BC255" s="127">
        <v>872</v>
      </c>
      <c r="BD255" s="113"/>
      <c r="BE255" s="122">
        <v>228</v>
      </c>
      <c r="BF255" s="112">
        <v>45.064600465481703</v>
      </c>
      <c r="BG255" s="134">
        <v>65</v>
      </c>
      <c r="BH255" s="118">
        <v>0.693301545622796</v>
      </c>
      <c r="BI255" s="129">
        <v>-140.98230159028299</v>
      </c>
      <c r="BJ255" s="114"/>
      <c r="BK255" s="114"/>
      <c r="BL255" s="127">
        <v>101</v>
      </c>
      <c r="BM255" s="127">
        <v>167</v>
      </c>
      <c r="BN255" s="113"/>
      <c r="BO255" s="121">
        <v>377</v>
      </c>
      <c r="BP255" s="122">
        <v>74.514712173186894</v>
      </c>
      <c r="BQ255" s="134">
        <v>78</v>
      </c>
      <c r="BR255" s="135">
        <v>0.95531682273316498</v>
      </c>
      <c r="BS255" s="136">
        <v>-45.415674462287697</v>
      </c>
      <c r="BT255" s="114">
        <v>2.6250000000000002E-3</v>
      </c>
      <c r="BU255" s="126"/>
      <c r="BV255" s="121">
        <v>18</v>
      </c>
      <c r="BW255" s="121">
        <v>97</v>
      </c>
      <c r="BX255" s="115"/>
      <c r="BY255" s="120">
        <v>0.97722705961152001</v>
      </c>
      <c r="BZ255" s="120">
        <v>1</v>
      </c>
      <c r="CA255" s="137">
        <v>0.99089082384460803</v>
      </c>
      <c r="CB255" s="119">
        <v>0.9</v>
      </c>
      <c r="CC255" s="126">
        <v>2.5000000000000001E-3</v>
      </c>
      <c r="CD255" s="115"/>
      <c r="CE255" s="115"/>
    </row>
    <row r="256" spans="1:83" s="87" customFormat="1" ht="21.4" customHeight="1" x14ac:dyDescent="0.2">
      <c r="A256" s="111" t="s">
        <v>308</v>
      </c>
      <c r="B256" s="111" t="s">
        <v>377</v>
      </c>
      <c r="C256" s="111" t="s">
        <v>332</v>
      </c>
      <c r="D256" s="112">
        <v>2.5567076292222199</v>
      </c>
      <c r="E256" s="113"/>
      <c r="F256" s="114">
        <v>2.9499999999999998E-2</v>
      </c>
      <c r="G256" s="114">
        <v>2.2499999999999999E-2</v>
      </c>
      <c r="H256" s="115"/>
      <c r="I256" s="116">
        <v>5</v>
      </c>
      <c r="J256" s="116">
        <v>5</v>
      </c>
      <c r="K256" s="113"/>
      <c r="L256" s="138">
        <v>0.8</v>
      </c>
      <c r="M256" s="135">
        <v>0.75600000000000001</v>
      </c>
      <c r="N256" s="119">
        <v>0.7</v>
      </c>
      <c r="O256" s="120">
        <v>8.0000000000000002E-3</v>
      </c>
      <c r="P256" s="113"/>
      <c r="Q256" s="121">
        <v>69</v>
      </c>
      <c r="R256" s="122">
        <v>26.987833576023899</v>
      </c>
      <c r="S256" s="123">
        <v>36</v>
      </c>
      <c r="T256" s="120">
        <v>0.74966204377844203</v>
      </c>
      <c r="U256" s="128">
        <v>-34.270534559543897</v>
      </c>
      <c r="V256" s="126"/>
      <c r="W256" s="126"/>
      <c r="X256" s="127">
        <v>24</v>
      </c>
      <c r="Y256" s="127">
        <v>42</v>
      </c>
      <c r="Z256" s="113"/>
      <c r="AA256" s="128">
        <v>532</v>
      </c>
      <c r="AB256" s="112">
        <v>208.080108151373</v>
      </c>
      <c r="AC256" s="123">
        <v>200</v>
      </c>
      <c r="AD256" s="135">
        <v>1.0404005407568699</v>
      </c>
      <c r="AE256" s="136">
        <v>-41.725191997466297</v>
      </c>
      <c r="AF256" s="114">
        <v>5.4999999999999997E-3</v>
      </c>
      <c r="AG256" s="114">
        <v>2E-3</v>
      </c>
      <c r="AH256" s="130">
        <v>0</v>
      </c>
      <c r="AI256" s="127">
        <v>82</v>
      </c>
      <c r="AJ256" s="113"/>
      <c r="AK256" s="122">
        <v>1646.19865</v>
      </c>
      <c r="AL256" s="122">
        <v>643.87442317790203</v>
      </c>
      <c r="AM256" s="131">
        <v>612.9</v>
      </c>
      <c r="AN256" s="135">
        <v>1.0505374827506999</v>
      </c>
      <c r="AO256" s="139">
        <v>-111.982200876235</v>
      </c>
      <c r="AP256" s="126">
        <v>6.0000000000000001E-3</v>
      </c>
      <c r="AQ256" s="126">
        <v>2.5000000000000001E-3</v>
      </c>
      <c r="AR256" s="127">
        <v>0</v>
      </c>
      <c r="AS256" s="127">
        <v>235</v>
      </c>
      <c r="AT256" s="115"/>
      <c r="AU256" s="122">
        <v>1248.51378</v>
      </c>
      <c r="AV256" s="112">
        <v>488.32872626105097</v>
      </c>
      <c r="AW256" s="133">
        <v>573</v>
      </c>
      <c r="AX256" s="120">
        <v>0.85223163396344004</v>
      </c>
      <c r="AY256" s="122">
        <v>-391.69291074103398</v>
      </c>
      <c r="AZ256" s="114"/>
      <c r="BA256" s="114"/>
      <c r="BB256" s="127">
        <v>217</v>
      </c>
      <c r="BC256" s="127">
        <v>510</v>
      </c>
      <c r="BD256" s="113"/>
      <c r="BE256" s="122">
        <v>148.5</v>
      </c>
      <c r="BF256" s="112">
        <v>58.082511391877603</v>
      </c>
      <c r="BG256" s="134">
        <v>65</v>
      </c>
      <c r="BH256" s="120">
        <v>0.89357709833657795</v>
      </c>
      <c r="BI256" s="128">
        <v>-37.9606873991765</v>
      </c>
      <c r="BJ256" s="114"/>
      <c r="BK256" s="114"/>
      <c r="BL256" s="127">
        <v>18</v>
      </c>
      <c r="BM256" s="127">
        <v>51</v>
      </c>
      <c r="BN256" s="113"/>
      <c r="BO256" s="121">
        <v>258</v>
      </c>
      <c r="BP256" s="122">
        <v>100.91102989295899</v>
      </c>
      <c r="BQ256" s="134">
        <v>78</v>
      </c>
      <c r="BR256" s="124">
        <v>1.29373115247383</v>
      </c>
      <c r="BS256" s="125">
        <v>44.537411987081803</v>
      </c>
      <c r="BT256" s="114">
        <v>7.4999999999999997E-3</v>
      </c>
      <c r="BU256" s="126">
        <v>7.4999999999999997E-3</v>
      </c>
      <c r="BV256" s="121">
        <v>0</v>
      </c>
      <c r="BW256" s="121">
        <v>0</v>
      </c>
      <c r="BX256" s="115"/>
      <c r="BY256" s="120">
        <v>0.99550224887556205</v>
      </c>
      <c r="BZ256" s="120">
        <v>1</v>
      </c>
      <c r="CA256" s="137">
        <v>0.99820089955022495</v>
      </c>
      <c r="CB256" s="119">
        <v>0.9</v>
      </c>
      <c r="CC256" s="126">
        <v>2.5000000000000001E-3</v>
      </c>
      <c r="CD256" s="115"/>
      <c r="CE256" s="115"/>
    </row>
    <row r="257" spans="1:83" s="87" customFormat="1" ht="21.4" customHeight="1" x14ac:dyDescent="0.2">
      <c r="A257" s="111" t="s">
        <v>308</v>
      </c>
      <c r="B257" s="111" t="s">
        <v>377</v>
      </c>
      <c r="C257" s="111" t="s">
        <v>333</v>
      </c>
      <c r="D257" s="112">
        <v>4.3469709423333303</v>
      </c>
      <c r="E257" s="113"/>
      <c r="F257" s="114">
        <v>2.4750000000000001E-2</v>
      </c>
      <c r="G257" s="114">
        <v>1.35E-2</v>
      </c>
      <c r="H257" s="115"/>
      <c r="I257" s="116">
        <v>4</v>
      </c>
      <c r="J257" s="116">
        <v>4</v>
      </c>
      <c r="K257" s="113"/>
      <c r="L257" s="138">
        <v>0.75396023198011597</v>
      </c>
      <c r="M257" s="118">
        <v>0.52</v>
      </c>
      <c r="N257" s="119">
        <v>0.7</v>
      </c>
      <c r="O257" s="120"/>
      <c r="P257" s="113"/>
      <c r="Q257" s="121">
        <v>157</v>
      </c>
      <c r="R257" s="122">
        <v>36.117103629803999</v>
      </c>
      <c r="S257" s="123">
        <v>36</v>
      </c>
      <c r="T257" s="135">
        <v>1.00325287860567</v>
      </c>
      <c r="U257" s="136">
        <v>-18.582850302727799</v>
      </c>
      <c r="V257" s="126">
        <v>3.5000000000000001E-3</v>
      </c>
      <c r="W257" s="126">
        <v>5.0000000000000001E-4</v>
      </c>
      <c r="X257" s="127">
        <v>0</v>
      </c>
      <c r="Y257" s="127">
        <v>31</v>
      </c>
      <c r="Z257" s="113"/>
      <c r="AA257" s="128">
        <v>411</v>
      </c>
      <c r="AB257" s="112">
        <v>94.5485961264297</v>
      </c>
      <c r="AC257" s="123">
        <v>200</v>
      </c>
      <c r="AD257" s="118">
        <v>0.47274298063214898</v>
      </c>
      <c r="AE257" s="129">
        <v>-564.46027945959895</v>
      </c>
      <c r="AF257" s="114"/>
      <c r="AG257" s="114"/>
      <c r="AH257" s="130">
        <v>459</v>
      </c>
      <c r="AI257" s="127">
        <v>633</v>
      </c>
      <c r="AJ257" s="113"/>
      <c r="AK257" s="122">
        <v>2470.3525500000001</v>
      </c>
      <c r="AL257" s="122">
        <v>568.29286019427195</v>
      </c>
      <c r="AM257" s="131">
        <v>624</v>
      </c>
      <c r="AN257" s="120">
        <v>0.91072573749082097</v>
      </c>
      <c r="AO257" s="122">
        <v>-573.08352191394999</v>
      </c>
      <c r="AP257" s="126"/>
      <c r="AQ257" s="126"/>
      <c r="AR257" s="127">
        <v>243</v>
      </c>
      <c r="AS257" s="127">
        <v>785</v>
      </c>
      <c r="AT257" s="115"/>
      <c r="AU257" s="122">
        <v>2664.9359199999999</v>
      </c>
      <c r="AV257" s="112">
        <v>613.05583942310295</v>
      </c>
      <c r="AW257" s="133">
        <v>573</v>
      </c>
      <c r="AX257" s="135">
        <v>1.0699054789233899</v>
      </c>
      <c r="AY257" s="139">
        <v>-123.779826211854</v>
      </c>
      <c r="AZ257" s="114">
        <v>1.125E-2</v>
      </c>
      <c r="BA257" s="114">
        <v>5.2500000000000003E-3</v>
      </c>
      <c r="BB257" s="127">
        <v>0</v>
      </c>
      <c r="BC257" s="127">
        <v>325</v>
      </c>
      <c r="BD257" s="113"/>
      <c r="BE257" s="122">
        <v>207</v>
      </c>
      <c r="BF257" s="112">
        <v>47.619365932289398</v>
      </c>
      <c r="BG257" s="134">
        <v>65</v>
      </c>
      <c r="BH257" s="118">
        <v>0.73260562972752896</v>
      </c>
      <c r="BI257" s="129">
        <v>-110.02459082436999</v>
      </c>
      <c r="BJ257" s="114"/>
      <c r="BK257" s="114"/>
      <c r="BL257" s="127">
        <v>76</v>
      </c>
      <c r="BM257" s="127">
        <v>133</v>
      </c>
      <c r="BN257" s="113"/>
      <c r="BO257" s="121">
        <v>388</v>
      </c>
      <c r="BP257" s="122">
        <v>89.257555467286494</v>
      </c>
      <c r="BQ257" s="134">
        <v>78</v>
      </c>
      <c r="BR257" s="124">
        <v>1.14432763419598</v>
      </c>
      <c r="BS257" s="125">
        <v>25.0661796594595</v>
      </c>
      <c r="BT257" s="114">
        <v>7.4999999999999997E-3</v>
      </c>
      <c r="BU257" s="126">
        <v>5.2500000000000003E-3</v>
      </c>
      <c r="BV257" s="121">
        <v>0</v>
      </c>
      <c r="BW257" s="121">
        <v>19</v>
      </c>
      <c r="BX257" s="115"/>
      <c r="BY257" s="120">
        <v>0.98974651096553701</v>
      </c>
      <c r="BZ257" s="120">
        <v>1</v>
      </c>
      <c r="CA257" s="137">
        <v>0.99589860438621503</v>
      </c>
      <c r="CB257" s="119">
        <v>0.9</v>
      </c>
      <c r="CC257" s="126">
        <v>2.5000000000000001E-3</v>
      </c>
      <c r="CD257" s="115"/>
      <c r="CE257" s="115"/>
    </row>
    <row r="258" spans="1:83" s="87" customFormat="1" ht="21.4" customHeight="1" x14ac:dyDescent="0.2">
      <c r="A258" s="111" t="s">
        <v>308</v>
      </c>
      <c r="B258" s="111" t="s">
        <v>377</v>
      </c>
      <c r="C258" s="111" t="s">
        <v>334</v>
      </c>
      <c r="D258" s="112">
        <v>3.35794614355556</v>
      </c>
      <c r="E258" s="113"/>
      <c r="F258" s="114">
        <v>5.5125E-2</v>
      </c>
      <c r="G258" s="114">
        <v>4.1375000000000002E-2</v>
      </c>
      <c r="H258" s="115"/>
      <c r="I258" s="116">
        <v>6</v>
      </c>
      <c r="J258" s="116">
        <v>6</v>
      </c>
      <c r="K258" s="113"/>
      <c r="L258" s="138">
        <v>0.7</v>
      </c>
      <c r="M258" s="135">
        <v>0.83199999999999996</v>
      </c>
      <c r="N258" s="119">
        <v>0.7</v>
      </c>
      <c r="O258" s="120">
        <v>1.7999999999999999E-2</v>
      </c>
      <c r="P258" s="113"/>
      <c r="Q258" s="121">
        <v>144</v>
      </c>
      <c r="R258" s="122">
        <v>42.883356028910498</v>
      </c>
      <c r="S258" s="123">
        <v>36</v>
      </c>
      <c r="T258" s="124">
        <v>1.1912043341364</v>
      </c>
      <c r="U258" s="125">
        <v>8.3658393695038207</v>
      </c>
      <c r="V258" s="126">
        <v>0.01</v>
      </c>
      <c r="W258" s="126">
        <v>9.4999999999999998E-3</v>
      </c>
      <c r="X258" s="127">
        <v>0</v>
      </c>
      <c r="Y258" s="127">
        <v>2</v>
      </c>
      <c r="Z258" s="113"/>
      <c r="AA258" s="128">
        <v>272</v>
      </c>
      <c r="AB258" s="112">
        <v>81.001894721275406</v>
      </c>
      <c r="AC258" s="123">
        <v>200</v>
      </c>
      <c r="AD258" s="118">
        <v>0.40500947360637701</v>
      </c>
      <c r="AE258" s="129">
        <v>-481.52311461386802</v>
      </c>
      <c r="AF258" s="114"/>
      <c r="AG258" s="114"/>
      <c r="AH258" s="130">
        <v>400</v>
      </c>
      <c r="AI258" s="127">
        <v>534</v>
      </c>
      <c r="AJ258" s="113"/>
      <c r="AK258" s="122">
        <v>2227.87583</v>
      </c>
      <c r="AL258" s="122">
        <v>663.46383615343404</v>
      </c>
      <c r="AM258" s="131">
        <v>655.6</v>
      </c>
      <c r="AN258" s="135">
        <v>1.0119948690564899</v>
      </c>
      <c r="AO258" s="139">
        <v>-242.172939704258</v>
      </c>
      <c r="AP258" s="126">
        <v>4.0000000000000001E-3</v>
      </c>
      <c r="AQ258" s="126">
        <v>5.0000000000000001E-4</v>
      </c>
      <c r="AR258" s="127">
        <v>0</v>
      </c>
      <c r="AS258" s="127">
        <v>414</v>
      </c>
      <c r="AT258" s="115"/>
      <c r="AU258" s="122">
        <v>2174.7449200000001</v>
      </c>
      <c r="AV258" s="112">
        <v>647.64139358628199</v>
      </c>
      <c r="AW258" s="133">
        <v>573</v>
      </c>
      <c r="AX258" s="124">
        <v>1.13026421219246</v>
      </c>
      <c r="AY258" s="132">
        <v>20.519044167887401</v>
      </c>
      <c r="AZ258" s="114">
        <v>1.4999999999999999E-2</v>
      </c>
      <c r="BA258" s="114">
        <v>9.75E-3</v>
      </c>
      <c r="BB258" s="127">
        <v>0</v>
      </c>
      <c r="BC258" s="127">
        <v>135</v>
      </c>
      <c r="BD258" s="113"/>
      <c r="BE258" s="122">
        <v>143.69999999999999</v>
      </c>
      <c r="BF258" s="112">
        <v>42.794015703850299</v>
      </c>
      <c r="BG258" s="134">
        <v>65</v>
      </c>
      <c r="BH258" s="118">
        <v>0.658369472366928</v>
      </c>
      <c r="BI258" s="129">
        <v>-101.195012249507</v>
      </c>
      <c r="BJ258" s="114"/>
      <c r="BK258" s="114"/>
      <c r="BL258" s="127">
        <v>75</v>
      </c>
      <c r="BM258" s="127">
        <v>119</v>
      </c>
      <c r="BN258" s="113"/>
      <c r="BO258" s="121">
        <v>269</v>
      </c>
      <c r="BP258" s="122">
        <v>80.108491470673101</v>
      </c>
      <c r="BQ258" s="134">
        <v>78</v>
      </c>
      <c r="BR258" s="135">
        <v>1.02703194193171</v>
      </c>
      <c r="BS258" s="136">
        <v>-11.358953060826</v>
      </c>
      <c r="BT258" s="114">
        <v>5.6249999999999998E-3</v>
      </c>
      <c r="BU258" s="126">
        <v>1.1249999999999999E-3</v>
      </c>
      <c r="BV258" s="121">
        <v>0</v>
      </c>
      <c r="BW258" s="121">
        <v>46</v>
      </c>
      <c r="BX258" s="115"/>
      <c r="BY258" s="120">
        <v>0.962836556693212</v>
      </c>
      <c r="BZ258" s="120">
        <v>1</v>
      </c>
      <c r="CA258" s="137">
        <v>0.98513462267728502</v>
      </c>
      <c r="CB258" s="119">
        <v>0.9</v>
      </c>
      <c r="CC258" s="126">
        <v>2.5000000000000001E-3</v>
      </c>
      <c r="CD258" s="115"/>
      <c r="CE258" s="115"/>
    </row>
    <row r="259" spans="1:83" s="87" customFormat="1" ht="21.4" customHeight="1" x14ac:dyDescent="0.2">
      <c r="A259" s="111" t="s">
        <v>308</v>
      </c>
      <c r="B259" s="111" t="s">
        <v>377</v>
      </c>
      <c r="C259" s="111" t="s">
        <v>335</v>
      </c>
      <c r="D259" s="112">
        <v>3.0955910093333299</v>
      </c>
      <c r="E259" s="113"/>
      <c r="F259" s="114">
        <v>2.8000000000000001E-2</v>
      </c>
      <c r="G259" s="114">
        <v>1.9E-2</v>
      </c>
      <c r="H259" s="115"/>
      <c r="I259" s="116">
        <v>4</v>
      </c>
      <c r="J259" s="116">
        <v>4</v>
      </c>
      <c r="K259" s="113"/>
      <c r="L259" s="117">
        <v>0.6</v>
      </c>
      <c r="M259" s="120">
        <v>0.68700000000000006</v>
      </c>
      <c r="N259" s="119">
        <v>0.7</v>
      </c>
      <c r="O259" s="120"/>
      <c r="P259" s="113"/>
      <c r="Q259" s="121">
        <v>121</v>
      </c>
      <c r="R259" s="122">
        <v>39.087850958082001</v>
      </c>
      <c r="S259" s="123">
        <v>36</v>
      </c>
      <c r="T259" s="135">
        <v>1.0857736377245</v>
      </c>
      <c r="U259" s="136">
        <v>-4.0371120489918697</v>
      </c>
      <c r="V259" s="126">
        <v>8.0000000000000002E-3</v>
      </c>
      <c r="W259" s="126">
        <v>4.4999999999999997E-3</v>
      </c>
      <c r="X259" s="127">
        <v>0</v>
      </c>
      <c r="Y259" s="127">
        <v>13</v>
      </c>
      <c r="Z259" s="113"/>
      <c r="AA259" s="128">
        <v>184</v>
      </c>
      <c r="AB259" s="112">
        <v>59.4393766635297</v>
      </c>
      <c r="AC259" s="123">
        <v>200</v>
      </c>
      <c r="AD259" s="118">
        <v>0.29719688331764799</v>
      </c>
      <c r="AE259" s="129">
        <v>-510.65062249439899</v>
      </c>
      <c r="AF259" s="114"/>
      <c r="AG259" s="114"/>
      <c r="AH259" s="130">
        <v>436</v>
      </c>
      <c r="AI259" s="127">
        <v>559</v>
      </c>
      <c r="AJ259" s="113"/>
      <c r="AK259" s="122">
        <v>2176.6381099999999</v>
      </c>
      <c r="AL259" s="122">
        <v>703.14137217654002</v>
      </c>
      <c r="AM259" s="131">
        <v>627.70000000000005</v>
      </c>
      <c r="AN259" s="124">
        <v>1.1201869876956201</v>
      </c>
      <c r="AO259" s="132">
        <v>-3.5228686986720299</v>
      </c>
      <c r="AP259" s="126">
        <v>0.01</v>
      </c>
      <c r="AQ259" s="126">
        <v>6.0000000000000001E-3</v>
      </c>
      <c r="AR259" s="127">
        <v>0</v>
      </c>
      <c r="AS259" s="127">
        <v>156</v>
      </c>
      <c r="AT259" s="115"/>
      <c r="AU259" s="122">
        <v>1522.9993300000001</v>
      </c>
      <c r="AV259" s="112">
        <v>491.98984149007202</v>
      </c>
      <c r="AW259" s="133">
        <v>573</v>
      </c>
      <c r="AX259" s="120">
        <v>0.85862101481688002</v>
      </c>
      <c r="AY259" s="122">
        <v>-462.917646690418</v>
      </c>
      <c r="AZ259" s="114"/>
      <c r="BA259" s="114"/>
      <c r="BB259" s="127">
        <v>251</v>
      </c>
      <c r="BC259" s="127">
        <v>606</v>
      </c>
      <c r="BD259" s="113"/>
      <c r="BE259" s="122">
        <v>124.6</v>
      </c>
      <c r="BF259" s="112">
        <v>40.250795284107603</v>
      </c>
      <c r="BG259" s="134">
        <v>65</v>
      </c>
      <c r="BH259" s="118">
        <v>0.61924300437088597</v>
      </c>
      <c r="BI259" s="129">
        <v>-101.16145231068</v>
      </c>
      <c r="BJ259" s="114"/>
      <c r="BK259" s="114"/>
      <c r="BL259" s="127">
        <v>77</v>
      </c>
      <c r="BM259" s="127">
        <v>117</v>
      </c>
      <c r="BN259" s="113"/>
      <c r="BO259" s="121">
        <v>281</v>
      </c>
      <c r="BP259" s="122">
        <v>90.774265448107798</v>
      </c>
      <c r="BQ259" s="134">
        <v>78</v>
      </c>
      <c r="BR259" s="124">
        <v>1.1637726339501</v>
      </c>
      <c r="BS259" s="125">
        <v>22.545391921549101</v>
      </c>
      <c r="BT259" s="114">
        <v>7.4999999999999997E-3</v>
      </c>
      <c r="BU259" s="126">
        <v>6.0000000000000001E-3</v>
      </c>
      <c r="BV259" s="121">
        <v>0</v>
      </c>
      <c r="BW259" s="121">
        <v>9</v>
      </c>
      <c r="BX259" s="115"/>
      <c r="BY259" s="120">
        <v>0.99064817800709404</v>
      </c>
      <c r="BZ259" s="120">
        <v>1</v>
      </c>
      <c r="CA259" s="137">
        <v>0.99625927120283797</v>
      </c>
      <c r="CB259" s="119">
        <v>0.9</v>
      </c>
      <c r="CC259" s="126">
        <v>2.5000000000000001E-3</v>
      </c>
      <c r="CD259" s="115"/>
      <c r="CE259" s="115"/>
    </row>
    <row r="260" spans="1:83" s="87" customFormat="1" ht="21.4" customHeight="1" x14ac:dyDescent="0.2">
      <c r="A260" s="111" t="s">
        <v>308</v>
      </c>
      <c r="B260" s="111" t="s">
        <v>377</v>
      </c>
      <c r="C260" s="111" t="s">
        <v>326</v>
      </c>
      <c r="D260" s="112">
        <v>13.8803627408889</v>
      </c>
      <c r="E260" s="113"/>
      <c r="F260" s="114">
        <v>3.875E-2</v>
      </c>
      <c r="G260" s="114">
        <v>3.6499999999999998E-2</v>
      </c>
      <c r="H260" s="115"/>
      <c r="I260" s="116">
        <v>6</v>
      </c>
      <c r="J260" s="116">
        <v>5</v>
      </c>
      <c r="K260" s="113"/>
      <c r="L260" s="117">
        <v>0.62462090362613898</v>
      </c>
      <c r="M260" s="135">
        <v>0.76</v>
      </c>
      <c r="N260" s="119">
        <v>0.7</v>
      </c>
      <c r="O260" s="120">
        <v>8.0000000000000002E-3</v>
      </c>
      <c r="P260" s="113"/>
      <c r="Q260" s="121">
        <v>584</v>
      </c>
      <c r="R260" s="122">
        <v>42.073828393522298</v>
      </c>
      <c r="S260" s="123">
        <v>36</v>
      </c>
      <c r="T260" s="124">
        <v>1.1687174553756201</v>
      </c>
      <c r="U260" s="125">
        <v>23.344388170016401</v>
      </c>
      <c r="V260" s="126">
        <v>0.01</v>
      </c>
      <c r="W260" s="126">
        <v>8.5000000000000006E-3</v>
      </c>
      <c r="X260" s="127">
        <v>0</v>
      </c>
      <c r="Y260" s="127">
        <v>16</v>
      </c>
      <c r="Z260" s="113"/>
      <c r="AA260" s="128">
        <v>2109</v>
      </c>
      <c r="AB260" s="112">
        <v>151.94127411290799</v>
      </c>
      <c r="AC260" s="123">
        <v>200</v>
      </c>
      <c r="AD260" s="120">
        <v>0.75970637056454005</v>
      </c>
      <c r="AE260" s="128">
        <v>-1005.75339905546</v>
      </c>
      <c r="AF260" s="114"/>
      <c r="AG260" s="114"/>
      <c r="AH260" s="130">
        <v>668</v>
      </c>
      <c r="AI260" s="127">
        <v>1223</v>
      </c>
      <c r="AJ260" s="113"/>
      <c r="AK260" s="122">
        <v>15019.987069999999</v>
      </c>
      <c r="AL260" s="122">
        <v>1082.10335352073</v>
      </c>
      <c r="AM260" s="131">
        <v>782.4</v>
      </c>
      <c r="AN260" s="124">
        <v>1.3830564334365201</v>
      </c>
      <c r="AO260" s="132">
        <v>2835.0717728950199</v>
      </c>
      <c r="AP260" s="126">
        <v>0.01</v>
      </c>
      <c r="AQ260" s="126">
        <v>0.01</v>
      </c>
      <c r="AR260" s="127">
        <v>0</v>
      </c>
      <c r="AS260" s="127">
        <v>0</v>
      </c>
      <c r="AT260" s="115"/>
      <c r="AU260" s="122">
        <v>7491.9744099999998</v>
      </c>
      <c r="AV260" s="112">
        <v>539.75350283390503</v>
      </c>
      <c r="AW260" s="133">
        <v>573</v>
      </c>
      <c r="AX260" s="135">
        <v>0.94197818993700699</v>
      </c>
      <c r="AY260" s="139">
        <v>-1412.7058034526301</v>
      </c>
      <c r="AZ260" s="114">
        <v>7.5000000000000002E-4</v>
      </c>
      <c r="BA260" s="114"/>
      <c r="BB260" s="127">
        <v>462</v>
      </c>
      <c r="BC260" s="127">
        <v>2053</v>
      </c>
      <c r="BD260" s="113"/>
      <c r="BE260" s="122">
        <v>674.4</v>
      </c>
      <c r="BF260" s="112">
        <v>48.586626487314099</v>
      </c>
      <c r="BG260" s="134">
        <v>65</v>
      </c>
      <c r="BH260" s="120">
        <v>0.74748656134329405</v>
      </c>
      <c r="BI260" s="128">
        <v>-337.89485469302599</v>
      </c>
      <c r="BJ260" s="114"/>
      <c r="BK260" s="114"/>
      <c r="BL260" s="127">
        <v>228</v>
      </c>
      <c r="BM260" s="127">
        <v>409</v>
      </c>
      <c r="BN260" s="113"/>
      <c r="BO260" s="121">
        <v>1567</v>
      </c>
      <c r="BP260" s="122">
        <v>112.89330324083799</v>
      </c>
      <c r="BQ260" s="134">
        <v>78</v>
      </c>
      <c r="BR260" s="124">
        <v>1.44735004154921</v>
      </c>
      <c r="BS260" s="125">
        <v>408.11185832789801</v>
      </c>
      <c r="BT260" s="114">
        <v>7.4999999999999997E-3</v>
      </c>
      <c r="BU260" s="126">
        <v>7.4999999999999997E-3</v>
      </c>
      <c r="BV260" s="121">
        <v>0</v>
      </c>
      <c r="BW260" s="121">
        <v>0</v>
      </c>
      <c r="BX260" s="115"/>
      <c r="BY260" s="120">
        <v>0.97611850060459504</v>
      </c>
      <c r="BZ260" s="120">
        <v>1</v>
      </c>
      <c r="CA260" s="137">
        <v>0.99044740024183797</v>
      </c>
      <c r="CB260" s="119">
        <v>0.9</v>
      </c>
      <c r="CC260" s="126">
        <v>2.5000000000000001E-3</v>
      </c>
      <c r="CD260" s="115"/>
      <c r="CE260" s="115"/>
    </row>
    <row r="261" spans="1:83" s="87" customFormat="1" ht="21.4" customHeight="1" x14ac:dyDescent="0.2">
      <c r="A261" s="111" t="s">
        <v>308</v>
      </c>
      <c r="B261" s="111" t="s">
        <v>377</v>
      </c>
      <c r="C261" s="111" t="s">
        <v>338</v>
      </c>
      <c r="D261" s="112">
        <v>3.91289081288889</v>
      </c>
      <c r="E261" s="113"/>
      <c r="F261" s="114">
        <v>2.4500000000000001E-2</v>
      </c>
      <c r="G261" s="114">
        <v>2.4500000000000001E-2</v>
      </c>
      <c r="H261" s="115"/>
      <c r="I261" s="116">
        <v>3</v>
      </c>
      <c r="J261" s="116">
        <v>3</v>
      </c>
      <c r="K261" s="113"/>
      <c r="L261" s="138">
        <v>0.7</v>
      </c>
      <c r="M261" s="135">
        <v>0.78400000000000003</v>
      </c>
      <c r="N261" s="119">
        <v>0.7</v>
      </c>
      <c r="O261" s="120">
        <v>1.2E-2</v>
      </c>
      <c r="P261" s="113"/>
      <c r="Q261" s="121">
        <v>124</v>
      </c>
      <c r="R261" s="122">
        <v>31.690125262772298</v>
      </c>
      <c r="S261" s="123">
        <v>36</v>
      </c>
      <c r="T261" s="120">
        <v>0.88028125729923201</v>
      </c>
      <c r="U261" s="128">
        <v>-34.049485714208103</v>
      </c>
      <c r="V261" s="126"/>
      <c r="W261" s="126"/>
      <c r="X261" s="127">
        <v>17</v>
      </c>
      <c r="Y261" s="127">
        <v>46</v>
      </c>
      <c r="Z261" s="113"/>
      <c r="AA261" s="128">
        <v>630</v>
      </c>
      <c r="AB261" s="112">
        <v>161.00628157698901</v>
      </c>
      <c r="AC261" s="123">
        <v>200</v>
      </c>
      <c r="AD261" s="120">
        <v>0.80503140788494498</v>
      </c>
      <c r="AE261" s="128">
        <v>-248.05269841226701</v>
      </c>
      <c r="AF261" s="114"/>
      <c r="AG261" s="114"/>
      <c r="AH261" s="130">
        <v>153</v>
      </c>
      <c r="AI261" s="127">
        <v>310</v>
      </c>
      <c r="AJ261" s="113"/>
      <c r="AK261" s="122">
        <v>3435.2764099999999</v>
      </c>
      <c r="AL261" s="122">
        <v>877.93822375118498</v>
      </c>
      <c r="AM261" s="131">
        <v>700.1</v>
      </c>
      <c r="AN261" s="124">
        <v>1.2540183170278301</v>
      </c>
      <c r="AO261" s="132">
        <v>361.65293920785899</v>
      </c>
      <c r="AP261" s="126">
        <v>0.01</v>
      </c>
      <c r="AQ261" s="126">
        <v>0.01</v>
      </c>
      <c r="AR261" s="127">
        <v>0</v>
      </c>
      <c r="AS261" s="127">
        <v>0</v>
      </c>
      <c r="AT261" s="115"/>
      <c r="AU261" s="122">
        <v>1909.2527</v>
      </c>
      <c r="AV261" s="112">
        <v>487.93917113940603</v>
      </c>
      <c r="AW261" s="133">
        <v>573</v>
      </c>
      <c r="AX261" s="120">
        <v>0.85155178209320403</v>
      </c>
      <c r="AY261" s="122">
        <v>-600.98727350525905</v>
      </c>
      <c r="AZ261" s="114"/>
      <c r="BA261" s="114"/>
      <c r="BB261" s="127">
        <v>333</v>
      </c>
      <c r="BC261" s="127">
        <v>782</v>
      </c>
      <c r="BD261" s="113"/>
      <c r="BE261" s="122">
        <v>182</v>
      </c>
      <c r="BF261" s="112">
        <v>46.5129257889078</v>
      </c>
      <c r="BG261" s="134">
        <v>65</v>
      </c>
      <c r="BH261" s="118">
        <v>0.71558347367550401</v>
      </c>
      <c r="BI261" s="129">
        <v>-103.36712698398701</v>
      </c>
      <c r="BJ261" s="114"/>
      <c r="BK261" s="114"/>
      <c r="BL261" s="127">
        <v>73</v>
      </c>
      <c r="BM261" s="127">
        <v>124</v>
      </c>
      <c r="BN261" s="113"/>
      <c r="BO261" s="121">
        <v>254</v>
      </c>
      <c r="BP261" s="122">
        <v>64.913643683420801</v>
      </c>
      <c r="BQ261" s="134">
        <v>78</v>
      </c>
      <c r="BR261" s="120">
        <v>0.83222620106949696</v>
      </c>
      <c r="BS261" s="128">
        <v>-72.691949437068999</v>
      </c>
      <c r="BT261" s="114"/>
      <c r="BU261" s="126"/>
      <c r="BV261" s="121">
        <v>52</v>
      </c>
      <c r="BW261" s="121">
        <v>113</v>
      </c>
      <c r="BX261" s="115"/>
      <c r="BY261" s="120">
        <v>0.98801369863013699</v>
      </c>
      <c r="BZ261" s="120">
        <v>1</v>
      </c>
      <c r="CA261" s="137">
        <v>0.99520547945205495</v>
      </c>
      <c r="CB261" s="119">
        <v>0.9</v>
      </c>
      <c r="CC261" s="126">
        <v>2.5000000000000001E-3</v>
      </c>
      <c r="CD261" s="115"/>
      <c r="CE261" s="115"/>
    </row>
    <row r="262" spans="1:83" s="87" customFormat="1" ht="21.95" customHeight="1" x14ac:dyDescent="0.2">
      <c r="A262" s="142"/>
      <c r="B262" s="142"/>
      <c r="C262" s="143" t="s">
        <v>339</v>
      </c>
      <c r="D262" s="144">
        <v>1138.85373601933</v>
      </c>
      <c r="E262" s="145"/>
      <c r="F262" s="142"/>
      <c r="G262" s="142"/>
      <c r="H262" s="146"/>
      <c r="I262" s="142"/>
      <c r="J262" s="142"/>
      <c r="K262" s="145"/>
      <c r="L262" s="147">
        <v>0.630963212479691</v>
      </c>
      <c r="M262" s="148">
        <v>0.60538634790000001</v>
      </c>
      <c r="N262" s="149" t="s">
        <v>516</v>
      </c>
      <c r="O262" s="142"/>
      <c r="P262" s="145"/>
      <c r="Q262" s="150">
        <v>49443</v>
      </c>
      <c r="R262" s="151">
        <v>43.414705889115702</v>
      </c>
      <c r="S262" s="152" t="s">
        <v>517</v>
      </c>
      <c r="T262" s="153">
        <v>1.20596405247544</v>
      </c>
      <c r="U262" s="154">
        <v>3442.41989470709</v>
      </c>
      <c r="V262" s="150"/>
      <c r="W262" s="150"/>
      <c r="X262" s="155">
        <v>1568</v>
      </c>
      <c r="Y262" s="155">
        <v>4916</v>
      </c>
      <c r="Z262" s="145"/>
      <c r="AA262" s="156">
        <v>126263</v>
      </c>
      <c r="AB262" s="151">
        <v>110.86849523041499</v>
      </c>
      <c r="AC262" s="152" t="s">
        <v>518</v>
      </c>
      <c r="AD262" s="153">
        <v>0.55434247615207599</v>
      </c>
      <c r="AE262" s="156">
        <v>-129295.778362738</v>
      </c>
      <c r="AF262" s="142"/>
      <c r="AG262" s="142"/>
      <c r="AH262" s="157">
        <v>101808</v>
      </c>
      <c r="AI262" s="158">
        <v>147189</v>
      </c>
      <c r="AJ262" s="145"/>
      <c r="AK262" s="159">
        <v>878560.71725999995</v>
      </c>
      <c r="AL262" s="159">
        <v>771.44297768285605</v>
      </c>
      <c r="AM262" s="160" t="s">
        <v>519</v>
      </c>
      <c r="AN262" s="153">
        <v>1.0714485801150799</v>
      </c>
      <c r="AO262" s="154">
        <v>-65098.344866915999</v>
      </c>
      <c r="AP262" s="150"/>
      <c r="AQ262" s="150"/>
      <c r="AR262" s="155">
        <v>89707</v>
      </c>
      <c r="AS262" s="155">
        <v>186341</v>
      </c>
      <c r="AT262" s="146"/>
      <c r="AU262" s="159">
        <v>656136.31655999995</v>
      </c>
      <c r="AV262" s="159">
        <v>576.13747561070602</v>
      </c>
      <c r="AW262" s="149" t="s">
        <v>520</v>
      </c>
      <c r="AX262" s="153">
        <v>1.0054755246260101</v>
      </c>
      <c r="AY262" s="154">
        <v>-74473.431791471594</v>
      </c>
      <c r="AZ262" s="150"/>
      <c r="BA262" s="150"/>
      <c r="BB262" s="155">
        <v>47432</v>
      </c>
      <c r="BC262" s="155">
        <v>140219</v>
      </c>
      <c r="BD262" s="145"/>
      <c r="BE262" s="159">
        <v>64017.4</v>
      </c>
      <c r="BF262" s="161">
        <v>56.212135040063799</v>
      </c>
      <c r="BG262" s="149" t="s">
        <v>521</v>
      </c>
      <c r="BH262" s="153">
        <v>0.86480207753944405</v>
      </c>
      <c r="BI262" s="154">
        <v>-19039.20296789</v>
      </c>
      <c r="BJ262" s="150"/>
      <c r="BK262" s="150"/>
      <c r="BL262" s="155">
        <v>12658</v>
      </c>
      <c r="BM262" s="155">
        <v>25542</v>
      </c>
      <c r="BN262" s="145"/>
      <c r="BO262" s="150">
        <v>115227</v>
      </c>
      <c r="BP262" s="159">
        <v>101.1780497843</v>
      </c>
      <c r="BQ262" s="162" t="s">
        <v>522</v>
      </c>
      <c r="BR262" s="153">
        <v>1.2971544844141001</v>
      </c>
      <c r="BS262" s="154">
        <v>20142.7349552626</v>
      </c>
      <c r="BT262" s="150"/>
      <c r="BU262" s="150"/>
      <c r="BV262" s="150">
        <v>2289</v>
      </c>
      <c r="BW262" s="150">
        <v>7423</v>
      </c>
      <c r="BX262" s="146"/>
      <c r="BY262" s="153">
        <v>0.99429879019937994</v>
      </c>
      <c r="BZ262" s="153">
        <v>0.99892887746358205</v>
      </c>
      <c r="CA262" s="163">
        <v>0.99707684255790097</v>
      </c>
      <c r="CB262" s="149" t="s">
        <v>523</v>
      </c>
      <c r="CC262" s="164"/>
      <c r="CD262" s="146"/>
      <c r="CE262" s="146"/>
    </row>
    <row r="263" spans="1:83" s="87" customFormat="1" ht="28.7" customHeight="1" x14ac:dyDescent="0.2"/>
  </sheetData>
  <autoFilter ref="A5:CE262" xr:uid="{4E658579-366D-4FF9-A2A6-106ED856DF19}"/>
  <mergeCells count="87">
    <mergeCell ref="BB4:BB5"/>
    <mergeCell ref="BC4:BC5"/>
    <mergeCell ref="BE4:BE5"/>
    <mergeCell ref="CB4:CB5"/>
    <mergeCell ref="CC4:CC5"/>
    <mergeCell ref="BV4:BV5"/>
    <mergeCell ref="BW4:BW5"/>
    <mergeCell ref="BY4:BY5"/>
    <mergeCell ref="BZ4:BZ5"/>
    <mergeCell ref="CA4:CA5"/>
    <mergeCell ref="BS4:BS5"/>
    <mergeCell ref="BT4:BT5"/>
    <mergeCell ref="BU4:BU5"/>
    <mergeCell ref="BF4:BF5"/>
    <mergeCell ref="BG4:BG5"/>
    <mergeCell ref="BH4:BH5"/>
    <mergeCell ref="AG4:AG5"/>
    <mergeCell ref="AQ4:AQ5"/>
    <mergeCell ref="BA4:BA5"/>
    <mergeCell ref="BK4:BK5"/>
    <mergeCell ref="BR4:BR5"/>
    <mergeCell ref="BQ4:BQ5"/>
    <mergeCell ref="BJ4:BJ5"/>
    <mergeCell ref="BL4:BL5"/>
    <mergeCell ref="BM4:BM5"/>
    <mergeCell ref="BO4:BO5"/>
    <mergeCell ref="BP4:BP5"/>
    <mergeCell ref="BI4:BI5"/>
    <mergeCell ref="AW4:AW5"/>
    <mergeCell ref="AX4:AX5"/>
    <mergeCell ref="AY4:AY5"/>
    <mergeCell ref="AZ4:AZ5"/>
    <mergeCell ref="BY2:CC2"/>
    <mergeCell ref="L3:O3"/>
    <mergeCell ref="Q3:Y3"/>
    <mergeCell ref="AA3:AI3"/>
    <mergeCell ref="AK3:AS3"/>
    <mergeCell ref="AU3:BC3"/>
    <mergeCell ref="BE3:BM3"/>
    <mergeCell ref="BO3:BW3"/>
    <mergeCell ref="BY3:CC3"/>
    <mergeCell ref="L2:O2"/>
    <mergeCell ref="Q2:Y2"/>
    <mergeCell ref="AA2:AI2"/>
    <mergeCell ref="AK2:AS2"/>
    <mergeCell ref="AU2:BC2"/>
    <mergeCell ref="BE2:BM2"/>
    <mergeCell ref="BO2:BW2"/>
    <mergeCell ref="AH4:AH5"/>
    <mergeCell ref="AV4:AV5"/>
    <mergeCell ref="AK4:AK5"/>
    <mergeCell ref="AL4:AL5"/>
    <mergeCell ref="AM4:AM5"/>
    <mergeCell ref="AN4:AN5"/>
    <mergeCell ref="AO4:AO5"/>
    <mergeCell ref="AP4:AP5"/>
    <mergeCell ref="AR4:AR5"/>
    <mergeCell ref="AS4:AS5"/>
    <mergeCell ref="AU4:AU5"/>
    <mergeCell ref="AI4:AI5"/>
    <mergeCell ref="AB4:AB5"/>
    <mergeCell ref="AC4:AC5"/>
    <mergeCell ref="AD4:AD5"/>
    <mergeCell ref="AE4:AE5"/>
    <mergeCell ref="AF4:AF5"/>
    <mergeCell ref="V4:V5"/>
    <mergeCell ref="X4:X5"/>
    <mergeCell ref="Y4:Y5"/>
    <mergeCell ref="AA4:AA5"/>
    <mergeCell ref="W4:W5"/>
    <mergeCell ref="I2:I4"/>
    <mergeCell ref="J2:J4"/>
    <mergeCell ref="L4:L5"/>
    <mergeCell ref="M4:M5"/>
    <mergeCell ref="N4:N5"/>
    <mergeCell ref="O4:O5"/>
    <mergeCell ref="U4:U5"/>
    <mergeCell ref="Q4:Q5"/>
    <mergeCell ref="R4:R5"/>
    <mergeCell ref="S4:S5"/>
    <mergeCell ref="T4:T5"/>
    <mergeCell ref="G2:G4"/>
    <mergeCell ref="A2:A5"/>
    <mergeCell ref="B2:B5"/>
    <mergeCell ref="C2:C5"/>
    <mergeCell ref="D2:D4"/>
    <mergeCell ref="F2:F4"/>
  </mergeCells>
  <hyperlinks>
    <hyperlink ref="F5" r:id="rId1" xr:uid="{D9409324-454B-476F-9F0D-B3077C4DCF3D}"/>
    <hyperlink ref="G5" r:id="rId2" xr:uid="{2D10BFFC-A0C0-4C5C-905B-C1B1A13BF482}"/>
    <hyperlink ref="I5" r:id="rId3" xr:uid="{CB318CDB-12DF-44EE-A2EC-65CD3619B210}"/>
    <hyperlink ref="J5" r:id="rId4" xr:uid="{BF1CCD39-D000-445E-BD04-D0D69B1CA727}"/>
  </hyperlinks>
  <pageMargins left="0.7" right="0.7" top="0.75" bottom="0.75" header="0.3" footer="0.3"/>
  <pageSetup paperSize="9" orientation="portrait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D88A1-6557-4337-B979-3EAF10E9610E}">
  <sheetPr codeName="Feuil17">
    <tabColor theme="2" tint="-0.499984740745262"/>
  </sheetPr>
  <dimension ref="A1:P253"/>
  <sheetViews>
    <sheetView zoomScale="85" zoomScaleNormal="85" workbookViewId="0">
      <selection sqref="A1:D104857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9" bestFit="1" customWidth="1"/>
    <col min="7" max="7" width="12.28515625" style="39" bestFit="1" customWidth="1"/>
    <col min="8" max="8" width="21.85546875" bestFit="1" customWidth="1"/>
    <col min="9" max="9" width="19.140625" style="97" bestFit="1" customWidth="1"/>
    <col min="13" max="13" width="57" bestFit="1" customWidth="1"/>
    <col min="14" max="14" width="17.7109375" bestFit="1" customWidth="1"/>
  </cols>
  <sheetData>
    <row r="1" spans="1:16" x14ac:dyDescent="0.25">
      <c r="A1" s="82" t="s">
        <v>14</v>
      </c>
      <c r="B1" s="82" t="s">
        <v>15</v>
      </c>
      <c r="C1" s="82" t="s">
        <v>373</v>
      </c>
      <c r="D1" s="82" t="s">
        <v>3</v>
      </c>
      <c r="E1" s="82" t="s">
        <v>374</v>
      </c>
      <c r="F1" s="82" t="s">
        <v>373</v>
      </c>
      <c r="G1" s="82" t="s">
        <v>546</v>
      </c>
      <c r="H1" s="82" t="s">
        <v>549</v>
      </c>
      <c r="I1" s="178" t="s">
        <v>545</v>
      </c>
    </row>
    <row r="2" spans="1:16" x14ac:dyDescent="0.25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  <c r="G2" s="175">
        <f>E2/$O$8</f>
        <v>8.6306098964326811E-2</v>
      </c>
      <c r="H2" s="176">
        <f>G2*$N$8</f>
        <v>86.306098964326807</v>
      </c>
      <c r="I2" s="97">
        <f>+H2*1000</f>
        <v>86306.098964326811</v>
      </c>
    </row>
    <row r="3" spans="1:16" x14ac:dyDescent="0.25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  <c r="G3" s="175">
        <f t="shared" ref="G3:G20" si="0">E3/$O$8</f>
        <v>5.2742616033755275E-2</v>
      </c>
      <c r="H3" s="176">
        <f t="shared" ref="H3:H20" si="1">G3*$N$8</f>
        <v>52.742616033755276</v>
      </c>
      <c r="I3" s="97">
        <f t="shared" ref="I3:I66" si="2">+H3*1000</f>
        <v>52742.616033755279</v>
      </c>
    </row>
    <row r="4" spans="1:16" x14ac:dyDescent="0.25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  <c r="G4" s="175">
        <f t="shared" si="0"/>
        <v>1.9179133103183737E-2</v>
      </c>
      <c r="H4" s="176">
        <f t="shared" si="1"/>
        <v>19.179133103183737</v>
      </c>
      <c r="I4" s="97">
        <f t="shared" si="2"/>
        <v>19179.133103183736</v>
      </c>
    </row>
    <row r="5" spans="1:16" x14ac:dyDescent="0.25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175">
        <f t="shared" si="0"/>
        <v>9.3785960874568475E-2</v>
      </c>
      <c r="H5" s="176">
        <f t="shared" si="1"/>
        <v>93.785960874568474</v>
      </c>
      <c r="I5" s="97">
        <f t="shared" si="2"/>
        <v>93785.960874568467</v>
      </c>
      <c r="J5" s="20"/>
      <c r="K5" s="20"/>
      <c r="L5" s="20"/>
      <c r="M5" s="20"/>
      <c r="N5" s="20"/>
      <c r="O5" s="20"/>
      <c r="P5" s="20"/>
    </row>
    <row r="6" spans="1:16" ht="15.75" thickBot="1" x14ac:dyDescent="0.3">
      <c r="A6" t="s">
        <v>378</v>
      </c>
      <c r="B6" t="s">
        <v>0</v>
      </c>
      <c r="C6">
        <v>451156</v>
      </c>
      <c r="D6" t="s">
        <v>39</v>
      </c>
      <c r="E6">
        <v>8.68</v>
      </c>
      <c r="F6">
        <v>451156</v>
      </c>
      <c r="G6" s="175">
        <f t="shared" si="0"/>
        <v>8.323743766781741E-2</v>
      </c>
      <c r="H6" s="176">
        <f t="shared" si="1"/>
        <v>83.237437667817403</v>
      </c>
      <c r="I6" s="97">
        <f t="shared" si="2"/>
        <v>83237.437667817401</v>
      </c>
      <c r="J6" s="20"/>
      <c r="K6" s="27"/>
      <c r="L6" s="20"/>
      <c r="M6" s="20"/>
      <c r="N6" s="20"/>
      <c r="O6" s="27"/>
      <c r="P6" s="20"/>
    </row>
    <row r="7" spans="1:16" ht="15.75" thickBot="1" x14ac:dyDescent="0.3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175">
        <f t="shared" si="0"/>
        <v>1.9179133103183737E-2</v>
      </c>
      <c r="H7" s="176">
        <f t="shared" si="1"/>
        <v>19.179133103183737</v>
      </c>
      <c r="I7" s="97">
        <f t="shared" si="2"/>
        <v>19179.133103183736</v>
      </c>
      <c r="J7" s="20"/>
      <c r="K7" s="27"/>
      <c r="L7" s="20"/>
      <c r="M7" s="170" t="s">
        <v>535</v>
      </c>
      <c r="N7" s="171" t="s">
        <v>536</v>
      </c>
      <c r="O7" s="171" t="s">
        <v>544</v>
      </c>
      <c r="P7" s="27"/>
    </row>
    <row r="8" spans="1:16" ht="15.75" thickBot="1" x14ac:dyDescent="0.3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  <c r="G8" s="175">
        <f t="shared" si="0"/>
        <v>3.8358266206367474E-2</v>
      </c>
      <c r="H8" s="176">
        <f t="shared" si="1"/>
        <v>38.358266206367475</v>
      </c>
      <c r="I8" s="97">
        <f t="shared" si="2"/>
        <v>38358.266206367472</v>
      </c>
      <c r="M8" s="172" t="s">
        <v>537</v>
      </c>
      <c r="N8" s="173">
        <v>1000</v>
      </c>
      <c r="O8" s="174">
        <f>SUM(E2:E20)</f>
        <v>104.28</v>
      </c>
    </row>
    <row r="9" spans="1:16" ht="15.75" thickBot="1" x14ac:dyDescent="0.3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  <c r="G9" s="175">
        <f t="shared" si="0"/>
        <v>5.7537399309551207E-2</v>
      </c>
      <c r="H9" s="176">
        <f t="shared" si="1"/>
        <v>57.537399309551205</v>
      </c>
      <c r="I9" s="97">
        <f t="shared" si="2"/>
        <v>57537.399309551205</v>
      </c>
      <c r="M9" s="172" t="s">
        <v>538</v>
      </c>
      <c r="N9" s="173">
        <v>1400</v>
      </c>
      <c r="O9" s="174">
        <f>SUM(E21:E67)</f>
        <v>202.10999999999993</v>
      </c>
    </row>
    <row r="10" spans="1:16" ht="15.75" thickBot="1" x14ac:dyDescent="0.3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  <c r="G10" s="175">
        <f t="shared" si="0"/>
        <v>3.6248561565017261E-2</v>
      </c>
      <c r="H10" s="176">
        <f t="shared" si="1"/>
        <v>36.248561565017262</v>
      </c>
      <c r="I10" s="97">
        <f t="shared" si="2"/>
        <v>36248.561565017262</v>
      </c>
      <c r="M10" s="172" t="s">
        <v>539</v>
      </c>
      <c r="N10" s="173">
        <v>1100</v>
      </c>
      <c r="O10" s="174">
        <f>SUM(E68:E89)</f>
        <v>115.25000000000001</v>
      </c>
    </row>
    <row r="11" spans="1:16" ht="15.75" thickBot="1" x14ac:dyDescent="0.3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  <c r="G11" s="175">
        <f t="shared" si="0"/>
        <v>5.6386651323360182E-2</v>
      </c>
      <c r="H11" s="176">
        <f t="shared" si="1"/>
        <v>56.386651323360184</v>
      </c>
      <c r="I11" s="97">
        <f t="shared" si="2"/>
        <v>56386.651323360187</v>
      </c>
      <c r="M11" s="172" t="s">
        <v>540</v>
      </c>
      <c r="N11" s="173">
        <v>2900</v>
      </c>
      <c r="O11" s="174">
        <f>SUM(E90:E129)</f>
        <v>197.10000000000002</v>
      </c>
    </row>
    <row r="12" spans="1:16" ht="15.75" thickBot="1" x14ac:dyDescent="0.3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  <c r="G12" s="175">
        <f t="shared" si="0"/>
        <v>4.5838128116609131E-2</v>
      </c>
      <c r="H12" s="176">
        <f t="shared" si="1"/>
        <v>45.838128116609134</v>
      </c>
      <c r="I12" s="97">
        <f t="shared" si="2"/>
        <v>45838.128116609136</v>
      </c>
      <c r="M12" s="172" t="s">
        <v>541</v>
      </c>
      <c r="N12" s="173">
        <v>1200</v>
      </c>
      <c r="O12" s="174">
        <f>SUM(E130:E176)</f>
        <v>193.47000000000003</v>
      </c>
    </row>
    <row r="13" spans="1:16" ht="15.75" thickBot="1" x14ac:dyDescent="0.3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  <c r="G13" s="175">
        <f t="shared" si="0"/>
        <v>7.5565784426543922E-2</v>
      </c>
      <c r="H13" s="176">
        <f t="shared" si="1"/>
        <v>75.565784426543928</v>
      </c>
      <c r="I13" s="97">
        <f t="shared" si="2"/>
        <v>75565.784426543934</v>
      </c>
      <c r="M13" s="172" t="s">
        <v>542</v>
      </c>
      <c r="N13" s="173">
        <v>2400</v>
      </c>
      <c r="O13" s="174">
        <f>SUM(E177:E228)</f>
        <v>231.8</v>
      </c>
    </row>
    <row r="14" spans="1:16" ht="15.75" thickBot="1" x14ac:dyDescent="0.3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  <c r="G14" s="175">
        <f t="shared" si="0"/>
        <v>3.8358266206367474E-2</v>
      </c>
      <c r="H14" s="176">
        <f t="shared" si="1"/>
        <v>38.358266206367475</v>
      </c>
      <c r="I14" s="97">
        <f t="shared" si="2"/>
        <v>38358.266206367472</v>
      </c>
      <c r="M14" s="172" t="s">
        <v>543</v>
      </c>
      <c r="N14" s="173">
        <v>1000</v>
      </c>
      <c r="O14" s="174">
        <f>SUM(E229:E253)</f>
        <v>112.32</v>
      </c>
    </row>
    <row r="15" spans="1:16" x14ac:dyDescent="0.25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  <c r="G15" s="175">
        <f t="shared" si="0"/>
        <v>4.7947832757959337E-2</v>
      </c>
      <c r="H15" s="176">
        <f t="shared" si="1"/>
        <v>47.94783275795934</v>
      </c>
      <c r="I15" s="97">
        <f t="shared" si="2"/>
        <v>47947.832757959339</v>
      </c>
    </row>
    <row r="16" spans="1:16" x14ac:dyDescent="0.25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  <c r="G16" s="175">
        <f t="shared" si="0"/>
        <v>4.7947832757959337E-2</v>
      </c>
      <c r="H16" s="176">
        <f t="shared" si="1"/>
        <v>47.94783275795934</v>
      </c>
      <c r="I16" s="97">
        <f t="shared" si="2"/>
        <v>47947.832757959339</v>
      </c>
    </row>
    <row r="17" spans="1:9" x14ac:dyDescent="0.25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  <c r="G17" s="175">
        <f t="shared" si="0"/>
        <v>2.8768699654775604E-2</v>
      </c>
      <c r="H17" s="176">
        <f t="shared" si="1"/>
        <v>28.768699654775602</v>
      </c>
      <c r="I17" s="97">
        <f t="shared" si="2"/>
        <v>28768.699654775603</v>
      </c>
    </row>
    <row r="18" spans="1:9" x14ac:dyDescent="0.25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  <c r="G18" s="175">
        <f t="shared" si="0"/>
        <v>2.8768699654775604E-2</v>
      </c>
      <c r="H18" s="176">
        <f t="shared" si="1"/>
        <v>28.768699654775602</v>
      </c>
      <c r="I18" s="97">
        <f t="shared" si="2"/>
        <v>28768.699654775603</v>
      </c>
    </row>
    <row r="19" spans="1:9" x14ac:dyDescent="0.25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  <c r="G19" s="175">
        <f t="shared" si="0"/>
        <v>9.5895665515918674E-2</v>
      </c>
      <c r="H19" s="176">
        <f t="shared" si="1"/>
        <v>95.895665515918679</v>
      </c>
      <c r="I19" s="97">
        <f t="shared" si="2"/>
        <v>95895.665515918678</v>
      </c>
    </row>
    <row r="20" spans="1:9" x14ac:dyDescent="0.25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  <c r="G20" s="175">
        <f t="shared" si="0"/>
        <v>4.7947832757959337E-2</v>
      </c>
      <c r="H20" s="176">
        <f t="shared" si="1"/>
        <v>47.94783275795934</v>
      </c>
      <c r="I20" s="97">
        <f t="shared" si="2"/>
        <v>47947.832757959339</v>
      </c>
    </row>
    <row r="21" spans="1:9" x14ac:dyDescent="0.25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  <c r="G21" s="175">
        <f>E21/$O$9</f>
        <v>2.8598288060956913E-2</v>
      </c>
      <c r="H21" s="176">
        <f>G21*$N$9</f>
        <v>40.037603285339678</v>
      </c>
      <c r="I21" s="97">
        <f t="shared" si="2"/>
        <v>40037.603285339675</v>
      </c>
    </row>
    <row r="22" spans="1:9" x14ac:dyDescent="0.25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  <c r="G22" s="175">
        <f t="shared" ref="G22:G67" si="3">E22/$O$9</f>
        <v>1.4843402107763104E-2</v>
      </c>
      <c r="H22" s="176">
        <f t="shared" ref="H22:H67" si="4">G22*$N$9</f>
        <v>20.780762950868347</v>
      </c>
      <c r="I22" s="97">
        <f t="shared" si="2"/>
        <v>20780.762950868346</v>
      </c>
    </row>
    <row r="23" spans="1:9" x14ac:dyDescent="0.25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  <c r="G23" s="175">
        <f t="shared" si="3"/>
        <v>2.6223343723714817E-2</v>
      </c>
      <c r="H23" s="176">
        <f t="shared" si="4"/>
        <v>36.712681213200746</v>
      </c>
      <c r="I23" s="97">
        <f t="shared" si="2"/>
        <v>36712.681213200747</v>
      </c>
    </row>
    <row r="24" spans="1:9" x14ac:dyDescent="0.25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  <c r="G24" s="175">
        <f t="shared" si="3"/>
        <v>4.7894710801048949E-2</v>
      </c>
      <c r="H24" s="176">
        <f t="shared" si="4"/>
        <v>67.052595121468528</v>
      </c>
      <c r="I24" s="97">
        <f t="shared" si="2"/>
        <v>67052.595121468534</v>
      </c>
    </row>
    <row r="25" spans="1:9" x14ac:dyDescent="0.25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  <c r="G25" s="175">
        <f t="shared" si="3"/>
        <v>1.2864281826728025E-2</v>
      </c>
      <c r="H25" s="176">
        <f t="shared" si="4"/>
        <v>18.009994557419233</v>
      </c>
      <c r="I25" s="97">
        <f t="shared" si="2"/>
        <v>18009.994557419232</v>
      </c>
    </row>
    <row r="26" spans="1:9" x14ac:dyDescent="0.25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  <c r="G26" s="175">
        <f t="shared" si="3"/>
        <v>8.9060412646578633E-3</v>
      </c>
      <c r="H26" s="176">
        <f t="shared" si="4"/>
        <v>12.468457770521008</v>
      </c>
      <c r="I26" s="97">
        <f t="shared" si="2"/>
        <v>12468.457770521009</v>
      </c>
    </row>
    <row r="27" spans="1:9" x14ac:dyDescent="0.25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  <c r="G27" s="175">
        <f t="shared" si="3"/>
        <v>1.8009994557419234E-2</v>
      </c>
      <c r="H27" s="176">
        <f t="shared" si="4"/>
        <v>25.213992380386927</v>
      </c>
      <c r="I27" s="97">
        <f t="shared" si="2"/>
        <v>25213.992380386928</v>
      </c>
    </row>
    <row r="28" spans="1:9" x14ac:dyDescent="0.25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  <c r="G28" s="175">
        <f t="shared" si="3"/>
        <v>4.1314135866607309E-2</v>
      </c>
      <c r="H28" s="176">
        <f t="shared" si="4"/>
        <v>57.839790213250232</v>
      </c>
      <c r="I28" s="97">
        <f t="shared" si="2"/>
        <v>57839.790213250235</v>
      </c>
    </row>
    <row r="29" spans="1:9" x14ac:dyDescent="0.25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  <c r="G29" s="175">
        <f t="shared" si="3"/>
        <v>8.6586512295284777E-3</v>
      </c>
      <c r="H29" s="176">
        <f t="shared" si="4"/>
        <v>12.122111721339868</v>
      </c>
      <c r="I29" s="97">
        <f t="shared" si="2"/>
        <v>12122.111721339868</v>
      </c>
    </row>
    <row r="30" spans="1:9" x14ac:dyDescent="0.25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  <c r="G30" s="175">
        <f t="shared" si="3"/>
        <v>2.1275543021127115E-2</v>
      </c>
      <c r="H30" s="176">
        <f t="shared" si="4"/>
        <v>29.78576022957796</v>
      </c>
      <c r="I30" s="97">
        <f t="shared" si="2"/>
        <v>29785.760229577962</v>
      </c>
    </row>
    <row r="31" spans="1:9" x14ac:dyDescent="0.25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  <c r="G31" s="175">
        <f t="shared" si="3"/>
        <v>3.9087625550442845E-2</v>
      </c>
      <c r="H31" s="176">
        <f t="shared" si="4"/>
        <v>54.722675770619986</v>
      </c>
      <c r="I31" s="97">
        <f t="shared" si="2"/>
        <v>54722.675770619986</v>
      </c>
    </row>
    <row r="32" spans="1:9" x14ac:dyDescent="0.25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  <c r="G32" s="175">
        <f t="shared" si="3"/>
        <v>8.9060412646578633E-3</v>
      </c>
      <c r="H32" s="176">
        <f t="shared" si="4"/>
        <v>12.468457770521008</v>
      </c>
      <c r="I32" s="97">
        <f t="shared" si="2"/>
        <v>12468.457770521009</v>
      </c>
    </row>
    <row r="33" spans="1:9" x14ac:dyDescent="0.25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  <c r="G33" s="175">
        <f t="shared" si="3"/>
        <v>1.3507495918064424E-2</v>
      </c>
      <c r="H33" s="176">
        <f t="shared" si="4"/>
        <v>18.910494285290195</v>
      </c>
      <c r="I33" s="97">
        <f t="shared" si="2"/>
        <v>18910.494285290195</v>
      </c>
    </row>
    <row r="34" spans="1:9" x14ac:dyDescent="0.25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  <c r="G34" s="175">
        <f t="shared" si="3"/>
        <v>4.2946910098461251E-2</v>
      </c>
      <c r="H34" s="176">
        <f t="shared" si="4"/>
        <v>60.125674137845749</v>
      </c>
      <c r="I34" s="97">
        <f t="shared" si="2"/>
        <v>60125.674137845752</v>
      </c>
    </row>
    <row r="35" spans="1:9" x14ac:dyDescent="0.25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  <c r="G35" s="175">
        <f t="shared" si="3"/>
        <v>1.4843402107763104E-2</v>
      </c>
      <c r="H35" s="176">
        <f t="shared" si="4"/>
        <v>20.780762950868347</v>
      </c>
      <c r="I35" s="97">
        <f t="shared" si="2"/>
        <v>20780.762950868346</v>
      </c>
    </row>
    <row r="36" spans="1:9" x14ac:dyDescent="0.25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  <c r="G36" s="175">
        <f t="shared" si="3"/>
        <v>1.9791202810350805E-2</v>
      </c>
      <c r="H36" s="176">
        <f t="shared" si="4"/>
        <v>27.707683934491126</v>
      </c>
      <c r="I36" s="97">
        <f t="shared" si="2"/>
        <v>27707.683934491124</v>
      </c>
    </row>
    <row r="37" spans="1:9" x14ac:dyDescent="0.25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  <c r="G37" s="175">
        <f t="shared" si="3"/>
        <v>2.3155707288110443E-2</v>
      </c>
      <c r="H37" s="176">
        <f t="shared" si="4"/>
        <v>32.41799020335462</v>
      </c>
      <c r="I37" s="97">
        <f t="shared" si="2"/>
        <v>32417.99020335462</v>
      </c>
    </row>
    <row r="38" spans="1:9" x14ac:dyDescent="0.25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  <c r="G38" s="175">
        <f t="shared" si="3"/>
        <v>1.4843402107763104E-2</v>
      </c>
      <c r="H38" s="176">
        <f t="shared" si="4"/>
        <v>20.780762950868347</v>
      </c>
      <c r="I38" s="97">
        <f t="shared" si="2"/>
        <v>20780.762950868346</v>
      </c>
    </row>
    <row r="39" spans="1:9" x14ac:dyDescent="0.25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  <c r="G39" s="175">
        <f t="shared" si="3"/>
        <v>3.4634604918113911E-2</v>
      </c>
      <c r="H39" s="176">
        <f t="shared" si="4"/>
        <v>48.488446885359473</v>
      </c>
      <c r="I39" s="97">
        <f t="shared" si="2"/>
        <v>48488.446885359474</v>
      </c>
    </row>
    <row r="40" spans="1:9" x14ac:dyDescent="0.25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  <c r="G40" s="175">
        <f t="shared" si="3"/>
        <v>1.8801642669833266E-2</v>
      </c>
      <c r="H40" s="176">
        <f t="shared" si="4"/>
        <v>26.322299737766571</v>
      </c>
      <c r="I40" s="97">
        <f t="shared" si="2"/>
        <v>26322.299737766571</v>
      </c>
    </row>
    <row r="41" spans="1:9" x14ac:dyDescent="0.25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  <c r="G41" s="175">
        <f t="shared" si="3"/>
        <v>9.8956014051754023E-3</v>
      </c>
      <c r="H41" s="176">
        <f t="shared" si="4"/>
        <v>13.853841967245563</v>
      </c>
      <c r="I41" s="97">
        <f t="shared" si="2"/>
        <v>13853.841967245562</v>
      </c>
    </row>
    <row r="42" spans="1:9" x14ac:dyDescent="0.25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  <c r="G42" s="175">
        <f t="shared" si="3"/>
        <v>2.5926475681559556E-2</v>
      </c>
      <c r="H42" s="176">
        <f t="shared" si="4"/>
        <v>36.297065954183381</v>
      </c>
      <c r="I42" s="97">
        <f t="shared" si="2"/>
        <v>36297.065954183381</v>
      </c>
    </row>
    <row r="43" spans="1:9" x14ac:dyDescent="0.25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  <c r="G43" s="175">
        <f t="shared" si="3"/>
        <v>1.4843402107763104E-2</v>
      </c>
      <c r="H43" s="176">
        <f t="shared" si="4"/>
        <v>20.780762950868347</v>
      </c>
      <c r="I43" s="97">
        <f t="shared" si="2"/>
        <v>20780.762950868346</v>
      </c>
    </row>
    <row r="44" spans="1:9" x14ac:dyDescent="0.25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  <c r="G44" s="175">
        <f t="shared" si="3"/>
        <v>1.7317302459056955E-2</v>
      </c>
      <c r="H44" s="176">
        <f t="shared" si="4"/>
        <v>24.244223442679736</v>
      </c>
      <c r="I44" s="97">
        <f t="shared" si="2"/>
        <v>24244.223442679737</v>
      </c>
    </row>
    <row r="45" spans="1:9" x14ac:dyDescent="0.25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  <c r="G45" s="175">
        <f t="shared" si="3"/>
        <v>9.8956014051754023E-3</v>
      </c>
      <c r="H45" s="176">
        <f t="shared" si="4"/>
        <v>13.853841967245563</v>
      </c>
      <c r="I45" s="97">
        <f t="shared" si="2"/>
        <v>13853.841967245562</v>
      </c>
    </row>
    <row r="46" spans="1:9" x14ac:dyDescent="0.25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  <c r="G46" s="175">
        <f t="shared" si="3"/>
        <v>1.4843402107763104E-2</v>
      </c>
      <c r="H46" s="176">
        <f t="shared" si="4"/>
        <v>20.780762950868347</v>
      </c>
      <c r="I46" s="97">
        <f t="shared" si="2"/>
        <v>20780.762950868346</v>
      </c>
    </row>
    <row r="47" spans="1:9" x14ac:dyDescent="0.25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  <c r="G47" s="175">
        <f t="shared" si="3"/>
        <v>4.4530206323289315E-2</v>
      </c>
      <c r="H47" s="176">
        <f t="shared" si="4"/>
        <v>62.342288852605037</v>
      </c>
      <c r="I47" s="97">
        <f t="shared" si="2"/>
        <v>62342.288852605037</v>
      </c>
    </row>
    <row r="48" spans="1:9" x14ac:dyDescent="0.25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  <c r="G48" s="175">
        <f t="shared" si="3"/>
        <v>1.4843402107763104E-2</v>
      </c>
      <c r="H48" s="176">
        <f t="shared" si="4"/>
        <v>20.780762950868347</v>
      </c>
      <c r="I48" s="97">
        <f t="shared" si="2"/>
        <v>20780.762950868346</v>
      </c>
    </row>
    <row r="49" spans="1:9" x14ac:dyDescent="0.25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  <c r="G49" s="175">
        <f t="shared" si="3"/>
        <v>2.3403097323239832E-2</v>
      </c>
      <c r="H49" s="176">
        <f t="shared" si="4"/>
        <v>32.764336252535763</v>
      </c>
      <c r="I49" s="97">
        <f t="shared" si="2"/>
        <v>32764.336252535762</v>
      </c>
    </row>
    <row r="50" spans="1:9" x14ac:dyDescent="0.25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  <c r="G50" s="175">
        <f t="shared" si="3"/>
        <v>1.8306862599574498E-2</v>
      </c>
      <c r="H50" s="176">
        <f t="shared" si="4"/>
        <v>25.629607639404298</v>
      </c>
      <c r="I50" s="97">
        <f t="shared" si="2"/>
        <v>25629.607639404298</v>
      </c>
    </row>
    <row r="51" spans="1:9" x14ac:dyDescent="0.25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  <c r="G51" s="175">
        <f t="shared" si="3"/>
        <v>1.855425263470388E-2</v>
      </c>
      <c r="H51" s="176">
        <f t="shared" si="4"/>
        <v>25.975953688585431</v>
      </c>
      <c r="I51" s="97">
        <f t="shared" si="2"/>
        <v>25975.953688585432</v>
      </c>
    </row>
    <row r="52" spans="1:9" x14ac:dyDescent="0.25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  <c r="G52" s="175">
        <f t="shared" si="3"/>
        <v>2.0780762950868347E-2</v>
      </c>
      <c r="H52" s="176">
        <f t="shared" si="4"/>
        <v>29.093068131215684</v>
      </c>
      <c r="I52" s="97">
        <f t="shared" si="2"/>
        <v>29093.068131215685</v>
      </c>
    </row>
    <row r="53" spans="1:9" x14ac:dyDescent="0.25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  <c r="G53" s="175">
        <f t="shared" si="3"/>
        <v>8.1638711592697064E-3</v>
      </c>
      <c r="H53" s="176">
        <f t="shared" si="4"/>
        <v>11.429419622977589</v>
      </c>
      <c r="I53" s="97">
        <f t="shared" si="2"/>
        <v>11429.419622977588</v>
      </c>
    </row>
    <row r="54" spans="1:9" x14ac:dyDescent="0.25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  <c r="G54" s="175">
        <f t="shared" si="3"/>
        <v>1.9296422740092037E-2</v>
      </c>
      <c r="H54" s="176">
        <f t="shared" si="4"/>
        <v>27.01499183612885</v>
      </c>
      <c r="I54" s="97">
        <f t="shared" si="2"/>
        <v>27014.991836128851</v>
      </c>
    </row>
    <row r="55" spans="1:9" x14ac:dyDescent="0.25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  <c r="G55" s="175">
        <f t="shared" si="3"/>
        <v>9.8956014051754023E-3</v>
      </c>
      <c r="H55" s="176">
        <f t="shared" si="4"/>
        <v>13.853841967245563</v>
      </c>
      <c r="I55" s="97">
        <f t="shared" si="2"/>
        <v>13853.841967245562</v>
      </c>
    </row>
    <row r="56" spans="1:9" x14ac:dyDescent="0.25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  <c r="G56" s="175">
        <f t="shared" si="3"/>
        <v>2.6718123793973592E-2</v>
      </c>
      <c r="H56" s="176">
        <f t="shared" si="4"/>
        <v>37.405373311563025</v>
      </c>
      <c r="I56" s="97">
        <f t="shared" si="2"/>
        <v>37405.373311563024</v>
      </c>
    </row>
    <row r="57" spans="1:9" x14ac:dyDescent="0.25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  <c r="G57" s="175">
        <f t="shared" si="3"/>
        <v>1.4843402107763104E-2</v>
      </c>
      <c r="H57" s="176">
        <f t="shared" si="4"/>
        <v>20.780762950868347</v>
      </c>
      <c r="I57" s="97">
        <f t="shared" si="2"/>
        <v>20780.762950868346</v>
      </c>
    </row>
    <row r="58" spans="1:9" x14ac:dyDescent="0.25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  <c r="G58" s="175">
        <f t="shared" si="3"/>
        <v>1.7812082529315727E-2</v>
      </c>
      <c r="H58" s="176">
        <f t="shared" si="4"/>
        <v>24.936915541042016</v>
      </c>
      <c r="I58" s="97">
        <f t="shared" si="2"/>
        <v>24936.915541042017</v>
      </c>
    </row>
    <row r="59" spans="1:9" x14ac:dyDescent="0.25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  <c r="G59" s="175">
        <f t="shared" si="3"/>
        <v>2.4739003512938507E-2</v>
      </c>
      <c r="H59" s="176">
        <f t="shared" si="4"/>
        <v>34.634604918113908</v>
      </c>
      <c r="I59" s="97">
        <f t="shared" si="2"/>
        <v>34634.60491811391</v>
      </c>
    </row>
    <row r="60" spans="1:9" x14ac:dyDescent="0.25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  <c r="G60" s="175">
        <f t="shared" si="3"/>
        <v>2.0780762950868347E-2</v>
      </c>
      <c r="H60" s="176">
        <f t="shared" si="4"/>
        <v>29.093068131215684</v>
      </c>
      <c r="I60" s="97">
        <f t="shared" si="2"/>
        <v>29093.068131215685</v>
      </c>
    </row>
    <row r="61" spans="1:9" x14ac:dyDescent="0.25">
      <c r="A61" t="s">
        <v>382</v>
      </c>
      <c r="B61" t="s">
        <v>95</v>
      </c>
      <c r="C61">
        <v>4043</v>
      </c>
      <c r="D61" t="s">
        <v>108</v>
      </c>
      <c r="E61" s="169">
        <v>7.4</v>
      </c>
      <c r="F61">
        <v>4043</v>
      </c>
      <c r="G61" s="175">
        <f t="shared" si="3"/>
        <v>3.6613725199148996E-2</v>
      </c>
      <c r="H61" s="176">
        <f t="shared" si="4"/>
        <v>51.259215278808597</v>
      </c>
      <c r="I61" s="97">
        <f t="shared" si="2"/>
        <v>51259.215278808595</v>
      </c>
    </row>
    <row r="62" spans="1:9" x14ac:dyDescent="0.25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  <c r="G62" s="175">
        <f t="shared" si="3"/>
        <v>1.360645193211618E-2</v>
      </c>
      <c r="H62" s="176">
        <f t="shared" si="4"/>
        <v>19.049032704962652</v>
      </c>
      <c r="I62" s="97">
        <f t="shared" si="2"/>
        <v>19049.032704962654</v>
      </c>
    </row>
    <row r="63" spans="1:9" x14ac:dyDescent="0.25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  <c r="G63" s="175">
        <f t="shared" si="3"/>
        <v>1.4843402107763104E-2</v>
      </c>
      <c r="H63" s="176">
        <f t="shared" si="4"/>
        <v>20.780762950868347</v>
      </c>
      <c r="I63" s="97">
        <f t="shared" si="2"/>
        <v>20780.762950868346</v>
      </c>
    </row>
    <row r="64" spans="1:9" x14ac:dyDescent="0.25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  <c r="G64" s="175">
        <f t="shared" si="3"/>
        <v>1.4843402107763104E-2</v>
      </c>
      <c r="H64" s="176">
        <f t="shared" si="4"/>
        <v>20.780762950868347</v>
      </c>
      <c r="I64" s="97">
        <f t="shared" si="2"/>
        <v>20780.762950868346</v>
      </c>
    </row>
    <row r="65" spans="1:9" x14ac:dyDescent="0.25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  <c r="G65" s="175">
        <f t="shared" si="3"/>
        <v>3.7603285339666531E-2</v>
      </c>
      <c r="H65" s="176">
        <f t="shared" si="4"/>
        <v>52.644599475533141</v>
      </c>
      <c r="I65" s="97">
        <f t="shared" si="2"/>
        <v>52644.599475533141</v>
      </c>
    </row>
    <row r="66" spans="1:9" x14ac:dyDescent="0.25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  <c r="G66" s="175">
        <f t="shared" si="3"/>
        <v>3.2655484637078826E-2</v>
      </c>
      <c r="H66" s="176">
        <f t="shared" si="4"/>
        <v>45.717678491910355</v>
      </c>
      <c r="I66" s="97">
        <f t="shared" si="2"/>
        <v>45717.678491910352</v>
      </c>
    </row>
    <row r="67" spans="1:9" x14ac:dyDescent="0.25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  <c r="G67" s="175">
        <f t="shared" si="3"/>
        <v>1.5338182178021876E-2</v>
      </c>
      <c r="H67" s="176">
        <f t="shared" si="4"/>
        <v>21.473455049230626</v>
      </c>
      <c r="I67" s="97">
        <f t="shared" ref="I67:I130" si="5">+H67*1000</f>
        <v>21473.455049230626</v>
      </c>
    </row>
    <row r="68" spans="1:9" x14ac:dyDescent="0.25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  <c r="G68" s="175">
        <f>E68/$O$10</f>
        <v>3.9045553145336219E-2</v>
      </c>
      <c r="H68" s="176">
        <f>G68*$N$10</f>
        <v>42.950108459869838</v>
      </c>
      <c r="I68" s="97">
        <f t="shared" si="5"/>
        <v>42950.108459869836</v>
      </c>
    </row>
    <row r="69" spans="1:9" x14ac:dyDescent="0.25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  <c r="G69" s="175">
        <f t="shared" ref="G69:G89" si="6">E69/$O$10</f>
        <v>6.7158351409978306E-2</v>
      </c>
      <c r="H69" s="176">
        <f t="shared" ref="H69:H89" si="7">G69*$N$10</f>
        <v>73.874186550976134</v>
      </c>
      <c r="I69" s="97">
        <f t="shared" si="5"/>
        <v>73874.186550976141</v>
      </c>
    </row>
    <row r="70" spans="1:9" x14ac:dyDescent="0.25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  <c r="G70" s="175">
        <f t="shared" si="6"/>
        <v>5.9002169197396953E-2</v>
      </c>
      <c r="H70" s="176">
        <f t="shared" si="7"/>
        <v>64.902386117136643</v>
      </c>
      <c r="I70" s="97">
        <f t="shared" si="5"/>
        <v>64902.386117136644</v>
      </c>
    </row>
    <row r="71" spans="1:9" x14ac:dyDescent="0.25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  <c r="G71" s="175">
        <f t="shared" si="6"/>
        <v>2.4121475054229929E-2</v>
      </c>
      <c r="H71" s="176">
        <f t="shared" si="7"/>
        <v>26.533622559652922</v>
      </c>
      <c r="I71" s="97">
        <f t="shared" si="5"/>
        <v>26533.622559652922</v>
      </c>
    </row>
    <row r="72" spans="1:9" x14ac:dyDescent="0.25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  <c r="G72" s="175">
        <f t="shared" si="6"/>
        <v>4.2516268980477223E-2</v>
      </c>
      <c r="H72" s="176">
        <f t="shared" si="7"/>
        <v>46.767895878524946</v>
      </c>
      <c r="I72" s="97">
        <f t="shared" si="5"/>
        <v>46767.895878524949</v>
      </c>
    </row>
    <row r="73" spans="1:9" x14ac:dyDescent="0.25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  <c r="G73" s="175">
        <f t="shared" si="6"/>
        <v>3.4707158351409972E-2</v>
      </c>
      <c r="H73" s="176">
        <f t="shared" si="7"/>
        <v>38.177874186550973</v>
      </c>
      <c r="I73" s="97">
        <f t="shared" si="5"/>
        <v>38177.874186550973</v>
      </c>
    </row>
    <row r="74" spans="1:9" x14ac:dyDescent="0.25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  <c r="G74" s="175">
        <f t="shared" si="6"/>
        <v>4.6941431670281988E-2</v>
      </c>
      <c r="H74" s="176">
        <f t="shared" si="7"/>
        <v>51.635574837310187</v>
      </c>
      <c r="I74" s="97">
        <f t="shared" si="5"/>
        <v>51635.574837310189</v>
      </c>
    </row>
    <row r="75" spans="1:9" x14ac:dyDescent="0.25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  <c r="G75" s="175">
        <f t="shared" si="6"/>
        <v>3.4707158351409972E-2</v>
      </c>
      <c r="H75" s="176">
        <f t="shared" si="7"/>
        <v>38.177874186550973</v>
      </c>
      <c r="I75" s="97">
        <f t="shared" si="5"/>
        <v>38177.874186550973</v>
      </c>
    </row>
    <row r="76" spans="1:9" x14ac:dyDescent="0.25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  <c r="G76" s="175">
        <f t="shared" si="6"/>
        <v>3.0368763557483726E-2</v>
      </c>
      <c r="H76" s="176">
        <f t="shared" si="7"/>
        <v>33.4056399132321</v>
      </c>
      <c r="I76" s="97">
        <f t="shared" si="5"/>
        <v>33405.639913232102</v>
      </c>
    </row>
    <row r="77" spans="1:9" x14ac:dyDescent="0.25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  <c r="G77" s="175">
        <f t="shared" si="6"/>
        <v>3.8177874186550977E-2</v>
      </c>
      <c r="H77" s="176">
        <f t="shared" si="7"/>
        <v>41.995661605206074</v>
      </c>
      <c r="I77" s="97">
        <f t="shared" si="5"/>
        <v>41995.661605206071</v>
      </c>
    </row>
    <row r="78" spans="1:9" x14ac:dyDescent="0.25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  <c r="G78" s="175">
        <f t="shared" si="6"/>
        <v>3.2971800433839474E-2</v>
      </c>
      <c r="H78" s="176">
        <f t="shared" si="7"/>
        <v>36.268980477223423</v>
      </c>
      <c r="I78" s="97">
        <f t="shared" si="5"/>
        <v>36268.98047722342</v>
      </c>
    </row>
    <row r="79" spans="1:9" x14ac:dyDescent="0.25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  <c r="G79" s="175">
        <f t="shared" si="6"/>
        <v>2.7765726681127981E-2</v>
      </c>
      <c r="H79" s="176">
        <f t="shared" si="7"/>
        <v>30.542299349240778</v>
      </c>
      <c r="I79" s="97">
        <f t="shared" si="5"/>
        <v>30542.299349240777</v>
      </c>
    </row>
    <row r="80" spans="1:9" x14ac:dyDescent="0.25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  <c r="G80" s="175">
        <f t="shared" si="6"/>
        <v>6.7505422993492395E-2</v>
      </c>
      <c r="H80" s="176">
        <f t="shared" si="7"/>
        <v>74.255965292841637</v>
      </c>
      <c r="I80" s="97">
        <f t="shared" si="5"/>
        <v>74255.965292841633</v>
      </c>
    </row>
    <row r="81" spans="1:9" x14ac:dyDescent="0.25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  <c r="G81" s="175">
        <f t="shared" si="6"/>
        <v>5.032537960954446E-2</v>
      </c>
      <c r="H81" s="176">
        <f t="shared" si="7"/>
        <v>55.357917570498905</v>
      </c>
      <c r="I81" s="97">
        <f t="shared" si="5"/>
        <v>55357.917570498903</v>
      </c>
    </row>
    <row r="82" spans="1:9" x14ac:dyDescent="0.25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  <c r="G82" s="175">
        <f t="shared" si="6"/>
        <v>9.1713665943600864E-2</v>
      </c>
      <c r="H82" s="176">
        <f t="shared" si="7"/>
        <v>100.88503253796095</v>
      </c>
      <c r="I82" s="97">
        <f t="shared" si="5"/>
        <v>100885.03253796096</v>
      </c>
    </row>
    <row r="83" spans="1:9" x14ac:dyDescent="0.25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  <c r="G83" s="175">
        <f t="shared" si="6"/>
        <v>3.2971800433839474E-2</v>
      </c>
      <c r="H83" s="176">
        <f t="shared" si="7"/>
        <v>36.268980477223423</v>
      </c>
      <c r="I83" s="97">
        <f t="shared" si="5"/>
        <v>36268.98047722342</v>
      </c>
    </row>
    <row r="84" spans="1:9" x14ac:dyDescent="0.25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  <c r="G84" s="175">
        <f t="shared" si="6"/>
        <v>3.2798264642082423E-2</v>
      </c>
      <c r="H84" s="176">
        <f t="shared" si="7"/>
        <v>36.078091106290664</v>
      </c>
      <c r="I84" s="97">
        <f t="shared" si="5"/>
        <v>36078.091106290667</v>
      </c>
    </row>
    <row r="85" spans="1:9" x14ac:dyDescent="0.25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  <c r="G85" s="175">
        <f t="shared" si="6"/>
        <v>2.4121475054229929E-2</v>
      </c>
      <c r="H85" s="176">
        <f t="shared" si="7"/>
        <v>26.533622559652922</v>
      </c>
      <c r="I85" s="97">
        <f t="shared" si="5"/>
        <v>26533.622559652922</v>
      </c>
    </row>
    <row r="86" spans="1:9" x14ac:dyDescent="0.25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  <c r="G86" s="175">
        <f t="shared" si="6"/>
        <v>6.2472885032537957E-2</v>
      </c>
      <c r="H86" s="176">
        <f t="shared" si="7"/>
        <v>68.720173535791758</v>
      </c>
      <c r="I86" s="97">
        <f t="shared" si="5"/>
        <v>68720.173535791764</v>
      </c>
    </row>
    <row r="87" spans="1:9" x14ac:dyDescent="0.25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  <c r="G87" s="175">
        <f t="shared" si="6"/>
        <v>8.6334056399132317E-2</v>
      </c>
      <c r="H87" s="176">
        <f t="shared" si="7"/>
        <v>94.967462039045543</v>
      </c>
      <c r="I87" s="97">
        <f t="shared" si="5"/>
        <v>94967.462039045538</v>
      </c>
    </row>
    <row r="88" spans="1:9" x14ac:dyDescent="0.25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  <c r="G88" s="175">
        <f t="shared" si="6"/>
        <v>3.0889370932754876E-2</v>
      </c>
      <c r="H88" s="176">
        <f t="shared" si="7"/>
        <v>33.978308026030362</v>
      </c>
      <c r="I88" s="97">
        <f t="shared" si="5"/>
        <v>33978.308026030361</v>
      </c>
    </row>
    <row r="89" spans="1:9" x14ac:dyDescent="0.25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  <c r="G89" s="175">
        <f t="shared" si="6"/>
        <v>4.3383947939262466E-2</v>
      </c>
      <c r="H89" s="176">
        <f t="shared" si="7"/>
        <v>47.722342733188711</v>
      </c>
      <c r="I89" s="97">
        <f t="shared" si="5"/>
        <v>47722.342733188714</v>
      </c>
    </row>
    <row r="90" spans="1:9" x14ac:dyDescent="0.25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  <c r="G90" s="175">
        <f>E90/$O$11</f>
        <v>3.0441400304413998E-2</v>
      </c>
      <c r="H90" s="176">
        <f>G90*$N$11</f>
        <v>88.280060882800598</v>
      </c>
      <c r="I90" s="97">
        <f t="shared" si="5"/>
        <v>88280.060882800593</v>
      </c>
    </row>
    <row r="91" spans="1:9" x14ac:dyDescent="0.25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  <c r="G91" s="175">
        <f t="shared" ref="G91:G129" si="8">E91/$O$11</f>
        <v>5.2308472856418056E-2</v>
      </c>
      <c r="H91" s="176">
        <f t="shared" ref="H91:H129" si="9">G91*$N$11</f>
        <v>151.69457128361236</v>
      </c>
      <c r="I91" s="97">
        <f t="shared" si="5"/>
        <v>151694.57128361237</v>
      </c>
    </row>
    <row r="92" spans="1:9" x14ac:dyDescent="0.25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  <c r="G92" s="175">
        <f t="shared" si="8"/>
        <v>2.0294266869609334E-2</v>
      </c>
      <c r="H92" s="176">
        <f t="shared" si="9"/>
        <v>58.853373921867068</v>
      </c>
      <c r="I92" s="97">
        <f t="shared" si="5"/>
        <v>58853.373921867067</v>
      </c>
    </row>
    <row r="93" spans="1:9" x14ac:dyDescent="0.25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  <c r="G93" s="175">
        <f t="shared" si="8"/>
        <v>1.5220700152206999E-2</v>
      </c>
      <c r="H93" s="176">
        <f t="shared" si="9"/>
        <v>44.140030441400299</v>
      </c>
      <c r="I93" s="97">
        <f t="shared" si="5"/>
        <v>44140.030441400297</v>
      </c>
    </row>
    <row r="94" spans="1:9" x14ac:dyDescent="0.25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  <c r="G94" s="175">
        <f t="shared" si="8"/>
        <v>1.5220700152206999E-2</v>
      </c>
      <c r="H94" s="176">
        <f t="shared" si="9"/>
        <v>44.140030441400299</v>
      </c>
      <c r="I94" s="97">
        <f t="shared" si="5"/>
        <v>44140.030441400297</v>
      </c>
    </row>
    <row r="95" spans="1:9" x14ac:dyDescent="0.25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  <c r="G95" s="175">
        <f t="shared" si="8"/>
        <v>2.0294266869609334E-2</v>
      </c>
      <c r="H95" s="176">
        <f t="shared" si="9"/>
        <v>58.853373921867068</v>
      </c>
      <c r="I95" s="97">
        <f t="shared" si="5"/>
        <v>58853.373921867067</v>
      </c>
    </row>
    <row r="96" spans="1:9" x14ac:dyDescent="0.25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  <c r="G96" s="175">
        <f t="shared" si="8"/>
        <v>1.2683916793505834E-2</v>
      </c>
      <c r="H96" s="176">
        <f t="shared" si="9"/>
        <v>36.783358701166918</v>
      </c>
      <c r="I96" s="97">
        <f t="shared" si="5"/>
        <v>36783.358701166915</v>
      </c>
    </row>
    <row r="97" spans="1:9" x14ac:dyDescent="0.25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  <c r="G97" s="175">
        <f t="shared" si="8"/>
        <v>3.3789954337899539E-2</v>
      </c>
      <c r="H97" s="176">
        <f t="shared" si="9"/>
        <v>97.990867579908667</v>
      </c>
      <c r="I97" s="97">
        <f t="shared" si="5"/>
        <v>97990.867579908663</v>
      </c>
    </row>
    <row r="98" spans="1:9" x14ac:dyDescent="0.25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  <c r="G98" s="175">
        <f t="shared" si="8"/>
        <v>1.2886859462201927E-2</v>
      </c>
      <c r="H98" s="176">
        <f t="shared" si="9"/>
        <v>37.371892440385587</v>
      </c>
      <c r="I98" s="97">
        <f t="shared" si="5"/>
        <v>37371.892440385585</v>
      </c>
    </row>
    <row r="99" spans="1:9" x14ac:dyDescent="0.25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  <c r="G99" s="175">
        <f t="shared" si="8"/>
        <v>3.7290715372907145E-2</v>
      </c>
      <c r="H99" s="176">
        <f t="shared" si="9"/>
        <v>108.14307458143072</v>
      </c>
      <c r="I99" s="97">
        <f t="shared" si="5"/>
        <v>108143.07458143073</v>
      </c>
    </row>
    <row r="100" spans="1:9" x14ac:dyDescent="0.25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  <c r="G100" s="175">
        <f t="shared" si="8"/>
        <v>1.5220700152206999E-2</v>
      </c>
      <c r="H100" s="176">
        <f t="shared" si="9"/>
        <v>44.140030441400299</v>
      </c>
      <c r="I100" s="97">
        <f t="shared" si="5"/>
        <v>44140.030441400297</v>
      </c>
    </row>
    <row r="101" spans="1:9" x14ac:dyDescent="0.25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  <c r="G101" s="175">
        <f t="shared" si="8"/>
        <v>4.9619482496194814E-2</v>
      </c>
      <c r="H101" s="176">
        <f t="shared" si="9"/>
        <v>143.89649923896496</v>
      </c>
      <c r="I101" s="97">
        <f t="shared" si="5"/>
        <v>143896.49923896496</v>
      </c>
    </row>
    <row r="102" spans="1:9" x14ac:dyDescent="0.25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  <c r="G102" s="175">
        <f t="shared" si="8"/>
        <v>2.2831050228310501E-2</v>
      </c>
      <c r="H102" s="176">
        <f t="shared" si="9"/>
        <v>66.210045662100455</v>
      </c>
      <c r="I102" s="97">
        <f t="shared" si="5"/>
        <v>66210.045662100456</v>
      </c>
    </row>
    <row r="103" spans="1:9" x14ac:dyDescent="0.25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  <c r="G103" s="175">
        <f t="shared" si="8"/>
        <v>1.7757483510908167E-2</v>
      </c>
      <c r="H103" s="176">
        <f t="shared" si="9"/>
        <v>51.496702181633687</v>
      </c>
      <c r="I103" s="97">
        <f t="shared" si="5"/>
        <v>51496.702181633686</v>
      </c>
    </row>
    <row r="104" spans="1:9" x14ac:dyDescent="0.25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  <c r="G104" s="175">
        <f t="shared" si="8"/>
        <v>1.5220700152206999E-2</v>
      </c>
      <c r="H104" s="176">
        <f t="shared" si="9"/>
        <v>44.140030441400299</v>
      </c>
      <c r="I104" s="97">
        <f t="shared" si="5"/>
        <v>44140.030441400297</v>
      </c>
    </row>
    <row r="105" spans="1:9" x14ac:dyDescent="0.25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  <c r="G105" s="175">
        <f t="shared" si="8"/>
        <v>1.9178082191780819E-2</v>
      </c>
      <c r="H105" s="176">
        <f t="shared" si="9"/>
        <v>55.616438356164373</v>
      </c>
      <c r="I105" s="97">
        <f t="shared" si="5"/>
        <v>55616.43835616437</v>
      </c>
    </row>
    <row r="106" spans="1:9" x14ac:dyDescent="0.25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  <c r="G106" s="175">
        <f t="shared" si="8"/>
        <v>1.0147133434804667E-2</v>
      </c>
      <c r="H106" s="176">
        <f t="shared" si="9"/>
        <v>29.426686960933534</v>
      </c>
      <c r="I106" s="97">
        <f t="shared" si="5"/>
        <v>29426.686960933534</v>
      </c>
    </row>
    <row r="107" spans="1:9" x14ac:dyDescent="0.25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  <c r="G107" s="175">
        <f t="shared" si="8"/>
        <v>3.0441400304413998E-2</v>
      </c>
      <c r="H107" s="176">
        <f t="shared" si="9"/>
        <v>88.280060882800598</v>
      </c>
      <c r="I107" s="97">
        <f t="shared" si="5"/>
        <v>88280.060882800593</v>
      </c>
    </row>
    <row r="108" spans="1:9" x14ac:dyDescent="0.25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  <c r="G108" s="175">
        <f t="shared" si="8"/>
        <v>2.0294266869609334E-2</v>
      </c>
      <c r="H108" s="176">
        <f t="shared" si="9"/>
        <v>58.853373921867068</v>
      </c>
      <c r="I108" s="97">
        <f t="shared" si="5"/>
        <v>58853.373921867067</v>
      </c>
    </row>
    <row r="109" spans="1:9" x14ac:dyDescent="0.25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  <c r="G109" s="175">
        <f t="shared" si="8"/>
        <v>1.8569254185692542E-2</v>
      </c>
      <c r="H109" s="176">
        <f t="shared" si="9"/>
        <v>53.850837138508368</v>
      </c>
      <c r="I109" s="97">
        <f t="shared" si="5"/>
        <v>53850.837138508366</v>
      </c>
    </row>
    <row r="110" spans="1:9" x14ac:dyDescent="0.25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  <c r="G110" s="175">
        <f t="shared" si="8"/>
        <v>5.0735667174023336E-2</v>
      </c>
      <c r="H110" s="176">
        <f t="shared" si="9"/>
        <v>147.13343480466767</v>
      </c>
      <c r="I110" s="97">
        <f t="shared" si="5"/>
        <v>147133.43480466766</v>
      </c>
    </row>
    <row r="111" spans="1:9" x14ac:dyDescent="0.25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  <c r="G111" s="175">
        <f t="shared" si="8"/>
        <v>1.9178082191780819E-2</v>
      </c>
      <c r="H111" s="176">
        <f t="shared" si="9"/>
        <v>55.616438356164373</v>
      </c>
      <c r="I111" s="97">
        <f t="shared" si="5"/>
        <v>55616.43835616437</v>
      </c>
    </row>
    <row r="112" spans="1:9" x14ac:dyDescent="0.25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  <c r="G112" s="175">
        <f t="shared" si="8"/>
        <v>1.5220700152206999E-2</v>
      </c>
      <c r="H112" s="176">
        <f t="shared" si="9"/>
        <v>44.140030441400299</v>
      </c>
      <c r="I112" s="97">
        <f t="shared" si="5"/>
        <v>44140.030441400297</v>
      </c>
    </row>
    <row r="113" spans="1:9" x14ac:dyDescent="0.25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  <c r="G113" s="175">
        <f t="shared" si="8"/>
        <v>1.5220700152206999E-2</v>
      </c>
      <c r="H113" s="176">
        <f t="shared" si="9"/>
        <v>44.140030441400299</v>
      </c>
      <c r="I113" s="97">
        <f t="shared" si="5"/>
        <v>44140.030441400297</v>
      </c>
    </row>
    <row r="114" spans="1:9" x14ac:dyDescent="0.25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  <c r="G114" s="175">
        <f t="shared" si="8"/>
        <v>1.5220700152206999E-2</v>
      </c>
      <c r="H114" s="176">
        <f t="shared" si="9"/>
        <v>44.140030441400299</v>
      </c>
      <c r="I114" s="97">
        <f t="shared" si="5"/>
        <v>44140.030441400297</v>
      </c>
    </row>
    <row r="115" spans="1:9" x14ac:dyDescent="0.25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  <c r="G115" s="175">
        <f t="shared" si="8"/>
        <v>1.5220700152206999E-2</v>
      </c>
      <c r="H115" s="176">
        <f t="shared" si="9"/>
        <v>44.140030441400299</v>
      </c>
      <c r="I115" s="97">
        <f t="shared" si="5"/>
        <v>44140.030441400297</v>
      </c>
    </row>
    <row r="116" spans="1:9" x14ac:dyDescent="0.25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  <c r="G116" s="175">
        <f t="shared" si="8"/>
        <v>1.5220700152206999E-2</v>
      </c>
      <c r="H116" s="176">
        <f t="shared" si="9"/>
        <v>44.140030441400299</v>
      </c>
      <c r="I116" s="97">
        <f t="shared" si="5"/>
        <v>44140.030441400297</v>
      </c>
    </row>
    <row r="117" spans="1:9" x14ac:dyDescent="0.25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  <c r="G117" s="175">
        <f t="shared" si="8"/>
        <v>6.4687975646879753E-2</v>
      </c>
      <c r="H117" s="176">
        <f t="shared" si="9"/>
        <v>187.59512937595127</v>
      </c>
      <c r="I117" s="97">
        <f t="shared" si="5"/>
        <v>187595.12937595128</v>
      </c>
    </row>
    <row r="118" spans="1:9" x14ac:dyDescent="0.25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  <c r="G118" s="175">
        <f t="shared" si="8"/>
        <v>1.5220700152206999E-2</v>
      </c>
      <c r="H118" s="176">
        <f t="shared" si="9"/>
        <v>44.140030441400299</v>
      </c>
      <c r="I118" s="97">
        <f t="shared" si="5"/>
        <v>44140.030441400297</v>
      </c>
    </row>
    <row r="119" spans="1:9" x14ac:dyDescent="0.25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  <c r="G119" s="175">
        <f t="shared" si="8"/>
        <v>1.0147133434804667E-2</v>
      </c>
      <c r="H119" s="176">
        <f t="shared" si="9"/>
        <v>29.426686960933534</v>
      </c>
      <c r="I119" s="97">
        <f t="shared" si="5"/>
        <v>29426.686960933534</v>
      </c>
    </row>
    <row r="120" spans="1:9" x14ac:dyDescent="0.25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  <c r="G120" s="175">
        <f t="shared" si="8"/>
        <v>3.439878234398782E-2</v>
      </c>
      <c r="H120" s="176">
        <f t="shared" si="9"/>
        <v>99.756468797564679</v>
      </c>
      <c r="I120" s="97">
        <f t="shared" si="5"/>
        <v>99756.468797564681</v>
      </c>
    </row>
    <row r="121" spans="1:9" x14ac:dyDescent="0.25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  <c r="G121" s="175">
        <f t="shared" si="8"/>
        <v>2.4251648909183153E-2</v>
      </c>
      <c r="H121" s="176">
        <f t="shared" si="9"/>
        <v>70.329781836631142</v>
      </c>
      <c r="I121" s="97">
        <f t="shared" si="5"/>
        <v>70329.78183663114</v>
      </c>
    </row>
    <row r="122" spans="1:9" x14ac:dyDescent="0.25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  <c r="G122" s="175">
        <f t="shared" si="8"/>
        <v>1.5220700152206999E-2</v>
      </c>
      <c r="H122" s="176">
        <f t="shared" si="9"/>
        <v>44.140030441400299</v>
      </c>
      <c r="I122" s="97">
        <f t="shared" si="5"/>
        <v>44140.030441400297</v>
      </c>
    </row>
    <row r="123" spans="1:9" x14ac:dyDescent="0.25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  <c r="G123" s="175">
        <f t="shared" si="8"/>
        <v>4.2262810755961437E-2</v>
      </c>
      <c r="H123" s="176">
        <f t="shared" si="9"/>
        <v>122.56215119228817</v>
      </c>
      <c r="I123" s="97">
        <f t="shared" si="5"/>
        <v>122562.15119228818</v>
      </c>
    </row>
    <row r="124" spans="1:9" x14ac:dyDescent="0.25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  <c r="G124" s="175">
        <f t="shared" si="8"/>
        <v>4.1095890410958895E-2</v>
      </c>
      <c r="H124" s="176">
        <f t="shared" si="9"/>
        <v>119.17808219178079</v>
      </c>
      <c r="I124" s="97">
        <f t="shared" si="5"/>
        <v>119178.08219178079</v>
      </c>
    </row>
    <row r="125" spans="1:9" x14ac:dyDescent="0.25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  <c r="G125" s="175">
        <f t="shared" si="8"/>
        <v>2.5367833587011668E-2</v>
      </c>
      <c r="H125" s="176">
        <f t="shared" si="9"/>
        <v>73.566717402333836</v>
      </c>
      <c r="I125" s="97">
        <f t="shared" si="5"/>
        <v>73566.71740233383</v>
      </c>
    </row>
    <row r="126" spans="1:9" x14ac:dyDescent="0.25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  <c r="G126" s="175">
        <f t="shared" si="8"/>
        <v>2.0294266869609334E-2</v>
      </c>
      <c r="H126" s="176">
        <f t="shared" si="9"/>
        <v>58.853373921867068</v>
      </c>
      <c r="I126" s="97">
        <f t="shared" si="5"/>
        <v>58853.373921867067</v>
      </c>
    </row>
    <row r="127" spans="1:9" x14ac:dyDescent="0.25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  <c r="G127" s="175">
        <f t="shared" si="8"/>
        <v>1.5220700152206999E-2</v>
      </c>
      <c r="H127" s="176">
        <f t="shared" si="9"/>
        <v>44.140030441400299</v>
      </c>
      <c r="I127" s="97">
        <f t="shared" si="5"/>
        <v>44140.030441400297</v>
      </c>
    </row>
    <row r="128" spans="1:9" x14ac:dyDescent="0.25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  <c r="G128" s="175">
        <f t="shared" si="8"/>
        <v>4.5662100456621002E-2</v>
      </c>
      <c r="H128" s="176">
        <f t="shared" si="9"/>
        <v>132.42009132420091</v>
      </c>
      <c r="I128" s="97">
        <f t="shared" si="5"/>
        <v>132420.09132420091</v>
      </c>
    </row>
    <row r="129" spans="1:9" x14ac:dyDescent="0.25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  <c r="G129" s="175">
        <f t="shared" si="8"/>
        <v>3.0441400304413998E-2</v>
      </c>
      <c r="H129" s="176">
        <f t="shared" si="9"/>
        <v>88.280060882800598</v>
      </c>
      <c r="I129" s="97">
        <f t="shared" si="5"/>
        <v>88280.060882800593</v>
      </c>
    </row>
    <row r="130" spans="1:9" x14ac:dyDescent="0.25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  <c r="G130" s="175">
        <f>E130/$O$12</f>
        <v>1.9537912854706151E-2</v>
      </c>
      <c r="H130" s="176">
        <f>G130*$N$12</f>
        <v>23.44549542564738</v>
      </c>
      <c r="I130" s="97">
        <f t="shared" si="5"/>
        <v>23445.495425647379</v>
      </c>
    </row>
    <row r="131" spans="1:9" x14ac:dyDescent="0.25">
      <c r="A131" t="s">
        <v>387</v>
      </c>
      <c r="B131" t="s">
        <v>388</v>
      </c>
      <c r="C131">
        <v>554376</v>
      </c>
      <c r="D131" t="s">
        <v>481</v>
      </c>
      <c r="E131">
        <v>3.5</v>
      </c>
      <c r="F131">
        <v>554376</v>
      </c>
      <c r="G131" s="175">
        <f t="shared" ref="G131:G176" si="10">E131/$O$12</f>
        <v>1.8090660050653847E-2</v>
      </c>
      <c r="H131" s="176">
        <f t="shared" ref="H131:H176" si="11">G131*$N$12</f>
        <v>21.708792060784617</v>
      </c>
      <c r="I131" s="97">
        <f t="shared" ref="I131:I194" si="12">+H131*1000</f>
        <v>21708.792060784617</v>
      </c>
    </row>
    <row r="132" spans="1:9" x14ac:dyDescent="0.25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  <c r="G132" s="175">
        <f t="shared" si="10"/>
        <v>2.0675040057890108E-2</v>
      </c>
      <c r="H132" s="176">
        <f t="shared" si="11"/>
        <v>24.810048069468131</v>
      </c>
      <c r="I132" s="97">
        <f t="shared" si="12"/>
        <v>24810.048069468132</v>
      </c>
    </row>
    <row r="133" spans="1:9" x14ac:dyDescent="0.25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  <c r="G133" s="175">
        <f t="shared" si="10"/>
        <v>1.0337520028945054E-2</v>
      </c>
      <c r="H133" s="176">
        <f t="shared" si="11"/>
        <v>12.405024034734065</v>
      </c>
      <c r="I133" s="97">
        <f t="shared" si="12"/>
        <v>12405.024034734066</v>
      </c>
    </row>
    <row r="134" spans="1:9" x14ac:dyDescent="0.25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  <c r="G134" s="175">
        <f t="shared" si="10"/>
        <v>1.5506280043417583E-2</v>
      </c>
      <c r="H134" s="176">
        <f t="shared" si="11"/>
        <v>18.6075360521011</v>
      </c>
      <c r="I134" s="97">
        <f t="shared" si="12"/>
        <v>18607.536052101099</v>
      </c>
    </row>
    <row r="135" spans="1:9" x14ac:dyDescent="0.25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  <c r="G135" s="175">
        <f t="shared" si="10"/>
        <v>1.5506280043417583E-2</v>
      </c>
      <c r="H135" s="176">
        <f t="shared" si="11"/>
        <v>18.6075360521011</v>
      </c>
      <c r="I135" s="97">
        <f t="shared" si="12"/>
        <v>18607.536052101099</v>
      </c>
    </row>
    <row r="136" spans="1:9" x14ac:dyDescent="0.25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  <c r="G136" s="175">
        <f t="shared" si="10"/>
        <v>1.0337520028945054E-2</v>
      </c>
      <c r="H136" s="176">
        <f t="shared" si="11"/>
        <v>12.405024034734065</v>
      </c>
      <c r="I136" s="97">
        <f t="shared" si="12"/>
        <v>12405.024034734066</v>
      </c>
    </row>
    <row r="137" spans="1:9" x14ac:dyDescent="0.25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  <c r="G137" s="175">
        <f t="shared" si="10"/>
        <v>4.0833204114332965E-2</v>
      </c>
      <c r="H137" s="176">
        <f t="shared" si="11"/>
        <v>48.999844937199555</v>
      </c>
      <c r="I137" s="97">
        <f t="shared" si="12"/>
        <v>48999.844937199552</v>
      </c>
    </row>
    <row r="138" spans="1:9" x14ac:dyDescent="0.25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  <c r="G138" s="175">
        <f t="shared" si="10"/>
        <v>5.5719232956013838E-2</v>
      </c>
      <c r="H138" s="176">
        <f t="shared" si="11"/>
        <v>66.8630795472166</v>
      </c>
      <c r="I138" s="97">
        <f t="shared" si="12"/>
        <v>66863.079547216606</v>
      </c>
    </row>
    <row r="139" spans="1:9" x14ac:dyDescent="0.25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  <c r="G139" s="175">
        <f t="shared" si="10"/>
        <v>1.0337520028945054E-2</v>
      </c>
      <c r="H139" s="176">
        <f t="shared" si="11"/>
        <v>12.405024034734065</v>
      </c>
      <c r="I139" s="97">
        <f t="shared" si="12"/>
        <v>12405.024034734066</v>
      </c>
    </row>
    <row r="140" spans="1:9" x14ac:dyDescent="0.25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  <c r="G140" s="175">
        <f t="shared" si="10"/>
        <v>2.9875432883651208E-2</v>
      </c>
      <c r="H140" s="176">
        <f t="shared" si="11"/>
        <v>35.850519460381449</v>
      </c>
      <c r="I140" s="97">
        <f t="shared" si="12"/>
        <v>35850.519460381445</v>
      </c>
    </row>
    <row r="141" spans="1:9" x14ac:dyDescent="0.25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  <c r="G141" s="175">
        <f t="shared" si="10"/>
        <v>4.7035716131699996E-2</v>
      </c>
      <c r="H141" s="176">
        <f t="shared" si="11"/>
        <v>56.442859358039996</v>
      </c>
      <c r="I141" s="97">
        <f t="shared" si="12"/>
        <v>56442.859358039997</v>
      </c>
    </row>
    <row r="142" spans="1:9" x14ac:dyDescent="0.25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  <c r="G142" s="175">
        <f t="shared" si="10"/>
        <v>2.0675040057890108E-2</v>
      </c>
      <c r="H142" s="176">
        <f t="shared" si="11"/>
        <v>24.810048069468131</v>
      </c>
      <c r="I142" s="97">
        <f t="shared" si="12"/>
        <v>24810.048069468132</v>
      </c>
    </row>
    <row r="143" spans="1:9" x14ac:dyDescent="0.25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  <c r="G143" s="175">
        <f t="shared" si="10"/>
        <v>1.0337520028945054E-2</v>
      </c>
      <c r="H143" s="176">
        <f t="shared" si="11"/>
        <v>12.405024034734065</v>
      </c>
      <c r="I143" s="97">
        <f t="shared" si="12"/>
        <v>12405.024034734066</v>
      </c>
    </row>
    <row r="144" spans="1:9" x14ac:dyDescent="0.25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  <c r="G144" s="175">
        <f t="shared" si="10"/>
        <v>1.5506280043417583E-2</v>
      </c>
      <c r="H144" s="176">
        <f t="shared" si="11"/>
        <v>18.6075360521011</v>
      </c>
      <c r="I144" s="97">
        <f t="shared" si="12"/>
        <v>18607.536052101099</v>
      </c>
    </row>
    <row r="145" spans="1:9" x14ac:dyDescent="0.25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  <c r="G145" s="175">
        <f t="shared" si="10"/>
        <v>1.5506280043417583E-2</v>
      </c>
      <c r="H145" s="176">
        <f t="shared" si="11"/>
        <v>18.6075360521011</v>
      </c>
      <c r="I145" s="97">
        <f t="shared" si="12"/>
        <v>18607.536052101099</v>
      </c>
    </row>
    <row r="146" spans="1:9" x14ac:dyDescent="0.25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  <c r="G146" s="175">
        <f t="shared" si="10"/>
        <v>2.0675040057890108E-2</v>
      </c>
      <c r="H146" s="176">
        <f t="shared" si="11"/>
        <v>24.810048069468131</v>
      </c>
      <c r="I146" s="97">
        <f t="shared" si="12"/>
        <v>24810.048069468132</v>
      </c>
    </row>
    <row r="147" spans="1:9" x14ac:dyDescent="0.25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  <c r="G147" s="175">
        <f t="shared" si="10"/>
        <v>1.5506280043417583E-2</v>
      </c>
      <c r="H147" s="176">
        <f t="shared" si="11"/>
        <v>18.6075360521011</v>
      </c>
      <c r="I147" s="97">
        <f t="shared" si="12"/>
        <v>18607.536052101099</v>
      </c>
    </row>
    <row r="148" spans="1:9" x14ac:dyDescent="0.25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  <c r="G148" s="175">
        <f t="shared" si="10"/>
        <v>7.2362640202615382E-3</v>
      </c>
      <c r="H148" s="176">
        <f t="shared" si="11"/>
        <v>8.6835168243138465</v>
      </c>
      <c r="I148" s="97">
        <f t="shared" si="12"/>
        <v>8683.5168243138469</v>
      </c>
    </row>
    <row r="149" spans="1:9" x14ac:dyDescent="0.25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  <c r="G149" s="175">
        <f t="shared" si="10"/>
        <v>1.5506280043417583E-2</v>
      </c>
      <c r="H149" s="176">
        <f t="shared" si="11"/>
        <v>18.6075360521011</v>
      </c>
      <c r="I149" s="97">
        <f t="shared" si="12"/>
        <v>18607.536052101099</v>
      </c>
    </row>
    <row r="150" spans="1:9" x14ac:dyDescent="0.25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  <c r="G150" s="175">
        <f t="shared" si="10"/>
        <v>1.5506280043417583E-2</v>
      </c>
      <c r="H150" s="176">
        <f t="shared" si="11"/>
        <v>18.6075360521011</v>
      </c>
      <c r="I150" s="97">
        <f t="shared" si="12"/>
        <v>18607.536052101099</v>
      </c>
    </row>
    <row r="151" spans="1:9" x14ac:dyDescent="0.25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  <c r="G151" s="175">
        <f t="shared" si="10"/>
        <v>1.0337520028945054E-2</v>
      </c>
      <c r="H151" s="176">
        <f t="shared" si="11"/>
        <v>12.405024034734065</v>
      </c>
      <c r="I151" s="97">
        <f t="shared" si="12"/>
        <v>12405.024034734066</v>
      </c>
    </row>
    <row r="152" spans="1:9" x14ac:dyDescent="0.25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  <c r="G152" s="175">
        <f t="shared" si="10"/>
        <v>5.3341603349356483E-2</v>
      </c>
      <c r="H152" s="176">
        <f t="shared" si="11"/>
        <v>64.009924019227782</v>
      </c>
      <c r="I152" s="97">
        <f t="shared" si="12"/>
        <v>64009.924019227779</v>
      </c>
    </row>
    <row r="153" spans="1:9" x14ac:dyDescent="0.25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  <c r="G153" s="175">
        <f t="shared" si="10"/>
        <v>2.0675040057890108E-2</v>
      </c>
      <c r="H153" s="176">
        <f t="shared" si="11"/>
        <v>24.810048069468131</v>
      </c>
      <c r="I153" s="97">
        <f t="shared" si="12"/>
        <v>24810.048069468132</v>
      </c>
    </row>
    <row r="154" spans="1:9" x14ac:dyDescent="0.25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  <c r="G154" s="175">
        <f t="shared" si="10"/>
        <v>1.3955652039075825E-2</v>
      </c>
      <c r="H154" s="176">
        <f t="shared" si="11"/>
        <v>16.74678244689099</v>
      </c>
      <c r="I154" s="97">
        <f t="shared" si="12"/>
        <v>16746.782446890989</v>
      </c>
    </row>
    <row r="155" spans="1:9" x14ac:dyDescent="0.25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  <c r="G155" s="175">
        <f t="shared" si="10"/>
        <v>1.5506280043417583E-2</v>
      </c>
      <c r="H155" s="176">
        <f t="shared" si="11"/>
        <v>18.6075360521011</v>
      </c>
      <c r="I155" s="97">
        <f t="shared" si="12"/>
        <v>18607.536052101099</v>
      </c>
    </row>
    <row r="156" spans="1:9" x14ac:dyDescent="0.25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  <c r="G156" s="175">
        <f t="shared" si="10"/>
        <v>1.9641288054995602E-2</v>
      </c>
      <c r="H156" s="176">
        <f t="shared" si="11"/>
        <v>23.56954566599472</v>
      </c>
      <c r="I156" s="97">
        <f t="shared" si="12"/>
        <v>23569.545665994719</v>
      </c>
    </row>
    <row r="157" spans="1:9" x14ac:dyDescent="0.25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  <c r="G157" s="175">
        <f t="shared" si="10"/>
        <v>7.7531400217087914E-3</v>
      </c>
      <c r="H157" s="176">
        <f t="shared" si="11"/>
        <v>9.30376802605055</v>
      </c>
      <c r="I157" s="97">
        <f t="shared" si="12"/>
        <v>9303.7680260505495</v>
      </c>
    </row>
    <row r="158" spans="1:9" x14ac:dyDescent="0.25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  <c r="G158" s="175">
        <f t="shared" si="10"/>
        <v>1.9537912854706151E-2</v>
      </c>
      <c r="H158" s="176">
        <f t="shared" si="11"/>
        <v>23.44549542564738</v>
      </c>
      <c r="I158" s="97">
        <f t="shared" si="12"/>
        <v>23445.495425647379</v>
      </c>
    </row>
    <row r="159" spans="1:9" x14ac:dyDescent="0.25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  <c r="G159" s="175">
        <f t="shared" si="10"/>
        <v>2.0675040057890108E-2</v>
      </c>
      <c r="H159" s="176">
        <f t="shared" si="11"/>
        <v>24.810048069468131</v>
      </c>
      <c r="I159" s="97">
        <f t="shared" si="12"/>
        <v>24810.048069468132</v>
      </c>
    </row>
    <row r="160" spans="1:9" x14ac:dyDescent="0.25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  <c r="G160" s="175">
        <f t="shared" si="10"/>
        <v>1.5506280043417583E-2</v>
      </c>
      <c r="H160" s="176">
        <f t="shared" si="11"/>
        <v>18.6075360521011</v>
      </c>
      <c r="I160" s="97">
        <f t="shared" si="12"/>
        <v>18607.536052101099</v>
      </c>
    </row>
    <row r="161" spans="1:9" x14ac:dyDescent="0.25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  <c r="G161" s="175">
        <f t="shared" si="10"/>
        <v>5.5719232956013838E-2</v>
      </c>
      <c r="H161" s="176">
        <f t="shared" si="11"/>
        <v>66.8630795472166</v>
      </c>
      <c r="I161" s="97">
        <f t="shared" si="12"/>
        <v>66863.079547216606</v>
      </c>
    </row>
    <row r="162" spans="1:9" x14ac:dyDescent="0.25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  <c r="G162" s="175">
        <f t="shared" si="10"/>
        <v>9.3037680260505493E-3</v>
      </c>
      <c r="H162" s="176">
        <f t="shared" si="11"/>
        <v>11.164521631260659</v>
      </c>
      <c r="I162" s="97">
        <f t="shared" si="12"/>
        <v>11164.521631260659</v>
      </c>
    </row>
    <row r="163" spans="1:9" x14ac:dyDescent="0.25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  <c r="G163" s="175">
        <f t="shared" si="10"/>
        <v>5.7838424561947578E-2</v>
      </c>
      <c r="H163" s="176">
        <f t="shared" si="11"/>
        <v>69.4061094743371</v>
      </c>
      <c r="I163" s="97">
        <f t="shared" si="12"/>
        <v>69406.109474337107</v>
      </c>
    </row>
    <row r="164" spans="1:9" x14ac:dyDescent="0.25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  <c r="G164" s="175">
        <f t="shared" si="10"/>
        <v>1.8090660050653847E-2</v>
      </c>
      <c r="H164" s="176">
        <f t="shared" si="11"/>
        <v>21.708792060784617</v>
      </c>
      <c r="I164" s="97">
        <f t="shared" si="12"/>
        <v>21708.792060784617</v>
      </c>
    </row>
    <row r="165" spans="1:9" x14ac:dyDescent="0.25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  <c r="G165" s="175">
        <f t="shared" si="10"/>
        <v>3.039230888509846E-2</v>
      </c>
      <c r="H165" s="176">
        <f t="shared" si="11"/>
        <v>36.470770662118149</v>
      </c>
      <c r="I165" s="97">
        <f t="shared" si="12"/>
        <v>36470.77066211815</v>
      </c>
    </row>
    <row r="166" spans="1:9" x14ac:dyDescent="0.25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  <c r="G166" s="175">
        <f t="shared" si="10"/>
        <v>2.0675040057890108E-2</v>
      </c>
      <c r="H166" s="176">
        <f t="shared" si="11"/>
        <v>24.810048069468131</v>
      </c>
      <c r="I166" s="97">
        <f t="shared" si="12"/>
        <v>24810.048069468132</v>
      </c>
    </row>
    <row r="167" spans="1:9" x14ac:dyDescent="0.25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  <c r="G167" s="175">
        <f t="shared" si="10"/>
        <v>1.5506280043417583E-2</v>
      </c>
      <c r="H167" s="176">
        <f t="shared" si="11"/>
        <v>18.6075360521011</v>
      </c>
      <c r="I167" s="97">
        <f t="shared" si="12"/>
        <v>18607.536052101099</v>
      </c>
    </row>
    <row r="168" spans="1:9" x14ac:dyDescent="0.25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  <c r="G168" s="175">
        <f t="shared" si="10"/>
        <v>1.5506280043417583E-2</v>
      </c>
      <c r="H168" s="176">
        <f t="shared" si="11"/>
        <v>18.6075360521011</v>
      </c>
      <c r="I168" s="97">
        <f t="shared" si="12"/>
        <v>18607.536052101099</v>
      </c>
    </row>
    <row r="169" spans="1:9" x14ac:dyDescent="0.25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  <c r="G169" s="175">
        <f t="shared" si="10"/>
        <v>1.7056908047759341E-2</v>
      </c>
      <c r="H169" s="176">
        <f t="shared" si="11"/>
        <v>20.46828965731121</v>
      </c>
      <c r="I169" s="97">
        <f t="shared" si="12"/>
        <v>20468.289657311212</v>
      </c>
    </row>
    <row r="170" spans="1:9" x14ac:dyDescent="0.25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  <c r="G170" s="175">
        <f t="shared" si="10"/>
        <v>2.4706672869178683E-2</v>
      </c>
      <c r="H170" s="176">
        <f t="shared" si="11"/>
        <v>29.648007443014418</v>
      </c>
      <c r="I170" s="97">
        <f t="shared" si="12"/>
        <v>29648.00744301442</v>
      </c>
    </row>
    <row r="171" spans="1:9" x14ac:dyDescent="0.25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  <c r="G171" s="175">
        <f t="shared" si="10"/>
        <v>2.0675040057890108E-2</v>
      </c>
      <c r="H171" s="176">
        <f t="shared" si="11"/>
        <v>24.810048069468131</v>
      </c>
      <c r="I171" s="97">
        <f t="shared" si="12"/>
        <v>24810.048069468132</v>
      </c>
    </row>
    <row r="172" spans="1:9" x14ac:dyDescent="0.25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  <c r="G172" s="175">
        <f t="shared" si="10"/>
        <v>1.8400785651522197E-2</v>
      </c>
      <c r="H172" s="176">
        <f t="shared" si="11"/>
        <v>22.080942781826636</v>
      </c>
      <c r="I172" s="97">
        <f t="shared" si="12"/>
        <v>22080.942781826634</v>
      </c>
    </row>
    <row r="173" spans="1:9" x14ac:dyDescent="0.25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  <c r="G173" s="175">
        <f t="shared" si="10"/>
        <v>1.8400785651522197E-2</v>
      </c>
      <c r="H173" s="176">
        <f t="shared" si="11"/>
        <v>22.080942781826636</v>
      </c>
      <c r="I173" s="97">
        <f t="shared" si="12"/>
        <v>22080.942781826634</v>
      </c>
    </row>
    <row r="174" spans="1:9" x14ac:dyDescent="0.25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  <c r="G174" s="175">
        <f t="shared" si="10"/>
        <v>1.0337520028945054E-2</v>
      </c>
      <c r="H174" s="176">
        <f t="shared" si="11"/>
        <v>12.405024034734065</v>
      </c>
      <c r="I174" s="97">
        <f t="shared" si="12"/>
        <v>12405.024034734066</v>
      </c>
    </row>
    <row r="175" spans="1:9" x14ac:dyDescent="0.25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  <c r="G175" s="175">
        <f t="shared" si="10"/>
        <v>2.4706672869178683E-2</v>
      </c>
      <c r="H175" s="176">
        <f t="shared" si="11"/>
        <v>29.648007443014418</v>
      </c>
      <c r="I175" s="97">
        <f t="shared" si="12"/>
        <v>29648.00744301442</v>
      </c>
    </row>
    <row r="176" spans="1:9" x14ac:dyDescent="0.25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  <c r="G176" s="175">
        <f t="shared" si="10"/>
        <v>1.5506280043417583E-2</v>
      </c>
      <c r="H176" s="176">
        <f t="shared" si="11"/>
        <v>18.6075360521011</v>
      </c>
      <c r="I176" s="97">
        <f t="shared" si="12"/>
        <v>18607.536052101099</v>
      </c>
    </row>
    <row r="177" spans="1:9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  <c r="G177" s="175">
        <f>E177/$O$13</f>
        <v>1.7256255392579811E-2</v>
      </c>
      <c r="H177" s="176">
        <f>G177*$N$13</f>
        <v>41.415012942191545</v>
      </c>
      <c r="I177" s="97">
        <f t="shared" si="12"/>
        <v>41415.012942191548</v>
      </c>
    </row>
    <row r="178" spans="1:9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  <c r="G178" s="175">
        <f t="shared" ref="G178:G228" si="13">E178/$O$13</f>
        <v>1.8119068162208801E-2</v>
      </c>
      <c r="H178" s="176">
        <f t="shared" ref="H178:H228" si="14">G178*$N$13</f>
        <v>43.485763589301122</v>
      </c>
      <c r="I178" s="97">
        <f t="shared" si="12"/>
        <v>43485.763589301125</v>
      </c>
    </row>
    <row r="179" spans="1:9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  <c r="G179" s="175">
        <f t="shared" si="13"/>
        <v>1.2942191544434857E-2</v>
      </c>
      <c r="H179" s="176">
        <f t="shared" si="14"/>
        <v>31.061259706643657</v>
      </c>
      <c r="I179" s="97">
        <f t="shared" si="12"/>
        <v>31061.259706643657</v>
      </c>
    </row>
    <row r="180" spans="1:9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  <c r="G180" s="175">
        <f t="shared" si="13"/>
        <v>1.6393442622950817E-2</v>
      </c>
      <c r="H180" s="176">
        <f t="shared" si="14"/>
        <v>39.344262295081961</v>
      </c>
      <c r="I180" s="97">
        <f t="shared" si="12"/>
        <v>39344.262295081964</v>
      </c>
    </row>
    <row r="181" spans="1:9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  <c r="G181" s="175">
        <f t="shared" si="13"/>
        <v>1.2942191544434857E-2</v>
      </c>
      <c r="H181" s="176">
        <f t="shared" si="14"/>
        <v>31.061259706643657</v>
      </c>
      <c r="I181" s="97">
        <f t="shared" si="12"/>
        <v>31061.259706643657</v>
      </c>
    </row>
    <row r="182" spans="1:9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  <c r="G182" s="175">
        <f t="shared" si="13"/>
        <v>1.4236410698878342E-2</v>
      </c>
      <c r="H182" s="176">
        <f t="shared" si="14"/>
        <v>34.167385677308019</v>
      </c>
      <c r="I182" s="97">
        <f t="shared" si="12"/>
        <v>34167.385677308019</v>
      </c>
    </row>
    <row r="183" spans="1:9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  <c r="G183" s="175">
        <f t="shared" si="13"/>
        <v>1.9413287316652286E-2</v>
      </c>
      <c r="H183" s="176">
        <f t="shared" si="14"/>
        <v>46.591889559965487</v>
      </c>
      <c r="I183" s="97">
        <f t="shared" si="12"/>
        <v>46591.889559965486</v>
      </c>
    </row>
    <row r="184" spans="1:9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  <c r="G184" s="175">
        <f t="shared" si="13"/>
        <v>1.2942191544434857E-2</v>
      </c>
      <c r="H184" s="176">
        <f t="shared" si="14"/>
        <v>31.061259706643657</v>
      </c>
      <c r="I184" s="97">
        <f t="shared" si="12"/>
        <v>31061.259706643657</v>
      </c>
    </row>
    <row r="185" spans="1:9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  <c r="G185" s="175">
        <f t="shared" si="13"/>
        <v>1.2942191544434857E-2</v>
      </c>
      <c r="H185" s="176">
        <f t="shared" si="14"/>
        <v>31.061259706643657</v>
      </c>
      <c r="I185" s="97">
        <f t="shared" si="12"/>
        <v>31061.259706643657</v>
      </c>
    </row>
    <row r="186" spans="1:9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  <c r="G186" s="175">
        <f t="shared" si="13"/>
        <v>1.6393442622950817E-2</v>
      </c>
      <c r="H186" s="176">
        <f t="shared" si="14"/>
        <v>39.344262295081961</v>
      </c>
      <c r="I186" s="97">
        <f t="shared" si="12"/>
        <v>39344.262295081964</v>
      </c>
    </row>
    <row r="187" spans="1:9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  <c r="G187" s="175">
        <f t="shared" si="13"/>
        <v>1.7256255392579811E-2</v>
      </c>
      <c r="H187" s="176">
        <f t="shared" si="14"/>
        <v>41.415012942191545</v>
      </c>
      <c r="I187" s="97">
        <f t="shared" si="12"/>
        <v>41415.012942191548</v>
      </c>
    </row>
    <row r="188" spans="1:9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  <c r="G188" s="175">
        <f t="shared" si="13"/>
        <v>1.2942191544434857E-2</v>
      </c>
      <c r="H188" s="176">
        <f t="shared" si="14"/>
        <v>31.061259706643657</v>
      </c>
      <c r="I188" s="97">
        <f t="shared" si="12"/>
        <v>31061.259706643657</v>
      </c>
    </row>
    <row r="189" spans="1:9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  <c r="G189" s="175">
        <f t="shared" si="13"/>
        <v>2.9335634167385674E-2</v>
      </c>
      <c r="H189" s="176">
        <f t="shared" si="14"/>
        <v>70.405522001725615</v>
      </c>
      <c r="I189" s="97">
        <f t="shared" si="12"/>
        <v>70405.522001725622</v>
      </c>
    </row>
    <row r="190" spans="1:9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  <c r="G190" s="175">
        <f t="shared" si="13"/>
        <v>1.2942191544434857E-2</v>
      </c>
      <c r="H190" s="176">
        <f t="shared" si="14"/>
        <v>31.061259706643657</v>
      </c>
      <c r="I190" s="97">
        <f t="shared" si="12"/>
        <v>31061.259706643657</v>
      </c>
    </row>
    <row r="191" spans="1:9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  <c r="G191" s="175">
        <f t="shared" si="13"/>
        <v>1.7256255392579811E-2</v>
      </c>
      <c r="H191" s="176">
        <f t="shared" si="14"/>
        <v>41.415012942191545</v>
      </c>
      <c r="I191" s="97">
        <f t="shared" si="12"/>
        <v>41415.012942191548</v>
      </c>
    </row>
    <row r="192" spans="1:9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  <c r="G192" s="175">
        <f t="shared" si="13"/>
        <v>3.2355478861087139E-2</v>
      </c>
      <c r="H192" s="176">
        <f t="shared" si="14"/>
        <v>77.653149266609134</v>
      </c>
      <c r="I192" s="97">
        <f t="shared" si="12"/>
        <v>77653.149266609136</v>
      </c>
    </row>
    <row r="193" spans="1:9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  <c r="G193" s="175">
        <f t="shared" si="13"/>
        <v>8.6281276962899053E-3</v>
      </c>
      <c r="H193" s="176">
        <f t="shared" si="14"/>
        <v>20.707506471095773</v>
      </c>
      <c r="I193" s="97">
        <f t="shared" si="12"/>
        <v>20707.506471095774</v>
      </c>
    </row>
    <row r="194" spans="1:9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  <c r="G194" s="175">
        <f t="shared" si="13"/>
        <v>1.7256255392579811E-2</v>
      </c>
      <c r="H194" s="176">
        <f t="shared" si="14"/>
        <v>41.415012942191545</v>
      </c>
      <c r="I194" s="97">
        <f t="shared" si="12"/>
        <v>41415.012942191548</v>
      </c>
    </row>
    <row r="195" spans="1:9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  <c r="G195" s="175">
        <f t="shared" si="13"/>
        <v>1.6393442622950817E-2</v>
      </c>
      <c r="H195" s="176">
        <f t="shared" si="14"/>
        <v>39.344262295081961</v>
      </c>
      <c r="I195" s="97">
        <f t="shared" ref="I195:I253" si="15">+H195*1000</f>
        <v>39344.262295081964</v>
      </c>
    </row>
    <row r="196" spans="1:9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  <c r="G196" s="175">
        <f t="shared" si="13"/>
        <v>2.0707506471095771E-2</v>
      </c>
      <c r="H196" s="176">
        <f t="shared" si="14"/>
        <v>49.698015530629853</v>
      </c>
      <c r="I196" s="97">
        <f t="shared" si="15"/>
        <v>49698.015530629855</v>
      </c>
    </row>
    <row r="197" spans="1:9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  <c r="G197" s="175">
        <f t="shared" si="13"/>
        <v>1.7256255392579811E-2</v>
      </c>
      <c r="H197" s="176">
        <f t="shared" si="14"/>
        <v>41.415012942191545</v>
      </c>
      <c r="I197" s="97">
        <f t="shared" si="15"/>
        <v>41415.012942191548</v>
      </c>
    </row>
    <row r="198" spans="1:9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  <c r="G198" s="175">
        <f t="shared" si="13"/>
        <v>2.1570319240724761E-2</v>
      </c>
      <c r="H198" s="176">
        <f t="shared" si="14"/>
        <v>51.768766177739423</v>
      </c>
      <c r="I198" s="97">
        <f t="shared" si="15"/>
        <v>51768.766177739424</v>
      </c>
    </row>
    <row r="199" spans="1:9" x14ac:dyDescent="0.25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  <c r="G199" s="175">
        <f t="shared" si="13"/>
        <v>8.6281276962899053E-3</v>
      </c>
      <c r="H199" s="176">
        <f t="shared" si="14"/>
        <v>20.707506471095773</v>
      </c>
      <c r="I199" s="97">
        <f t="shared" si="15"/>
        <v>20707.506471095774</v>
      </c>
    </row>
    <row r="200" spans="1:9" x14ac:dyDescent="0.25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  <c r="G200" s="175">
        <f t="shared" si="13"/>
        <v>1.2079378774805865E-2</v>
      </c>
      <c r="H200" s="176">
        <f t="shared" si="14"/>
        <v>28.990509059534077</v>
      </c>
      <c r="I200" s="97">
        <f t="shared" si="15"/>
        <v>28990.509059534077</v>
      </c>
    </row>
    <row r="201" spans="1:9" x14ac:dyDescent="0.25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  <c r="G201" s="175">
        <f t="shared" si="13"/>
        <v>1.2942191544434857E-2</v>
      </c>
      <c r="H201" s="176">
        <f t="shared" si="14"/>
        <v>31.061259706643657</v>
      </c>
      <c r="I201" s="97">
        <f t="shared" si="15"/>
        <v>31061.259706643657</v>
      </c>
    </row>
    <row r="202" spans="1:9" x14ac:dyDescent="0.25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  <c r="G202" s="175">
        <f t="shared" si="13"/>
        <v>1.2942191544434857E-2</v>
      </c>
      <c r="H202" s="176">
        <f t="shared" si="14"/>
        <v>31.061259706643657</v>
      </c>
      <c r="I202" s="97">
        <f t="shared" si="15"/>
        <v>31061.259706643657</v>
      </c>
    </row>
    <row r="203" spans="1:9" x14ac:dyDescent="0.25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  <c r="G203" s="175">
        <f t="shared" si="13"/>
        <v>1.6393442622950817E-2</v>
      </c>
      <c r="H203" s="176">
        <f t="shared" si="14"/>
        <v>39.344262295081961</v>
      </c>
      <c r="I203" s="97">
        <f t="shared" si="15"/>
        <v>39344.262295081964</v>
      </c>
    </row>
    <row r="204" spans="1:9" x14ac:dyDescent="0.25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  <c r="G204" s="175">
        <f t="shared" si="13"/>
        <v>2.1570319240724761E-2</v>
      </c>
      <c r="H204" s="176">
        <f t="shared" si="14"/>
        <v>51.768766177739423</v>
      </c>
      <c r="I204" s="97">
        <f t="shared" si="15"/>
        <v>51768.766177739424</v>
      </c>
    </row>
    <row r="205" spans="1:9" x14ac:dyDescent="0.25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  <c r="G205" s="175">
        <f t="shared" si="13"/>
        <v>4.9870578084555653E-2</v>
      </c>
      <c r="H205" s="176">
        <f t="shared" si="14"/>
        <v>119.68938740293356</v>
      </c>
      <c r="I205" s="97">
        <f t="shared" si="15"/>
        <v>119689.38740293356</v>
      </c>
    </row>
    <row r="206" spans="1:9" x14ac:dyDescent="0.25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  <c r="G206" s="175">
        <f t="shared" si="13"/>
        <v>1.9413287316652286E-2</v>
      </c>
      <c r="H206" s="176">
        <f t="shared" si="14"/>
        <v>46.591889559965487</v>
      </c>
      <c r="I206" s="97">
        <f t="shared" si="15"/>
        <v>46591.889559965486</v>
      </c>
    </row>
    <row r="207" spans="1:9" x14ac:dyDescent="0.25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  <c r="G207" s="175">
        <f t="shared" si="13"/>
        <v>1.6393442622950817E-2</v>
      </c>
      <c r="H207" s="176">
        <f t="shared" si="14"/>
        <v>39.344262295081961</v>
      </c>
      <c r="I207" s="97">
        <f t="shared" si="15"/>
        <v>39344.262295081964</v>
      </c>
    </row>
    <row r="208" spans="1:9" x14ac:dyDescent="0.25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  <c r="G208" s="175">
        <f t="shared" si="13"/>
        <v>1.078515962036238E-2</v>
      </c>
      <c r="H208" s="176">
        <f t="shared" si="14"/>
        <v>25.884383088869711</v>
      </c>
      <c r="I208" s="97">
        <f t="shared" si="15"/>
        <v>25884.383088869712</v>
      </c>
    </row>
    <row r="209" spans="1:9" x14ac:dyDescent="0.25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  <c r="G209" s="175">
        <f t="shared" si="13"/>
        <v>1.2510785159620362E-2</v>
      </c>
      <c r="H209" s="176">
        <f t="shared" si="14"/>
        <v>30.025884383088869</v>
      </c>
      <c r="I209" s="97">
        <f t="shared" si="15"/>
        <v>30025.884383088869</v>
      </c>
    </row>
    <row r="210" spans="1:9" x14ac:dyDescent="0.25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  <c r="G210" s="175">
        <f t="shared" si="13"/>
        <v>3.2916307161345984E-2</v>
      </c>
      <c r="H210" s="176">
        <f t="shared" si="14"/>
        <v>78.99913718723036</v>
      </c>
      <c r="I210" s="97">
        <f t="shared" si="15"/>
        <v>78999.137187230357</v>
      </c>
    </row>
    <row r="211" spans="1:9" x14ac:dyDescent="0.25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  <c r="G211" s="175">
        <f t="shared" si="13"/>
        <v>4.0120793787748063E-2</v>
      </c>
      <c r="H211" s="176">
        <f t="shared" si="14"/>
        <v>96.289905090595354</v>
      </c>
      <c r="I211" s="97">
        <f t="shared" si="15"/>
        <v>96289.905090595348</v>
      </c>
    </row>
    <row r="212" spans="1:9" x14ac:dyDescent="0.25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  <c r="G212" s="175">
        <f t="shared" si="13"/>
        <v>3.6669542709232096E-2</v>
      </c>
      <c r="H212" s="176">
        <f t="shared" si="14"/>
        <v>88.006902502157033</v>
      </c>
      <c r="I212" s="97">
        <f t="shared" si="15"/>
        <v>88006.902502157027</v>
      </c>
    </row>
    <row r="213" spans="1:9" x14ac:dyDescent="0.25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  <c r="G213" s="175">
        <f t="shared" si="13"/>
        <v>1.9197584124245038E-2</v>
      </c>
      <c r="H213" s="176">
        <f t="shared" si="14"/>
        <v>46.074201898188093</v>
      </c>
      <c r="I213" s="97">
        <f t="shared" si="15"/>
        <v>46074.20189818809</v>
      </c>
    </row>
    <row r="214" spans="1:9" x14ac:dyDescent="0.25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  <c r="G214" s="175">
        <f t="shared" si="13"/>
        <v>8.6281276962899053E-3</v>
      </c>
      <c r="H214" s="176">
        <f t="shared" si="14"/>
        <v>20.707506471095773</v>
      </c>
      <c r="I214" s="97">
        <f t="shared" si="15"/>
        <v>20707.506471095774</v>
      </c>
    </row>
    <row r="215" spans="1:9" x14ac:dyDescent="0.25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  <c r="G215" s="175">
        <f t="shared" si="13"/>
        <v>1.2079378774805865E-2</v>
      </c>
      <c r="H215" s="176">
        <f t="shared" si="14"/>
        <v>28.990509059534077</v>
      </c>
      <c r="I215" s="97">
        <f t="shared" si="15"/>
        <v>28990.509059534077</v>
      </c>
    </row>
    <row r="216" spans="1:9" x14ac:dyDescent="0.25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  <c r="G216" s="175">
        <f t="shared" si="13"/>
        <v>1.2079378774805865E-2</v>
      </c>
      <c r="H216" s="176">
        <f t="shared" si="14"/>
        <v>28.990509059534077</v>
      </c>
      <c r="I216" s="97">
        <f t="shared" si="15"/>
        <v>28990.509059534077</v>
      </c>
    </row>
    <row r="217" spans="1:9" x14ac:dyDescent="0.25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  <c r="G217" s="175">
        <f t="shared" si="13"/>
        <v>1.2079378774805865E-2</v>
      </c>
      <c r="H217" s="176">
        <f t="shared" si="14"/>
        <v>28.990509059534077</v>
      </c>
      <c r="I217" s="97">
        <f t="shared" si="15"/>
        <v>28990.509059534077</v>
      </c>
    </row>
    <row r="218" spans="1:9" x14ac:dyDescent="0.25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  <c r="G218" s="175">
        <f t="shared" si="13"/>
        <v>2.4590163934426226E-2</v>
      </c>
      <c r="H218" s="176">
        <f t="shared" si="14"/>
        <v>59.016393442622942</v>
      </c>
      <c r="I218" s="97">
        <f t="shared" si="15"/>
        <v>59016.393442622939</v>
      </c>
    </row>
    <row r="219" spans="1:9" x14ac:dyDescent="0.25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  <c r="G219" s="175">
        <f t="shared" si="13"/>
        <v>8.6281276962899053E-3</v>
      </c>
      <c r="H219" s="176">
        <f t="shared" si="14"/>
        <v>20.707506471095773</v>
      </c>
      <c r="I219" s="97">
        <f t="shared" si="15"/>
        <v>20707.506471095774</v>
      </c>
    </row>
    <row r="220" spans="1:9" x14ac:dyDescent="0.25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  <c r="G220" s="175">
        <f t="shared" si="13"/>
        <v>2.8472821397756684E-2</v>
      </c>
      <c r="H220" s="176">
        <f t="shared" si="14"/>
        <v>68.334771354616038</v>
      </c>
      <c r="I220" s="97">
        <f t="shared" si="15"/>
        <v>68334.771354616038</v>
      </c>
    </row>
    <row r="221" spans="1:9" x14ac:dyDescent="0.25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  <c r="G221" s="175">
        <f t="shared" si="13"/>
        <v>4.1026747195858498E-2</v>
      </c>
      <c r="H221" s="176">
        <f t="shared" si="14"/>
        <v>98.464193270060392</v>
      </c>
      <c r="I221" s="97">
        <f t="shared" si="15"/>
        <v>98464.193270060394</v>
      </c>
    </row>
    <row r="222" spans="1:9" x14ac:dyDescent="0.25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  <c r="G222" s="175">
        <f t="shared" si="13"/>
        <v>3.8826574633304571E-2</v>
      </c>
      <c r="H222" s="176">
        <f t="shared" si="14"/>
        <v>93.183779119930975</v>
      </c>
      <c r="I222" s="97">
        <f t="shared" si="15"/>
        <v>93183.779119930972</v>
      </c>
    </row>
    <row r="223" spans="1:9" x14ac:dyDescent="0.25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  <c r="G223" s="175">
        <f t="shared" si="13"/>
        <v>1.7256255392579811E-2</v>
      </c>
      <c r="H223" s="176">
        <f t="shared" si="14"/>
        <v>41.415012942191545</v>
      </c>
      <c r="I223" s="97">
        <f t="shared" si="15"/>
        <v>41415.012942191548</v>
      </c>
    </row>
    <row r="224" spans="1:9" x14ac:dyDescent="0.25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  <c r="G224" s="175">
        <f t="shared" si="13"/>
        <v>1.2079378774805865E-2</v>
      </c>
      <c r="H224" s="176">
        <f t="shared" si="14"/>
        <v>28.990509059534077</v>
      </c>
      <c r="I224" s="97">
        <f t="shared" si="15"/>
        <v>28990.509059534077</v>
      </c>
    </row>
    <row r="225" spans="1:9" x14ac:dyDescent="0.25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  <c r="G225" s="175">
        <f t="shared" si="13"/>
        <v>4.3140638481449526E-3</v>
      </c>
      <c r="H225" s="176">
        <f t="shared" si="14"/>
        <v>10.353753235547886</v>
      </c>
      <c r="I225" s="97">
        <f t="shared" si="15"/>
        <v>10353.753235547887</v>
      </c>
    </row>
    <row r="226" spans="1:9" x14ac:dyDescent="0.25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  <c r="G226" s="175">
        <f t="shared" si="13"/>
        <v>5.1768766177739428E-2</v>
      </c>
      <c r="H226" s="176">
        <f t="shared" si="14"/>
        <v>124.24503882657463</v>
      </c>
      <c r="I226" s="97">
        <f t="shared" si="15"/>
        <v>124245.03882657463</v>
      </c>
    </row>
    <row r="227" spans="1:9" x14ac:dyDescent="0.25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  <c r="G227" s="175">
        <f t="shared" si="13"/>
        <v>8.6281276962899053E-3</v>
      </c>
      <c r="H227" s="176">
        <f t="shared" si="14"/>
        <v>20.707506471095773</v>
      </c>
      <c r="I227" s="97">
        <f t="shared" si="15"/>
        <v>20707.506471095774</v>
      </c>
    </row>
    <row r="228" spans="1:9" x14ac:dyDescent="0.25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  <c r="G228" s="175">
        <f t="shared" si="13"/>
        <v>1.9628990509059533E-2</v>
      </c>
      <c r="H228" s="176">
        <f t="shared" si="14"/>
        <v>47.109577221742882</v>
      </c>
      <c r="I228" s="97">
        <f t="shared" si="15"/>
        <v>47109.577221742882</v>
      </c>
    </row>
    <row r="229" spans="1:9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  <c r="G229" s="175">
        <f>E229/$O$14</f>
        <v>3.3653846153846152E-2</v>
      </c>
      <c r="H229" s="176">
        <f>G229*$N$14</f>
        <v>33.653846153846153</v>
      </c>
      <c r="I229" s="97">
        <f t="shared" si="15"/>
        <v>33653.846153846156</v>
      </c>
    </row>
    <row r="230" spans="1:9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  <c r="G230" s="175">
        <f t="shared" ref="G230:G253" si="16">E230/$O$14</f>
        <v>2.4750712250712251E-2</v>
      </c>
      <c r="H230" s="176">
        <f t="shared" ref="H230:H253" si="17">G230*$N$14</f>
        <v>24.750712250712251</v>
      </c>
      <c r="I230" s="97">
        <f t="shared" si="15"/>
        <v>24750.712250712251</v>
      </c>
    </row>
    <row r="231" spans="1:9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  <c r="G231" s="175">
        <f t="shared" si="16"/>
        <v>1.7806267806267807E-2</v>
      </c>
      <c r="H231" s="176">
        <f t="shared" si="17"/>
        <v>17.806267806267808</v>
      </c>
      <c r="I231" s="97">
        <f t="shared" si="15"/>
        <v>17806.26780626781</v>
      </c>
    </row>
    <row r="232" spans="1:9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  <c r="G232" s="175">
        <f t="shared" si="16"/>
        <v>3.5612535612535613E-2</v>
      </c>
      <c r="H232" s="176">
        <f t="shared" si="17"/>
        <v>35.612535612535616</v>
      </c>
      <c r="I232" s="97">
        <f t="shared" si="15"/>
        <v>35612.535612535619</v>
      </c>
    </row>
    <row r="233" spans="1:9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  <c r="G233" s="175">
        <f t="shared" si="16"/>
        <v>6.9444444444444448E-2</v>
      </c>
      <c r="H233" s="176">
        <f t="shared" si="17"/>
        <v>69.444444444444443</v>
      </c>
      <c r="I233" s="97">
        <f t="shared" si="15"/>
        <v>69444.444444444438</v>
      </c>
    </row>
    <row r="234" spans="1:9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  <c r="G234" s="175">
        <f t="shared" si="16"/>
        <v>1.5847578347578349E-2</v>
      </c>
      <c r="H234" s="176">
        <f t="shared" si="17"/>
        <v>15.847578347578349</v>
      </c>
      <c r="I234" s="97">
        <f t="shared" si="15"/>
        <v>15847.578347578348</v>
      </c>
    </row>
    <row r="235" spans="1:9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  <c r="G235" s="175">
        <f t="shared" si="16"/>
        <v>1.7806267806267807E-2</v>
      </c>
      <c r="H235" s="176">
        <f t="shared" si="17"/>
        <v>17.806267806267808</v>
      </c>
      <c r="I235" s="97">
        <f t="shared" si="15"/>
        <v>17806.26780626781</v>
      </c>
    </row>
    <row r="236" spans="1:9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  <c r="G236" s="175">
        <f t="shared" si="16"/>
        <v>2.6709401709401712E-2</v>
      </c>
      <c r="H236" s="176">
        <f t="shared" si="17"/>
        <v>26.70940170940171</v>
      </c>
      <c r="I236" s="97">
        <f t="shared" si="15"/>
        <v>26709.401709401711</v>
      </c>
    </row>
    <row r="237" spans="1:9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  <c r="G237" s="175">
        <f t="shared" si="16"/>
        <v>2.6709401709401712E-2</v>
      </c>
      <c r="H237" s="176">
        <f t="shared" si="17"/>
        <v>26.70940170940171</v>
      </c>
      <c r="I237" s="97">
        <f t="shared" si="15"/>
        <v>26709.401709401711</v>
      </c>
    </row>
    <row r="238" spans="1:9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  <c r="G238" s="175">
        <f t="shared" si="16"/>
        <v>4.4515669515669522E-2</v>
      </c>
      <c r="H238" s="176">
        <f t="shared" si="17"/>
        <v>44.515669515669522</v>
      </c>
      <c r="I238" s="97">
        <f t="shared" si="15"/>
        <v>44515.66951566952</v>
      </c>
    </row>
    <row r="239" spans="1:9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  <c r="G239" s="175">
        <f t="shared" si="16"/>
        <v>4.4515669515669522E-2</v>
      </c>
      <c r="H239" s="176">
        <f t="shared" si="17"/>
        <v>44.515669515669522</v>
      </c>
      <c r="I239" s="97">
        <f t="shared" si="15"/>
        <v>44515.66951566952</v>
      </c>
    </row>
    <row r="240" spans="1:9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  <c r="G240" s="175">
        <f t="shared" si="16"/>
        <v>6.9266381766381779E-2</v>
      </c>
      <c r="H240" s="176">
        <f t="shared" si="17"/>
        <v>69.266381766381784</v>
      </c>
      <c r="I240" s="97">
        <f t="shared" si="15"/>
        <v>69266.38176638179</v>
      </c>
    </row>
    <row r="241" spans="1:9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  <c r="G241" s="175">
        <f t="shared" si="16"/>
        <v>4.8967236467236469E-2</v>
      </c>
      <c r="H241" s="176">
        <f t="shared" si="17"/>
        <v>48.967236467236468</v>
      </c>
      <c r="I241" s="97">
        <f t="shared" si="15"/>
        <v>48967.236467236471</v>
      </c>
    </row>
    <row r="242" spans="1:9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  <c r="G242" s="175">
        <f t="shared" si="16"/>
        <v>3.4722222222222224E-2</v>
      </c>
      <c r="H242" s="176">
        <f t="shared" si="17"/>
        <v>34.722222222222221</v>
      </c>
      <c r="I242" s="97">
        <f t="shared" si="15"/>
        <v>34722.222222222219</v>
      </c>
    </row>
    <row r="243" spans="1:9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  <c r="G243" s="175">
        <f t="shared" si="16"/>
        <v>2.6709401709401712E-2</v>
      </c>
      <c r="H243" s="176">
        <f t="shared" si="17"/>
        <v>26.70940170940171</v>
      </c>
      <c r="I243" s="97">
        <f t="shared" si="15"/>
        <v>26709.401709401711</v>
      </c>
    </row>
    <row r="244" spans="1:9" x14ac:dyDescent="0.25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  <c r="G244" s="175">
        <f t="shared" si="16"/>
        <v>3.3653846153846152E-2</v>
      </c>
      <c r="H244" s="176">
        <f t="shared" si="17"/>
        <v>33.653846153846153</v>
      </c>
      <c r="I244" s="97">
        <f t="shared" si="15"/>
        <v>33653.846153846156</v>
      </c>
    </row>
    <row r="245" spans="1:9" x14ac:dyDescent="0.25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  <c r="G245" s="175">
        <f t="shared" si="16"/>
        <v>2.6709401709401712E-2</v>
      </c>
      <c r="H245" s="176">
        <f t="shared" si="17"/>
        <v>26.70940170940171</v>
      </c>
      <c r="I245" s="97">
        <f t="shared" si="15"/>
        <v>26709.401709401711</v>
      </c>
    </row>
    <row r="246" spans="1:9" x14ac:dyDescent="0.25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  <c r="G246" s="175">
        <f t="shared" si="16"/>
        <v>3.5612535612535613E-2</v>
      </c>
      <c r="H246" s="176">
        <f t="shared" si="17"/>
        <v>35.612535612535616</v>
      </c>
      <c r="I246" s="97">
        <f t="shared" si="15"/>
        <v>35612.535612535619</v>
      </c>
    </row>
    <row r="247" spans="1:9" x14ac:dyDescent="0.25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  <c r="G247" s="175">
        <f t="shared" si="16"/>
        <v>4.4515669515669522E-2</v>
      </c>
      <c r="H247" s="176">
        <f t="shared" si="17"/>
        <v>44.515669515669522</v>
      </c>
      <c r="I247" s="97">
        <f t="shared" si="15"/>
        <v>44515.66951566952</v>
      </c>
    </row>
    <row r="248" spans="1:9" x14ac:dyDescent="0.25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  <c r="G248" s="175">
        <f t="shared" si="16"/>
        <v>1.7806267806267807E-2</v>
      </c>
      <c r="H248" s="176">
        <f t="shared" si="17"/>
        <v>17.806267806267808</v>
      </c>
      <c r="I248" s="97">
        <f t="shared" si="15"/>
        <v>17806.26780626781</v>
      </c>
    </row>
    <row r="249" spans="1:9" x14ac:dyDescent="0.25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  <c r="G249" s="175">
        <f t="shared" si="16"/>
        <v>5.1638176638176637E-2</v>
      </c>
      <c r="H249" s="176">
        <f t="shared" si="17"/>
        <v>51.638176638176638</v>
      </c>
      <c r="I249" s="97">
        <f t="shared" si="15"/>
        <v>51638.176638176636</v>
      </c>
    </row>
    <row r="250" spans="1:9" x14ac:dyDescent="0.25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  <c r="G250" s="175">
        <f t="shared" si="16"/>
        <v>3.5612535612535613E-2</v>
      </c>
      <c r="H250" s="176">
        <f t="shared" si="17"/>
        <v>35.612535612535616</v>
      </c>
      <c r="I250" s="97">
        <f t="shared" si="15"/>
        <v>35612.535612535619</v>
      </c>
    </row>
    <row r="251" spans="1:9" x14ac:dyDescent="0.25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  <c r="G251" s="175">
        <f t="shared" si="16"/>
        <v>3.3475783475783477E-2</v>
      </c>
      <c r="H251" s="176">
        <f t="shared" si="17"/>
        <v>33.47578347578348</v>
      </c>
      <c r="I251" s="97">
        <f t="shared" si="15"/>
        <v>33475.783475783479</v>
      </c>
    </row>
    <row r="252" spans="1:9" x14ac:dyDescent="0.25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  <c r="G252" s="175">
        <f t="shared" si="16"/>
        <v>0.14832621082621084</v>
      </c>
      <c r="H252" s="176">
        <f t="shared" si="17"/>
        <v>148.32621082621083</v>
      </c>
      <c r="I252" s="97">
        <f t="shared" si="15"/>
        <v>148326.21082621082</v>
      </c>
    </row>
    <row r="253" spans="1:9" x14ac:dyDescent="0.25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  <c r="G253" s="175">
        <f t="shared" si="16"/>
        <v>3.5612535612535613E-2</v>
      </c>
      <c r="H253" s="176">
        <f t="shared" si="17"/>
        <v>35.612535612535616</v>
      </c>
      <c r="I253" s="97">
        <f t="shared" si="15"/>
        <v>35612.535612535619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BF280-2C17-4A02-92D1-26EB68EE3F16}">
  <sheetPr codeName="Feuil18">
    <tabColor theme="2" tint="-0.499984740745262"/>
  </sheetPr>
  <dimension ref="A1:N253"/>
  <sheetViews>
    <sheetView zoomScale="85" zoomScaleNormal="85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8.85546875" style="39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s="82" t="s">
        <v>14</v>
      </c>
      <c r="B1" s="82" t="s">
        <v>15</v>
      </c>
      <c r="C1" s="82" t="s">
        <v>373</v>
      </c>
      <c r="D1" s="82" t="s">
        <v>3</v>
      </c>
      <c r="E1" s="82" t="s">
        <v>374</v>
      </c>
      <c r="F1" s="82" t="s">
        <v>373</v>
      </c>
      <c r="G1" s="83"/>
    </row>
    <row r="2" spans="1:14" x14ac:dyDescent="0.25">
      <c r="A2" t="s">
        <v>378</v>
      </c>
      <c r="B2" t="s">
        <v>0</v>
      </c>
      <c r="C2">
        <v>410566</v>
      </c>
      <c r="D2" t="s">
        <v>34</v>
      </c>
      <c r="E2">
        <v>9</v>
      </c>
      <c r="F2">
        <v>410566</v>
      </c>
    </row>
    <row r="3" spans="1:14" x14ac:dyDescent="0.25">
      <c r="A3" t="s">
        <v>378</v>
      </c>
      <c r="B3" t="s">
        <v>0</v>
      </c>
      <c r="C3">
        <v>510590</v>
      </c>
      <c r="D3" t="s">
        <v>35</v>
      </c>
      <c r="E3">
        <v>5.5</v>
      </c>
      <c r="F3">
        <v>510590</v>
      </c>
    </row>
    <row r="4" spans="1:14" x14ac:dyDescent="0.25">
      <c r="A4" t="s">
        <v>378</v>
      </c>
      <c r="B4" t="s">
        <v>0</v>
      </c>
      <c r="C4">
        <v>451154</v>
      </c>
      <c r="D4" t="s">
        <v>36</v>
      </c>
      <c r="E4">
        <v>2</v>
      </c>
      <c r="F4">
        <v>451154</v>
      </c>
    </row>
    <row r="5" spans="1:14" x14ac:dyDescent="0.25">
      <c r="A5" t="s">
        <v>378</v>
      </c>
      <c r="B5" t="s">
        <v>0</v>
      </c>
      <c r="C5">
        <v>410541</v>
      </c>
      <c r="D5" t="s">
        <v>37</v>
      </c>
      <c r="E5">
        <v>9.7800000000000011</v>
      </c>
      <c r="F5">
        <v>410541</v>
      </c>
      <c r="G5" s="20"/>
      <c r="H5" s="20"/>
      <c r="I5" s="20"/>
      <c r="J5" s="20"/>
      <c r="K5" s="20"/>
      <c r="L5" s="20"/>
      <c r="M5" s="20"/>
      <c r="N5" s="20"/>
    </row>
    <row r="6" spans="1:14" x14ac:dyDescent="0.25">
      <c r="A6" t="s">
        <v>378</v>
      </c>
      <c r="B6" t="s">
        <v>0</v>
      </c>
      <c r="C6">
        <v>451156</v>
      </c>
      <c r="D6" t="s">
        <v>39</v>
      </c>
      <c r="E6" s="176">
        <v>8.68</v>
      </c>
      <c r="F6">
        <v>451156</v>
      </c>
      <c r="G6" s="27"/>
      <c r="H6" s="20"/>
      <c r="I6" s="27"/>
      <c r="J6" s="20"/>
      <c r="K6" s="20"/>
      <c r="L6" s="20"/>
      <c r="M6" s="27"/>
      <c r="N6" s="20"/>
    </row>
    <row r="7" spans="1:14" x14ac:dyDescent="0.25">
      <c r="A7" t="s">
        <v>378</v>
      </c>
      <c r="B7" t="s">
        <v>0</v>
      </c>
      <c r="C7">
        <v>451151</v>
      </c>
      <c r="D7" t="s">
        <v>41</v>
      </c>
      <c r="E7">
        <v>2</v>
      </c>
      <c r="F7">
        <v>451151</v>
      </c>
      <c r="G7" s="27"/>
      <c r="H7" s="20"/>
      <c r="I7" s="27"/>
      <c r="J7" s="20"/>
      <c r="N7" s="27"/>
    </row>
    <row r="8" spans="1:14" x14ac:dyDescent="0.25">
      <c r="A8" t="s">
        <v>378</v>
      </c>
      <c r="B8" t="s">
        <v>42</v>
      </c>
      <c r="C8">
        <v>510530</v>
      </c>
      <c r="D8" t="s">
        <v>43</v>
      </c>
      <c r="E8">
        <v>4</v>
      </c>
      <c r="F8">
        <v>510530</v>
      </c>
    </row>
    <row r="9" spans="1:14" x14ac:dyDescent="0.25">
      <c r="A9" t="s">
        <v>378</v>
      </c>
      <c r="B9" t="s">
        <v>42</v>
      </c>
      <c r="C9">
        <v>410550</v>
      </c>
      <c r="D9" t="s">
        <v>44</v>
      </c>
      <c r="E9">
        <v>6</v>
      </c>
      <c r="F9">
        <v>410550</v>
      </c>
    </row>
    <row r="10" spans="1:14" x14ac:dyDescent="0.25">
      <c r="A10" t="s">
        <v>378</v>
      </c>
      <c r="B10" t="s">
        <v>42</v>
      </c>
      <c r="C10">
        <v>510556</v>
      </c>
      <c r="D10" t="s">
        <v>45</v>
      </c>
      <c r="E10">
        <v>3.78</v>
      </c>
      <c r="F10">
        <v>510556</v>
      </c>
    </row>
    <row r="11" spans="1:14" x14ac:dyDescent="0.25">
      <c r="A11" t="s">
        <v>378</v>
      </c>
      <c r="B11" t="s">
        <v>42</v>
      </c>
      <c r="C11">
        <v>510523</v>
      </c>
      <c r="D11" t="s">
        <v>47</v>
      </c>
      <c r="E11">
        <v>5.88</v>
      </c>
      <c r="F11">
        <v>510523</v>
      </c>
    </row>
    <row r="12" spans="1:14" x14ac:dyDescent="0.25">
      <c r="A12" t="s">
        <v>378</v>
      </c>
      <c r="B12" t="s">
        <v>42</v>
      </c>
      <c r="C12">
        <v>510570</v>
      </c>
      <c r="D12" t="s">
        <v>48</v>
      </c>
      <c r="E12">
        <v>4.78</v>
      </c>
      <c r="F12">
        <v>510570</v>
      </c>
    </row>
    <row r="13" spans="1:14" x14ac:dyDescent="0.25">
      <c r="A13" t="s">
        <v>378</v>
      </c>
      <c r="B13" t="s">
        <v>42</v>
      </c>
      <c r="C13">
        <v>410571</v>
      </c>
      <c r="D13" t="s">
        <v>49</v>
      </c>
      <c r="E13">
        <v>7.88</v>
      </c>
      <c r="F13">
        <v>410571</v>
      </c>
    </row>
    <row r="14" spans="1:14" x14ac:dyDescent="0.25">
      <c r="A14" t="s">
        <v>378</v>
      </c>
      <c r="B14" t="s">
        <v>42</v>
      </c>
      <c r="C14">
        <v>510520</v>
      </c>
      <c r="D14" t="s">
        <v>50</v>
      </c>
      <c r="E14">
        <v>4</v>
      </c>
      <c r="F14">
        <v>510520</v>
      </c>
    </row>
    <row r="15" spans="1:14" x14ac:dyDescent="0.25">
      <c r="A15" t="s">
        <v>378</v>
      </c>
      <c r="B15" t="s">
        <v>42</v>
      </c>
      <c r="C15">
        <v>410524</v>
      </c>
      <c r="D15" t="s">
        <v>52</v>
      </c>
      <c r="E15">
        <v>5</v>
      </c>
      <c r="F15">
        <v>410524</v>
      </c>
    </row>
    <row r="16" spans="1:14" x14ac:dyDescent="0.25">
      <c r="A16" t="s">
        <v>378</v>
      </c>
      <c r="B16" t="s">
        <v>42</v>
      </c>
      <c r="C16">
        <v>410521</v>
      </c>
      <c r="D16" t="s">
        <v>51</v>
      </c>
      <c r="E16">
        <v>5</v>
      </c>
      <c r="F16">
        <v>410521</v>
      </c>
    </row>
    <row r="17" spans="1:6" x14ac:dyDescent="0.25">
      <c r="A17" t="s">
        <v>378</v>
      </c>
      <c r="B17" t="s">
        <v>42</v>
      </c>
      <c r="C17">
        <v>510513</v>
      </c>
      <c r="D17" t="s">
        <v>53</v>
      </c>
      <c r="E17">
        <v>3</v>
      </c>
      <c r="F17">
        <v>510513</v>
      </c>
    </row>
    <row r="18" spans="1:6" x14ac:dyDescent="0.25">
      <c r="A18" t="s">
        <v>378</v>
      </c>
      <c r="B18" t="s">
        <v>42</v>
      </c>
      <c r="C18">
        <v>510522</v>
      </c>
      <c r="D18" t="s">
        <v>55</v>
      </c>
      <c r="E18">
        <v>3</v>
      </c>
      <c r="F18">
        <v>510522</v>
      </c>
    </row>
    <row r="19" spans="1:6" x14ac:dyDescent="0.25">
      <c r="A19" t="s">
        <v>378</v>
      </c>
      <c r="B19" t="s">
        <v>42</v>
      </c>
      <c r="C19">
        <v>410510</v>
      </c>
      <c r="D19" t="s">
        <v>56</v>
      </c>
      <c r="E19">
        <v>10</v>
      </c>
      <c r="F19">
        <v>410510</v>
      </c>
    </row>
    <row r="20" spans="1:6" x14ac:dyDescent="0.25">
      <c r="A20" t="s">
        <v>378</v>
      </c>
      <c r="B20" t="s">
        <v>42</v>
      </c>
      <c r="C20">
        <v>410512</v>
      </c>
      <c r="D20" t="s">
        <v>57</v>
      </c>
      <c r="E20">
        <v>5</v>
      </c>
      <c r="F20">
        <v>410512</v>
      </c>
    </row>
    <row r="21" spans="1:6" x14ac:dyDescent="0.25">
      <c r="A21" t="s">
        <v>382</v>
      </c>
      <c r="B21" t="s">
        <v>58</v>
      </c>
      <c r="C21">
        <v>4057</v>
      </c>
      <c r="D21" t="s">
        <v>59</v>
      </c>
      <c r="E21">
        <v>5.7799999999999994</v>
      </c>
      <c r="F21">
        <v>4057</v>
      </c>
    </row>
    <row r="22" spans="1:6" x14ac:dyDescent="0.25">
      <c r="A22" t="s">
        <v>382</v>
      </c>
      <c r="B22" t="s">
        <v>58</v>
      </c>
      <c r="C22">
        <v>4082</v>
      </c>
      <c r="D22" t="s">
        <v>60</v>
      </c>
      <c r="E22">
        <v>3</v>
      </c>
      <c r="F22">
        <v>4082</v>
      </c>
    </row>
    <row r="23" spans="1:6" x14ac:dyDescent="0.25">
      <c r="A23" t="s">
        <v>382</v>
      </c>
      <c r="B23" t="s">
        <v>58</v>
      </c>
      <c r="C23">
        <v>4030</v>
      </c>
      <c r="D23" t="s">
        <v>61</v>
      </c>
      <c r="E23">
        <v>5.3</v>
      </c>
      <c r="F23">
        <v>4030</v>
      </c>
    </row>
    <row r="24" spans="1:6" x14ac:dyDescent="0.25">
      <c r="A24" t="s">
        <v>382</v>
      </c>
      <c r="B24" t="s">
        <v>58</v>
      </c>
      <c r="C24">
        <v>4060</v>
      </c>
      <c r="D24" t="s">
        <v>62</v>
      </c>
      <c r="E24">
        <v>9.68</v>
      </c>
      <c r="F24">
        <v>4060</v>
      </c>
    </row>
    <row r="25" spans="1:6" x14ac:dyDescent="0.25">
      <c r="A25" t="s">
        <v>382</v>
      </c>
      <c r="B25" t="s">
        <v>58</v>
      </c>
      <c r="C25">
        <v>4092</v>
      </c>
      <c r="D25" t="s">
        <v>64</v>
      </c>
      <c r="E25">
        <v>2.6</v>
      </c>
      <c r="F25">
        <v>4092</v>
      </c>
    </row>
    <row r="26" spans="1:6" x14ac:dyDescent="0.25">
      <c r="A26" t="s">
        <v>382</v>
      </c>
      <c r="B26" t="s">
        <v>58</v>
      </c>
      <c r="C26">
        <v>4041</v>
      </c>
      <c r="D26" t="s">
        <v>65</v>
      </c>
      <c r="E26">
        <v>1.8</v>
      </c>
      <c r="F26">
        <v>4041</v>
      </c>
    </row>
    <row r="27" spans="1:6" x14ac:dyDescent="0.25">
      <c r="A27" t="s">
        <v>382</v>
      </c>
      <c r="B27" t="s">
        <v>58</v>
      </c>
      <c r="C27">
        <v>4085</v>
      </c>
      <c r="D27" t="s">
        <v>66</v>
      </c>
      <c r="E27">
        <v>3.64</v>
      </c>
      <c r="F27">
        <v>4085</v>
      </c>
    </row>
    <row r="28" spans="1:6" x14ac:dyDescent="0.25">
      <c r="A28" t="s">
        <v>382</v>
      </c>
      <c r="B28" t="s">
        <v>58</v>
      </c>
      <c r="C28">
        <v>4066</v>
      </c>
      <c r="D28" t="s">
        <v>67</v>
      </c>
      <c r="E28">
        <v>8.35</v>
      </c>
      <c r="F28">
        <v>4066</v>
      </c>
    </row>
    <row r="29" spans="1:6" x14ac:dyDescent="0.25">
      <c r="A29" t="s">
        <v>382</v>
      </c>
      <c r="B29" t="s">
        <v>58</v>
      </c>
      <c r="C29">
        <v>4067</v>
      </c>
      <c r="D29" t="s">
        <v>68</v>
      </c>
      <c r="E29">
        <v>1.75</v>
      </c>
      <c r="F29">
        <v>4067</v>
      </c>
    </row>
    <row r="30" spans="1:6" x14ac:dyDescent="0.25">
      <c r="A30" t="s">
        <v>382</v>
      </c>
      <c r="B30" t="s">
        <v>58</v>
      </c>
      <c r="C30">
        <v>4095</v>
      </c>
      <c r="D30" t="s">
        <v>69</v>
      </c>
      <c r="E30">
        <v>4.3</v>
      </c>
      <c r="F30">
        <v>4095</v>
      </c>
    </row>
    <row r="31" spans="1:6" x14ac:dyDescent="0.25">
      <c r="A31" t="s">
        <v>382</v>
      </c>
      <c r="B31" t="s">
        <v>58</v>
      </c>
      <c r="C31">
        <v>4087</v>
      </c>
      <c r="D31" t="s">
        <v>70</v>
      </c>
      <c r="E31">
        <v>7.9</v>
      </c>
      <c r="F31">
        <v>4087</v>
      </c>
    </row>
    <row r="32" spans="1:6" x14ac:dyDescent="0.25">
      <c r="A32" t="s">
        <v>382</v>
      </c>
      <c r="B32" t="s">
        <v>58</v>
      </c>
      <c r="C32">
        <v>4079</v>
      </c>
      <c r="D32" t="s">
        <v>73</v>
      </c>
      <c r="E32">
        <v>1.8</v>
      </c>
      <c r="F32">
        <v>4079</v>
      </c>
    </row>
    <row r="33" spans="1:6" x14ac:dyDescent="0.25">
      <c r="A33" t="s">
        <v>382</v>
      </c>
      <c r="B33" t="s">
        <v>58</v>
      </c>
      <c r="C33">
        <v>4031</v>
      </c>
      <c r="D33" t="s">
        <v>74</v>
      </c>
      <c r="E33">
        <v>2.73</v>
      </c>
      <c r="F33">
        <v>4031</v>
      </c>
    </row>
    <row r="34" spans="1:6" x14ac:dyDescent="0.25">
      <c r="A34" t="s">
        <v>382</v>
      </c>
      <c r="B34" t="s">
        <v>58</v>
      </c>
      <c r="C34">
        <v>4071</v>
      </c>
      <c r="D34" t="s">
        <v>75</v>
      </c>
      <c r="E34">
        <v>8.68</v>
      </c>
      <c r="F34">
        <v>4071</v>
      </c>
    </row>
    <row r="35" spans="1:6" x14ac:dyDescent="0.25">
      <c r="A35" t="s">
        <v>382</v>
      </c>
      <c r="B35" t="s">
        <v>77</v>
      </c>
      <c r="C35">
        <v>4113</v>
      </c>
      <c r="D35" t="s">
        <v>78</v>
      </c>
      <c r="E35">
        <v>3</v>
      </c>
      <c r="F35">
        <v>4113</v>
      </c>
    </row>
    <row r="36" spans="1:6" x14ac:dyDescent="0.25">
      <c r="A36" t="s">
        <v>382</v>
      </c>
      <c r="B36" t="s">
        <v>77</v>
      </c>
      <c r="C36">
        <v>4111</v>
      </c>
      <c r="D36" t="s">
        <v>79</v>
      </c>
      <c r="E36">
        <v>4</v>
      </c>
      <c r="F36">
        <v>4111</v>
      </c>
    </row>
    <row r="37" spans="1:6" x14ac:dyDescent="0.25">
      <c r="A37" t="s">
        <v>382</v>
      </c>
      <c r="B37" t="s">
        <v>77</v>
      </c>
      <c r="C37">
        <v>4104</v>
      </c>
      <c r="D37" t="s">
        <v>80</v>
      </c>
      <c r="E37">
        <v>4.68</v>
      </c>
      <c r="F37">
        <v>4104</v>
      </c>
    </row>
    <row r="38" spans="1:6" x14ac:dyDescent="0.25">
      <c r="A38" t="s">
        <v>382</v>
      </c>
      <c r="B38" t="s">
        <v>77</v>
      </c>
      <c r="C38">
        <v>4008</v>
      </c>
      <c r="D38" t="s">
        <v>81</v>
      </c>
      <c r="E38">
        <v>3</v>
      </c>
      <c r="F38">
        <v>4008</v>
      </c>
    </row>
    <row r="39" spans="1:6" x14ac:dyDescent="0.25">
      <c r="A39" t="s">
        <v>382</v>
      </c>
      <c r="B39" t="s">
        <v>77</v>
      </c>
      <c r="C39">
        <v>4007</v>
      </c>
      <c r="D39" t="s">
        <v>82</v>
      </c>
      <c r="E39">
        <v>7</v>
      </c>
      <c r="F39">
        <v>4007</v>
      </c>
    </row>
    <row r="40" spans="1:6" x14ac:dyDescent="0.25">
      <c r="A40" t="s">
        <v>382</v>
      </c>
      <c r="B40" t="s">
        <v>77</v>
      </c>
      <c r="C40">
        <v>4015</v>
      </c>
      <c r="D40" t="s">
        <v>83</v>
      </c>
      <c r="E40">
        <v>3.8</v>
      </c>
      <c r="F40">
        <v>4015</v>
      </c>
    </row>
    <row r="41" spans="1:6" x14ac:dyDescent="0.25">
      <c r="A41" t="s">
        <v>382</v>
      </c>
      <c r="B41" t="s">
        <v>77</v>
      </c>
      <c r="C41">
        <v>4109</v>
      </c>
      <c r="D41" t="s">
        <v>84</v>
      </c>
      <c r="E41">
        <v>2</v>
      </c>
      <c r="F41">
        <v>4109</v>
      </c>
    </row>
    <row r="42" spans="1:6" x14ac:dyDescent="0.25">
      <c r="A42" t="s">
        <v>382</v>
      </c>
      <c r="B42" t="s">
        <v>77</v>
      </c>
      <c r="C42">
        <v>4116</v>
      </c>
      <c r="D42" t="s">
        <v>86</v>
      </c>
      <c r="E42">
        <v>5.24</v>
      </c>
      <c r="F42">
        <v>4116</v>
      </c>
    </row>
    <row r="43" spans="1:6" x14ac:dyDescent="0.25">
      <c r="A43" t="s">
        <v>382</v>
      </c>
      <c r="B43" t="s">
        <v>77</v>
      </c>
      <c r="C43">
        <v>4126</v>
      </c>
      <c r="D43" t="s">
        <v>87</v>
      </c>
      <c r="E43">
        <v>3</v>
      </c>
      <c r="F43">
        <v>4126</v>
      </c>
    </row>
    <row r="44" spans="1:6" x14ac:dyDescent="0.25">
      <c r="A44" t="s">
        <v>382</v>
      </c>
      <c r="B44" t="s">
        <v>77</v>
      </c>
      <c r="C44">
        <v>4119</v>
      </c>
      <c r="D44" t="s">
        <v>88</v>
      </c>
      <c r="E44">
        <v>3.5</v>
      </c>
      <c r="F44">
        <v>4119</v>
      </c>
    </row>
    <row r="45" spans="1:6" x14ac:dyDescent="0.25">
      <c r="A45" t="s">
        <v>382</v>
      </c>
      <c r="B45" t="s">
        <v>77</v>
      </c>
      <c r="C45">
        <v>4127</v>
      </c>
      <c r="D45" t="s">
        <v>89</v>
      </c>
      <c r="E45">
        <v>2</v>
      </c>
      <c r="F45">
        <v>4127</v>
      </c>
    </row>
    <row r="46" spans="1:6" x14ac:dyDescent="0.25">
      <c r="A46" t="s">
        <v>382</v>
      </c>
      <c r="B46" t="s">
        <v>77</v>
      </c>
      <c r="C46">
        <v>4121</v>
      </c>
      <c r="D46" t="s">
        <v>90</v>
      </c>
      <c r="E46">
        <v>3</v>
      </c>
      <c r="F46">
        <v>4121</v>
      </c>
    </row>
    <row r="47" spans="1:6" x14ac:dyDescent="0.25">
      <c r="A47" t="s">
        <v>382</v>
      </c>
      <c r="B47" t="s">
        <v>77</v>
      </c>
      <c r="C47">
        <v>4101</v>
      </c>
      <c r="D47" t="s">
        <v>91</v>
      </c>
      <c r="E47">
        <v>9</v>
      </c>
      <c r="F47">
        <v>4101</v>
      </c>
    </row>
    <row r="48" spans="1:6" x14ac:dyDescent="0.25">
      <c r="A48" t="s">
        <v>382</v>
      </c>
      <c r="B48" t="s">
        <v>77</v>
      </c>
      <c r="C48">
        <v>4107</v>
      </c>
      <c r="D48" t="s">
        <v>93</v>
      </c>
      <c r="E48">
        <v>3</v>
      </c>
      <c r="F48">
        <v>4107</v>
      </c>
    </row>
    <row r="49" spans="1:6" x14ac:dyDescent="0.25">
      <c r="A49" t="s">
        <v>382</v>
      </c>
      <c r="B49" t="s">
        <v>77</v>
      </c>
      <c r="C49">
        <v>4120</v>
      </c>
      <c r="D49" t="s">
        <v>94</v>
      </c>
      <c r="E49">
        <v>4.7300000000000004</v>
      </c>
      <c r="F49">
        <v>4120</v>
      </c>
    </row>
    <row r="50" spans="1:6" x14ac:dyDescent="0.25">
      <c r="A50" t="s">
        <v>382</v>
      </c>
      <c r="B50" t="s">
        <v>95</v>
      </c>
      <c r="C50">
        <v>4028</v>
      </c>
      <c r="D50" t="s">
        <v>96</v>
      </c>
      <c r="E50">
        <v>3.7</v>
      </c>
      <c r="F50">
        <v>4028</v>
      </c>
    </row>
    <row r="51" spans="1:6" x14ac:dyDescent="0.25">
      <c r="A51" t="s">
        <v>382</v>
      </c>
      <c r="B51" t="s">
        <v>95</v>
      </c>
      <c r="C51">
        <v>4037</v>
      </c>
      <c r="D51" t="s">
        <v>98</v>
      </c>
      <c r="E51">
        <v>3.75</v>
      </c>
      <c r="F51">
        <v>4037</v>
      </c>
    </row>
    <row r="52" spans="1:6" x14ac:dyDescent="0.25">
      <c r="A52" t="s">
        <v>382</v>
      </c>
      <c r="B52" t="s">
        <v>95</v>
      </c>
      <c r="C52">
        <v>4038</v>
      </c>
      <c r="D52" t="s">
        <v>99</v>
      </c>
      <c r="E52">
        <v>4.2</v>
      </c>
      <c r="F52">
        <v>4038</v>
      </c>
    </row>
    <row r="53" spans="1:6" x14ac:dyDescent="0.25">
      <c r="A53" t="s">
        <v>382</v>
      </c>
      <c r="B53" t="s">
        <v>95</v>
      </c>
      <c r="C53">
        <v>4039</v>
      </c>
      <c r="D53" t="s">
        <v>100</v>
      </c>
      <c r="E53">
        <v>1.65</v>
      </c>
      <c r="F53">
        <v>4039</v>
      </c>
    </row>
    <row r="54" spans="1:6" x14ac:dyDescent="0.25">
      <c r="A54" t="s">
        <v>382</v>
      </c>
      <c r="B54" t="s">
        <v>95</v>
      </c>
      <c r="C54">
        <v>4027</v>
      </c>
      <c r="D54" t="s">
        <v>101</v>
      </c>
      <c r="E54">
        <v>3.9</v>
      </c>
      <c r="F54">
        <v>4027</v>
      </c>
    </row>
    <row r="55" spans="1:6" x14ac:dyDescent="0.25">
      <c r="A55" t="s">
        <v>382</v>
      </c>
      <c r="B55" t="s">
        <v>95</v>
      </c>
      <c r="C55">
        <v>4029</v>
      </c>
      <c r="D55" t="s">
        <v>102</v>
      </c>
      <c r="E55">
        <v>2</v>
      </c>
      <c r="F55">
        <v>4029</v>
      </c>
    </row>
    <row r="56" spans="1:6" x14ac:dyDescent="0.25">
      <c r="A56" t="s">
        <v>382</v>
      </c>
      <c r="B56" t="s">
        <v>95</v>
      </c>
      <c r="C56">
        <v>4019</v>
      </c>
      <c r="D56" t="s">
        <v>103</v>
      </c>
      <c r="E56">
        <v>5.4</v>
      </c>
      <c r="F56">
        <v>4019</v>
      </c>
    </row>
    <row r="57" spans="1:6" x14ac:dyDescent="0.25">
      <c r="A57" t="s">
        <v>382</v>
      </c>
      <c r="B57" t="s">
        <v>95</v>
      </c>
      <c r="C57">
        <v>4024</v>
      </c>
      <c r="D57" t="s">
        <v>104</v>
      </c>
      <c r="E57">
        <v>3</v>
      </c>
      <c r="F57">
        <v>4024</v>
      </c>
    </row>
    <row r="58" spans="1:6" x14ac:dyDescent="0.25">
      <c r="A58" t="s">
        <v>382</v>
      </c>
      <c r="B58" t="s">
        <v>95</v>
      </c>
      <c r="C58">
        <v>4047</v>
      </c>
      <c r="D58" t="s">
        <v>105</v>
      </c>
      <c r="E58">
        <v>3.6</v>
      </c>
      <c r="F58">
        <v>4047</v>
      </c>
    </row>
    <row r="59" spans="1:6" x14ac:dyDescent="0.25">
      <c r="A59" t="s">
        <v>382</v>
      </c>
      <c r="B59" t="s">
        <v>95</v>
      </c>
      <c r="C59">
        <v>4026</v>
      </c>
      <c r="D59" t="s">
        <v>106</v>
      </c>
      <c r="E59">
        <v>5</v>
      </c>
      <c r="F59">
        <v>4026</v>
      </c>
    </row>
    <row r="60" spans="1:6" x14ac:dyDescent="0.25">
      <c r="A60" t="s">
        <v>382</v>
      </c>
      <c r="B60" t="s">
        <v>95</v>
      </c>
      <c r="C60">
        <v>4045</v>
      </c>
      <c r="D60" t="s">
        <v>107</v>
      </c>
      <c r="E60">
        <v>4.2</v>
      </c>
      <c r="F60">
        <v>4045</v>
      </c>
    </row>
    <row r="61" spans="1:6" x14ac:dyDescent="0.25">
      <c r="A61" t="s">
        <v>382</v>
      </c>
      <c r="B61" t="s">
        <v>95</v>
      </c>
      <c r="C61">
        <v>4043</v>
      </c>
      <c r="D61" t="s">
        <v>108</v>
      </c>
      <c r="E61" s="169">
        <v>7.4</v>
      </c>
      <c r="F61">
        <v>4043</v>
      </c>
    </row>
    <row r="62" spans="1:6" x14ac:dyDescent="0.25">
      <c r="A62" t="s">
        <v>382</v>
      </c>
      <c r="B62" t="s">
        <v>95</v>
      </c>
      <c r="C62">
        <v>4048</v>
      </c>
      <c r="D62" t="s">
        <v>109</v>
      </c>
      <c r="E62">
        <v>2.75</v>
      </c>
      <c r="F62">
        <v>4048</v>
      </c>
    </row>
    <row r="63" spans="1:6" x14ac:dyDescent="0.25">
      <c r="A63" t="s">
        <v>382</v>
      </c>
      <c r="B63" t="s">
        <v>95</v>
      </c>
      <c r="C63">
        <v>4010</v>
      </c>
      <c r="D63" t="s">
        <v>110</v>
      </c>
      <c r="E63">
        <v>3</v>
      </c>
      <c r="F63">
        <v>4010</v>
      </c>
    </row>
    <row r="64" spans="1:6" x14ac:dyDescent="0.25">
      <c r="A64" t="s">
        <v>382</v>
      </c>
      <c r="B64" t="s">
        <v>95</v>
      </c>
      <c r="C64">
        <v>4054</v>
      </c>
      <c r="D64" t="s">
        <v>111</v>
      </c>
      <c r="E64">
        <v>3</v>
      </c>
      <c r="F64">
        <v>4054</v>
      </c>
    </row>
    <row r="65" spans="1:6" x14ac:dyDescent="0.25">
      <c r="A65" t="s">
        <v>382</v>
      </c>
      <c r="B65" t="s">
        <v>95</v>
      </c>
      <c r="C65">
        <v>4006</v>
      </c>
      <c r="D65" t="s">
        <v>112</v>
      </c>
      <c r="E65">
        <v>7.6</v>
      </c>
      <c r="F65">
        <v>4006</v>
      </c>
    </row>
    <row r="66" spans="1:6" x14ac:dyDescent="0.25">
      <c r="A66" t="s">
        <v>382</v>
      </c>
      <c r="B66" t="s">
        <v>95</v>
      </c>
      <c r="C66">
        <v>4020</v>
      </c>
      <c r="D66" t="s">
        <v>113</v>
      </c>
      <c r="E66">
        <v>6.6</v>
      </c>
      <c r="F66">
        <v>4020</v>
      </c>
    </row>
    <row r="67" spans="1:6" x14ac:dyDescent="0.25">
      <c r="A67" t="s">
        <v>382</v>
      </c>
      <c r="B67" t="s">
        <v>95</v>
      </c>
      <c r="C67">
        <v>4023</v>
      </c>
      <c r="D67" t="s">
        <v>115</v>
      </c>
      <c r="E67">
        <v>3.1</v>
      </c>
      <c r="F67">
        <v>4023</v>
      </c>
    </row>
    <row r="68" spans="1:6" x14ac:dyDescent="0.25">
      <c r="A68" t="s">
        <v>383</v>
      </c>
      <c r="B68" t="s">
        <v>116</v>
      </c>
      <c r="C68">
        <v>4132</v>
      </c>
      <c r="D68" t="s">
        <v>117</v>
      </c>
      <c r="E68">
        <v>4.5</v>
      </c>
      <c r="F68">
        <v>4132</v>
      </c>
    </row>
    <row r="69" spans="1:6" x14ac:dyDescent="0.25">
      <c r="A69" t="s">
        <v>383</v>
      </c>
      <c r="B69" t="s">
        <v>116</v>
      </c>
      <c r="C69">
        <v>4130</v>
      </c>
      <c r="D69" t="s">
        <v>118</v>
      </c>
      <c r="E69">
        <v>7.74</v>
      </c>
      <c r="F69">
        <v>4130</v>
      </c>
    </row>
    <row r="70" spans="1:6" x14ac:dyDescent="0.25">
      <c r="A70" t="s">
        <v>383</v>
      </c>
      <c r="B70" t="s">
        <v>116</v>
      </c>
      <c r="C70">
        <v>4135</v>
      </c>
      <c r="D70" t="s">
        <v>119</v>
      </c>
      <c r="E70">
        <v>6.8</v>
      </c>
      <c r="F70">
        <v>4135</v>
      </c>
    </row>
    <row r="71" spans="1:6" x14ac:dyDescent="0.25">
      <c r="A71" t="s">
        <v>383</v>
      </c>
      <c r="B71" t="s">
        <v>116</v>
      </c>
      <c r="C71">
        <v>4162</v>
      </c>
      <c r="D71" t="s">
        <v>122</v>
      </c>
      <c r="E71">
        <v>2.78</v>
      </c>
      <c r="F71">
        <v>4162</v>
      </c>
    </row>
    <row r="72" spans="1:6" x14ac:dyDescent="0.25">
      <c r="A72" t="s">
        <v>383</v>
      </c>
      <c r="B72" t="s">
        <v>116</v>
      </c>
      <c r="C72">
        <v>4147</v>
      </c>
      <c r="D72" t="s">
        <v>123</v>
      </c>
      <c r="E72">
        <v>4.9000000000000004</v>
      </c>
      <c r="F72">
        <v>4147</v>
      </c>
    </row>
    <row r="73" spans="1:6" x14ac:dyDescent="0.25">
      <c r="A73" t="s">
        <v>383</v>
      </c>
      <c r="B73" t="s">
        <v>116</v>
      </c>
      <c r="C73">
        <v>4141</v>
      </c>
      <c r="D73" t="s">
        <v>124</v>
      </c>
      <c r="E73">
        <v>4</v>
      </c>
      <c r="F73">
        <v>4141</v>
      </c>
    </row>
    <row r="74" spans="1:6" x14ac:dyDescent="0.25">
      <c r="A74" t="s">
        <v>383</v>
      </c>
      <c r="B74" t="s">
        <v>116</v>
      </c>
      <c r="C74">
        <v>4139</v>
      </c>
      <c r="D74" t="s">
        <v>125</v>
      </c>
      <c r="E74">
        <v>5.41</v>
      </c>
      <c r="F74">
        <v>4139</v>
      </c>
    </row>
    <row r="75" spans="1:6" x14ac:dyDescent="0.25">
      <c r="A75" t="s">
        <v>383</v>
      </c>
      <c r="B75" t="s">
        <v>116</v>
      </c>
      <c r="C75">
        <v>4143</v>
      </c>
      <c r="D75" t="s">
        <v>126</v>
      </c>
      <c r="E75">
        <v>4</v>
      </c>
      <c r="F75">
        <v>4143</v>
      </c>
    </row>
    <row r="76" spans="1:6" x14ac:dyDescent="0.25">
      <c r="A76" t="s">
        <v>383</v>
      </c>
      <c r="B76" t="s">
        <v>116</v>
      </c>
      <c r="C76">
        <v>4157</v>
      </c>
      <c r="D76" t="s">
        <v>128</v>
      </c>
      <c r="E76">
        <v>3.5</v>
      </c>
      <c r="F76">
        <v>4157</v>
      </c>
    </row>
    <row r="77" spans="1:6" x14ac:dyDescent="0.25">
      <c r="A77" t="s">
        <v>383</v>
      </c>
      <c r="B77" t="s">
        <v>116</v>
      </c>
      <c r="C77">
        <v>4148</v>
      </c>
      <c r="D77" t="s">
        <v>129</v>
      </c>
      <c r="E77">
        <v>4.4000000000000004</v>
      </c>
      <c r="F77">
        <v>4148</v>
      </c>
    </row>
    <row r="78" spans="1:6" x14ac:dyDescent="0.25">
      <c r="A78" t="s">
        <v>383</v>
      </c>
      <c r="B78" t="s">
        <v>116</v>
      </c>
      <c r="C78">
        <v>4144</v>
      </c>
      <c r="D78" t="s">
        <v>130</v>
      </c>
      <c r="E78">
        <v>3.8</v>
      </c>
      <c r="F78">
        <v>4144</v>
      </c>
    </row>
    <row r="79" spans="1:6" x14ac:dyDescent="0.25">
      <c r="A79" t="s">
        <v>383</v>
      </c>
      <c r="B79" t="s">
        <v>116</v>
      </c>
      <c r="C79">
        <v>4153</v>
      </c>
      <c r="D79" t="s">
        <v>131</v>
      </c>
      <c r="E79">
        <v>3.2</v>
      </c>
      <c r="F79">
        <v>4153</v>
      </c>
    </row>
    <row r="80" spans="1:6" x14ac:dyDescent="0.25">
      <c r="A80" t="s">
        <v>383</v>
      </c>
      <c r="B80" t="s">
        <v>134</v>
      </c>
      <c r="C80">
        <v>4189</v>
      </c>
      <c r="D80" t="s">
        <v>135</v>
      </c>
      <c r="E80">
        <v>7.7799999999999994</v>
      </c>
      <c r="F80">
        <v>4189</v>
      </c>
    </row>
    <row r="81" spans="1:6" x14ac:dyDescent="0.25">
      <c r="A81" t="s">
        <v>383</v>
      </c>
      <c r="B81" t="s">
        <v>134</v>
      </c>
      <c r="C81">
        <v>4174</v>
      </c>
      <c r="D81" t="s">
        <v>140</v>
      </c>
      <c r="E81">
        <v>5.8</v>
      </c>
      <c r="F81">
        <v>4174</v>
      </c>
    </row>
    <row r="82" spans="1:6" x14ac:dyDescent="0.25">
      <c r="A82" t="s">
        <v>383</v>
      </c>
      <c r="B82" t="s">
        <v>134</v>
      </c>
      <c r="C82">
        <v>4170</v>
      </c>
      <c r="D82" t="s">
        <v>141</v>
      </c>
      <c r="E82">
        <v>10.57</v>
      </c>
      <c r="F82">
        <v>4170</v>
      </c>
    </row>
    <row r="83" spans="1:6" x14ac:dyDescent="0.25">
      <c r="A83" t="s">
        <v>383</v>
      </c>
      <c r="B83" t="s">
        <v>134</v>
      </c>
      <c r="C83">
        <v>4188</v>
      </c>
      <c r="D83" t="s">
        <v>143</v>
      </c>
      <c r="E83">
        <v>3.8</v>
      </c>
      <c r="F83">
        <v>4188</v>
      </c>
    </row>
    <row r="84" spans="1:6" x14ac:dyDescent="0.25">
      <c r="A84" t="s">
        <v>383</v>
      </c>
      <c r="B84" t="s">
        <v>134</v>
      </c>
      <c r="C84">
        <v>4180</v>
      </c>
      <c r="D84" t="s">
        <v>144</v>
      </c>
      <c r="E84">
        <v>3.78</v>
      </c>
      <c r="F84">
        <v>4180</v>
      </c>
    </row>
    <row r="85" spans="1:6" x14ac:dyDescent="0.25">
      <c r="A85" t="s">
        <v>383</v>
      </c>
      <c r="B85" t="s">
        <v>134</v>
      </c>
      <c r="C85">
        <v>4185</v>
      </c>
      <c r="D85" t="s">
        <v>145</v>
      </c>
      <c r="E85">
        <v>2.78</v>
      </c>
      <c r="F85">
        <v>4185</v>
      </c>
    </row>
    <row r="86" spans="1:6" x14ac:dyDescent="0.25">
      <c r="A86" t="s">
        <v>383</v>
      </c>
      <c r="B86" t="s">
        <v>134</v>
      </c>
      <c r="C86">
        <v>4178</v>
      </c>
      <c r="D86" t="s">
        <v>146</v>
      </c>
      <c r="E86">
        <v>7.2</v>
      </c>
      <c r="F86">
        <v>4178</v>
      </c>
    </row>
    <row r="87" spans="1:6" x14ac:dyDescent="0.25">
      <c r="A87" t="s">
        <v>383</v>
      </c>
      <c r="B87" t="s">
        <v>134</v>
      </c>
      <c r="C87">
        <v>4194</v>
      </c>
      <c r="D87" t="s">
        <v>147</v>
      </c>
      <c r="E87">
        <v>9.9500000000000011</v>
      </c>
      <c r="F87">
        <v>4194</v>
      </c>
    </row>
    <row r="88" spans="1:6" x14ac:dyDescent="0.25">
      <c r="A88" t="s">
        <v>383</v>
      </c>
      <c r="B88" t="s">
        <v>134</v>
      </c>
      <c r="C88">
        <v>4181</v>
      </c>
      <c r="D88" t="s">
        <v>148</v>
      </c>
      <c r="E88">
        <v>3.56</v>
      </c>
      <c r="F88">
        <v>4181</v>
      </c>
    </row>
    <row r="89" spans="1:6" x14ac:dyDescent="0.25">
      <c r="A89" t="s">
        <v>383</v>
      </c>
      <c r="B89" t="s">
        <v>134</v>
      </c>
      <c r="C89">
        <v>4183</v>
      </c>
      <c r="D89" t="s">
        <v>149</v>
      </c>
      <c r="E89">
        <v>5</v>
      </c>
      <c r="F89">
        <v>4183</v>
      </c>
    </row>
    <row r="90" spans="1:6" x14ac:dyDescent="0.25">
      <c r="A90" t="s">
        <v>384</v>
      </c>
      <c r="B90" t="s">
        <v>385</v>
      </c>
      <c r="C90">
        <v>551110</v>
      </c>
      <c r="D90" t="s">
        <v>150</v>
      </c>
      <c r="E90">
        <v>6</v>
      </c>
      <c r="F90">
        <v>551110</v>
      </c>
    </row>
    <row r="91" spans="1:6" x14ac:dyDescent="0.25">
      <c r="A91" t="s">
        <v>384</v>
      </c>
      <c r="B91" t="s">
        <v>385</v>
      </c>
      <c r="C91">
        <v>451101</v>
      </c>
      <c r="D91" t="s">
        <v>151</v>
      </c>
      <c r="E91">
        <v>10.31</v>
      </c>
      <c r="F91">
        <v>451101</v>
      </c>
    </row>
    <row r="92" spans="1:6" x14ac:dyDescent="0.25">
      <c r="A92" t="s">
        <v>384</v>
      </c>
      <c r="B92" t="s">
        <v>385</v>
      </c>
      <c r="C92">
        <v>551103</v>
      </c>
      <c r="D92" t="s">
        <v>152</v>
      </c>
      <c r="E92">
        <v>4</v>
      </c>
      <c r="F92">
        <v>551103</v>
      </c>
    </row>
    <row r="93" spans="1:6" x14ac:dyDescent="0.25">
      <c r="A93" t="s">
        <v>384</v>
      </c>
      <c r="B93" t="s">
        <v>385</v>
      </c>
      <c r="C93">
        <v>551330</v>
      </c>
      <c r="D93" t="s">
        <v>153</v>
      </c>
      <c r="E93">
        <v>3</v>
      </c>
      <c r="F93">
        <v>551330</v>
      </c>
    </row>
    <row r="94" spans="1:6" x14ac:dyDescent="0.25">
      <c r="A94" t="s">
        <v>384</v>
      </c>
      <c r="B94" t="s">
        <v>385</v>
      </c>
      <c r="C94">
        <v>451115</v>
      </c>
      <c r="D94" t="s">
        <v>154</v>
      </c>
      <c r="E94">
        <v>3</v>
      </c>
      <c r="F94">
        <v>451115</v>
      </c>
    </row>
    <row r="95" spans="1:6" x14ac:dyDescent="0.25">
      <c r="A95" t="s">
        <v>384</v>
      </c>
      <c r="B95" t="s">
        <v>385</v>
      </c>
      <c r="C95">
        <v>551128</v>
      </c>
      <c r="D95" t="s">
        <v>155</v>
      </c>
      <c r="E95">
        <v>4</v>
      </c>
      <c r="F95">
        <v>551128</v>
      </c>
    </row>
    <row r="96" spans="1:6" x14ac:dyDescent="0.25">
      <c r="A96" t="s">
        <v>384</v>
      </c>
      <c r="B96" t="s">
        <v>385</v>
      </c>
      <c r="C96">
        <v>451120</v>
      </c>
      <c r="D96" t="s">
        <v>156</v>
      </c>
      <c r="E96">
        <v>2.5</v>
      </c>
      <c r="F96">
        <v>451120</v>
      </c>
    </row>
    <row r="97" spans="1:6" x14ac:dyDescent="0.25">
      <c r="A97" t="s">
        <v>384</v>
      </c>
      <c r="B97" t="s">
        <v>385</v>
      </c>
      <c r="C97">
        <v>451381</v>
      </c>
      <c r="D97" t="s">
        <v>157</v>
      </c>
      <c r="E97">
        <v>6.66</v>
      </c>
      <c r="F97">
        <v>451381</v>
      </c>
    </row>
    <row r="98" spans="1:6" x14ac:dyDescent="0.25">
      <c r="A98" t="s">
        <v>384</v>
      </c>
      <c r="B98" t="s">
        <v>385</v>
      </c>
      <c r="C98">
        <v>551354</v>
      </c>
      <c r="D98" t="s">
        <v>158</v>
      </c>
      <c r="E98">
        <v>2.54</v>
      </c>
      <c r="F98">
        <v>551354</v>
      </c>
    </row>
    <row r="99" spans="1:6" x14ac:dyDescent="0.25">
      <c r="A99" t="s">
        <v>384</v>
      </c>
      <c r="B99" t="s">
        <v>385</v>
      </c>
      <c r="C99">
        <v>451166</v>
      </c>
      <c r="D99" t="s">
        <v>159</v>
      </c>
      <c r="E99">
        <v>7.35</v>
      </c>
      <c r="F99">
        <v>451166</v>
      </c>
    </row>
    <row r="100" spans="1:6" x14ac:dyDescent="0.25">
      <c r="A100" t="s">
        <v>384</v>
      </c>
      <c r="B100" t="s">
        <v>386</v>
      </c>
      <c r="C100">
        <v>508815</v>
      </c>
      <c r="D100" t="s">
        <v>161</v>
      </c>
      <c r="E100">
        <v>3</v>
      </c>
      <c r="F100">
        <v>508815</v>
      </c>
    </row>
    <row r="101" spans="1:6" x14ac:dyDescent="0.25">
      <c r="A101" t="s">
        <v>384</v>
      </c>
      <c r="B101" t="s">
        <v>386</v>
      </c>
      <c r="C101">
        <v>408801</v>
      </c>
      <c r="D101" t="s">
        <v>162</v>
      </c>
      <c r="E101">
        <v>9.7799999999999994</v>
      </c>
      <c r="F101">
        <v>408801</v>
      </c>
    </row>
    <row r="102" spans="1:6" x14ac:dyDescent="0.25">
      <c r="A102" t="s">
        <v>384</v>
      </c>
      <c r="B102" t="s">
        <v>386</v>
      </c>
      <c r="C102">
        <v>408822</v>
      </c>
      <c r="D102" t="s">
        <v>160</v>
      </c>
      <c r="E102">
        <v>4.5</v>
      </c>
      <c r="F102">
        <v>408822</v>
      </c>
    </row>
    <row r="103" spans="1:6" x14ac:dyDescent="0.25">
      <c r="A103" t="s">
        <v>384</v>
      </c>
      <c r="B103" t="s">
        <v>386</v>
      </c>
      <c r="C103">
        <v>508817</v>
      </c>
      <c r="D103" t="s">
        <v>163</v>
      </c>
      <c r="E103">
        <v>3.5</v>
      </c>
      <c r="F103">
        <v>508817</v>
      </c>
    </row>
    <row r="104" spans="1:6" x14ac:dyDescent="0.25">
      <c r="A104" t="s">
        <v>384</v>
      </c>
      <c r="B104" t="s">
        <v>386</v>
      </c>
      <c r="C104">
        <v>508802</v>
      </c>
      <c r="D104" t="s">
        <v>164</v>
      </c>
      <c r="E104">
        <v>3</v>
      </c>
      <c r="F104">
        <v>508802</v>
      </c>
    </row>
    <row r="105" spans="1:6" x14ac:dyDescent="0.25">
      <c r="A105" t="s">
        <v>384</v>
      </c>
      <c r="B105" t="s">
        <v>386</v>
      </c>
      <c r="C105">
        <v>508839</v>
      </c>
      <c r="D105" t="s">
        <v>165</v>
      </c>
      <c r="E105">
        <v>3.78</v>
      </c>
      <c r="F105">
        <v>508839</v>
      </c>
    </row>
    <row r="106" spans="1:6" x14ac:dyDescent="0.25">
      <c r="A106" t="s">
        <v>384</v>
      </c>
      <c r="B106" t="s">
        <v>386</v>
      </c>
      <c r="C106">
        <v>508819</v>
      </c>
      <c r="D106" t="s">
        <v>166</v>
      </c>
      <c r="E106">
        <v>2</v>
      </c>
      <c r="F106">
        <v>508819</v>
      </c>
    </row>
    <row r="107" spans="1:6" x14ac:dyDescent="0.25">
      <c r="A107" t="s">
        <v>384</v>
      </c>
      <c r="B107" t="s">
        <v>386</v>
      </c>
      <c r="C107">
        <v>408840</v>
      </c>
      <c r="D107" t="s">
        <v>167</v>
      </c>
      <c r="E107">
        <v>6</v>
      </c>
      <c r="F107">
        <v>408840</v>
      </c>
    </row>
    <row r="108" spans="1:6" x14ac:dyDescent="0.25">
      <c r="A108" t="s">
        <v>384</v>
      </c>
      <c r="B108" t="s">
        <v>386</v>
      </c>
      <c r="C108">
        <v>408862</v>
      </c>
      <c r="D108" t="s">
        <v>168</v>
      </c>
      <c r="E108">
        <v>4</v>
      </c>
      <c r="F108">
        <v>408862</v>
      </c>
    </row>
    <row r="109" spans="1:6" x14ac:dyDescent="0.25">
      <c r="A109" t="s">
        <v>384</v>
      </c>
      <c r="B109" t="s">
        <v>386</v>
      </c>
      <c r="C109">
        <v>508860</v>
      </c>
      <c r="D109" t="s">
        <v>169</v>
      </c>
      <c r="E109">
        <v>3.66</v>
      </c>
      <c r="F109">
        <v>508860</v>
      </c>
    </row>
    <row r="110" spans="1:6" x14ac:dyDescent="0.25">
      <c r="A110" t="s">
        <v>384</v>
      </c>
      <c r="B110" t="s">
        <v>386</v>
      </c>
      <c r="C110">
        <v>408806</v>
      </c>
      <c r="D110" t="s">
        <v>170</v>
      </c>
      <c r="E110">
        <v>10</v>
      </c>
      <c r="F110">
        <v>408806</v>
      </c>
    </row>
    <row r="111" spans="1:6" x14ac:dyDescent="0.25">
      <c r="A111" t="s">
        <v>384</v>
      </c>
      <c r="B111" t="s">
        <v>386</v>
      </c>
      <c r="C111">
        <v>508833</v>
      </c>
      <c r="D111" t="s">
        <v>171</v>
      </c>
      <c r="E111">
        <v>3.78</v>
      </c>
      <c r="F111">
        <v>508833</v>
      </c>
    </row>
    <row r="112" spans="1:6" x14ac:dyDescent="0.25">
      <c r="A112" t="s">
        <v>384</v>
      </c>
      <c r="B112" t="s">
        <v>386</v>
      </c>
      <c r="C112">
        <v>508820</v>
      </c>
      <c r="D112" t="s">
        <v>172</v>
      </c>
      <c r="E112">
        <v>3</v>
      </c>
      <c r="F112">
        <v>508820</v>
      </c>
    </row>
    <row r="113" spans="1:6" x14ac:dyDescent="0.25">
      <c r="A113" t="s">
        <v>384</v>
      </c>
      <c r="B113" t="s">
        <v>174</v>
      </c>
      <c r="C113">
        <v>551367</v>
      </c>
      <c r="D113" t="s">
        <v>175</v>
      </c>
      <c r="E113">
        <v>3</v>
      </c>
      <c r="F113">
        <v>551367</v>
      </c>
    </row>
    <row r="114" spans="1:6" x14ac:dyDescent="0.25">
      <c r="A114" t="s">
        <v>384</v>
      </c>
      <c r="B114" t="s">
        <v>174</v>
      </c>
      <c r="C114">
        <v>551340</v>
      </c>
      <c r="D114" t="s">
        <v>176</v>
      </c>
      <c r="E114">
        <v>3</v>
      </c>
      <c r="F114">
        <v>551340</v>
      </c>
    </row>
    <row r="115" spans="1:6" x14ac:dyDescent="0.25">
      <c r="A115" t="s">
        <v>384</v>
      </c>
      <c r="B115" t="s">
        <v>174</v>
      </c>
      <c r="C115">
        <v>551369</v>
      </c>
      <c r="D115" t="s">
        <v>177</v>
      </c>
      <c r="E115">
        <v>3</v>
      </c>
      <c r="F115">
        <v>551369</v>
      </c>
    </row>
    <row r="116" spans="1:6" x14ac:dyDescent="0.25">
      <c r="A116" t="s">
        <v>384</v>
      </c>
      <c r="B116" t="s">
        <v>174</v>
      </c>
      <c r="C116">
        <v>551365</v>
      </c>
      <c r="D116" t="s">
        <v>178</v>
      </c>
      <c r="E116">
        <v>3</v>
      </c>
      <c r="F116">
        <v>551365</v>
      </c>
    </row>
    <row r="117" spans="1:6" x14ac:dyDescent="0.25">
      <c r="A117" t="s">
        <v>384</v>
      </c>
      <c r="B117" t="s">
        <v>174</v>
      </c>
      <c r="C117">
        <v>451370</v>
      </c>
      <c r="D117" t="s">
        <v>179</v>
      </c>
      <c r="E117">
        <v>12.75</v>
      </c>
      <c r="F117">
        <v>451370</v>
      </c>
    </row>
    <row r="118" spans="1:6" x14ac:dyDescent="0.25">
      <c r="A118" t="s">
        <v>384</v>
      </c>
      <c r="B118" t="s">
        <v>174</v>
      </c>
      <c r="C118">
        <v>551314</v>
      </c>
      <c r="D118" t="s">
        <v>180</v>
      </c>
      <c r="E118">
        <v>3</v>
      </c>
      <c r="F118">
        <v>551314</v>
      </c>
    </row>
    <row r="119" spans="1:6" x14ac:dyDescent="0.25">
      <c r="A119" t="s">
        <v>384</v>
      </c>
      <c r="B119" t="s">
        <v>174</v>
      </c>
      <c r="C119">
        <v>451361</v>
      </c>
      <c r="D119" t="s">
        <v>181</v>
      </c>
      <c r="E119">
        <v>2</v>
      </c>
      <c r="F119">
        <v>451361</v>
      </c>
    </row>
    <row r="120" spans="1:6" x14ac:dyDescent="0.25">
      <c r="A120" t="s">
        <v>384</v>
      </c>
      <c r="B120" t="s">
        <v>174</v>
      </c>
      <c r="C120">
        <v>451350</v>
      </c>
      <c r="D120" t="s">
        <v>182</v>
      </c>
      <c r="E120">
        <v>6.78</v>
      </c>
      <c r="F120">
        <v>451350</v>
      </c>
    </row>
    <row r="121" spans="1:6" x14ac:dyDescent="0.25">
      <c r="A121" t="s">
        <v>384</v>
      </c>
      <c r="B121" t="s">
        <v>174</v>
      </c>
      <c r="C121">
        <v>551310</v>
      </c>
      <c r="D121" t="s">
        <v>183</v>
      </c>
      <c r="E121">
        <v>4.78</v>
      </c>
      <c r="F121">
        <v>551310</v>
      </c>
    </row>
    <row r="122" spans="1:6" x14ac:dyDescent="0.25">
      <c r="A122" t="s">
        <v>384</v>
      </c>
      <c r="B122" t="s">
        <v>174</v>
      </c>
      <c r="C122">
        <v>551309</v>
      </c>
      <c r="D122" t="s">
        <v>184</v>
      </c>
      <c r="E122">
        <v>3</v>
      </c>
      <c r="F122">
        <v>551309</v>
      </c>
    </row>
    <row r="123" spans="1:6" x14ac:dyDescent="0.25">
      <c r="A123" t="s">
        <v>384</v>
      </c>
      <c r="B123" t="s">
        <v>174</v>
      </c>
      <c r="C123">
        <v>551305</v>
      </c>
      <c r="D123" t="s">
        <v>185</v>
      </c>
      <c r="E123">
        <v>8.33</v>
      </c>
      <c r="F123">
        <v>551305</v>
      </c>
    </row>
    <row r="124" spans="1:6" x14ac:dyDescent="0.25">
      <c r="A124" t="s">
        <v>384</v>
      </c>
      <c r="B124" t="s">
        <v>174</v>
      </c>
      <c r="C124">
        <v>451301</v>
      </c>
      <c r="D124" t="s">
        <v>186</v>
      </c>
      <c r="E124">
        <v>8.1</v>
      </c>
      <c r="F124">
        <v>451301</v>
      </c>
    </row>
    <row r="125" spans="1:6" x14ac:dyDescent="0.25">
      <c r="A125" t="s">
        <v>384</v>
      </c>
      <c r="B125" t="s">
        <v>174</v>
      </c>
      <c r="C125">
        <v>551341</v>
      </c>
      <c r="D125" t="s">
        <v>187</v>
      </c>
      <c r="E125">
        <v>5</v>
      </c>
      <c r="F125">
        <v>551341</v>
      </c>
    </row>
    <row r="126" spans="1:6" x14ac:dyDescent="0.25">
      <c r="A126" t="s">
        <v>384</v>
      </c>
      <c r="B126" t="s">
        <v>174</v>
      </c>
      <c r="C126">
        <v>551306</v>
      </c>
      <c r="D126" t="s">
        <v>189</v>
      </c>
      <c r="E126">
        <v>4</v>
      </c>
      <c r="F126">
        <v>551306</v>
      </c>
    </row>
    <row r="127" spans="1:6" x14ac:dyDescent="0.25">
      <c r="A127" t="s">
        <v>384</v>
      </c>
      <c r="B127" t="s">
        <v>174</v>
      </c>
      <c r="C127">
        <v>551349</v>
      </c>
      <c r="D127" t="s">
        <v>190</v>
      </c>
      <c r="E127">
        <v>3</v>
      </c>
      <c r="F127">
        <v>551349</v>
      </c>
    </row>
    <row r="128" spans="1:6" x14ac:dyDescent="0.25">
      <c r="A128" t="s">
        <v>384</v>
      </c>
      <c r="B128" t="s">
        <v>174</v>
      </c>
      <c r="C128">
        <v>451308</v>
      </c>
      <c r="D128" t="s">
        <v>191</v>
      </c>
      <c r="E128">
        <v>9</v>
      </c>
      <c r="F128">
        <v>451308</v>
      </c>
    </row>
    <row r="129" spans="1:6" x14ac:dyDescent="0.25">
      <c r="A129" t="s">
        <v>384</v>
      </c>
      <c r="B129" t="s">
        <v>174</v>
      </c>
      <c r="C129">
        <v>451336</v>
      </c>
      <c r="D129" t="s">
        <v>192</v>
      </c>
      <c r="E129">
        <v>6</v>
      </c>
      <c r="F129">
        <v>451336</v>
      </c>
    </row>
    <row r="130" spans="1:6" x14ac:dyDescent="0.25">
      <c r="A130" t="s">
        <v>387</v>
      </c>
      <c r="B130" t="s">
        <v>388</v>
      </c>
      <c r="C130">
        <v>554381</v>
      </c>
      <c r="D130" t="s">
        <v>219</v>
      </c>
      <c r="E130">
        <v>3.78</v>
      </c>
      <c r="F130">
        <v>554381</v>
      </c>
    </row>
    <row r="131" spans="1:6" x14ac:dyDescent="0.25">
      <c r="A131" t="s">
        <v>387</v>
      </c>
      <c r="B131" t="s">
        <v>388</v>
      </c>
      <c r="C131">
        <v>554376</v>
      </c>
      <c r="D131" t="s">
        <v>481</v>
      </c>
      <c r="E131">
        <v>3.5</v>
      </c>
      <c r="F131">
        <v>554376</v>
      </c>
    </row>
    <row r="132" spans="1:6" x14ac:dyDescent="0.25">
      <c r="A132" t="s">
        <v>387</v>
      </c>
      <c r="B132" t="s">
        <v>388</v>
      </c>
      <c r="C132">
        <v>554416</v>
      </c>
      <c r="D132" t="s">
        <v>221</v>
      </c>
      <c r="E132">
        <v>4</v>
      </c>
      <c r="F132">
        <v>554416</v>
      </c>
    </row>
    <row r="133" spans="1:6" x14ac:dyDescent="0.25">
      <c r="A133" t="s">
        <v>387</v>
      </c>
      <c r="B133" t="s">
        <v>388</v>
      </c>
      <c r="C133">
        <v>554496</v>
      </c>
      <c r="D133" t="s">
        <v>223</v>
      </c>
      <c r="E133">
        <v>2</v>
      </c>
      <c r="F133">
        <v>554496</v>
      </c>
    </row>
    <row r="134" spans="1:6" x14ac:dyDescent="0.25">
      <c r="A134" t="s">
        <v>387</v>
      </c>
      <c r="B134" t="s">
        <v>388</v>
      </c>
      <c r="C134">
        <v>554516</v>
      </c>
      <c r="D134" t="s">
        <v>224</v>
      </c>
      <c r="E134">
        <v>3</v>
      </c>
      <c r="F134">
        <v>554516</v>
      </c>
    </row>
    <row r="135" spans="1:6" x14ac:dyDescent="0.25">
      <c r="A135" t="s">
        <v>387</v>
      </c>
      <c r="B135" t="s">
        <v>388</v>
      </c>
      <c r="C135">
        <v>554531</v>
      </c>
      <c r="D135" t="s">
        <v>225</v>
      </c>
      <c r="E135">
        <v>3</v>
      </c>
      <c r="F135">
        <v>554531</v>
      </c>
    </row>
    <row r="136" spans="1:6" x14ac:dyDescent="0.25">
      <c r="A136" t="s">
        <v>387</v>
      </c>
      <c r="B136" t="s">
        <v>388</v>
      </c>
      <c r="C136">
        <v>554533</v>
      </c>
      <c r="D136" t="s">
        <v>226</v>
      </c>
      <c r="E136">
        <v>2</v>
      </c>
      <c r="F136">
        <v>554533</v>
      </c>
    </row>
    <row r="137" spans="1:6" x14ac:dyDescent="0.25">
      <c r="A137" t="s">
        <v>387</v>
      </c>
      <c r="B137" t="s">
        <v>388</v>
      </c>
      <c r="C137">
        <v>454535</v>
      </c>
      <c r="D137" t="s">
        <v>227</v>
      </c>
      <c r="E137">
        <v>7.9</v>
      </c>
      <c r="F137">
        <v>454535</v>
      </c>
    </row>
    <row r="138" spans="1:6" x14ac:dyDescent="0.25">
      <c r="A138" t="s">
        <v>387</v>
      </c>
      <c r="B138" t="s">
        <v>388</v>
      </c>
      <c r="C138">
        <v>454651</v>
      </c>
      <c r="D138" t="s">
        <v>228</v>
      </c>
      <c r="E138">
        <v>10.78</v>
      </c>
      <c r="F138">
        <v>454651</v>
      </c>
    </row>
    <row r="139" spans="1:6" x14ac:dyDescent="0.25">
      <c r="A139" t="s">
        <v>387</v>
      </c>
      <c r="B139" t="s">
        <v>388</v>
      </c>
      <c r="C139">
        <v>554686</v>
      </c>
      <c r="D139" t="s">
        <v>229</v>
      </c>
      <c r="E139">
        <v>2</v>
      </c>
      <c r="F139">
        <v>554686</v>
      </c>
    </row>
    <row r="140" spans="1:6" x14ac:dyDescent="0.25">
      <c r="A140" t="s">
        <v>387</v>
      </c>
      <c r="B140" t="s">
        <v>388</v>
      </c>
      <c r="C140">
        <v>454696</v>
      </c>
      <c r="D140" t="s">
        <v>230</v>
      </c>
      <c r="E140">
        <v>5.78</v>
      </c>
      <c r="F140">
        <v>454696</v>
      </c>
    </row>
    <row r="141" spans="1:6" x14ac:dyDescent="0.25">
      <c r="A141" t="s">
        <v>387</v>
      </c>
      <c r="B141" t="s">
        <v>231</v>
      </c>
      <c r="C141">
        <v>455151</v>
      </c>
      <c r="D141" t="s">
        <v>232</v>
      </c>
      <c r="E141">
        <v>9.1</v>
      </c>
      <c r="F141">
        <v>455151</v>
      </c>
    </row>
    <row r="142" spans="1:6" x14ac:dyDescent="0.25">
      <c r="A142" t="s">
        <v>387</v>
      </c>
      <c r="B142" t="s">
        <v>231</v>
      </c>
      <c r="C142">
        <v>455231</v>
      </c>
      <c r="D142" t="s">
        <v>233</v>
      </c>
      <c r="E142">
        <v>4</v>
      </c>
      <c r="F142">
        <v>455231</v>
      </c>
    </row>
    <row r="143" spans="1:6" x14ac:dyDescent="0.25">
      <c r="A143" t="s">
        <v>387</v>
      </c>
      <c r="B143" t="s">
        <v>231</v>
      </c>
      <c r="C143">
        <v>455298</v>
      </c>
      <c r="D143" t="s">
        <v>234</v>
      </c>
      <c r="E143">
        <v>2</v>
      </c>
      <c r="F143">
        <v>455298</v>
      </c>
    </row>
    <row r="144" spans="1:6" x14ac:dyDescent="0.25">
      <c r="A144" t="s">
        <v>387</v>
      </c>
      <c r="B144" t="s">
        <v>231</v>
      </c>
      <c r="C144">
        <v>555406</v>
      </c>
      <c r="D144" t="s">
        <v>235</v>
      </c>
      <c r="E144">
        <v>3</v>
      </c>
      <c r="F144">
        <v>555406</v>
      </c>
    </row>
    <row r="145" spans="1:6" x14ac:dyDescent="0.25">
      <c r="A145" t="s">
        <v>387</v>
      </c>
      <c r="B145" t="s">
        <v>231</v>
      </c>
      <c r="C145">
        <v>554412</v>
      </c>
      <c r="D145" t="s">
        <v>236</v>
      </c>
      <c r="E145">
        <v>3</v>
      </c>
      <c r="F145">
        <v>554412</v>
      </c>
    </row>
    <row r="146" spans="1:6" x14ac:dyDescent="0.25">
      <c r="A146" t="s">
        <v>387</v>
      </c>
      <c r="B146" t="s">
        <v>231</v>
      </c>
      <c r="C146">
        <v>554413</v>
      </c>
      <c r="D146" t="s">
        <v>237</v>
      </c>
      <c r="E146">
        <v>4</v>
      </c>
      <c r="F146">
        <v>554413</v>
      </c>
    </row>
    <row r="147" spans="1:6" x14ac:dyDescent="0.25">
      <c r="A147" t="s">
        <v>387</v>
      </c>
      <c r="B147" t="s">
        <v>231</v>
      </c>
      <c r="C147">
        <v>454414</v>
      </c>
      <c r="D147" t="s">
        <v>238</v>
      </c>
      <c r="E147">
        <v>3</v>
      </c>
      <c r="F147">
        <v>454414</v>
      </c>
    </row>
    <row r="148" spans="1:6" x14ac:dyDescent="0.25">
      <c r="A148" t="s">
        <v>387</v>
      </c>
      <c r="B148" t="s">
        <v>231</v>
      </c>
      <c r="C148">
        <v>455456</v>
      </c>
      <c r="D148" t="s">
        <v>239</v>
      </c>
      <c r="E148">
        <v>1.4</v>
      </c>
      <c r="F148">
        <v>455456</v>
      </c>
    </row>
    <row r="149" spans="1:6" x14ac:dyDescent="0.25">
      <c r="A149" t="s">
        <v>387</v>
      </c>
      <c r="B149" t="s">
        <v>231</v>
      </c>
      <c r="C149">
        <v>455566</v>
      </c>
      <c r="D149" t="s">
        <v>240</v>
      </c>
      <c r="E149">
        <v>3</v>
      </c>
      <c r="F149">
        <v>455566</v>
      </c>
    </row>
    <row r="150" spans="1:6" x14ac:dyDescent="0.25">
      <c r="A150" t="s">
        <v>387</v>
      </c>
      <c r="B150" t="s">
        <v>231</v>
      </c>
      <c r="C150">
        <v>555624</v>
      </c>
      <c r="D150" t="s">
        <v>241</v>
      </c>
      <c r="E150">
        <v>3</v>
      </c>
      <c r="F150">
        <v>555624</v>
      </c>
    </row>
    <row r="151" spans="1:6" x14ac:dyDescent="0.25">
      <c r="A151" t="s">
        <v>387</v>
      </c>
      <c r="B151" t="s">
        <v>231</v>
      </c>
      <c r="C151">
        <v>455676</v>
      </c>
      <c r="D151" t="s">
        <v>242</v>
      </c>
      <c r="E151">
        <v>2</v>
      </c>
      <c r="F151">
        <v>455676</v>
      </c>
    </row>
    <row r="152" spans="1:6" x14ac:dyDescent="0.25">
      <c r="A152" t="s">
        <v>387</v>
      </c>
      <c r="B152" t="s">
        <v>231</v>
      </c>
      <c r="C152">
        <v>455678</v>
      </c>
      <c r="D152" t="s">
        <v>243</v>
      </c>
      <c r="E152">
        <v>10.32</v>
      </c>
      <c r="F152">
        <v>455678</v>
      </c>
    </row>
    <row r="153" spans="1:6" x14ac:dyDescent="0.25">
      <c r="A153" t="s">
        <v>387</v>
      </c>
      <c r="B153" t="s">
        <v>231</v>
      </c>
      <c r="C153">
        <v>555679</v>
      </c>
      <c r="D153" t="s">
        <v>244</v>
      </c>
      <c r="E153">
        <v>4</v>
      </c>
      <c r="F153">
        <v>555679</v>
      </c>
    </row>
    <row r="154" spans="1:6" x14ac:dyDescent="0.25">
      <c r="A154" t="s">
        <v>387</v>
      </c>
      <c r="B154" t="s">
        <v>231</v>
      </c>
      <c r="C154">
        <v>554700</v>
      </c>
      <c r="D154" t="s">
        <v>245</v>
      </c>
      <c r="E154">
        <v>2.7</v>
      </c>
      <c r="F154">
        <v>554700</v>
      </c>
    </row>
    <row r="155" spans="1:6" x14ac:dyDescent="0.25">
      <c r="A155" t="s">
        <v>387</v>
      </c>
      <c r="B155" t="s">
        <v>193</v>
      </c>
      <c r="C155">
        <v>554116</v>
      </c>
      <c r="D155" t="s">
        <v>194</v>
      </c>
      <c r="E155">
        <v>3</v>
      </c>
      <c r="F155">
        <v>554116</v>
      </c>
    </row>
    <row r="156" spans="1:6" x14ac:dyDescent="0.25">
      <c r="A156" t="s">
        <v>387</v>
      </c>
      <c r="B156" t="s">
        <v>193</v>
      </c>
      <c r="C156">
        <v>554166</v>
      </c>
      <c r="D156" t="s">
        <v>196</v>
      </c>
      <c r="E156">
        <v>3.8</v>
      </c>
      <c r="F156">
        <v>554166</v>
      </c>
    </row>
    <row r="157" spans="1:6" x14ac:dyDescent="0.25">
      <c r="A157" t="s">
        <v>387</v>
      </c>
      <c r="B157" t="s">
        <v>193</v>
      </c>
      <c r="C157">
        <v>454171</v>
      </c>
      <c r="D157" t="s">
        <v>197</v>
      </c>
      <c r="E157">
        <v>1.5</v>
      </c>
      <c r="F157">
        <v>454171</v>
      </c>
    </row>
    <row r="158" spans="1:6" x14ac:dyDescent="0.25">
      <c r="A158" t="s">
        <v>387</v>
      </c>
      <c r="B158" t="s">
        <v>193</v>
      </c>
      <c r="C158">
        <v>554266</v>
      </c>
      <c r="D158" t="s">
        <v>198</v>
      </c>
      <c r="E158">
        <v>3.78</v>
      </c>
      <c r="F158">
        <v>554266</v>
      </c>
    </row>
    <row r="159" spans="1:6" x14ac:dyDescent="0.25">
      <c r="A159" t="s">
        <v>387</v>
      </c>
      <c r="B159" t="s">
        <v>193</v>
      </c>
      <c r="C159">
        <v>554296</v>
      </c>
      <c r="D159" t="s">
        <v>199</v>
      </c>
      <c r="E159">
        <v>4</v>
      </c>
      <c r="F159">
        <v>554296</v>
      </c>
    </row>
    <row r="160" spans="1:6" x14ac:dyDescent="0.25">
      <c r="A160" t="s">
        <v>387</v>
      </c>
      <c r="B160" t="s">
        <v>193</v>
      </c>
      <c r="C160">
        <v>554356</v>
      </c>
      <c r="D160" t="s">
        <v>200</v>
      </c>
      <c r="E160">
        <v>3</v>
      </c>
      <c r="F160">
        <v>554356</v>
      </c>
    </row>
    <row r="161" spans="1:6" x14ac:dyDescent="0.25">
      <c r="A161" t="s">
        <v>387</v>
      </c>
      <c r="B161" t="s">
        <v>193</v>
      </c>
      <c r="C161">
        <v>454426</v>
      </c>
      <c r="D161" t="s">
        <v>201</v>
      </c>
      <c r="E161">
        <v>10.78</v>
      </c>
      <c r="F161">
        <v>454426</v>
      </c>
    </row>
    <row r="162" spans="1:6" x14ac:dyDescent="0.25">
      <c r="A162" t="s">
        <v>387</v>
      </c>
      <c r="B162" t="s">
        <v>193</v>
      </c>
      <c r="C162">
        <v>554476</v>
      </c>
      <c r="D162" t="s">
        <v>203</v>
      </c>
      <c r="E162">
        <v>1.8</v>
      </c>
      <c r="F162">
        <v>554476</v>
      </c>
    </row>
    <row r="163" spans="1:6" x14ac:dyDescent="0.25">
      <c r="A163" t="s">
        <v>387</v>
      </c>
      <c r="B163" t="s">
        <v>193</v>
      </c>
      <c r="C163">
        <v>454481</v>
      </c>
      <c r="D163" t="s">
        <v>205</v>
      </c>
      <c r="E163">
        <v>11.19</v>
      </c>
      <c r="F163">
        <v>454481</v>
      </c>
    </row>
    <row r="164" spans="1:6" x14ac:dyDescent="0.25">
      <c r="A164" t="s">
        <v>387</v>
      </c>
      <c r="B164" t="s">
        <v>193</v>
      </c>
      <c r="C164">
        <v>554486</v>
      </c>
      <c r="D164" t="s">
        <v>206</v>
      </c>
      <c r="E164">
        <v>3.5</v>
      </c>
      <c r="F164">
        <v>554486</v>
      </c>
    </row>
    <row r="165" spans="1:6" x14ac:dyDescent="0.25">
      <c r="A165" t="s">
        <v>387</v>
      </c>
      <c r="B165" t="s">
        <v>193</v>
      </c>
      <c r="C165">
        <v>554491</v>
      </c>
      <c r="D165" t="s">
        <v>207</v>
      </c>
      <c r="E165">
        <v>5.88</v>
      </c>
      <c r="F165">
        <v>554491</v>
      </c>
    </row>
    <row r="166" spans="1:6" x14ac:dyDescent="0.25">
      <c r="A166" t="s">
        <v>387</v>
      </c>
      <c r="B166" t="s">
        <v>193</v>
      </c>
      <c r="C166">
        <v>554601</v>
      </c>
      <c r="D166" t="s">
        <v>208</v>
      </c>
      <c r="E166">
        <v>4</v>
      </c>
      <c r="F166">
        <v>554601</v>
      </c>
    </row>
    <row r="167" spans="1:6" x14ac:dyDescent="0.25">
      <c r="A167" t="s">
        <v>387</v>
      </c>
      <c r="B167" t="s">
        <v>193</v>
      </c>
      <c r="C167">
        <v>554611</v>
      </c>
      <c r="D167" t="s">
        <v>209</v>
      </c>
      <c r="E167">
        <v>3</v>
      </c>
      <c r="F167">
        <v>554611</v>
      </c>
    </row>
    <row r="168" spans="1:6" x14ac:dyDescent="0.25">
      <c r="A168" t="s">
        <v>387</v>
      </c>
      <c r="B168" t="s">
        <v>193</v>
      </c>
      <c r="C168">
        <v>554636</v>
      </c>
      <c r="D168" t="s">
        <v>210</v>
      </c>
      <c r="E168">
        <v>3</v>
      </c>
      <c r="F168">
        <v>554636</v>
      </c>
    </row>
    <row r="169" spans="1:6" x14ac:dyDescent="0.25">
      <c r="A169" t="s">
        <v>387</v>
      </c>
      <c r="B169" t="s">
        <v>193</v>
      </c>
      <c r="C169">
        <v>454671</v>
      </c>
      <c r="D169" t="s">
        <v>211</v>
      </c>
      <c r="E169">
        <v>3.3</v>
      </c>
      <c r="F169">
        <v>454671</v>
      </c>
    </row>
    <row r="170" spans="1:6" x14ac:dyDescent="0.25">
      <c r="A170" t="s">
        <v>387</v>
      </c>
      <c r="B170" t="s">
        <v>388</v>
      </c>
      <c r="C170">
        <v>554184</v>
      </c>
      <c r="D170" t="s">
        <v>212</v>
      </c>
      <c r="E170">
        <v>4.78</v>
      </c>
      <c r="F170">
        <v>554184</v>
      </c>
    </row>
    <row r="171" spans="1:6" x14ac:dyDescent="0.25">
      <c r="A171" t="s">
        <v>387</v>
      </c>
      <c r="B171" t="s">
        <v>388</v>
      </c>
      <c r="C171">
        <v>554506</v>
      </c>
      <c r="D171" t="s">
        <v>213</v>
      </c>
      <c r="E171">
        <v>4</v>
      </c>
      <c r="F171">
        <v>554506</v>
      </c>
    </row>
    <row r="172" spans="1:6" x14ac:dyDescent="0.25">
      <c r="A172" t="s">
        <v>387</v>
      </c>
      <c r="B172" t="s">
        <v>388</v>
      </c>
      <c r="C172">
        <v>554196</v>
      </c>
      <c r="D172" t="s">
        <v>214</v>
      </c>
      <c r="E172">
        <v>3.56</v>
      </c>
      <c r="F172">
        <v>554196</v>
      </c>
    </row>
    <row r="173" spans="1:6" x14ac:dyDescent="0.25">
      <c r="A173" t="s">
        <v>387</v>
      </c>
      <c r="B173" t="s">
        <v>388</v>
      </c>
      <c r="C173">
        <v>554257</v>
      </c>
      <c r="D173" t="s">
        <v>215</v>
      </c>
      <c r="E173">
        <v>3.56</v>
      </c>
      <c r="F173">
        <v>554257</v>
      </c>
    </row>
    <row r="174" spans="1:6" x14ac:dyDescent="0.25">
      <c r="A174" t="s">
        <v>387</v>
      </c>
      <c r="B174" t="s">
        <v>388</v>
      </c>
      <c r="C174">
        <v>554321</v>
      </c>
      <c r="D174" t="s">
        <v>216</v>
      </c>
      <c r="E174">
        <v>2</v>
      </c>
      <c r="F174">
        <v>554321</v>
      </c>
    </row>
    <row r="175" spans="1:6" x14ac:dyDescent="0.25">
      <c r="A175" t="s">
        <v>387</v>
      </c>
      <c r="B175" t="s">
        <v>388</v>
      </c>
      <c r="C175">
        <v>454355</v>
      </c>
      <c r="D175" t="s">
        <v>217</v>
      </c>
      <c r="E175">
        <v>4.78</v>
      </c>
      <c r="F175">
        <v>454355</v>
      </c>
    </row>
    <row r="176" spans="1:6" x14ac:dyDescent="0.25">
      <c r="A176" t="s">
        <v>387</v>
      </c>
      <c r="B176" t="s">
        <v>388</v>
      </c>
      <c r="C176">
        <v>554357</v>
      </c>
      <c r="D176" t="s">
        <v>218</v>
      </c>
      <c r="E176">
        <v>3</v>
      </c>
      <c r="F176">
        <v>554357</v>
      </c>
    </row>
    <row r="177" spans="1:6" x14ac:dyDescent="0.25">
      <c r="A177" t="s">
        <v>246</v>
      </c>
      <c r="B177" t="s">
        <v>247</v>
      </c>
      <c r="C177">
        <v>557105</v>
      </c>
      <c r="D177" t="s">
        <v>248</v>
      </c>
      <c r="E177">
        <v>4</v>
      </c>
      <c r="F177">
        <v>557105</v>
      </c>
    </row>
    <row r="178" spans="1:6" x14ac:dyDescent="0.25">
      <c r="A178" t="s">
        <v>246</v>
      </c>
      <c r="B178" t="s">
        <v>247</v>
      </c>
      <c r="C178">
        <v>557178</v>
      </c>
      <c r="D178" t="s">
        <v>249</v>
      </c>
      <c r="E178">
        <v>4.2</v>
      </c>
      <c r="F178">
        <v>557178</v>
      </c>
    </row>
    <row r="179" spans="1:6" x14ac:dyDescent="0.25">
      <c r="A179" t="s">
        <v>246</v>
      </c>
      <c r="B179" t="s">
        <v>247</v>
      </c>
      <c r="C179">
        <v>557224</v>
      </c>
      <c r="D179" t="s">
        <v>250</v>
      </c>
      <c r="E179">
        <v>3</v>
      </c>
      <c r="F179">
        <v>557224</v>
      </c>
    </row>
    <row r="180" spans="1:6" x14ac:dyDescent="0.25">
      <c r="A180" t="s">
        <v>246</v>
      </c>
      <c r="B180" t="s">
        <v>247</v>
      </c>
      <c r="C180">
        <v>557432</v>
      </c>
      <c r="D180" t="s">
        <v>251</v>
      </c>
      <c r="E180">
        <v>3.8</v>
      </c>
      <c r="F180">
        <v>557432</v>
      </c>
    </row>
    <row r="181" spans="1:6" x14ac:dyDescent="0.25">
      <c r="A181" t="s">
        <v>246</v>
      </c>
      <c r="B181" t="s">
        <v>247</v>
      </c>
      <c r="C181">
        <v>557433</v>
      </c>
      <c r="D181" t="s">
        <v>252</v>
      </c>
      <c r="E181">
        <v>3</v>
      </c>
      <c r="F181">
        <v>557433</v>
      </c>
    </row>
    <row r="182" spans="1:6" x14ac:dyDescent="0.25">
      <c r="A182" t="s">
        <v>246</v>
      </c>
      <c r="B182" t="s">
        <v>247</v>
      </c>
      <c r="C182">
        <v>557434</v>
      </c>
      <c r="D182" t="s">
        <v>253</v>
      </c>
      <c r="E182">
        <v>3.3</v>
      </c>
      <c r="F182">
        <v>557434</v>
      </c>
    </row>
    <row r="183" spans="1:6" x14ac:dyDescent="0.25">
      <c r="A183" t="s">
        <v>246</v>
      </c>
      <c r="B183" t="s">
        <v>247</v>
      </c>
      <c r="C183">
        <v>557436</v>
      </c>
      <c r="D183" t="s">
        <v>254</v>
      </c>
      <c r="E183">
        <v>4.5</v>
      </c>
      <c r="F183">
        <v>557436</v>
      </c>
    </row>
    <row r="184" spans="1:6" x14ac:dyDescent="0.25">
      <c r="A184" t="s">
        <v>246</v>
      </c>
      <c r="B184" t="s">
        <v>247</v>
      </c>
      <c r="C184">
        <v>557440</v>
      </c>
      <c r="D184" t="s">
        <v>255</v>
      </c>
      <c r="E184">
        <v>3</v>
      </c>
      <c r="F184">
        <v>557440</v>
      </c>
    </row>
    <row r="185" spans="1:6" x14ac:dyDescent="0.25">
      <c r="A185" t="s">
        <v>246</v>
      </c>
      <c r="B185" t="s">
        <v>247</v>
      </c>
      <c r="C185">
        <v>557441</v>
      </c>
      <c r="D185" t="s">
        <v>256</v>
      </c>
      <c r="E185">
        <v>3</v>
      </c>
      <c r="F185">
        <v>557441</v>
      </c>
    </row>
    <row r="186" spans="1:6" x14ac:dyDescent="0.25">
      <c r="A186" t="s">
        <v>246</v>
      </c>
      <c r="B186" t="s">
        <v>247</v>
      </c>
      <c r="C186">
        <v>557439</v>
      </c>
      <c r="D186" t="s">
        <v>257</v>
      </c>
      <c r="E186">
        <v>3.8</v>
      </c>
      <c r="F186">
        <v>557439</v>
      </c>
    </row>
    <row r="187" spans="1:6" x14ac:dyDescent="0.25">
      <c r="A187" t="s">
        <v>246</v>
      </c>
      <c r="B187" t="s">
        <v>247</v>
      </c>
      <c r="C187">
        <v>457443</v>
      </c>
      <c r="D187" t="s">
        <v>258</v>
      </c>
      <c r="E187">
        <v>4</v>
      </c>
      <c r="F187">
        <v>457443</v>
      </c>
    </row>
    <row r="188" spans="1:6" x14ac:dyDescent="0.25">
      <c r="A188" t="s">
        <v>246</v>
      </c>
      <c r="B188" t="s">
        <v>247</v>
      </c>
      <c r="C188">
        <v>557445</v>
      </c>
      <c r="D188" t="s">
        <v>259</v>
      </c>
      <c r="E188">
        <v>3</v>
      </c>
      <c r="F188">
        <v>557445</v>
      </c>
    </row>
    <row r="189" spans="1:6" x14ac:dyDescent="0.25">
      <c r="A189" t="s">
        <v>246</v>
      </c>
      <c r="B189" t="s">
        <v>247</v>
      </c>
      <c r="C189">
        <v>457446</v>
      </c>
      <c r="D189" t="s">
        <v>260</v>
      </c>
      <c r="E189">
        <v>6.8</v>
      </c>
      <c r="F189">
        <v>457446</v>
      </c>
    </row>
    <row r="190" spans="1:6" x14ac:dyDescent="0.25">
      <c r="A190" t="s">
        <v>246</v>
      </c>
      <c r="B190" t="s">
        <v>247</v>
      </c>
      <c r="C190">
        <v>557447</v>
      </c>
      <c r="D190" t="s">
        <v>261</v>
      </c>
      <c r="E190">
        <v>3</v>
      </c>
      <c r="F190">
        <v>557447</v>
      </c>
    </row>
    <row r="191" spans="1:6" x14ac:dyDescent="0.25">
      <c r="A191" t="s">
        <v>246</v>
      </c>
      <c r="B191" t="s">
        <v>247</v>
      </c>
      <c r="C191">
        <v>557437</v>
      </c>
      <c r="D191" t="s">
        <v>262</v>
      </c>
      <c r="E191">
        <v>4</v>
      </c>
      <c r="F191">
        <v>557437</v>
      </c>
    </row>
    <row r="192" spans="1:6" x14ac:dyDescent="0.25">
      <c r="A192" t="s">
        <v>246</v>
      </c>
      <c r="B192" t="s">
        <v>247</v>
      </c>
      <c r="C192">
        <v>457453</v>
      </c>
      <c r="D192" t="s">
        <v>263</v>
      </c>
      <c r="E192">
        <v>7.5</v>
      </c>
      <c r="F192">
        <v>457453</v>
      </c>
    </row>
    <row r="193" spans="1:6" x14ac:dyDescent="0.25">
      <c r="A193" t="s">
        <v>246</v>
      </c>
      <c r="B193" t="s">
        <v>247</v>
      </c>
      <c r="C193">
        <v>557459</v>
      </c>
      <c r="D193" t="s">
        <v>264</v>
      </c>
      <c r="E193">
        <v>2</v>
      </c>
      <c r="F193">
        <v>557459</v>
      </c>
    </row>
    <row r="194" spans="1:6" x14ac:dyDescent="0.25">
      <c r="A194" t="s">
        <v>246</v>
      </c>
      <c r="B194" t="s">
        <v>247</v>
      </c>
      <c r="C194">
        <v>557559</v>
      </c>
      <c r="D194" t="s">
        <v>265</v>
      </c>
      <c r="E194">
        <v>4</v>
      </c>
      <c r="F194">
        <v>557559</v>
      </c>
    </row>
    <row r="195" spans="1:6" x14ac:dyDescent="0.25">
      <c r="A195" t="s">
        <v>246</v>
      </c>
      <c r="B195" t="s">
        <v>247</v>
      </c>
      <c r="C195">
        <v>457574</v>
      </c>
      <c r="D195" t="s">
        <v>266</v>
      </c>
      <c r="E195">
        <v>3.8</v>
      </c>
      <c r="F195">
        <v>457574</v>
      </c>
    </row>
    <row r="196" spans="1:6" x14ac:dyDescent="0.25">
      <c r="A196" t="s">
        <v>246</v>
      </c>
      <c r="B196" t="s">
        <v>247</v>
      </c>
      <c r="C196">
        <v>557444</v>
      </c>
      <c r="D196" t="s">
        <v>268</v>
      </c>
      <c r="E196">
        <v>4.8</v>
      </c>
      <c r="F196">
        <v>557444</v>
      </c>
    </row>
    <row r="197" spans="1:6" x14ac:dyDescent="0.25">
      <c r="A197" t="s">
        <v>246</v>
      </c>
      <c r="B197" t="s">
        <v>247</v>
      </c>
      <c r="C197">
        <v>557612</v>
      </c>
      <c r="D197" t="s">
        <v>267</v>
      </c>
      <c r="E197">
        <v>4</v>
      </c>
      <c r="F197">
        <v>557612</v>
      </c>
    </row>
    <row r="198" spans="1:6" x14ac:dyDescent="0.25">
      <c r="A198" t="s">
        <v>246</v>
      </c>
      <c r="B198" t="s">
        <v>247</v>
      </c>
      <c r="C198">
        <v>557712</v>
      </c>
      <c r="D198" t="s">
        <v>269</v>
      </c>
      <c r="E198">
        <v>5</v>
      </c>
      <c r="F198">
        <v>557712</v>
      </c>
    </row>
    <row r="199" spans="1:6" x14ac:dyDescent="0.25">
      <c r="A199" t="s">
        <v>246</v>
      </c>
      <c r="B199" t="s">
        <v>375</v>
      </c>
      <c r="C199">
        <v>457163</v>
      </c>
      <c r="D199" t="s">
        <v>270</v>
      </c>
      <c r="E199">
        <v>2</v>
      </c>
      <c r="F199">
        <v>457163</v>
      </c>
    </row>
    <row r="200" spans="1:6" x14ac:dyDescent="0.25">
      <c r="A200" t="s">
        <v>246</v>
      </c>
      <c r="B200" t="s">
        <v>375</v>
      </c>
      <c r="C200">
        <v>457165</v>
      </c>
      <c r="D200" t="s">
        <v>271</v>
      </c>
      <c r="E200">
        <v>2.8</v>
      </c>
      <c r="F200">
        <v>457165</v>
      </c>
    </row>
    <row r="201" spans="1:6" x14ac:dyDescent="0.25">
      <c r="A201" t="s">
        <v>246</v>
      </c>
      <c r="B201" t="s">
        <v>375</v>
      </c>
      <c r="C201">
        <v>557210</v>
      </c>
      <c r="D201" t="s">
        <v>272</v>
      </c>
      <c r="E201">
        <v>3</v>
      </c>
      <c r="F201">
        <v>557210</v>
      </c>
    </row>
    <row r="202" spans="1:6" x14ac:dyDescent="0.25">
      <c r="A202" t="s">
        <v>246</v>
      </c>
      <c r="B202" t="s">
        <v>375</v>
      </c>
      <c r="C202">
        <v>557250</v>
      </c>
      <c r="D202" t="s">
        <v>273</v>
      </c>
      <c r="E202">
        <v>3</v>
      </c>
      <c r="F202">
        <v>557250</v>
      </c>
    </row>
    <row r="203" spans="1:6" x14ac:dyDescent="0.25">
      <c r="A203" t="s">
        <v>246</v>
      </c>
      <c r="B203" t="s">
        <v>375</v>
      </c>
      <c r="C203">
        <v>457258</v>
      </c>
      <c r="D203" t="s">
        <v>274</v>
      </c>
      <c r="E203">
        <v>3.8</v>
      </c>
      <c r="F203">
        <v>457258</v>
      </c>
    </row>
    <row r="204" spans="1:6" x14ac:dyDescent="0.25">
      <c r="A204" t="s">
        <v>246</v>
      </c>
      <c r="B204" t="s">
        <v>375</v>
      </c>
      <c r="C204">
        <v>557305</v>
      </c>
      <c r="D204" t="s">
        <v>275</v>
      </c>
      <c r="E204">
        <v>5</v>
      </c>
      <c r="F204">
        <v>557305</v>
      </c>
    </row>
    <row r="205" spans="1:6" x14ac:dyDescent="0.25">
      <c r="A205" t="s">
        <v>246</v>
      </c>
      <c r="B205" t="s">
        <v>375</v>
      </c>
      <c r="C205">
        <v>457308</v>
      </c>
      <c r="D205" t="s">
        <v>276</v>
      </c>
      <c r="E205">
        <v>11.56</v>
      </c>
      <c r="F205">
        <v>457308</v>
      </c>
    </row>
    <row r="206" spans="1:6" x14ac:dyDescent="0.25">
      <c r="A206" t="s">
        <v>246</v>
      </c>
      <c r="B206" t="s">
        <v>375</v>
      </c>
      <c r="C206">
        <v>457435</v>
      </c>
      <c r="D206" t="s">
        <v>279</v>
      </c>
      <c r="E206">
        <v>4.5</v>
      </c>
      <c r="F206">
        <v>457435</v>
      </c>
    </row>
    <row r="207" spans="1:6" x14ac:dyDescent="0.25">
      <c r="A207" t="s">
        <v>246</v>
      </c>
      <c r="B207" t="s">
        <v>375</v>
      </c>
      <c r="C207">
        <v>557503</v>
      </c>
      <c r="D207" t="s">
        <v>281</v>
      </c>
      <c r="E207">
        <v>3.8</v>
      </c>
      <c r="F207">
        <v>557503</v>
      </c>
    </row>
    <row r="208" spans="1:6" x14ac:dyDescent="0.25">
      <c r="A208" t="s">
        <v>246</v>
      </c>
      <c r="B208" t="s">
        <v>375</v>
      </c>
      <c r="C208">
        <v>557523</v>
      </c>
      <c r="D208" t="s">
        <v>282</v>
      </c>
      <c r="E208">
        <v>2.5</v>
      </c>
      <c r="F208">
        <v>557523</v>
      </c>
    </row>
    <row r="209" spans="1:6" x14ac:dyDescent="0.25">
      <c r="A209" t="s">
        <v>246</v>
      </c>
      <c r="B209" t="s">
        <v>375</v>
      </c>
      <c r="C209">
        <v>457543</v>
      </c>
      <c r="D209" t="s">
        <v>283</v>
      </c>
      <c r="E209">
        <v>2.9</v>
      </c>
      <c r="F209">
        <v>457543</v>
      </c>
    </row>
    <row r="210" spans="1:6" x14ac:dyDescent="0.25">
      <c r="A210" t="s">
        <v>246</v>
      </c>
      <c r="B210" t="s">
        <v>375</v>
      </c>
      <c r="C210">
        <v>457583</v>
      </c>
      <c r="D210" t="s">
        <v>284</v>
      </c>
      <c r="E210">
        <v>7.63</v>
      </c>
      <c r="F210">
        <v>457583</v>
      </c>
    </row>
    <row r="211" spans="1:6" x14ac:dyDescent="0.25">
      <c r="A211" t="s">
        <v>246</v>
      </c>
      <c r="B211" t="s">
        <v>375</v>
      </c>
      <c r="C211">
        <v>457614</v>
      </c>
      <c r="D211" t="s">
        <v>285</v>
      </c>
      <c r="E211">
        <v>9.3000000000000007</v>
      </c>
      <c r="F211">
        <v>457614</v>
      </c>
    </row>
    <row r="212" spans="1:6" x14ac:dyDescent="0.25">
      <c r="A212" t="s">
        <v>246</v>
      </c>
      <c r="B212" t="s">
        <v>375</v>
      </c>
      <c r="C212">
        <v>457617</v>
      </c>
      <c r="D212" t="s">
        <v>286</v>
      </c>
      <c r="E212">
        <v>8.5</v>
      </c>
      <c r="F212">
        <v>457617</v>
      </c>
    </row>
    <row r="213" spans="1:6" x14ac:dyDescent="0.25">
      <c r="A213" t="s">
        <v>246</v>
      </c>
      <c r="B213" t="s">
        <v>375</v>
      </c>
      <c r="C213">
        <v>557668</v>
      </c>
      <c r="D213" t="s">
        <v>287</v>
      </c>
      <c r="E213">
        <v>4.45</v>
      </c>
      <c r="F213">
        <v>557668</v>
      </c>
    </row>
    <row r="214" spans="1:6" x14ac:dyDescent="0.25">
      <c r="A214" t="s">
        <v>246</v>
      </c>
      <c r="B214" t="s">
        <v>376</v>
      </c>
      <c r="C214">
        <v>557113</v>
      </c>
      <c r="D214" t="s">
        <v>288</v>
      </c>
      <c r="E214">
        <v>2</v>
      </c>
      <c r="F214">
        <v>557113</v>
      </c>
    </row>
    <row r="215" spans="1:6" x14ac:dyDescent="0.25">
      <c r="A215" t="s">
        <v>246</v>
      </c>
      <c r="B215" t="s">
        <v>376</v>
      </c>
      <c r="C215">
        <v>457180</v>
      </c>
      <c r="D215" t="s">
        <v>289</v>
      </c>
      <c r="E215">
        <v>2.8</v>
      </c>
      <c r="F215">
        <v>457180</v>
      </c>
    </row>
    <row r="216" spans="1:6" x14ac:dyDescent="0.25">
      <c r="A216" t="s">
        <v>246</v>
      </c>
      <c r="B216" t="s">
        <v>376</v>
      </c>
      <c r="C216">
        <v>457192</v>
      </c>
      <c r="D216" t="s">
        <v>291</v>
      </c>
      <c r="E216">
        <v>2.8</v>
      </c>
      <c r="F216">
        <v>457192</v>
      </c>
    </row>
    <row r="217" spans="1:6" x14ac:dyDescent="0.25">
      <c r="A217" t="s">
        <v>246</v>
      </c>
      <c r="B217" t="s">
        <v>376</v>
      </c>
      <c r="C217">
        <v>557303</v>
      </c>
      <c r="D217" t="s">
        <v>292</v>
      </c>
      <c r="E217">
        <v>2.8</v>
      </c>
      <c r="F217">
        <v>557303</v>
      </c>
    </row>
    <row r="218" spans="1:6" x14ac:dyDescent="0.25">
      <c r="A218" t="s">
        <v>246</v>
      </c>
      <c r="B218" t="s">
        <v>376</v>
      </c>
      <c r="C218">
        <v>457306</v>
      </c>
      <c r="D218" t="s">
        <v>293</v>
      </c>
      <c r="E218">
        <v>5.6999999999999993</v>
      </c>
      <c r="F218">
        <v>457306</v>
      </c>
    </row>
    <row r="219" spans="1:6" x14ac:dyDescent="0.25">
      <c r="A219" t="s">
        <v>246</v>
      </c>
      <c r="B219" t="s">
        <v>376</v>
      </c>
      <c r="C219">
        <v>557307</v>
      </c>
      <c r="D219" t="s">
        <v>294</v>
      </c>
      <c r="E219">
        <v>2</v>
      </c>
      <c r="F219">
        <v>557307</v>
      </c>
    </row>
    <row r="220" spans="1:6" x14ac:dyDescent="0.25">
      <c r="A220" t="s">
        <v>246</v>
      </c>
      <c r="B220" t="s">
        <v>376</v>
      </c>
      <c r="C220">
        <v>557347</v>
      </c>
      <c r="D220" t="s">
        <v>295</v>
      </c>
      <c r="E220">
        <v>6.6</v>
      </c>
      <c r="F220">
        <v>557347</v>
      </c>
    </row>
    <row r="221" spans="1:6" x14ac:dyDescent="0.25">
      <c r="A221" t="s">
        <v>246</v>
      </c>
      <c r="B221" t="s">
        <v>376</v>
      </c>
      <c r="C221">
        <v>457348</v>
      </c>
      <c r="D221" t="s">
        <v>296</v>
      </c>
      <c r="E221">
        <v>9.51</v>
      </c>
      <c r="F221">
        <v>457348</v>
      </c>
    </row>
    <row r="222" spans="1:6" x14ac:dyDescent="0.25">
      <c r="A222" t="s">
        <v>246</v>
      </c>
      <c r="B222" t="s">
        <v>376</v>
      </c>
      <c r="C222">
        <v>457350</v>
      </c>
      <c r="D222" t="s">
        <v>297</v>
      </c>
      <c r="E222">
        <v>9</v>
      </c>
      <c r="F222">
        <v>457350</v>
      </c>
    </row>
    <row r="223" spans="1:6" x14ac:dyDescent="0.25">
      <c r="A223" t="s">
        <v>246</v>
      </c>
      <c r="B223" t="s">
        <v>376</v>
      </c>
      <c r="C223">
        <v>557352</v>
      </c>
      <c r="D223" t="s">
        <v>298</v>
      </c>
      <c r="E223">
        <v>4</v>
      </c>
      <c r="F223">
        <v>557352</v>
      </c>
    </row>
    <row r="224" spans="1:6" x14ac:dyDescent="0.25">
      <c r="A224" t="s">
        <v>246</v>
      </c>
      <c r="B224" t="s">
        <v>376</v>
      </c>
      <c r="C224">
        <v>557508</v>
      </c>
      <c r="D224" t="s">
        <v>300</v>
      </c>
      <c r="E224">
        <v>2.8</v>
      </c>
      <c r="F224">
        <v>557508</v>
      </c>
    </row>
    <row r="225" spans="1:6" x14ac:dyDescent="0.25">
      <c r="A225" t="s">
        <v>246</v>
      </c>
      <c r="B225" t="s">
        <v>376</v>
      </c>
      <c r="C225">
        <v>557622</v>
      </c>
      <c r="D225" t="s">
        <v>301</v>
      </c>
      <c r="E225">
        <v>1</v>
      </c>
      <c r="F225">
        <v>557622</v>
      </c>
    </row>
    <row r="226" spans="1:6" x14ac:dyDescent="0.25">
      <c r="A226" t="s">
        <v>246</v>
      </c>
      <c r="B226" t="s">
        <v>376</v>
      </c>
      <c r="C226">
        <v>457632</v>
      </c>
      <c r="D226" t="s">
        <v>303</v>
      </c>
      <c r="E226">
        <v>12</v>
      </c>
      <c r="F226">
        <v>457632</v>
      </c>
    </row>
    <row r="227" spans="1:6" x14ac:dyDescent="0.25">
      <c r="A227" t="s">
        <v>246</v>
      </c>
      <c r="B227" t="s">
        <v>376</v>
      </c>
      <c r="C227">
        <v>557660</v>
      </c>
      <c r="D227" t="s">
        <v>306</v>
      </c>
      <c r="E227">
        <v>2</v>
      </c>
      <c r="F227">
        <v>557660</v>
      </c>
    </row>
    <row r="228" spans="1:6" x14ac:dyDescent="0.25">
      <c r="A228" t="s">
        <v>246</v>
      </c>
      <c r="B228" t="s">
        <v>376</v>
      </c>
      <c r="C228">
        <v>457158</v>
      </c>
      <c r="D228" t="s">
        <v>307</v>
      </c>
      <c r="E228">
        <v>4.55</v>
      </c>
      <c r="F228">
        <v>457158</v>
      </c>
    </row>
    <row r="229" spans="1:6" x14ac:dyDescent="0.25">
      <c r="A229" t="s">
        <v>308</v>
      </c>
      <c r="B229" t="s">
        <v>309</v>
      </c>
      <c r="C229">
        <v>588201</v>
      </c>
      <c r="D229" t="s">
        <v>310</v>
      </c>
      <c r="E229">
        <v>3.78</v>
      </c>
      <c r="F229">
        <v>588201</v>
      </c>
    </row>
    <row r="230" spans="1:6" x14ac:dyDescent="0.25">
      <c r="A230" t="s">
        <v>308</v>
      </c>
      <c r="B230" t="s">
        <v>309</v>
      </c>
      <c r="C230">
        <v>588206</v>
      </c>
      <c r="D230" t="s">
        <v>311</v>
      </c>
      <c r="E230">
        <v>2.78</v>
      </c>
      <c r="F230">
        <v>588206</v>
      </c>
    </row>
    <row r="231" spans="1:6" x14ac:dyDescent="0.25">
      <c r="A231" t="s">
        <v>308</v>
      </c>
      <c r="B231" t="s">
        <v>309</v>
      </c>
      <c r="C231">
        <v>488256</v>
      </c>
      <c r="D231" t="s">
        <v>313</v>
      </c>
      <c r="E231">
        <v>2</v>
      </c>
      <c r="F231">
        <v>488256</v>
      </c>
    </row>
    <row r="232" spans="1:6" x14ac:dyDescent="0.25">
      <c r="A232" t="s">
        <v>308</v>
      </c>
      <c r="B232" t="s">
        <v>309</v>
      </c>
      <c r="C232">
        <v>488281</v>
      </c>
      <c r="D232" t="s">
        <v>314</v>
      </c>
      <c r="E232">
        <v>4</v>
      </c>
      <c r="F232">
        <v>488281</v>
      </c>
    </row>
    <row r="233" spans="1:6" x14ac:dyDescent="0.25">
      <c r="A233" t="s">
        <v>308</v>
      </c>
      <c r="B233" t="s">
        <v>309</v>
      </c>
      <c r="C233">
        <v>488286</v>
      </c>
      <c r="D233" t="s">
        <v>315</v>
      </c>
      <c r="E233">
        <v>7.8</v>
      </c>
      <c r="F233">
        <v>488286</v>
      </c>
    </row>
    <row r="234" spans="1:6" x14ac:dyDescent="0.25">
      <c r="A234" t="s">
        <v>308</v>
      </c>
      <c r="B234" t="s">
        <v>309</v>
      </c>
      <c r="C234">
        <v>488291</v>
      </c>
      <c r="D234" t="s">
        <v>316</v>
      </c>
      <c r="E234">
        <v>1.78</v>
      </c>
      <c r="F234">
        <v>488291</v>
      </c>
    </row>
    <row r="235" spans="1:6" x14ac:dyDescent="0.25">
      <c r="A235" t="s">
        <v>308</v>
      </c>
      <c r="B235" t="s">
        <v>309</v>
      </c>
      <c r="C235">
        <v>488288</v>
      </c>
      <c r="D235" t="s">
        <v>317</v>
      </c>
      <c r="E235">
        <v>2</v>
      </c>
      <c r="F235">
        <v>488288</v>
      </c>
    </row>
    <row r="236" spans="1:6" x14ac:dyDescent="0.25">
      <c r="A236" t="s">
        <v>308</v>
      </c>
      <c r="B236" t="s">
        <v>309</v>
      </c>
      <c r="C236">
        <v>588336</v>
      </c>
      <c r="D236" t="s">
        <v>318</v>
      </c>
      <c r="E236">
        <v>3</v>
      </c>
      <c r="F236">
        <v>588336</v>
      </c>
    </row>
    <row r="237" spans="1:6" x14ac:dyDescent="0.25">
      <c r="A237" t="s">
        <v>308</v>
      </c>
      <c r="B237" t="s">
        <v>309</v>
      </c>
      <c r="C237">
        <v>588396</v>
      </c>
      <c r="D237" t="s">
        <v>319</v>
      </c>
      <c r="E237">
        <v>3</v>
      </c>
      <c r="F237">
        <v>588396</v>
      </c>
    </row>
    <row r="238" spans="1:6" x14ac:dyDescent="0.25">
      <c r="A238" t="s">
        <v>308</v>
      </c>
      <c r="B238" t="s">
        <v>309</v>
      </c>
      <c r="C238">
        <v>488451</v>
      </c>
      <c r="D238" t="s">
        <v>320</v>
      </c>
      <c r="E238">
        <v>5</v>
      </c>
      <c r="F238">
        <v>488451</v>
      </c>
    </row>
    <row r="239" spans="1:6" x14ac:dyDescent="0.25">
      <c r="A239" t="s">
        <v>308</v>
      </c>
      <c r="B239" t="s">
        <v>309</v>
      </c>
      <c r="C239">
        <v>588501</v>
      </c>
      <c r="D239" t="s">
        <v>321</v>
      </c>
      <c r="E239">
        <v>5</v>
      </c>
      <c r="F239">
        <v>588501</v>
      </c>
    </row>
    <row r="240" spans="1:6" x14ac:dyDescent="0.25">
      <c r="A240" t="s">
        <v>308</v>
      </c>
      <c r="B240" t="s">
        <v>309</v>
      </c>
      <c r="C240">
        <v>488561</v>
      </c>
      <c r="D240" t="s">
        <v>322</v>
      </c>
      <c r="E240">
        <v>7.78</v>
      </c>
      <c r="F240">
        <v>488561</v>
      </c>
    </row>
    <row r="241" spans="1:6" x14ac:dyDescent="0.25">
      <c r="A241" t="s">
        <v>308</v>
      </c>
      <c r="B241" t="s">
        <v>309</v>
      </c>
      <c r="C241">
        <v>588631</v>
      </c>
      <c r="D241" t="s">
        <v>323</v>
      </c>
      <c r="E241">
        <v>5.5</v>
      </c>
      <c r="F241">
        <v>588631</v>
      </c>
    </row>
    <row r="242" spans="1:6" x14ac:dyDescent="0.25">
      <c r="A242" t="s">
        <v>308</v>
      </c>
      <c r="B242" t="s">
        <v>309</v>
      </c>
      <c r="C242">
        <v>488706</v>
      </c>
      <c r="D242" t="s">
        <v>324</v>
      </c>
      <c r="E242">
        <v>3.9</v>
      </c>
      <c r="F242">
        <v>488706</v>
      </c>
    </row>
    <row r="243" spans="1:6" x14ac:dyDescent="0.25">
      <c r="A243" t="s">
        <v>308</v>
      </c>
      <c r="B243" t="s">
        <v>309</v>
      </c>
      <c r="C243">
        <v>588716</v>
      </c>
      <c r="D243" t="s">
        <v>325</v>
      </c>
      <c r="E243">
        <v>3</v>
      </c>
      <c r="F243">
        <v>588716</v>
      </c>
    </row>
    <row r="244" spans="1:6" x14ac:dyDescent="0.25">
      <c r="A244" t="s">
        <v>308</v>
      </c>
      <c r="B244" t="s">
        <v>377</v>
      </c>
      <c r="C244">
        <v>588186</v>
      </c>
      <c r="D244" t="s">
        <v>327</v>
      </c>
      <c r="E244">
        <v>3.78</v>
      </c>
      <c r="F244">
        <v>588186</v>
      </c>
    </row>
    <row r="245" spans="1:6" x14ac:dyDescent="0.25">
      <c r="A245" t="s">
        <v>308</v>
      </c>
      <c r="B245" t="s">
        <v>377</v>
      </c>
      <c r="C245">
        <v>488246</v>
      </c>
      <c r="D245" t="s">
        <v>328</v>
      </c>
      <c r="E245">
        <v>3</v>
      </c>
      <c r="F245">
        <v>488246</v>
      </c>
    </row>
    <row r="246" spans="1:6" x14ac:dyDescent="0.25">
      <c r="A246" t="s">
        <v>308</v>
      </c>
      <c r="B246" t="s">
        <v>377</v>
      </c>
      <c r="C246">
        <v>588316</v>
      </c>
      <c r="D246" t="s">
        <v>329</v>
      </c>
      <c r="E246">
        <v>4</v>
      </c>
      <c r="F246">
        <v>588316</v>
      </c>
    </row>
    <row r="247" spans="1:6" x14ac:dyDescent="0.25">
      <c r="A247" t="s">
        <v>308</v>
      </c>
      <c r="B247" t="s">
        <v>377</v>
      </c>
      <c r="C247">
        <v>488326</v>
      </c>
      <c r="D247" t="s">
        <v>330</v>
      </c>
      <c r="E247">
        <v>5</v>
      </c>
      <c r="F247">
        <v>488326</v>
      </c>
    </row>
    <row r="248" spans="1:6" x14ac:dyDescent="0.25">
      <c r="A248" t="s">
        <v>308</v>
      </c>
      <c r="B248" t="s">
        <v>377</v>
      </c>
      <c r="C248">
        <v>588386</v>
      </c>
      <c r="D248" t="s">
        <v>332</v>
      </c>
      <c r="E248">
        <v>2</v>
      </c>
      <c r="F248">
        <v>588386</v>
      </c>
    </row>
    <row r="249" spans="1:6" x14ac:dyDescent="0.25">
      <c r="A249" t="s">
        <v>308</v>
      </c>
      <c r="B249" t="s">
        <v>377</v>
      </c>
      <c r="C249">
        <v>588461</v>
      </c>
      <c r="D249" t="s">
        <v>333</v>
      </c>
      <c r="E249">
        <v>5.8</v>
      </c>
      <c r="F249">
        <v>588461</v>
      </c>
    </row>
    <row r="250" spans="1:6" x14ac:dyDescent="0.25">
      <c r="A250" t="s">
        <v>308</v>
      </c>
      <c r="B250" t="s">
        <v>377</v>
      </c>
      <c r="C250">
        <v>588551</v>
      </c>
      <c r="D250" t="s">
        <v>334</v>
      </c>
      <c r="E250">
        <v>4</v>
      </c>
      <c r="F250">
        <v>588551</v>
      </c>
    </row>
    <row r="251" spans="1:6" x14ac:dyDescent="0.25">
      <c r="A251" t="s">
        <v>308</v>
      </c>
      <c r="B251" t="s">
        <v>377</v>
      </c>
      <c r="C251">
        <v>488556</v>
      </c>
      <c r="D251" t="s">
        <v>335</v>
      </c>
      <c r="E251">
        <v>3.76</v>
      </c>
      <c r="F251">
        <v>488556</v>
      </c>
    </row>
    <row r="252" spans="1:6" x14ac:dyDescent="0.25">
      <c r="A252" t="s">
        <v>308</v>
      </c>
      <c r="B252" t="s">
        <v>377</v>
      </c>
      <c r="C252">
        <v>488586</v>
      </c>
      <c r="D252" t="s">
        <v>326</v>
      </c>
      <c r="E252">
        <v>16.66</v>
      </c>
      <c r="F252">
        <v>488586</v>
      </c>
    </row>
    <row r="253" spans="1:6" x14ac:dyDescent="0.25">
      <c r="A253" t="s">
        <v>308</v>
      </c>
      <c r="B253" t="s">
        <v>377</v>
      </c>
      <c r="C253">
        <v>588666</v>
      </c>
      <c r="D253" t="s">
        <v>338</v>
      </c>
      <c r="E253">
        <v>4</v>
      </c>
      <c r="F253">
        <v>588666</v>
      </c>
    </row>
  </sheetData>
  <autoFilter ref="A1:F253" xr:uid="{00000000-0009-0000-0000-00000F000000}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19">
    <tabColor theme="2" tint="-0.499984740745262"/>
  </sheetPr>
  <dimension ref="A1:N265"/>
  <sheetViews>
    <sheetView topLeftCell="A233" zoomScale="85" zoomScaleNormal="85" workbookViewId="0">
      <selection activeCell="E259" sqref="E259"/>
    </sheetView>
  </sheetViews>
  <sheetFormatPr baseColWidth="10" defaultRowHeight="15" x14ac:dyDescent="0.25"/>
  <cols>
    <col min="1" max="1" width="29" bestFit="1" customWidth="1"/>
    <col min="2" max="2" width="24.5703125" bestFit="1" customWidth="1"/>
    <col min="3" max="3" width="12.42578125" bestFit="1" customWidth="1"/>
    <col min="4" max="4" width="31.28515625" bestFit="1" customWidth="1"/>
    <col min="5" max="5" width="17.7109375" style="176" bestFit="1" customWidth="1"/>
    <col min="6" max="6" width="12.42578125" bestFit="1" customWidth="1"/>
    <col min="7" max="7" width="16" customWidth="1"/>
    <col min="11" max="11" width="57" bestFit="1" customWidth="1"/>
    <col min="12" max="12" width="17.7109375" bestFit="1" customWidth="1"/>
  </cols>
  <sheetData>
    <row r="1" spans="1:14" x14ac:dyDescent="0.25">
      <c r="A1" t="s">
        <v>1</v>
      </c>
      <c r="B1" t="s">
        <v>2</v>
      </c>
      <c r="C1" t="s">
        <v>611</v>
      </c>
      <c r="D1" t="s">
        <v>3</v>
      </c>
      <c r="E1" s="176" t="s">
        <v>614</v>
      </c>
      <c r="F1" t="s">
        <v>611</v>
      </c>
      <c r="G1" s="83"/>
    </row>
    <row r="2" spans="1:14" x14ac:dyDescent="0.25">
      <c r="A2" t="s">
        <v>378</v>
      </c>
      <c r="B2" t="s">
        <v>42</v>
      </c>
      <c r="C2">
        <v>410550</v>
      </c>
      <c r="D2" t="s">
        <v>44</v>
      </c>
      <c r="E2" s="176">
        <v>5.9289893300000003</v>
      </c>
      <c r="F2">
        <v>554412</v>
      </c>
    </row>
    <row r="3" spans="1:14" x14ac:dyDescent="0.25">
      <c r="A3" t="s">
        <v>378</v>
      </c>
      <c r="B3" t="s">
        <v>42</v>
      </c>
      <c r="C3">
        <v>510522</v>
      </c>
      <c r="D3" t="s">
        <v>55</v>
      </c>
      <c r="E3" s="176">
        <v>2.81121088</v>
      </c>
      <c r="F3">
        <v>457163</v>
      </c>
    </row>
    <row r="4" spans="1:14" x14ac:dyDescent="0.25">
      <c r="A4" t="s">
        <v>378</v>
      </c>
      <c r="B4" t="s">
        <v>42</v>
      </c>
      <c r="C4">
        <v>510513</v>
      </c>
      <c r="D4" t="s">
        <v>53</v>
      </c>
      <c r="E4" s="176">
        <v>3.3066029700000001</v>
      </c>
      <c r="F4">
        <v>588631</v>
      </c>
    </row>
    <row r="5" spans="1:14" x14ac:dyDescent="0.25">
      <c r="A5" t="s">
        <v>378</v>
      </c>
      <c r="B5" t="s">
        <v>0</v>
      </c>
      <c r="C5">
        <v>410541</v>
      </c>
      <c r="D5" t="s">
        <v>37</v>
      </c>
      <c r="E5" s="176">
        <v>8.9870805199999992</v>
      </c>
      <c r="F5">
        <v>555679</v>
      </c>
      <c r="G5" s="20"/>
      <c r="H5" s="20"/>
      <c r="I5" s="20"/>
      <c r="J5" s="20"/>
      <c r="K5" s="20"/>
      <c r="L5" s="20"/>
      <c r="M5" s="20"/>
      <c r="N5" s="20"/>
    </row>
    <row r="6" spans="1:14" x14ac:dyDescent="0.25">
      <c r="A6" t="s">
        <v>378</v>
      </c>
      <c r="B6" t="s">
        <v>0</v>
      </c>
      <c r="C6">
        <v>451154</v>
      </c>
      <c r="D6" t="s">
        <v>36</v>
      </c>
      <c r="E6" s="176">
        <v>1.8669392300000001</v>
      </c>
      <c r="F6">
        <v>557307</v>
      </c>
      <c r="G6" s="27"/>
      <c r="H6" s="20"/>
      <c r="I6" s="27"/>
      <c r="J6" s="20"/>
      <c r="K6" s="20"/>
      <c r="L6" s="20"/>
      <c r="M6" s="27"/>
      <c r="N6" s="20"/>
    </row>
    <row r="7" spans="1:14" x14ac:dyDescent="0.25">
      <c r="A7" t="s">
        <v>378</v>
      </c>
      <c r="B7" t="s">
        <v>42</v>
      </c>
      <c r="C7">
        <v>510530</v>
      </c>
      <c r="D7" t="s">
        <v>43</v>
      </c>
      <c r="E7" s="176">
        <v>3.8366682700000001</v>
      </c>
      <c r="F7">
        <v>551340</v>
      </c>
      <c r="G7" s="27"/>
      <c r="H7" s="20"/>
      <c r="I7" s="27"/>
      <c r="J7" s="20"/>
      <c r="N7" s="27"/>
    </row>
    <row r="8" spans="1:14" x14ac:dyDescent="0.25">
      <c r="A8" t="s">
        <v>378</v>
      </c>
      <c r="B8" t="s">
        <v>0</v>
      </c>
      <c r="C8">
        <v>451151</v>
      </c>
      <c r="D8" t="s">
        <v>41</v>
      </c>
      <c r="E8" s="176">
        <v>1.95917874</v>
      </c>
      <c r="F8">
        <v>455676</v>
      </c>
    </row>
    <row r="9" spans="1:14" x14ac:dyDescent="0.25">
      <c r="A9" t="s">
        <v>378</v>
      </c>
      <c r="B9" t="s">
        <v>42</v>
      </c>
      <c r="C9">
        <v>510511</v>
      </c>
      <c r="D9" t="s">
        <v>54</v>
      </c>
      <c r="E9" s="176">
        <v>1.7748491099999999</v>
      </c>
      <c r="F9">
        <v>4047</v>
      </c>
    </row>
    <row r="10" spans="1:14" x14ac:dyDescent="0.25">
      <c r="A10" t="s">
        <v>378</v>
      </c>
      <c r="B10" t="s">
        <v>42</v>
      </c>
      <c r="C10">
        <v>410512</v>
      </c>
      <c r="D10" t="s">
        <v>57</v>
      </c>
      <c r="E10" s="176">
        <v>4.7812116099999997</v>
      </c>
      <c r="F10">
        <v>4067</v>
      </c>
    </row>
    <row r="11" spans="1:14" x14ac:dyDescent="0.25">
      <c r="A11" t="s">
        <v>378</v>
      </c>
      <c r="B11" t="s">
        <v>42</v>
      </c>
      <c r="C11">
        <v>410524</v>
      </c>
      <c r="D11" t="s">
        <v>52</v>
      </c>
      <c r="E11" s="176">
        <v>4.67334637</v>
      </c>
      <c r="F11">
        <v>588316</v>
      </c>
    </row>
    <row r="12" spans="1:14" x14ac:dyDescent="0.25">
      <c r="A12" t="s">
        <v>378</v>
      </c>
      <c r="B12" t="s">
        <v>42</v>
      </c>
      <c r="C12">
        <v>510556</v>
      </c>
      <c r="D12" t="s">
        <v>45</v>
      </c>
      <c r="E12" s="176">
        <v>3.54501211</v>
      </c>
      <c r="F12">
        <v>4028</v>
      </c>
    </row>
    <row r="13" spans="1:14" x14ac:dyDescent="0.25">
      <c r="A13" t="s">
        <v>378</v>
      </c>
      <c r="B13" t="s">
        <v>42</v>
      </c>
      <c r="C13">
        <v>510523</v>
      </c>
      <c r="D13" t="s">
        <v>47</v>
      </c>
      <c r="E13" s="176">
        <v>5.7009774499999999</v>
      </c>
      <c r="F13">
        <v>554531</v>
      </c>
    </row>
    <row r="14" spans="1:14" x14ac:dyDescent="0.25">
      <c r="A14" t="s">
        <v>378</v>
      </c>
      <c r="B14" t="s">
        <v>42</v>
      </c>
      <c r="C14">
        <v>410571</v>
      </c>
      <c r="D14" t="s">
        <v>49</v>
      </c>
      <c r="E14" s="176">
        <v>7.3932170099999999</v>
      </c>
      <c r="F14">
        <v>555624</v>
      </c>
    </row>
    <row r="15" spans="1:14" x14ac:dyDescent="0.25">
      <c r="A15" t="s">
        <v>378</v>
      </c>
      <c r="B15" t="s">
        <v>42</v>
      </c>
      <c r="C15">
        <v>410510</v>
      </c>
      <c r="D15" t="s">
        <v>56</v>
      </c>
      <c r="E15" s="176">
        <v>9.7134439599999993</v>
      </c>
      <c r="F15">
        <v>4113</v>
      </c>
    </row>
    <row r="16" spans="1:14" x14ac:dyDescent="0.25">
      <c r="A16" t="s">
        <v>378</v>
      </c>
      <c r="B16" t="s">
        <v>42</v>
      </c>
      <c r="C16">
        <v>410521</v>
      </c>
      <c r="D16" t="s">
        <v>51</v>
      </c>
      <c r="E16" s="176">
        <v>5.4513149900000002</v>
      </c>
      <c r="F16">
        <v>4006</v>
      </c>
    </row>
    <row r="17" spans="1:6" x14ac:dyDescent="0.25">
      <c r="A17" t="s">
        <v>378</v>
      </c>
      <c r="B17" t="s">
        <v>42</v>
      </c>
      <c r="C17">
        <v>510570</v>
      </c>
      <c r="D17" t="s">
        <v>48</v>
      </c>
      <c r="E17" s="176">
        <v>4.6800009600000001</v>
      </c>
      <c r="F17">
        <v>508860</v>
      </c>
    </row>
    <row r="18" spans="1:6" x14ac:dyDescent="0.25">
      <c r="A18" t="s">
        <v>378</v>
      </c>
      <c r="B18" t="s">
        <v>0</v>
      </c>
      <c r="C18">
        <v>510590</v>
      </c>
      <c r="D18" t="s">
        <v>35</v>
      </c>
      <c r="E18" s="176">
        <v>4.8367767400000004</v>
      </c>
      <c r="F18">
        <v>4057</v>
      </c>
    </row>
    <row r="19" spans="1:6" x14ac:dyDescent="0.25">
      <c r="A19" t="s">
        <v>378</v>
      </c>
      <c r="B19" t="s">
        <v>0</v>
      </c>
      <c r="C19">
        <v>410566</v>
      </c>
      <c r="D19" t="s">
        <v>34</v>
      </c>
      <c r="E19" s="176">
        <v>7.8178202900000002</v>
      </c>
      <c r="F19">
        <v>4010</v>
      </c>
    </row>
    <row r="20" spans="1:6" x14ac:dyDescent="0.25">
      <c r="A20" t="s">
        <v>378</v>
      </c>
      <c r="B20" t="s">
        <v>42</v>
      </c>
      <c r="C20">
        <v>510520</v>
      </c>
      <c r="D20" t="s">
        <v>50</v>
      </c>
      <c r="E20" s="176">
        <v>3.86113068</v>
      </c>
      <c r="F20">
        <v>557250</v>
      </c>
    </row>
    <row r="21" spans="1:6" x14ac:dyDescent="0.25">
      <c r="A21" t="s">
        <v>378</v>
      </c>
      <c r="B21" t="s">
        <v>0</v>
      </c>
      <c r="C21">
        <v>451156</v>
      </c>
      <c r="D21" t="s">
        <v>39</v>
      </c>
      <c r="E21" s="176">
        <v>9.0833675399999994</v>
      </c>
      <c r="F21">
        <v>4180</v>
      </c>
    </row>
    <row r="22" spans="1:6" x14ac:dyDescent="0.25">
      <c r="A22" t="s">
        <v>382</v>
      </c>
      <c r="B22" t="s">
        <v>95</v>
      </c>
      <c r="C22">
        <v>4047</v>
      </c>
      <c r="D22" t="s">
        <v>105</v>
      </c>
      <c r="E22" s="176">
        <v>4.8642477800000004</v>
      </c>
      <c r="F22">
        <v>557612</v>
      </c>
    </row>
    <row r="23" spans="1:6" x14ac:dyDescent="0.25">
      <c r="A23" t="s">
        <v>382</v>
      </c>
      <c r="B23" t="s">
        <v>58</v>
      </c>
      <c r="C23">
        <v>4067</v>
      </c>
      <c r="D23" t="s">
        <v>68</v>
      </c>
      <c r="E23" s="176">
        <v>2.5249370299999998</v>
      </c>
      <c r="F23">
        <v>588396</v>
      </c>
    </row>
    <row r="24" spans="1:6" x14ac:dyDescent="0.25">
      <c r="A24" t="s">
        <v>382</v>
      </c>
      <c r="B24" t="s">
        <v>95</v>
      </c>
      <c r="C24">
        <v>4028</v>
      </c>
      <c r="D24" t="s">
        <v>96</v>
      </c>
      <c r="E24" s="176">
        <v>3.4333982399999998</v>
      </c>
      <c r="F24">
        <v>588461</v>
      </c>
    </row>
    <row r="25" spans="1:6" x14ac:dyDescent="0.25">
      <c r="A25" t="s">
        <v>382</v>
      </c>
      <c r="B25" t="s">
        <v>77</v>
      </c>
      <c r="C25">
        <v>4113</v>
      </c>
      <c r="D25" t="s">
        <v>78</v>
      </c>
      <c r="E25" s="176">
        <v>2.9650793700000002</v>
      </c>
      <c r="F25">
        <v>4194</v>
      </c>
    </row>
    <row r="26" spans="1:6" x14ac:dyDescent="0.25">
      <c r="A26" t="s">
        <v>382</v>
      </c>
      <c r="B26" t="s">
        <v>95</v>
      </c>
      <c r="C26">
        <v>4006</v>
      </c>
      <c r="D26" t="s">
        <v>112</v>
      </c>
      <c r="E26" s="176">
        <v>8.5089538000000005</v>
      </c>
      <c r="F26">
        <v>551354</v>
      </c>
    </row>
    <row r="27" spans="1:6" x14ac:dyDescent="0.25">
      <c r="A27" t="s">
        <v>382</v>
      </c>
      <c r="B27" t="s">
        <v>58</v>
      </c>
      <c r="C27">
        <v>4057</v>
      </c>
      <c r="D27" t="s">
        <v>59</v>
      </c>
      <c r="E27" s="176">
        <v>6.8892147499999998</v>
      </c>
      <c r="F27">
        <v>4043</v>
      </c>
    </row>
    <row r="28" spans="1:6" x14ac:dyDescent="0.25">
      <c r="A28" t="s">
        <v>382</v>
      </c>
      <c r="B28" t="s">
        <v>95</v>
      </c>
      <c r="C28">
        <v>4010</v>
      </c>
      <c r="D28" t="s">
        <v>110</v>
      </c>
      <c r="E28" s="176">
        <v>3.39427609</v>
      </c>
      <c r="F28">
        <v>4143</v>
      </c>
    </row>
    <row r="29" spans="1:6" x14ac:dyDescent="0.25">
      <c r="A29" t="s">
        <v>382</v>
      </c>
      <c r="B29" t="s">
        <v>95</v>
      </c>
      <c r="C29">
        <v>4043</v>
      </c>
      <c r="D29" t="s">
        <v>108</v>
      </c>
      <c r="E29" s="176">
        <v>7.9364295599999997</v>
      </c>
      <c r="F29">
        <v>557347</v>
      </c>
    </row>
    <row r="30" spans="1:6" x14ac:dyDescent="0.25">
      <c r="A30" t="s">
        <v>382</v>
      </c>
      <c r="B30" t="s">
        <v>58</v>
      </c>
      <c r="C30">
        <v>4060</v>
      </c>
      <c r="D30" t="s">
        <v>62</v>
      </c>
      <c r="E30" s="176">
        <v>10.383830400000001</v>
      </c>
      <c r="F30">
        <v>454426</v>
      </c>
    </row>
    <row r="31" spans="1:6" x14ac:dyDescent="0.25">
      <c r="A31" t="s">
        <v>382</v>
      </c>
      <c r="B31" t="s">
        <v>95</v>
      </c>
      <c r="C31">
        <v>4039</v>
      </c>
      <c r="D31" t="s">
        <v>100</v>
      </c>
      <c r="E31" s="176">
        <v>1.59771255</v>
      </c>
      <c r="F31">
        <v>4060</v>
      </c>
    </row>
    <row r="32" spans="1:6" x14ac:dyDescent="0.25">
      <c r="A32" t="s">
        <v>382</v>
      </c>
      <c r="B32" t="s">
        <v>77</v>
      </c>
      <c r="C32">
        <v>4107</v>
      </c>
      <c r="D32" t="s">
        <v>93</v>
      </c>
      <c r="E32" s="176">
        <v>2.88608047</v>
      </c>
      <c r="F32">
        <v>554184</v>
      </c>
    </row>
    <row r="33" spans="1:6" x14ac:dyDescent="0.25">
      <c r="A33" t="s">
        <v>382</v>
      </c>
      <c r="B33" t="s">
        <v>95</v>
      </c>
      <c r="C33">
        <v>4048</v>
      </c>
      <c r="D33" t="s">
        <v>109</v>
      </c>
      <c r="E33" s="176">
        <v>2.1174603200000002</v>
      </c>
      <c r="F33">
        <v>4039</v>
      </c>
    </row>
    <row r="34" spans="1:6" x14ac:dyDescent="0.25">
      <c r="A34" t="s">
        <v>382</v>
      </c>
      <c r="B34" t="s">
        <v>58</v>
      </c>
      <c r="C34">
        <v>4087</v>
      </c>
      <c r="D34" t="s">
        <v>70</v>
      </c>
      <c r="E34" s="176">
        <v>7.9626680500000004</v>
      </c>
      <c r="F34">
        <v>588551</v>
      </c>
    </row>
    <row r="35" spans="1:6" x14ac:dyDescent="0.25">
      <c r="A35" t="s">
        <v>382</v>
      </c>
      <c r="B35" t="s">
        <v>95</v>
      </c>
      <c r="C35">
        <v>4024</v>
      </c>
      <c r="D35" t="s">
        <v>104</v>
      </c>
      <c r="E35" s="176">
        <v>2.3558051099999999</v>
      </c>
      <c r="F35">
        <v>410550</v>
      </c>
    </row>
    <row r="36" spans="1:6" x14ac:dyDescent="0.25">
      <c r="A36" t="s">
        <v>382</v>
      </c>
      <c r="B36" t="s">
        <v>95</v>
      </c>
      <c r="C36">
        <v>4027</v>
      </c>
      <c r="D36" t="s">
        <v>101</v>
      </c>
      <c r="E36" s="176">
        <v>3.5664126999999999</v>
      </c>
      <c r="F36">
        <v>510522</v>
      </c>
    </row>
    <row r="37" spans="1:6" x14ac:dyDescent="0.25">
      <c r="A37" t="s">
        <v>382</v>
      </c>
      <c r="B37" t="s">
        <v>77</v>
      </c>
      <c r="C37">
        <v>4119</v>
      </c>
      <c r="D37" t="s">
        <v>88</v>
      </c>
      <c r="E37" s="176">
        <v>3.6495165699999998</v>
      </c>
      <c r="F37">
        <v>557459</v>
      </c>
    </row>
    <row r="38" spans="1:6" x14ac:dyDescent="0.25">
      <c r="A38" t="s">
        <v>382</v>
      </c>
      <c r="B38" t="s">
        <v>77</v>
      </c>
      <c r="C38">
        <v>4127</v>
      </c>
      <c r="D38" t="s">
        <v>89</v>
      </c>
      <c r="E38" s="176">
        <v>1.9718257800000001</v>
      </c>
      <c r="F38">
        <v>554266</v>
      </c>
    </row>
    <row r="39" spans="1:6" x14ac:dyDescent="0.25">
      <c r="A39" t="s">
        <v>382</v>
      </c>
      <c r="B39" t="s">
        <v>58</v>
      </c>
      <c r="C39">
        <v>4031</v>
      </c>
      <c r="D39" t="s">
        <v>74</v>
      </c>
      <c r="E39" s="176">
        <v>2.91143178</v>
      </c>
      <c r="F39">
        <v>557437</v>
      </c>
    </row>
    <row r="40" spans="1:6" x14ac:dyDescent="0.25">
      <c r="A40" t="s">
        <v>382</v>
      </c>
      <c r="B40" t="s">
        <v>58</v>
      </c>
      <c r="C40">
        <v>4071</v>
      </c>
      <c r="D40" t="s">
        <v>75</v>
      </c>
      <c r="E40" s="176">
        <v>8.3768087100000006</v>
      </c>
      <c r="F40">
        <v>4107</v>
      </c>
    </row>
    <row r="41" spans="1:6" x14ac:dyDescent="0.25">
      <c r="A41" t="s">
        <v>382</v>
      </c>
      <c r="B41" t="s">
        <v>77</v>
      </c>
      <c r="C41">
        <v>4120</v>
      </c>
      <c r="D41" t="s">
        <v>94</v>
      </c>
      <c r="E41" s="176">
        <v>4.5130608700000003</v>
      </c>
      <c r="F41">
        <v>557224</v>
      </c>
    </row>
    <row r="42" spans="1:6" x14ac:dyDescent="0.25">
      <c r="A42" t="s">
        <v>382</v>
      </c>
      <c r="B42" t="s">
        <v>77</v>
      </c>
      <c r="C42">
        <v>4104</v>
      </c>
      <c r="D42" t="s">
        <v>80</v>
      </c>
      <c r="E42" s="176">
        <v>4.3036506699999997</v>
      </c>
      <c r="F42">
        <v>557433</v>
      </c>
    </row>
    <row r="43" spans="1:6" x14ac:dyDescent="0.25">
      <c r="A43" t="s">
        <v>382</v>
      </c>
      <c r="B43" t="s">
        <v>77</v>
      </c>
      <c r="C43">
        <v>4121</v>
      </c>
      <c r="D43" t="s">
        <v>90</v>
      </c>
      <c r="E43" s="176">
        <v>3.0909571900000001</v>
      </c>
      <c r="F43">
        <v>457258</v>
      </c>
    </row>
    <row r="44" spans="1:6" x14ac:dyDescent="0.25">
      <c r="A44" t="s">
        <v>382</v>
      </c>
      <c r="B44" t="s">
        <v>77</v>
      </c>
      <c r="C44">
        <v>4116</v>
      </c>
      <c r="D44" t="s">
        <v>86</v>
      </c>
      <c r="E44" s="176">
        <v>5.0620890999999997</v>
      </c>
      <c r="F44">
        <v>510513</v>
      </c>
    </row>
    <row r="45" spans="1:6" x14ac:dyDescent="0.25">
      <c r="A45" t="s">
        <v>382</v>
      </c>
      <c r="B45" t="s">
        <v>77</v>
      </c>
      <c r="C45">
        <v>4101</v>
      </c>
      <c r="D45" t="s">
        <v>91</v>
      </c>
      <c r="E45" s="176">
        <v>8.3391041399999999</v>
      </c>
      <c r="F45">
        <v>4048</v>
      </c>
    </row>
    <row r="46" spans="1:6" x14ac:dyDescent="0.25">
      <c r="A46" t="s">
        <v>382</v>
      </c>
      <c r="B46" t="s">
        <v>95</v>
      </c>
      <c r="C46">
        <v>4045</v>
      </c>
      <c r="D46" t="s">
        <v>107</v>
      </c>
      <c r="E46" s="176">
        <v>4.6711097600000002</v>
      </c>
      <c r="F46">
        <v>4141</v>
      </c>
    </row>
    <row r="47" spans="1:6" x14ac:dyDescent="0.25">
      <c r="A47" t="s">
        <v>382</v>
      </c>
      <c r="B47" t="s">
        <v>77</v>
      </c>
      <c r="C47">
        <v>4015</v>
      </c>
      <c r="D47" t="s">
        <v>83</v>
      </c>
      <c r="E47" s="176">
        <v>4.2127837899999996</v>
      </c>
      <c r="F47">
        <v>457614</v>
      </c>
    </row>
    <row r="48" spans="1:6" x14ac:dyDescent="0.25">
      <c r="A48" t="s">
        <v>382</v>
      </c>
      <c r="B48" t="s">
        <v>58</v>
      </c>
      <c r="C48">
        <v>4079</v>
      </c>
      <c r="D48" t="s">
        <v>73</v>
      </c>
      <c r="E48" s="176">
        <v>2.11825223</v>
      </c>
      <c r="F48">
        <v>410541</v>
      </c>
    </row>
    <row r="49" spans="1:6" x14ac:dyDescent="0.25">
      <c r="A49" t="s">
        <v>382</v>
      </c>
      <c r="B49" t="s">
        <v>58</v>
      </c>
      <c r="C49">
        <v>4066</v>
      </c>
      <c r="D49" t="s">
        <v>67</v>
      </c>
      <c r="E49" s="176">
        <v>7.78492462</v>
      </c>
      <c r="F49">
        <v>4153</v>
      </c>
    </row>
    <row r="50" spans="1:6" x14ac:dyDescent="0.25">
      <c r="A50" t="s">
        <v>382</v>
      </c>
      <c r="B50" t="s">
        <v>77</v>
      </c>
      <c r="C50">
        <v>4007</v>
      </c>
      <c r="D50" t="s">
        <v>82</v>
      </c>
      <c r="E50" s="176">
        <v>7.2559452699999998</v>
      </c>
      <c r="F50">
        <v>557622</v>
      </c>
    </row>
    <row r="51" spans="1:6" x14ac:dyDescent="0.25">
      <c r="A51" t="s">
        <v>382</v>
      </c>
      <c r="B51" t="s">
        <v>95</v>
      </c>
      <c r="C51">
        <v>4038</v>
      </c>
      <c r="D51" t="s">
        <v>99</v>
      </c>
      <c r="E51" s="176">
        <v>4.8459355500000001</v>
      </c>
      <c r="F51">
        <v>451154</v>
      </c>
    </row>
    <row r="52" spans="1:6" x14ac:dyDescent="0.25">
      <c r="A52" t="s">
        <v>382</v>
      </c>
      <c r="B52" t="s">
        <v>58</v>
      </c>
      <c r="C52">
        <v>4095</v>
      </c>
      <c r="D52" t="s">
        <v>69</v>
      </c>
      <c r="E52" s="176">
        <v>4.8022213599999999</v>
      </c>
      <c r="F52">
        <v>4087</v>
      </c>
    </row>
    <row r="53" spans="1:6" x14ac:dyDescent="0.25">
      <c r="A53" t="s">
        <v>382</v>
      </c>
      <c r="B53" t="s">
        <v>77</v>
      </c>
      <c r="C53">
        <v>4111</v>
      </c>
      <c r="D53" t="s">
        <v>79</v>
      </c>
      <c r="E53" s="176">
        <v>4.1628521200000002</v>
      </c>
      <c r="F53">
        <v>4135</v>
      </c>
    </row>
    <row r="54" spans="1:6" x14ac:dyDescent="0.25">
      <c r="A54" t="s">
        <v>382</v>
      </c>
      <c r="B54" t="s">
        <v>58</v>
      </c>
      <c r="C54">
        <v>4092</v>
      </c>
      <c r="D54" t="s">
        <v>64</v>
      </c>
      <c r="E54" s="176">
        <v>2.3642739000000002</v>
      </c>
      <c r="F54">
        <v>557436</v>
      </c>
    </row>
    <row r="55" spans="1:6" x14ac:dyDescent="0.25">
      <c r="A55" t="s">
        <v>382</v>
      </c>
      <c r="B55" t="s">
        <v>77</v>
      </c>
      <c r="C55">
        <v>4109</v>
      </c>
      <c r="D55" t="s">
        <v>84</v>
      </c>
      <c r="E55" s="176">
        <v>2.67575758</v>
      </c>
      <c r="F55">
        <v>454696</v>
      </c>
    </row>
    <row r="56" spans="1:6" x14ac:dyDescent="0.25">
      <c r="A56" t="s">
        <v>382</v>
      </c>
      <c r="B56" t="s">
        <v>58</v>
      </c>
      <c r="C56">
        <v>4082</v>
      </c>
      <c r="D56" t="s">
        <v>60</v>
      </c>
      <c r="E56" s="176">
        <v>2.65653359</v>
      </c>
      <c r="F56">
        <v>4024</v>
      </c>
    </row>
    <row r="57" spans="1:6" x14ac:dyDescent="0.25">
      <c r="A57" t="s">
        <v>382</v>
      </c>
      <c r="B57" t="s">
        <v>95</v>
      </c>
      <c r="C57">
        <v>4023</v>
      </c>
      <c r="D57" t="s">
        <v>115</v>
      </c>
      <c r="E57" s="176">
        <v>3.2863747999999999</v>
      </c>
      <c r="F57">
        <v>554166</v>
      </c>
    </row>
    <row r="58" spans="1:6" x14ac:dyDescent="0.25">
      <c r="A58" t="s">
        <v>382</v>
      </c>
      <c r="B58" t="s">
        <v>58</v>
      </c>
      <c r="C58">
        <v>4041</v>
      </c>
      <c r="D58" t="s">
        <v>65</v>
      </c>
      <c r="E58" s="176">
        <v>1.87463186</v>
      </c>
      <c r="F58">
        <v>557434</v>
      </c>
    </row>
    <row r="59" spans="1:6" x14ac:dyDescent="0.25">
      <c r="A59" t="s">
        <v>382</v>
      </c>
      <c r="B59" t="s">
        <v>95</v>
      </c>
      <c r="C59">
        <v>4026</v>
      </c>
      <c r="D59" t="s">
        <v>106</v>
      </c>
      <c r="E59" s="176">
        <v>4.5506157299999996</v>
      </c>
      <c r="F59">
        <v>4130</v>
      </c>
    </row>
    <row r="60" spans="1:6" x14ac:dyDescent="0.25">
      <c r="A60" t="s">
        <v>382</v>
      </c>
      <c r="B60" t="s">
        <v>77</v>
      </c>
      <c r="C60">
        <v>4008</v>
      </c>
      <c r="D60" t="s">
        <v>81</v>
      </c>
      <c r="E60" s="176">
        <v>2.6566742699999999</v>
      </c>
      <c r="F60">
        <v>4139</v>
      </c>
    </row>
    <row r="61" spans="1:6" x14ac:dyDescent="0.25">
      <c r="A61" t="s">
        <v>382</v>
      </c>
      <c r="B61" t="s">
        <v>95</v>
      </c>
      <c r="C61">
        <v>4029</v>
      </c>
      <c r="D61" t="s">
        <v>102</v>
      </c>
      <c r="E61" s="176">
        <v>2.9719175899999999</v>
      </c>
      <c r="F61">
        <v>510530</v>
      </c>
    </row>
    <row r="62" spans="1:6" x14ac:dyDescent="0.25">
      <c r="A62" t="s">
        <v>382</v>
      </c>
      <c r="B62" t="s">
        <v>95</v>
      </c>
      <c r="C62">
        <v>4037</v>
      </c>
      <c r="D62" t="s">
        <v>98</v>
      </c>
      <c r="E62" s="176">
        <v>4.00581209</v>
      </c>
      <c r="F62">
        <v>508817</v>
      </c>
    </row>
    <row r="63" spans="1:6" x14ac:dyDescent="0.25">
      <c r="A63" t="s">
        <v>382</v>
      </c>
      <c r="B63" t="s">
        <v>95</v>
      </c>
      <c r="C63">
        <v>4054</v>
      </c>
      <c r="D63" t="s">
        <v>111</v>
      </c>
      <c r="E63" s="176">
        <v>2.3537269799999998</v>
      </c>
      <c r="F63">
        <v>554611</v>
      </c>
    </row>
    <row r="64" spans="1:6" x14ac:dyDescent="0.25">
      <c r="A64" t="s">
        <v>382</v>
      </c>
      <c r="B64" t="s">
        <v>95</v>
      </c>
      <c r="C64">
        <v>4020</v>
      </c>
      <c r="D64" t="s">
        <v>113</v>
      </c>
      <c r="E64" s="176">
        <v>6.5057600300000002</v>
      </c>
      <c r="F64">
        <v>588666</v>
      </c>
    </row>
    <row r="65" spans="1:6" x14ac:dyDescent="0.25">
      <c r="A65" t="s">
        <v>382</v>
      </c>
      <c r="B65" t="s">
        <v>95</v>
      </c>
      <c r="C65">
        <v>4019</v>
      </c>
      <c r="D65" t="s">
        <v>103</v>
      </c>
      <c r="E65" s="176">
        <v>4.4581730400000001</v>
      </c>
      <c r="F65">
        <v>554376</v>
      </c>
    </row>
    <row r="66" spans="1:6" x14ac:dyDescent="0.25">
      <c r="A66" t="s">
        <v>382</v>
      </c>
      <c r="B66" t="s">
        <v>58</v>
      </c>
      <c r="C66">
        <v>4030</v>
      </c>
      <c r="D66" t="s">
        <v>61</v>
      </c>
      <c r="E66" s="176">
        <v>5.3927397099999999</v>
      </c>
      <c r="F66">
        <v>4027</v>
      </c>
    </row>
    <row r="67" spans="1:6" x14ac:dyDescent="0.25">
      <c r="A67" t="s">
        <v>382</v>
      </c>
      <c r="B67" t="s">
        <v>58</v>
      </c>
      <c r="C67">
        <v>4085</v>
      </c>
      <c r="D67" t="s">
        <v>66</v>
      </c>
      <c r="E67" s="176">
        <v>3.14659135</v>
      </c>
      <c r="F67">
        <v>454355</v>
      </c>
    </row>
    <row r="68" spans="1:6" x14ac:dyDescent="0.25">
      <c r="A68" t="s">
        <v>382</v>
      </c>
      <c r="B68" t="s">
        <v>77</v>
      </c>
      <c r="C68">
        <v>4126</v>
      </c>
      <c r="D68" t="s">
        <v>87</v>
      </c>
      <c r="E68" s="176">
        <v>2.2861992</v>
      </c>
      <c r="F68">
        <v>554496</v>
      </c>
    </row>
    <row r="69" spans="1:6" x14ac:dyDescent="0.25">
      <c r="A69" t="s">
        <v>383</v>
      </c>
      <c r="B69" t="s">
        <v>134</v>
      </c>
      <c r="C69">
        <v>4180</v>
      </c>
      <c r="D69" t="s">
        <v>144</v>
      </c>
      <c r="E69" s="176">
        <v>3.5086654799999999</v>
      </c>
      <c r="F69">
        <v>457453</v>
      </c>
    </row>
    <row r="70" spans="1:6" x14ac:dyDescent="0.25">
      <c r="A70" t="s">
        <v>383</v>
      </c>
      <c r="B70" t="s">
        <v>134</v>
      </c>
      <c r="C70">
        <v>4194</v>
      </c>
      <c r="D70" t="s">
        <v>147</v>
      </c>
      <c r="E70" s="176">
        <v>11.573048</v>
      </c>
      <c r="F70">
        <v>457192</v>
      </c>
    </row>
    <row r="71" spans="1:6" x14ac:dyDescent="0.25">
      <c r="A71" t="s">
        <v>383</v>
      </c>
      <c r="B71" t="s">
        <v>116</v>
      </c>
      <c r="C71">
        <v>4143</v>
      </c>
      <c r="D71" t="s">
        <v>126</v>
      </c>
      <c r="E71" s="176">
        <v>4.87851531</v>
      </c>
      <c r="F71">
        <v>588216</v>
      </c>
    </row>
    <row r="72" spans="1:6" x14ac:dyDescent="0.25">
      <c r="A72" t="s">
        <v>383</v>
      </c>
      <c r="B72" t="s">
        <v>116</v>
      </c>
      <c r="C72">
        <v>4141</v>
      </c>
      <c r="D72" t="s">
        <v>124</v>
      </c>
      <c r="E72" s="176">
        <v>5.8590003399999997</v>
      </c>
      <c r="F72">
        <v>488326</v>
      </c>
    </row>
    <row r="73" spans="1:6" x14ac:dyDescent="0.25">
      <c r="A73" t="s">
        <v>383</v>
      </c>
      <c r="B73" t="s">
        <v>116</v>
      </c>
      <c r="C73">
        <v>4153</v>
      </c>
      <c r="D73" t="s">
        <v>131</v>
      </c>
      <c r="E73" s="176">
        <v>3.6932241800000001</v>
      </c>
      <c r="F73">
        <v>451151</v>
      </c>
    </row>
    <row r="74" spans="1:6" x14ac:dyDescent="0.25">
      <c r="A74" t="s">
        <v>383</v>
      </c>
      <c r="B74" t="s">
        <v>116</v>
      </c>
      <c r="C74">
        <v>4135</v>
      </c>
      <c r="D74" t="s">
        <v>119</v>
      </c>
      <c r="E74" s="176">
        <v>7.05054275</v>
      </c>
      <c r="F74">
        <v>408806</v>
      </c>
    </row>
    <row r="75" spans="1:6" x14ac:dyDescent="0.25">
      <c r="A75" t="s">
        <v>383</v>
      </c>
      <c r="B75" t="s">
        <v>116</v>
      </c>
      <c r="C75">
        <v>4130</v>
      </c>
      <c r="D75" t="s">
        <v>118</v>
      </c>
      <c r="E75" s="176">
        <v>7.9590446400000001</v>
      </c>
      <c r="F75">
        <v>451361</v>
      </c>
    </row>
    <row r="76" spans="1:6" x14ac:dyDescent="0.25">
      <c r="A76" t="s">
        <v>383</v>
      </c>
      <c r="B76" t="s">
        <v>116</v>
      </c>
      <c r="C76">
        <v>4139</v>
      </c>
      <c r="D76" t="s">
        <v>125</v>
      </c>
      <c r="E76" s="176">
        <v>5.5539344799999997</v>
      </c>
      <c r="F76">
        <v>454481</v>
      </c>
    </row>
    <row r="77" spans="1:6" x14ac:dyDescent="0.25">
      <c r="A77" t="s">
        <v>383</v>
      </c>
      <c r="B77" t="s">
        <v>134</v>
      </c>
      <c r="C77">
        <v>4174</v>
      </c>
      <c r="D77" t="s">
        <v>140</v>
      </c>
      <c r="E77" s="176">
        <v>5.1483945200000001</v>
      </c>
      <c r="F77">
        <v>4119</v>
      </c>
    </row>
    <row r="78" spans="1:6" x14ac:dyDescent="0.25">
      <c r="A78" t="s">
        <v>383</v>
      </c>
      <c r="B78" t="s">
        <v>116</v>
      </c>
      <c r="C78">
        <v>4148</v>
      </c>
      <c r="D78" t="s">
        <v>129</v>
      </c>
      <c r="E78" s="176">
        <v>5.0163980800000001</v>
      </c>
      <c r="F78">
        <v>4127</v>
      </c>
    </row>
    <row r="79" spans="1:6" x14ac:dyDescent="0.25">
      <c r="A79" t="s">
        <v>383</v>
      </c>
      <c r="B79" t="s">
        <v>134</v>
      </c>
      <c r="C79">
        <v>4181</v>
      </c>
      <c r="D79" t="s">
        <v>148</v>
      </c>
      <c r="E79" s="176">
        <v>3.3917039600000001</v>
      </c>
      <c r="F79">
        <v>457308</v>
      </c>
    </row>
    <row r="80" spans="1:6" x14ac:dyDescent="0.25">
      <c r="A80" t="s">
        <v>383</v>
      </c>
      <c r="B80" t="s">
        <v>134</v>
      </c>
      <c r="C80">
        <v>4188</v>
      </c>
      <c r="D80" t="s">
        <v>143</v>
      </c>
      <c r="E80" s="176">
        <v>3.3199164099999998</v>
      </c>
      <c r="F80">
        <v>4174</v>
      </c>
    </row>
    <row r="81" spans="1:6" x14ac:dyDescent="0.25">
      <c r="A81" t="s">
        <v>383</v>
      </c>
      <c r="B81" t="s">
        <v>116</v>
      </c>
      <c r="C81">
        <v>4162</v>
      </c>
      <c r="D81" t="s">
        <v>122</v>
      </c>
      <c r="E81" s="176">
        <v>2.9588746100000001</v>
      </c>
      <c r="F81">
        <v>4031</v>
      </c>
    </row>
    <row r="82" spans="1:6" x14ac:dyDescent="0.25">
      <c r="A82" t="s">
        <v>383</v>
      </c>
      <c r="B82" t="s">
        <v>134</v>
      </c>
      <c r="C82">
        <v>4178</v>
      </c>
      <c r="D82" t="s">
        <v>146</v>
      </c>
      <c r="E82" s="176">
        <v>7.4237973400000001</v>
      </c>
      <c r="F82">
        <v>4148</v>
      </c>
    </row>
    <row r="83" spans="1:6" x14ac:dyDescent="0.25">
      <c r="A83" t="s">
        <v>383</v>
      </c>
      <c r="B83" t="s">
        <v>134</v>
      </c>
      <c r="C83">
        <v>4185</v>
      </c>
      <c r="D83" t="s">
        <v>145</v>
      </c>
      <c r="E83" s="176">
        <v>2.81060584</v>
      </c>
      <c r="F83">
        <v>551310</v>
      </c>
    </row>
    <row r="84" spans="1:6" x14ac:dyDescent="0.25">
      <c r="A84" t="s">
        <v>383</v>
      </c>
      <c r="B84" t="s">
        <v>116</v>
      </c>
      <c r="C84">
        <v>4147</v>
      </c>
      <c r="D84" t="s">
        <v>123</v>
      </c>
      <c r="E84" s="176">
        <v>5.5406124700000001</v>
      </c>
      <c r="F84">
        <v>551309</v>
      </c>
    </row>
    <row r="85" spans="1:6" x14ac:dyDescent="0.25">
      <c r="A85" t="s">
        <v>383</v>
      </c>
      <c r="B85" t="s">
        <v>134</v>
      </c>
      <c r="C85">
        <v>4170</v>
      </c>
      <c r="D85" t="s">
        <v>141</v>
      </c>
      <c r="E85" s="176">
        <v>10.9937349</v>
      </c>
      <c r="F85">
        <v>451301</v>
      </c>
    </row>
    <row r="86" spans="1:6" x14ac:dyDescent="0.25">
      <c r="A86" t="s">
        <v>383</v>
      </c>
      <c r="B86" t="s">
        <v>134</v>
      </c>
      <c r="C86">
        <v>4183</v>
      </c>
      <c r="D86" t="s">
        <v>149</v>
      </c>
      <c r="E86" s="176">
        <v>5.4532972099999997</v>
      </c>
      <c r="F86">
        <v>451120</v>
      </c>
    </row>
    <row r="87" spans="1:6" x14ac:dyDescent="0.25">
      <c r="A87" t="s">
        <v>383</v>
      </c>
      <c r="B87" t="s">
        <v>116</v>
      </c>
      <c r="C87">
        <v>4157</v>
      </c>
      <c r="D87" t="s">
        <v>128</v>
      </c>
      <c r="E87" s="176">
        <v>3.5880949900000001</v>
      </c>
      <c r="F87">
        <v>451370</v>
      </c>
    </row>
    <row r="88" spans="1:6" x14ac:dyDescent="0.25">
      <c r="A88" t="s">
        <v>383</v>
      </c>
      <c r="B88" t="s">
        <v>116</v>
      </c>
      <c r="C88">
        <v>4132</v>
      </c>
      <c r="D88" t="s">
        <v>117</v>
      </c>
      <c r="E88" s="176">
        <v>4.6677861199999997</v>
      </c>
      <c r="F88">
        <v>4071</v>
      </c>
    </row>
    <row r="89" spans="1:6" x14ac:dyDescent="0.25">
      <c r="A89" t="s">
        <v>383</v>
      </c>
      <c r="B89" t="s">
        <v>134</v>
      </c>
      <c r="C89">
        <v>4189</v>
      </c>
      <c r="D89" t="s">
        <v>135</v>
      </c>
      <c r="E89" s="176">
        <v>7.7764141100000002</v>
      </c>
      <c r="F89">
        <v>557660</v>
      </c>
    </row>
    <row r="90" spans="1:6" x14ac:dyDescent="0.25">
      <c r="A90" t="s">
        <v>383</v>
      </c>
      <c r="B90" t="s">
        <v>116</v>
      </c>
      <c r="C90">
        <v>4144</v>
      </c>
      <c r="D90" t="s">
        <v>130</v>
      </c>
      <c r="E90" s="176">
        <v>4.9251896799999999</v>
      </c>
      <c r="F90">
        <v>508820</v>
      </c>
    </row>
    <row r="91" spans="1:6" x14ac:dyDescent="0.25">
      <c r="A91" t="s">
        <v>384</v>
      </c>
      <c r="B91" t="s">
        <v>174</v>
      </c>
      <c r="C91">
        <v>551340</v>
      </c>
      <c r="D91" t="s">
        <v>176</v>
      </c>
      <c r="E91" s="176">
        <v>2.9722222199999999</v>
      </c>
      <c r="F91">
        <v>554257</v>
      </c>
    </row>
    <row r="92" spans="1:6" x14ac:dyDescent="0.25">
      <c r="A92" t="s">
        <v>384</v>
      </c>
      <c r="B92" t="s">
        <v>386</v>
      </c>
      <c r="C92">
        <v>508860</v>
      </c>
      <c r="D92" t="s">
        <v>169</v>
      </c>
      <c r="E92" s="176">
        <v>3.20680063</v>
      </c>
      <c r="F92">
        <v>510511</v>
      </c>
    </row>
    <row r="93" spans="1:6" x14ac:dyDescent="0.25">
      <c r="A93" t="s">
        <v>384</v>
      </c>
      <c r="B93" t="s">
        <v>385</v>
      </c>
      <c r="C93">
        <v>551354</v>
      </c>
      <c r="D93" t="s">
        <v>158</v>
      </c>
      <c r="E93" s="176">
        <v>2.4927789900000001</v>
      </c>
      <c r="F93">
        <v>557523</v>
      </c>
    </row>
    <row r="94" spans="1:6" x14ac:dyDescent="0.25">
      <c r="A94" t="s">
        <v>384</v>
      </c>
      <c r="B94" t="s">
        <v>386</v>
      </c>
      <c r="C94">
        <v>508817</v>
      </c>
      <c r="D94" t="s">
        <v>163</v>
      </c>
      <c r="E94" s="176">
        <v>3.3746069099999998</v>
      </c>
      <c r="F94">
        <v>551365</v>
      </c>
    </row>
    <row r="95" spans="1:6" x14ac:dyDescent="0.25">
      <c r="A95" t="s">
        <v>384</v>
      </c>
      <c r="B95" t="s">
        <v>386</v>
      </c>
      <c r="C95">
        <v>408806</v>
      </c>
      <c r="D95" t="s">
        <v>170</v>
      </c>
      <c r="E95" s="176">
        <v>9.4290395300000007</v>
      </c>
      <c r="F95">
        <v>488451</v>
      </c>
    </row>
    <row r="96" spans="1:6" x14ac:dyDescent="0.25">
      <c r="A96" t="s">
        <v>384</v>
      </c>
      <c r="B96" t="s">
        <v>174</v>
      </c>
      <c r="C96">
        <v>451361</v>
      </c>
      <c r="D96" t="s">
        <v>181</v>
      </c>
      <c r="E96" s="176">
        <v>1.9140096600000001</v>
      </c>
      <c r="F96">
        <v>554476</v>
      </c>
    </row>
    <row r="97" spans="1:6" x14ac:dyDescent="0.25">
      <c r="A97" t="s">
        <v>384</v>
      </c>
      <c r="B97" t="s">
        <v>174</v>
      </c>
      <c r="C97">
        <v>551310</v>
      </c>
      <c r="D97" t="s">
        <v>183</v>
      </c>
      <c r="E97" s="176">
        <v>4.0641848600000001</v>
      </c>
      <c r="F97">
        <v>588336</v>
      </c>
    </row>
    <row r="98" spans="1:6" x14ac:dyDescent="0.25">
      <c r="A98" t="s">
        <v>384</v>
      </c>
      <c r="B98" t="s">
        <v>174</v>
      </c>
      <c r="C98">
        <v>551309</v>
      </c>
      <c r="D98" t="s">
        <v>184</v>
      </c>
      <c r="E98" s="176">
        <v>2.7537829399999998</v>
      </c>
      <c r="F98">
        <v>557305</v>
      </c>
    </row>
    <row r="99" spans="1:6" x14ac:dyDescent="0.25">
      <c r="A99" t="s">
        <v>384</v>
      </c>
      <c r="B99" t="s">
        <v>174</v>
      </c>
      <c r="C99">
        <v>451301</v>
      </c>
      <c r="D99" t="s">
        <v>186</v>
      </c>
      <c r="E99" s="176">
        <v>8.2147194799999994</v>
      </c>
      <c r="F99">
        <v>4120</v>
      </c>
    </row>
    <row r="100" spans="1:6" x14ac:dyDescent="0.25">
      <c r="A100" t="s">
        <v>384</v>
      </c>
      <c r="B100" t="s">
        <v>385</v>
      </c>
      <c r="C100">
        <v>451120</v>
      </c>
      <c r="D100" t="s">
        <v>156</v>
      </c>
      <c r="E100" s="176">
        <v>2.5011000000000001</v>
      </c>
      <c r="F100">
        <v>488561</v>
      </c>
    </row>
    <row r="101" spans="1:6" x14ac:dyDescent="0.25">
      <c r="A101" t="s">
        <v>384</v>
      </c>
      <c r="B101" t="s">
        <v>174</v>
      </c>
      <c r="C101">
        <v>451370</v>
      </c>
      <c r="D101" t="s">
        <v>179</v>
      </c>
      <c r="E101" s="176">
        <v>11.4329929</v>
      </c>
      <c r="F101">
        <v>554491</v>
      </c>
    </row>
    <row r="102" spans="1:6" x14ac:dyDescent="0.25">
      <c r="A102" t="s">
        <v>384</v>
      </c>
      <c r="B102" t="s">
        <v>386</v>
      </c>
      <c r="C102">
        <v>508820</v>
      </c>
      <c r="D102" t="s">
        <v>172</v>
      </c>
      <c r="E102" s="176">
        <v>2.9376414199999998</v>
      </c>
      <c r="F102">
        <v>4104</v>
      </c>
    </row>
    <row r="103" spans="1:6" x14ac:dyDescent="0.25">
      <c r="A103" t="s">
        <v>384</v>
      </c>
      <c r="B103" t="s">
        <v>174</v>
      </c>
      <c r="C103">
        <v>551365</v>
      </c>
      <c r="D103" t="s">
        <v>178</v>
      </c>
      <c r="E103" s="176">
        <v>2.45807105</v>
      </c>
      <c r="F103">
        <v>557113</v>
      </c>
    </row>
    <row r="104" spans="1:6" x14ac:dyDescent="0.25">
      <c r="A104" t="s">
        <v>384</v>
      </c>
      <c r="B104" t="s">
        <v>174</v>
      </c>
      <c r="C104">
        <v>551341</v>
      </c>
      <c r="D104" t="s">
        <v>187</v>
      </c>
      <c r="E104" s="176">
        <v>4.2623949100000003</v>
      </c>
      <c r="F104">
        <v>557352</v>
      </c>
    </row>
    <row r="105" spans="1:6" x14ac:dyDescent="0.25">
      <c r="A105" t="s">
        <v>384</v>
      </c>
      <c r="B105" t="s">
        <v>174</v>
      </c>
      <c r="C105">
        <v>551306</v>
      </c>
      <c r="D105" t="s">
        <v>189</v>
      </c>
      <c r="E105" s="176">
        <v>4.6556036599999997</v>
      </c>
      <c r="F105">
        <v>4181</v>
      </c>
    </row>
    <row r="106" spans="1:6" x14ac:dyDescent="0.25">
      <c r="A106" t="s">
        <v>384</v>
      </c>
      <c r="B106" t="s">
        <v>385</v>
      </c>
      <c r="C106">
        <v>451381</v>
      </c>
      <c r="D106" t="s">
        <v>157</v>
      </c>
      <c r="E106" s="176">
        <v>6.5518558200000001</v>
      </c>
      <c r="F106">
        <v>454466</v>
      </c>
    </row>
    <row r="107" spans="1:6" x14ac:dyDescent="0.25">
      <c r="A107" t="s">
        <v>384</v>
      </c>
      <c r="B107" t="s">
        <v>386</v>
      </c>
      <c r="C107">
        <v>408822</v>
      </c>
      <c r="D107" t="s">
        <v>160</v>
      </c>
      <c r="E107" s="176">
        <v>3.6198500400000002</v>
      </c>
      <c r="F107">
        <v>457165</v>
      </c>
    </row>
    <row r="108" spans="1:6" x14ac:dyDescent="0.25">
      <c r="A108" t="s">
        <v>384</v>
      </c>
      <c r="B108" t="s">
        <v>174</v>
      </c>
      <c r="C108">
        <v>551367</v>
      </c>
      <c r="D108" t="s">
        <v>175</v>
      </c>
      <c r="E108" s="176">
        <v>2.4531505500000002</v>
      </c>
      <c r="F108">
        <v>410512</v>
      </c>
    </row>
    <row r="109" spans="1:6" x14ac:dyDescent="0.25">
      <c r="A109" t="s">
        <v>384</v>
      </c>
      <c r="B109" t="s">
        <v>386</v>
      </c>
      <c r="C109">
        <v>508815</v>
      </c>
      <c r="D109" t="s">
        <v>161</v>
      </c>
      <c r="E109" s="176">
        <v>2.7744411000000002</v>
      </c>
      <c r="F109">
        <v>4121</v>
      </c>
    </row>
    <row r="110" spans="1:6" x14ac:dyDescent="0.25">
      <c r="A110" t="s">
        <v>384</v>
      </c>
      <c r="B110" t="s">
        <v>386</v>
      </c>
      <c r="C110">
        <v>408801</v>
      </c>
      <c r="D110" t="s">
        <v>162</v>
      </c>
      <c r="E110" s="176">
        <v>9.4982833299999996</v>
      </c>
      <c r="F110">
        <v>4188</v>
      </c>
    </row>
    <row r="111" spans="1:6" x14ac:dyDescent="0.25">
      <c r="A111" t="s">
        <v>384</v>
      </c>
      <c r="B111" t="s">
        <v>386</v>
      </c>
      <c r="C111">
        <v>508833</v>
      </c>
      <c r="D111" t="s">
        <v>171</v>
      </c>
      <c r="E111" s="176">
        <v>3.6511770100000001</v>
      </c>
      <c r="F111">
        <v>557441</v>
      </c>
    </row>
    <row r="112" spans="1:6" x14ac:dyDescent="0.25">
      <c r="A112" t="s">
        <v>384</v>
      </c>
      <c r="B112" t="s">
        <v>174</v>
      </c>
      <c r="C112">
        <v>451308</v>
      </c>
      <c r="D112" t="s">
        <v>191</v>
      </c>
      <c r="E112" s="176">
        <v>7.4745092399999997</v>
      </c>
      <c r="F112">
        <v>551341</v>
      </c>
    </row>
    <row r="113" spans="1:6" x14ac:dyDescent="0.25">
      <c r="A113" t="s">
        <v>384</v>
      </c>
      <c r="B113" t="s">
        <v>174</v>
      </c>
      <c r="C113">
        <v>551314</v>
      </c>
      <c r="D113" t="s">
        <v>180</v>
      </c>
      <c r="E113" s="176">
        <v>2.9058898200000001</v>
      </c>
      <c r="F113">
        <v>551306</v>
      </c>
    </row>
    <row r="114" spans="1:6" x14ac:dyDescent="0.25">
      <c r="A114" t="s">
        <v>384</v>
      </c>
      <c r="B114" t="s">
        <v>386</v>
      </c>
      <c r="C114">
        <v>508839</v>
      </c>
      <c r="D114" t="s">
        <v>165</v>
      </c>
      <c r="E114" s="176">
        <v>3.5781069400000001</v>
      </c>
      <c r="F114">
        <v>4162</v>
      </c>
    </row>
    <row r="115" spans="1:6" x14ac:dyDescent="0.25">
      <c r="A115" t="s">
        <v>384</v>
      </c>
      <c r="B115" t="s">
        <v>174</v>
      </c>
      <c r="C115">
        <v>551349</v>
      </c>
      <c r="D115" t="s">
        <v>190</v>
      </c>
      <c r="E115" s="176">
        <v>2.9848484800000001</v>
      </c>
      <c r="F115">
        <v>451381</v>
      </c>
    </row>
    <row r="116" spans="1:6" x14ac:dyDescent="0.25">
      <c r="A116" t="s">
        <v>384</v>
      </c>
      <c r="B116" t="s">
        <v>174</v>
      </c>
      <c r="C116">
        <v>451336</v>
      </c>
      <c r="D116" t="s">
        <v>192</v>
      </c>
      <c r="E116" s="176">
        <v>5.8164502200000001</v>
      </c>
      <c r="F116">
        <v>554506</v>
      </c>
    </row>
    <row r="117" spans="1:6" x14ac:dyDescent="0.25">
      <c r="A117" t="s">
        <v>384</v>
      </c>
      <c r="B117" t="s">
        <v>386</v>
      </c>
      <c r="C117">
        <v>408840</v>
      </c>
      <c r="D117" t="s">
        <v>167</v>
      </c>
      <c r="E117" s="176">
        <v>5.74964692</v>
      </c>
      <c r="F117">
        <v>457443</v>
      </c>
    </row>
    <row r="118" spans="1:6" x14ac:dyDescent="0.25">
      <c r="A118" t="s">
        <v>384</v>
      </c>
      <c r="B118" t="s">
        <v>385</v>
      </c>
      <c r="C118">
        <v>551103</v>
      </c>
      <c r="D118" t="s">
        <v>152</v>
      </c>
      <c r="E118" s="176">
        <v>3.1437777699999998</v>
      </c>
      <c r="F118">
        <v>457583</v>
      </c>
    </row>
    <row r="119" spans="1:6" x14ac:dyDescent="0.25">
      <c r="A119" t="s">
        <v>384</v>
      </c>
      <c r="B119" t="s">
        <v>385</v>
      </c>
      <c r="C119">
        <v>451115</v>
      </c>
      <c r="D119" t="s">
        <v>154</v>
      </c>
      <c r="E119" s="176">
        <v>2.9007134799999998</v>
      </c>
      <c r="F119">
        <v>4178</v>
      </c>
    </row>
    <row r="120" spans="1:6" x14ac:dyDescent="0.25">
      <c r="A120" t="s">
        <v>384</v>
      </c>
      <c r="B120" t="s">
        <v>174</v>
      </c>
      <c r="C120">
        <v>551305</v>
      </c>
      <c r="D120" t="s">
        <v>185</v>
      </c>
      <c r="E120" s="176">
        <v>5.7744971100000004</v>
      </c>
      <c r="F120">
        <v>408822</v>
      </c>
    </row>
    <row r="121" spans="1:6" x14ac:dyDescent="0.25">
      <c r="A121" t="s">
        <v>384</v>
      </c>
      <c r="B121" t="s">
        <v>174</v>
      </c>
      <c r="C121">
        <v>551369</v>
      </c>
      <c r="D121" t="s">
        <v>177</v>
      </c>
      <c r="E121" s="176">
        <v>2.2077294699999999</v>
      </c>
      <c r="F121">
        <v>4116</v>
      </c>
    </row>
    <row r="122" spans="1:6" x14ac:dyDescent="0.25">
      <c r="A122" t="s">
        <v>384</v>
      </c>
      <c r="B122" t="s">
        <v>386</v>
      </c>
      <c r="C122">
        <v>408862</v>
      </c>
      <c r="D122" t="s">
        <v>168</v>
      </c>
      <c r="E122" s="176">
        <v>4.2173521300000001</v>
      </c>
      <c r="F122">
        <v>4185</v>
      </c>
    </row>
    <row r="123" spans="1:6" x14ac:dyDescent="0.25">
      <c r="A123" t="s">
        <v>384</v>
      </c>
      <c r="B123" t="s">
        <v>174</v>
      </c>
      <c r="C123">
        <v>451350</v>
      </c>
      <c r="D123" t="s">
        <v>182</v>
      </c>
      <c r="E123" s="176">
        <v>7.3850812799999996</v>
      </c>
      <c r="F123">
        <v>488556</v>
      </c>
    </row>
    <row r="124" spans="1:6" x14ac:dyDescent="0.25">
      <c r="A124" t="s">
        <v>384</v>
      </c>
      <c r="B124" t="s">
        <v>385</v>
      </c>
      <c r="C124">
        <v>451166</v>
      </c>
      <c r="D124" t="s">
        <v>159</v>
      </c>
      <c r="E124" s="176">
        <v>6.3875329900000004</v>
      </c>
      <c r="F124">
        <v>4101</v>
      </c>
    </row>
    <row r="125" spans="1:6" x14ac:dyDescent="0.25">
      <c r="A125" t="s">
        <v>384</v>
      </c>
      <c r="B125" t="s">
        <v>386</v>
      </c>
      <c r="C125">
        <v>508802</v>
      </c>
      <c r="D125" t="s">
        <v>164</v>
      </c>
      <c r="E125" s="176">
        <v>3.0118807099999998</v>
      </c>
      <c r="F125">
        <v>554533</v>
      </c>
    </row>
    <row r="126" spans="1:6" x14ac:dyDescent="0.25">
      <c r="A126" t="s">
        <v>384</v>
      </c>
      <c r="B126" t="s">
        <v>385</v>
      </c>
      <c r="C126">
        <v>551330</v>
      </c>
      <c r="D126" t="s">
        <v>153</v>
      </c>
      <c r="E126" s="176">
        <v>2.9191919199999998</v>
      </c>
      <c r="F126">
        <v>4045</v>
      </c>
    </row>
    <row r="127" spans="1:6" x14ac:dyDescent="0.25">
      <c r="A127" t="s">
        <v>384</v>
      </c>
      <c r="B127" t="s">
        <v>385</v>
      </c>
      <c r="C127">
        <v>551110</v>
      </c>
      <c r="D127" t="s">
        <v>150</v>
      </c>
      <c r="E127" s="176">
        <v>5.0076980999999998</v>
      </c>
      <c r="F127">
        <v>551367</v>
      </c>
    </row>
    <row r="128" spans="1:6" x14ac:dyDescent="0.25">
      <c r="A128" t="s">
        <v>384</v>
      </c>
      <c r="B128" t="s">
        <v>385</v>
      </c>
      <c r="C128">
        <v>451101</v>
      </c>
      <c r="D128" t="s">
        <v>151</v>
      </c>
      <c r="E128" s="176">
        <v>9.8045207800000007</v>
      </c>
      <c r="F128">
        <v>508815</v>
      </c>
    </row>
    <row r="129" spans="1:6" x14ac:dyDescent="0.25">
      <c r="A129" t="s">
        <v>384</v>
      </c>
      <c r="B129" t="s">
        <v>386</v>
      </c>
      <c r="C129">
        <v>508819</v>
      </c>
      <c r="D129" t="s">
        <v>166</v>
      </c>
      <c r="E129" s="176">
        <v>1.9797979800000001</v>
      </c>
      <c r="F129">
        <v>554516</v>
      </c>
    </row>
    <row r="130" spans="1:6" x14ac:dyDescent="0.25">
      <c r="A130" t="s">
        <v>384</v>
      </c>
      <c r="B130" t="s">
        <v>385</v>
      </c>
      <c r="C130">
        <v>551128</v>
      </c>
      <c r="D130" t="s">
        <v>155</v>
      </c>
      <c r="E130" s="176">
        <v>3.1829016000000001</v>
      </c>
      <c r="F130">
        <v>410524</v>
      </c>
    </row>
    <row r="131" spans="1:6" x14ac:dyDescent="0.25">
      <c r="A131" t="s">
        <v>387</v>
      </c>
      <c r="B131" t="s">
        <v>231</v>
      </c>
      <c r="C131">
        <v>554412</v>
      </c>
      <c r="D131" t="s">
        <v>236</v>
      </c>
      <c r="E131" s="176">
        <v>2.8095311299999999</v>
      </c>
      <c r="F131">
        <v>4015</v>
      </c>
    </row>
    <row r="132" spans="1:6" x14ac:dyDescent="0.25">
      <c r="A132" t="s">
        <v>387</v>
      </c>
      <c r="B132" t="s">
        <v>231</v>
      </c>
      <c r="C132">
        <v>555679</v>
      </c>
      <c r="D132" t="s">
        <v>244</v>
      </c>
      <c r="E132" s="176">
        <v>3.87598566</v>
      </c>
      <c r="F132">
        <v>588201</v>
      </c>
    </row>
    <row r="133" spans="1:6" x14ac:dyDescent="0.25">
      <c r="A133" t="s">
        <v>387</v>
      </c>
      <c r="B133" t="s">
        <v>231</v>
      </c>
      <c r="C133">
        <v>455676</v>
      </c>
      <c r="D133" t="s">
        <v>242</v>
      </c>
      <c r="E133" s="176">
        <v>1.77202982</v>
      </c>
      <c r="F133">
        <v>455231</v>
      </c>
    </row>
    <row r="134" spans="1:6" x14ac:dyDescent="0.25">
      <c r="A134" t="s">
        <v>387</v>
      </c>
      <c r="B134" t="s">
        <v>388</v>
      </c>
      <c r="C134">
        <v>554531</v>
      </c>
      <c r="D134" t="s">
        <v>225</v>
      </c>
      <c r="E134" s="176">
        <v>2.6327641499999999</v>
      </c>
      <c r="F134">
        <v>4079</v>
      </c>
    </row>
    <row r="135" spans="1:6" x14ac:dyDescent="0.25">
      <c r="A135" t="s">
        <v>387</v>
      </c>
      <c r="B135" t="s">
        <v>231</v>
      </c>
      <c r="C135">
        <v>555624</v>
      </c>
      <c r="D135" t="s">
        <v>241</v>
      </c>
      <c r="E135" s="176">
        <v>2.80622222</v>
      </c>
      <c r="F135">
        <v>554416</v>
      </c>
    </row>
    <row r="136" spans="1:6" x14ac:dyDescent="0.25">
      <c r="A136" t="s">
        <v>387</v>
      </c>
      <c r="B136" t="s">
        <v>193</v>
      </c>
      <c r="C136">
        <v>454426</v>
      </c>
      <c r="D136" t="s">
        <v>201</v>
      </c>
      <c r="E136" s="176">
        <v>9.9631956699999993</v>
      </c>
      <c r="F136">
        <v>557508</v>
      </c>
    </row>
    <row r="137" spans="1:6" x14ac:dyDescent="0.25">
      <c r="A137" t="s">
        <v>387</v>
      </c>
      <c r="B137" t="s">
        <v>388</v>
      </c>
      <c r="C137">
        <v>554184</v>
      </c>
      <c r="D137" t="s">
        <v>212</v>
      </c>
      <c r="E137" s="176">
        <v>4.6634968900000002</v>
      </c>
      <c r="F137">
        <v>557447</v>
      </c>
    </row>
    <row r="138" spans="1:6" x14ac:dyDescent="0.25">
      <c r="A138" t="s">
        <v>387</v>
      </c>
      <c r="B138" t="s">
        <v>193</v>
      </c>
      <c r="C138">
        <v>554266</v>
      </c>
      <c r="D138" t="s">
        <v>198</v>
      </c>
      <c r="E138" s="176">
        <v>3.6574690400000001</v>
      </c>
      <c r="F138">
        <v>4066</v>
      </c>
    </row>
    <row r="139" spans="1:6" x14ac:dyDescent="0.25">
      <c r="A139" t="s">
        <v>387</v>
      </c>
      <c r="B139" t="s">
        <v>388</v>
      </c>
      <c r="C139">
        <v>454696</v>
      </c>
      <c r="D139" t="s">
        <v>230</v>
      </c>
      <c r="E139" s="176">
        <v>6.04568818</v>
      </c>
      <c r="F139">
        <v>488286</v>
      </c>
    </row>
    <row r="140" spans="1:6" x14ac:dyDescent="0.25">
      <c r="A140" t="s">
        <v>387</v>
      </c>
      <c r="B140" t="s">
        <v>193</v>
      </c>
      <c r="C140">
        <v>554166</v>
      </c>
      <c r="D140" t="s">
        <v>196</v>
      </c>
      <c r="E140" s="176">
        <v>3.3126850600000002</v>
      </c>
      <c r="F140">
        <v>4017</v>
      </c>
    </row>
    <row r="141" spans="1:6" x14ac:dyDescent="0.25">
      <c r="A141" t="s">
        <v>387</v>
      </c>
      <c r="B141" t="s">
        <v>193</v>
      </c>
      <c r="C141">
        <v>554611</v>
      </c>
      <c r="D141" t="s">
        <v>209</v>
      </c>
      <c r="E141" s="176">
        <v>2.8863636399999999</v>
      </c>
      <c r="F141">
        <v>510556</v>
      </c>
    </row>
    <row r="142" spans="1:6" x14ac:dyDescent="0.25">
      <c r="A142" t="s">
        <v>387</v>
      </c>
      <c r="B142" t="s">
        <v>388</v>
      </c>
      <c r="C142">
        <v>554376</v>
      </c>
      <c r="D142" t="s">
        <v>481</v>
      </c>
      <c r="E142" s="176">
        <v>3.1858167599999998</v>
      </c>
      <c r="F142">
        <v>454171</v>
      </c>
    </row>
    <row r="143" spans="1:6" x14ac:dyDescent="0.25">
      <c r="A143" t="s">
        <v>387</v>
      </c>
      <c r="B143" t="s">
        <v>388</v>
      </c>
      <c r="C143">
        <v>454355</v>
      </c>
      <c r="D143" t="s">
        <v>217</v>
      </c>
      <c r="E143" s="176">
        <v>4.8964904000000002</v>
      </c>
      <c r="F143">
        <v>488288</v>
      </c>
    </row>
    <row r="144" spans="1:6" x14ac:dyDescent="0.25">
      <c r="A144" t="s">
        <v>387</v>
      </c>
      <c r="B144" t="s">
        <v>388</v>
      </c>
      <c r="C144">
        <v>554496</v>
      </c>
      <c r="D144" t="s">
        <v>223</v>
      </c>
      <c r="E144" s="176">
        <v>2.7446092800000002</v>
      </c>
      <c r="F144">
        <v>454414</v>
      </c>
    </row>
    <row r="145" spans="1:6" x14ac:dyDescent="0.25">
      <c r="A145" t="s">
        <v>387</v>
      </c>
      <c r="B145" t="s">
        <v>193</v>
      </c>
      <c r="C145">
        <v>454481</v>
      </c>
      <c r="D145" t="s">
        <v>205</v>
      </c>
      <c r="E145" s="176">
        <v>11.4250822</v>
      </c>
      <c r="F145">
        <v>557444</v>
      </c>
    </row>
    <row r="146" spans="1:6" x14ac:dyDescent="0.25">
      <c r="A146" t="s">
        <v>387</v>
      </c>
      <c r="B146" t="s">
        <v>388</v>
      </c>
      <c r="C146">
        <v>554257</v>
      </c>
      <c r="D146" t="s">
        <v>215</v>
      </c>
      <c r="E146" s="176">
        <v>3.4197320599999999</v>
      </c>
      <c r="F146">
        <v>510523</v>
      </c>
    </row>
    <row r="147" spans="1:6" x14ac:dyDescent="0.25">
      <c r="A147" t="s">
        <v>387</v>
      </c>
      <c r="B147" t="s">
        <v>193</v>
      </c>
      <c r="C147">
        <v>554476</v>
      </c>
      <c r="D147" t="s">
        <v>203</v>
      </c>
      <c r="E147" s="176">
        <v>2.5343916900000001</v>
      </c>
      <c r="F147">
        <v>408801</v>
      </c>
    </row>
    <row r="148" spans="1:6" x14ac:dyDescent="0.25">
      <c r="A148" t="s">
        <v>387</v>
      </c>
      <c r="B148" t="s">
        <v>193</v>
      </c>
      <c r="C148">
        <v>554491</v>
      </c>
      <c r="D148" t="s">
        <v>207</v>
      </c>
      <c r="E148" s="176">
        <v>5.2236563699999996</v>
      </c>
      <c r="F148">
        <v>555406</v>
      </c>
    </row>
    <row r="149" spans="1:6" x14ac:dyDescent="0.25">
      <c r="A149" t="s">
        <v>387</v>
      </c>
      <c r="B149" t="s">
        <v>388</v>
      </c>
      <c r="C149">
        <v>454466</v>
      </c>
      <c r="D149" t="s">
        <v>222</v>
      </c>
      <c r="E149" s="176">
        <v>1.10394265</v>
      </c>
      <c r="F149">
        <v>457435</v>
      </c>
    </row>
    <row r="150" spans="1:6" x14ac:dyDescent="0.25">
      <c r="A150" t="s">
        <v>387</v>
      </c>
      <c r="B150" t="s">
        <v>388</v>
      </c>
      <c r="C150">
        <v>554506</v>
      </c>
      <c r="D150" t="s">
        <v>213</v>
      </c>
      <c r="E150" s="176">
        <v>3.7516059199999998</v>
      </c>
      <c r="F150">
        <v>4147</v>
      </c>
    </row>
    <row r="151" spans="1:6" x14ac:dyDescent="0.25">
      <c r="A151" t="s">
        <v>387</v>
      </c>
      <c r="B151" t="s">
        <v>388</v>
      </c>
      <c r="C151">
        <v>554533</v>
      </c>
      <c r="D151" t="s">
        <v>226</v>
      </c>
      <c r="E151" s="176">
        <v>2.5551501999999999</v>
      </c>
      <c r="F151">
        <v>508833</v>
      </c>
    </row>
    <row r="152" spans="1:6" x14ac:dyDescent="0.25">
      <c r="A152" t="s">
        <v>387</v>
      </c>
      <c r="B152" t="s">
        <v>388</v>
      </c>
      <c r="C152">
        <v>554516</v>
      </c>
      <c r="D152" t="s">
        <v>224</v>
      </c>
      <c r="E152" s="176">
        <v>2.79793205</v>
      </c>
      <c r="F152">
        <v>451308</v>
      </c>
    </row>
    <row r="153" spans="1:6" x14ac:dyDescent="0.25">
      <c r="A153" t="s">
        <v>387</v>
      </c>
      <c r="B153" t="s">
        <v>231</v>
      </c>
      <c r="C153">
        <v>455231</v>
      </c>
      <c r="D153" t="s">
        <v>233</v>
      </c>
      <c r="E153" s="176">
        <v>4.6499736199999999</v>
      </c>
      <c r="F153">
        <v>588206</v>
      </c>
    </row>
    <row r="154" spans="1:6" x14ac:dyDescent="0.25">
      <c r="A154" t="s">
        <v>387</v>
      </c>
      <c r="B154" t="s">
        <v>388</v>
      </c>
      <c r="C154">
        <v>554416</v>
      </c>
      <c r="D154" t="s">
        <v>221</v>
      </c>
      <c r="E154" s="176">
        <v>3.8422318400000002</v>
      </c>
      <c r="F154">
        <v>454671</v>
      </c>
    </row>
    <row r="155" spans="1:6" x14ac:dyDescent="0.25">
      <c r="A155" t="s">
        <v>387</v>
      </c>
      <c r="B155" t="s">
        <v>193</v>
      </c>
      <c r="C155">
        <v>454171</v>
      </c>
      <c r="D155" t="s">
        <v>197</v>
      </c>
      <c r="E155" s="176">
        <v>1.55082247</v>
      </c>
      <c r="F155">
        <v>455678</v>
      </c>
    </row>
    <row r="156" spans="1:6" x14ac:dyDescent="0.25">
      <c r="A156" t="s">
        <v>387</v>
      </c>
      <c r="B156" t="s">
        <v>231</v>
      </c>
      <c r="C156">
        <v>454414</v>
      </c>
      <c r="D156" t="s">
        <v>238</v>
      </c>
      <c r="E156" s="176">
        <v>3.6793334799999999</v>
      </c>
      <c r="F156">
        <v>410571</v>
      </c>
    </row>
    <row r="157" spans="1:6" x14ac:dyDescent="0.25">
      <c r="A157" t="s">
        <v>387</v>
      </c>
      <c r="B157" t="s">
        <v>231</v>
      </c>
      <c r="C157">
        <v>555406</v>
      </c>
      <c r="D157" t="s">
        <v>235</v>
      </c>
      <c r="E157" s="176">
        <v>2.8776006399999998</v>
      </c>
      <c r="F157">
        <v>588386</v>
      </c>
    </row>
    <row r="158" spans="1:6" x14ac:dyDescent="0.25">
      <c r="A158" t="s">
        <v>387</v>
      </c>
      <c r="B158" t="s">
        <v>193</v>
      </c>
      <c r="C158">
        <v>454671</v>
      </c>
      <c r="D158" t="s">
        <v>211</v>
      </c>
      <c r="E158" s="176">
        <v>4.3847949799999997</v>
      </c>
      <c r="F158">
        <v>557439</v>
      </c>
    </row>
    <row r="159" spans="1:6" x14ac:dyDescent="0.25">
      <c r="A159" t="s">
        <v>387</v>
      </c>
      <c r="B159" t="s">
        <v>231</v>
      </c>
      <c r="C159">
        <v>455678</v>
      </c>
      <c r="D159" t="s">
        <v>243</v>
      </c>
      <c r="E159" s="176">
        <v>10.5245786</v>
      </c>
      <c r="F159">
        <v>457158</v>
      </c>
    </row>
    <row r="160" spans="1:6" x14ac:dyDescent="0.25">
      <c r="A160" t="s">
        <v>387</v>
      </c>
      <c r="B160" t="s">
        <v>388</v>
      </c>
      <c r="C160">
        <v>554357</v>
      </c>
      <c r="D160" t="s">
        <v>218</v>
      </c>
      <c r="E160" s="176">
        <v>3.79337021</v>
      </c>
      <c r="F160">
        <v>488281</v>
      </c>
    </row>
    <row r="161" spans="1:6" x14ac:dyDescent="0.25">
      <c r="A161" t="s">
        <v>387</v>
      </c>
      <c r="B161" t="s">
        <v>231</v>
      </c>
      <c r="C161">
        <v>455298</v>
      </c>
      <c r="D161" t="s">
        <v>234</v>
      </c>
      <c r="E161" s="176">
        <v>1.44208081</v>
      </c>
      <c r="F161">
        <v>557303</v>
      </c>
    </row>
    <row r="162" spans="1:6" x14ac:dyDescent="0.25">
      <c r="A162" t="s">
        <v>387</v>
      </c>
      <c r="B162" t="s">
        <v>193</v>
      </c>
      <c r="C162">
        <v>554116</v>
      </c>
      <c r="D162" t="s">
        <v>194</v>
      </c>
      <c r="E162" s="176">
        <v>2.7217334599999998</v>
      </c>
      <c r="F162">
        <v>488291</v>
      </c>
    </row>
    <row r="163" spans="1:6" x14ac:dyDescent="0.25">
      <c r="A163" t="s">
        <v>387</v>
      </c>
      <c r="B163" t="s">
        <v>193</v>
      </c>
      <c r="C163">
        <v>554486</v>
      </c>
      <c r="D163" t="s">
        <v>206</v>
      </c>
      <c r="E163" s="176">
        <v>4.0800280200000003</v>
      </c>
      <c r="F163">
        <v>554357</v>
      </c>
    </row>
    <row r="164" spans="1:6" x14ac:dyDescent="0.25">
      <c r="A164" t="s">
        <v>387</v>
      </c>
      <c r="B164" t="s">
        <v>193</v>
      </c>
      <c r="C164">
        <v>554636</v>
      </c>
      <c r="D164" t="s">
        <v>210</v>
      </c>
      <c r="E164" s="176">
        <v>2.6953904099999999</v>
      </c>
      <c r="F164">
        <v>4007</v>
      </c>
    </row>
    <row r="165" spans="1:6" x14ac:dyDescent="0.25">
      <c r="A165" t="s">
        <v>387</v>
      </c>
      <c r="B165" t="s">
        <v>231</v>
      </c>
      <c r="C165">
        <v>455151</v>
      </c>
      <c r="D165" t="s">
        <v>232</v>
      </c>
      <c r="E165" s="176">
        <v>9.0672106800000005</v>
      </c>
      <c r="F165">
        <v>588186</v>
      </c>
    </row>
    <row r="166" spans="1:6" x14ac:dyDescent="0.25">
      <c r="A166" t="s">
        <v>387</v>
      </c>
      <c r="B166" t="s">
        <v>193</v>
      </c>
      <c r="C166">
        <v>554601</v>
      </c>
      <c r="D166" t="s">
        <v>208</v>
      </c>
      <c r="E166" s="176">
        <v>3.9957692900000001</v>
      </c>
      <c r="F166">
        <v>557178</v>
      </c>
    </row>
    <row r="167" spans="1:6" x14ac:dyDescent="0.25">
      <c r="A167" t="s">
        <v>387</v>
      </c>
      <c r="B167" t="s">
        <v>388</v>
      </c>
      <c r="C167">
        <v>554686</v>
      </c>
      <c r="D167" t="s">
        <v>229</v>
      </c>
      <c r="E167" s="176">
        <v>1.9747474700000001</v>
      </c>
      <c r="F167">
        <v>4038</v>
      </c>
    </row>
    <row r="168" spans="1:6" x14ac:dyDescent="0.25">
      <c r="A168" t="s">
        <v>387</v>
      </c>
      <c r="B168" t="s">
        <v>388</v>
      </c>
      <c r="C168">
        <v>554321</v>
      </c>
      <c r="D168" t="s">
        <v>216</v>
      </c>
      <c r="E168" s="176">
        <v>2.88888889</v>
      </c>
      <c r="F168">
        <v>4095</v>
      </c>
    </row>
    <row r="169" spans="1:6" x14ac:dyDescent="0.25">
      <c r="A169" t="s">
        <v>387</v>
      </c>
      <c r="B169" t="s">
        <v>231</v>
      </c>
      <c r="C169">
        <v>455566</v>
      </c>
      <c r="D169" t="s">
        <v>240</v>
      </c>
      <c r="E169" s="176">
        <v>3.1835253899999998</v>
      </c>
      <c r="F169">
        <v>455298</v>
      </c>
    </row>
    <row r="170" spans="1:6" x14ac:dyDescent="0.25">
      <c r="A170" t="s">
        <v>387</v>
      </c>
      <c r="B170" t="s">
        <v>388</v>
      </c>
      <c r="C170">
        <v>554196</v>
      </c>
      <c r="D170" t="s">
        <v>214</v>
      </c>
      <c r="E170" s="176">
        <v>3.6148657499999999</v>
      </c>
      <c r="F170">
        <v>557559</v>
      </c>
    </row>
    <row r="171" spans="1:6" x14ac:dyDescent="0.25">
      <c r="A171" t="s">
        <v>387</v>
      </c>
      <c r="B171" t="s">
        <v>388</v>
      </c>
      <c r="C171">
        <v>454535</v>
      </c>
      <c r="D171" t="s">
        <v>227</v>
      </c>
      <c r="E171" s="176">
        <v>7.63134625</v>
      </c>
      <c r="F171">
        <v>4111</v>
      </c>
    </row>
    <row r="172" spans="1:6" x14ac:dyDescent="0.25">
      <c r="A172" t="s">
        <v>387</v>
      </c>
      <c r="B172" t="s">
        <v>231</v>
      </c>
      <c r="C172">
        <v>455456</v>
      </c>
      <c r="D172" t="s">
        <v>239</v>
      </c>
      <c r="E172" s="176">
        <v>1.7548989399999999</v>
      </c>
      <c r="F172">
        <v>551314</v>
      </c>
    </row>
    <row r="173" spans="1:6" x14ac:dyDescent="0.25">
      <c r="A173" t="s">
        <v>387</v>
      </c>
      <c r="B173" t="s">
        <v>388</v>
      </c>
      <c r="C173">
        <v>454651</v>
      </c>
      <c r="D173" t="s">
        <v>228</v>
      </c>
      <c r="E173" s="176">
        <v>10.8321972</v>
      </c>
      <c r="F173">
        <v>410510</v>
      </c>
    </row>
    <row r="174" spans="1:6" x14ac:dyDescent="0.25">
      <c r="A174" t="s">
        <v>387</v>
      </c>
      <c r="B174" t="s">
        <v>193</v>
      </c>
      <c r="C174">
        <v>554296</v>
      </c>
      <c r="D174" t="s">
        <v>199</v>
      </c>
      <c r="E174" s="176">
        <v>3.9261838500000001</v>
      </c>
      <c r="F174">
        <v>4092</v>
      </c>
    </row>
    <row r="175" spans="1:6" x14ac:dyDescent="0.25">
      <c r="A175" t="s">
        <v>387</v>
      </c>
      <c r="B175" t="s">
        <v>231</v>
      </c>
      <c r="C175">
        <v>554700</v>
      </c>
      <c r="D175" t="s">
        <v>245</v>
      </c>
      <c r="E175" s="176">
        <v>2.7972150199999999</v>
      </c>
      <c r="F175">
        <v>4109</v>
      </c>
    </row>
    <row r="176" spans="1:6" x14ac:dyDescent="0.25">
      <c r="A176" t="s">
        <v>387</v>
      </c>
      <c r="B176" t="s">
        <v>388</v>
      </c>
      <c r="C176">
        <v>554381</v>
      </c>
      <c r="D176" t="s">
        <v>219</v>
      </c>
      <c r="E176" s="176">
        <v>3.9038862499999998</v>
      </c>
      <c r="F176">
        <v>457446</v>
      </c>
    </row>
    <row r="177" spans="1:6" x14ac:dyDescent="0.25">
      <c r="A177" t="s">
        <v>387</v>
      </c>
      <c r="B177" t="s">
        <v>193</v>
      </c>
      <c r="C177">
        <v>554356</v>
      </c>
      <c r="D177" t="s">
        <v>200</v>
      </c>
      <c r="E177" s="176">
        <v>3.3504192700000002</v>
      </c>
      <c r="F177">
        <v>4170</v>
      </c>
    </row>
    <row r="178" spans="1:6" x14ac:dyDescent="0.25">
      <c r="A178" t="s">
        <v>387</v>
      </c>
      <c r="B178" t="s">
        <v>231</v>
      </c>
      <c r="C178">
        <v>554413</v>
      </c>
      <c r="D178" t="s">
        <v>237</v>
      </c>
      <c r="E178" s="176">
        <v>3.73387446</v>
      </c>
      <c r="F178">
        <v>508839</v>
      </c>
    </row>
    <row r="179" spans="1:6" x14ac:dyDescent="0.25">
      <c r="A179" t="s">
        <v>246</v>
      </c>
      <c r="B179" t="s">
        <v>375</v>
      </c>
      <c r="C179">
        <v>457163</v>
      </c>
      <c r="D179" t="s">
        <v>270</v>
      </c>
      <c r="E179" s="176">
        <v>2.2172783699999998</v>
      </c>
      <c r="F179">
        <v>551349</v>
      </c>
    </row>
    <row r="180" spans="1:6" x14ac:dyDescent="0.25">
      <c r="A180" t="s">
        <v>246</v>
      </c>
      <c r="B180" t="s">
        <v>376</v>
      </c>
      <c r="C180">
        <v>557307</v>
      </c>
      <c r="D180" t="s">
        <v>294</v>
      </c>
      <c r="E180" s="176">
        <v>1.95916376</v>
      </c>
      <c r="F180">
        <v>451336</v>
      </c>
    </row>
    <row r="181" spans="1:6" x14ac:dyDescent="0.25">
      <c r="A181" t="s">
        <v>246</v>
      </c>
      <c r="B181" t="s">
        <v>375</v>
      </c>
      <c r="C181">
        <v>557250</v>
      </c>
      <c r="D181" t="s">
        <v>273</v>
      </c>
      <c r="E181" s="176">
        <v>2.64429698</v>
      </c>
      <c r="F181">
        <v>4082</v>
      </c>
    </row>
    <row r="182" spans="1:6" x14ac:dyDescent="0.25">
      <c r="A182" t="s">
        <v>246</v>
      </c>
      <c r="B182" t="s">
        <v>247</v>
      </c>
      <c r="C182">
        <v>557612</v>
      </c>
      <c r="D182" t="s">
        <v>267</v>
      </c>
      <c r="E182" s="176">
        <v>3.9943592099999998</v>
      </c>
      <c r="F182">
        <v>4023</v>
      </c>
    </row>
    <row r="183" spans="1:6" x14ac:dyDescent="0.25">
      <c r="A183" t="s">
        <v>246</v>
      </c>
      <c r="B183" t="s">
        <v>376</v>
      </c>
      <c r="C183">
        <v>557347</v>
      </c>
      <c r="D183" t="s">
        <v>295</v>
      </c>
      <c r="E183" s="176">
        <v>5.3822129800000003</v>
      </c>
      <c r="F183">
        <v>408840</v>
      </c>
    </row>
    <row r="184" spans="1:6" x14ac:dyDescent="0.25">
      <c r="A184" t="s">
        <v>246</v>
      </c>
      <c r="B184" t="s">
        <v>247</v>
      </c>
      <c r="C184">
        <v>557459</v>
      </c>
      <c r="D184" t="s">
        <v>264</v>
      </c>
      <c r="E184" s="176">
        <v>2.6266423699999999</v>
      </c>
      <c r="F184">
        <v>410521</v>
      </c>
    </row>
    <row r="185" spans="1:6" x14ac:dyDescent="0.25">
      <c r="A185" t="s">
        <v>246</v>
      </c>
      <c r="B185" t="s">
        <v>247</v>
      </c>
      <c r="C185">
        <v>557437</v>
      </c>
      <c r="D185" t="s">
        <v>262</v>
      </c>
      <c r="E185" s="176">
        <v>3.9135810800000002</v>
      </c>
      <c r="F185">
        <v>510570</v>
      </c>
    </row>
    <row r="186" spans="1:6" x14ac:dyDescent="0.25">
      <c r="A186" t="s">
        <v>246</v>
      </c>
      <c r="B186" t="s">
        <v>247</v>
      </c>
      <c r="C186">
        <v>557224</v>
      </c>
      <c r="D186" t="s">
        <v>250</v>
      </c>
      <c r="E186" s="176">
        <v>2.66116083</v>
      </c>
      <c r="F186">
        <v>4183</v>
      </c>
    </row>
    <row r="187" spans="1:6" x14ac:dyDescent="0.25">
      <c r="A187" t="s">
        <v>246</v>
      </c>
      <c r="B187" t="s">
        <v>247</v>
      </c>
      <c r="C187">
        <v>557433</v>
      </c>
      <c r="D187" t="s">
        <v>252</v>
      </c>
      <c r="E187" s="176">
        <v>2.75387746</v>
      </c>
      <c r="F187">
        <v>551103</v>
      </c>
    </row>
    <row r="188" spans="1:6" x14ac:dyDescent="0.25">
      <c r="A188" t="s">
        <v>246</v>
      </c>
      <c r="B188" t="s">
        <v>375</v>
      </c>
      <c r="C188">
        <v>457258</v>
      </c>
      <c r="D188" t="s">
        <v>274</v>
      </c>
      <c r="E188" s="176">
        <v>3.3041643299999999</v>
      </c>
      <c r="F188">
        <v>451115</v>
      </c>
    </row>
    <row r="189" spans="1:6" x14ac:dyDescent="0.25">
      <c r="A189" t="s">
        <v>246</v>
      </c>
      <c r="B189" t="s">
        <v>375</v>
      </c>
      <c r="C189">
        <v>457614</v>
      </c>
      <c r="D189" t="s">
        <v>285</v>
      </c>
      <c r="E189" s="176">
        <v>8.9594682700000003</v>
      </c>
      <c r="F189">
        <v>551305</v>
      </c>
    </row>
    <row r="190" spans="1:6" x14ac:dyDescent="0.25">
      <c r="A190" t="s">
        <v>246</v>
      </c>
      <c r="B190" t="s">
        <v>376</v>
      </c>
      <c r="C190">
        <v>557622</v>
      </c>
      <c r="D190" t="s">
        <v>301</v>
      </c>
      <c r="E190" s="176">
        <v>1.17641003</v>
      </c>
      <c r="F190">
        <v>554116</v>
      </c>
    </row>
    <row r="191" spans="1:6" x14ac:dyDescent="0.25">
      <c r="A191" t="s">
        <v>246</v>
      </c>
      <c r="B191" t="s">
        <v>247</v>
      </c>
      <c r="C191">
        <v>557436</v>
      </c>
      <c r="D191" t="s">
        <v>254</v>
      </c>
      <c r="E191" s="176">
        <v>4.7469835800000002</v>
      </c>
      <c r="F191">
        <v>4041</v>
      </c>
    </row>
    <row r="192" spans="1:6" x14ac:dyDescent="0.25">
      <c r="A192" t="s">
        <v>246</v>
      </c>
      <c r="B192" t="s">
        <v>247</v>
      </c>
      <c r="C192">
        <v>557434</v>
      </c>
      <c r="D192" t="s">
        <v>253</v>
      </c>
      <c r="E192" s="176">
        <v>3.6626016099999998</v>
      </c>
      <c r="F192">
        <v>457574</v>
      </c>
    </row>
    <row r="193" spans="1:6" x14ac:dyDescent="0.25">
      <c r="A193" t="s">
        <v>246</v>
      </c>
      <c r="B193" t="s">
        <v>247</v>
      </c>
      <c r="C193">
        <v>457453</v>
      </c>
      <c r="D193" t="s">
        <v>263</v>
      </c>
      <c r="E193" s="176">
        <v>7.7894218799999999</v>
      </c>
      <c r="F193">
        <v>510590</v>
      </c>
    </row>
    <row r="194" spans="1:6" x14ac:dyDescent="0.25">
      <c r="A194" t="s">
        <v>246</v>
      </c>
      <c r="B194" t="s">
        <v>376</v>
      </c>
      <c r="C194">
        <v>457192</v>
      </c>
      <c r="D194" t="s">
        <v>291</v>
      </c>
      <c r="E194" s="176">
        <v>2.84770184</v>
      </c>
      <c r="F194">
        <v>488586</v>
      </c>
    </row>
    <row r="195" spans="1:6" x14ac:dyDescent="0.25">
      <c r="A195" t="s">
        <v>246</v>
      </c>
      <c r="B195" t="s">
        <v>375</v>
      </c>
      <c r="C195">
        <v>457308</v>
      </c>
      <c r="D195" t="s">
        <v>276</v>
      </c>
      <c r="E195" s="176">
        <v>11.070286599999999</v>
      </c>
      <c r="F195">
        <v>554486</v>
      </c>
    </row>
    <row r="196" spans="1:6" x14ac:dyDescent="0.25">
      <c r="A196" t="s">
        <v>246</v>
      </c>
      <c r="B196" t="s">
        <v>376</v>
      </c>
      <c r="C196">
        <v>557660</v>
      </c>
      <c r="D196" t="s">
        <v>306</v>
      </c>
      <c r="E196" s="176">
        <v>1.87860922</v>
      </c>
      <c r="F196">
        <v>554636</v>
      </c>
    </row>
    <row r="197" spans="1:6" x14ac:dyDescent="0.25">
      <c r="A197" t="s">
        <v>246</v>
      </c>
      <c r="B197" t="s">
        <v>375</v>
      </c>
      <c r="C197">
        <v>557523</v>
      </c>
      <c r="D197" t="s">
        <v>282</v>
      </c>
      <c r="E197" s="176">
        <v>2.2414874600000001</v>
      </c>
      <c r="F197">
        <v>4026</v>
      </c>
    </row>
    <row r="198" spans="1:6" x14ac:dyDescent="0.25">
      <c r="A198" t="s">
        <v>246</v>
      </c>
      <c r="B198" t="s">
        <v>375</v>
      </c>
      <c r="C198">
        <v>557305</v>
      </c>
      <c r="D198" t="s">
        <v>275</v>
      </c>
      <c r="E198" s="176">
        <v>4.6618358400000002</v>
      </c>
      <c r="F198">
        <v>455151</v>
      </c>
    </row>
    <row r="199" spans="1:6" x14ac:dyDescent="0.25">
      <c r="A199" t="s">
        <v>246</v>
      </c>
      <c r="B199" t="s">
        <v>376</v>
      </c>
      <c r="C199">
        <v>557113</v>
      </c>
      <c r="D199" t="s">
        <v>288</v>
      </c>
      <c r="E199" s="176">
        <v>1.96385199</v>
      </c>
      <c r="F199">
        <v>554601</v>
      </c>
    </row>
    <row r="200" spans="1:6" x14ac:dyDescent="0.25">
      <c r="A200" t="s">
        <v>246</v>
      </c>
      <c r="B200" t="s">
        <v>376</v>
      </c>
      <c r="C200">
        <v>557352</v>
      </c>
      <c r="D200" t="s">
        <v>298</v>
      </c>
      <c r="E200" s="176">
        <v>4.0678803200000004</v>
      </c>
      <c r="F200">
        <v>457350</v>
      </c>
    </row>
    <row r="201" spans="1:6" x14ac:dyDescent="0.25">
      <c r="A201" t="s">
        <v>246</v>
      </c>
      <c r="B201" t="s">
        <v>375</v>
      </c>
      <c r="C201">
        <v>457165</v>
      </c>
      <c r="D201" t="s">
        <v>271</v>
      </c>
      <c r="E201" s="176">
        <v>2.2554520299999998</v>
      </c>
      <c r="F201">
        <v>554686</v>
      </c>
    </row>
    <row r="202" spans="1:6" x14ac:dyDescent="0.25">
      <c r="A202" t="s">
        <v>246</v>
      </c>
      <c r="B202" t="s">
        <v>247</v>
      </c>
      <c r="C202">
        <v>557441</v>
      </c>
      <c r="D202" t="s">
        <v>256</v>
      </c>
      <c r="E202" s="176">
        <v>3.0854458199999999</v>
      </c>
      <c r="F202">
        <v>551369</v>
      </c>
    </row>
    <row r="203" spans="1:6" x14ac:dyDescent="0.25">
      <c r="A203" t="s">
        <v>246</v>
      </c>
      <c r="B203" t="s">
        <v>247</v>
      </c>
      <c r="C203">
        <v>457443</v>
      </c>
      <c r="D203" t="s">
        <v>258</v>
      </c>
      <c r="E203" s="176">
        <v>4.0950951900000003</v>
      </c>
      <c r="F203">
        <v>4157</v>
      </c>
    </row>
    <row r="204" spans="1:6" x14ac:dyDescent="0.25">
      <c r="A204" t="s">
        <v>246</v>
      </c>
      <c r="B204" t="s">
        <v>375</v>
      </c>
      <c r="C204">
        <v>457583</v>
      </c>
      <c r="D204" t="s">
        <v>284</v>
      </c>
      <c r="E204" s="176">
        <v>7.58598456</v>
      </c>
      <c r="F204">
        <v>457348</v>
      </c>
    </row>
    <row r="205" spans="1:6" x14ac:dyDescent="0.25">
      <c r="A205" t="s">
        <v>246</v>
      </c>
      <c r="B205" t="s">
        <v>376</v>
      </c>
      <c r="C205">
        <v>557508</v>
      </c>
      <c r="D205" t="s">
        <v>300</v>
      </c>
      <c r="E205" s="176">
        <v>2.6246019199999999</v>
      </c>
      <c r="F205">
        <v>554321</v>
      </c>
    </row>
    <row r="206" spans="1:6" x14ac:dyDescent="0.25">
      <c r="A206" t="s">
        <v>246</v>
      </c>
      <c r="B206" t="s">
        <v>247</v>
      </c>
      <c r="C206">
        <v>557447</v>
      </c>
      <c r="D206" t="s">
        <v>261</v>
      </c>
      <c r="E206" s="176">
        <v>2.96829272</v>
      </c>
      <c r="F206">
        <v>455566</v>
      </c>
    </row>
    <row r="207" spans="1:6" x14ac:dyDescent="0.25">
      <c r="A207" t="s">
        <v>246</v>
      </c>
      <c r="B207" t="s">
        <v>247</v>
      </c>
      <c r="C207">
        <v>557444</v>
      </c>
      <c r="D207" t="s">
        <v>268</v>
      </c>
      <c r="E207" s="176">
        <v>4.8516961199999997</v>
      </c>
      <c r="F207">
        <v>4008</v>
      </c>
    </row>
    <row r="208" spans="1:6" x14ac:dyDescent="0.25">
      <c r="A208" t="s">
        <v>246</v>
      </c>
      <c r="B208" t="s">
        <v>375</v>
      </c>
      <c r="C208">
        <v>457435</v>
      </c>
      <c r="D208" t="s">
        <v>279</v>
      </c>
      <c r="E208" s="176">
        <v>3.9202090799999998</v>
      </c>
      <c r="F208">
        <v>408862</v>
      </c>
    </row>
    <row r="209" spans="1:6" x14ac:dyDescent="0.25">
      <c r="A209" t="s">
        <v>246</v>
      </c>
      <c r="B209" t="s">
        <v>247</v>
      </c>
      <c r="C209">
        <v>557439</v>
      </c>
      <c r="D209" t="s">
        <v>257</v>
      </c>
      <c r="E209" s="176">
        <v>3.88875963</v>
      </c>
      <c r="F209">
        <v>410566</v>
      </c>
    </row>
    <row r="210" spans="1:6" x14ac:dyDescent="0.25">
      <c r="A210" t="s">
        <v>246</v>
      </c>
      <c r="B210" t="s">
        <v>376</v>
      </c>
      <c r="C210">
        <v>457158</v>
      </c>
      <c r="D210" t="s">
        <v>307</v>
      </c>
      <c r="E210" s="176">
        <v>4.5777037600000003</v>
      </c>
      <c r="F210">
        <v>557105</v>
      </c>
    </row>
    <row r="211" spans="1:6" x14ac:dyDescent="0.25">
      <c r="A211" t="s">
        <v>246</v>
      </c>
      <c r="B211" t="s">
        <v>376</v>
      </c>
      <c r="C211">
        <v>557303</v>
      </c>
      <c r="D211" t="s">
        <v>292</v>
      </c>
      <c r="E211" s="176">
        <v>2.8944075300000001</v>
      </c>
      <c r="F211">
        <v>451350</v>
      </c>
    </row>
    <row r="212" spans="1:6" x14ac:dyDescent="0.25">
      <c r="A212" t="s">
        <v>246</v>
      </c>
      <c r="B212" t="s">
        <v>247</v>
      </c>
      <c r="C212">
        <v>557178</v>
      </c>
      <c r="D212" t="s">
        <v>249</v>
      </c>
      <c r="E212" s="176">
        <v>3.9896986000000001</v>
      </c>
      <c r="F212">
        <v>554196</v>
      </c>
    </row>
    <row r="213" spans="1:6" x14ac:dyDescent="0.25">
      <c r="A213" t="s">
        <v>246</v>
      </c>
      <c r="B213" t="s">
        <v>247</v>
      </c>
      <c r="C213">
        <v>557559</v>
      </c>
      <c r="D213" t="s">
        <v>265</v>
      </c>
      <c r="E213" s="176">
        <v>4.0835714000000003</v>
      </c>
      <c r="F213">
        <v>457306</v>
      </c>
    </row>
    <row r="214" spans="1:6" x14ac:dyDescent="0.25">
      <c r="A214" t="s">
        <v>246</v>
      </c>
      <c r="B214" t="s">
        <v>247</v>
      </c>
      <c r="C214">
        <v>457446</v>
      </c>
      <c r="D214" t="s">
        <v>260</v>
      </c>
      <c r="E214" s="176">
        <v>6.7691988399999996</v>
      </c>
      <c r="F214">
        <v>451166</v>
      </c>
    </row>
    <row r="215" spans="1:6" x14ac:dyDescent="0.25">
      <c r="A215" t="s">
        <v>246</v>
      </c>
      <c r="B215" t="s">
        <v>247</v>
      </c>
      <c r="C215">
        <v>457574</v>
      </c>
      <c r="D215" t="s">
        <v>266</v>
      </c>
      <c r="E215" s="176">
        <v>3.2935699000000001</v>
      </c>
      <c r="F215">
        <v>488246</v>
      </c>
    </row>
    <row r="216" spans="1:6" x14ac:dyDescent="0.25">
      <c r="A216" t="s">
        <v>246</v>
      </c>
      <c r="B216" t="s">
        <v>376</v>
      </c>
      <c r="C216">
        <v>457350</v>
      </c>
      <c r="D216" t="s">
        <v>297</v>
      </c>
      <c r="E216" s="176">
        <v>7.44524075</v>
      </c>
      <c r="F216">
        <v>510520</v>
      </c>
    </row>
    <row r="217" spans="1:6" x14ac:dyDescent="0.25">
      <c r="A217" t="s">
        <v>246</v>
      </c>
      <c r="B217" t="s">
        <v>376</v>
      </c>
      <c r="C217">
        <v>457348</v>
      </c>
      <c r="D217" t="s">
        <v>296</v>
      </c>
      <c r="E217" s="176">
        <v>9.1209091200000003</v>
      </c>
      <c r="F217">
        <v>4029</v>
      </c>
    </row>
    <row r="218" spans="1:6" x14ac:dyDescent="0.25">
      <c r="A218" t="s">
        <v>246</v>
      </c>
      <c r="B218" t="s">
        <v>247</v>
      </c>
      <c r="C218">
        <v>557105</v>
      </c>
      <c r="D218" t="s">
        <v>248</v>
      </c>
      <c r="E218" s="176">
        <v>3.41602878</v>
      </c>
      <c r="F218">
        <v>451156</v>
      </c>
    </row>
    <row r="219" spans="1:6" x14ac:dyDescent="0.25">
      <c r="A219" t="s">
        <v>246</v>
      </c>
      <c r="B219" t="s">
        <v>376</v>
      </c>
      <c r="C219">
        <v>457306</v>
      </c>
      <c r="D219" t="s">
        <v>293</v>
      </c>
      <c r="E219" s="176">
        <v>5.50790165</v>
      </c>
      <c r="F219">
        <v>557712</v>
      </c>
    </row>
    <row r="220" spans="1:6" x14ac:dyDescent="0.25">
      <c r="A220" t="s">
        <v>246</v>
      </c>
      <c r="B220" t="s">
        <v>247</v>
      </c>
      <c r="C220">
        <v>557712</v>
      </c>
      <c r="D220" t="s">
        <v>269</v>
      </c>
      <c r="E220" s="176">
        <v>5.0354185200000003</v>
      </c>
      <c r="F220">
        <v>4022</v>
      </c>
    </row>
    <row r="221" spans="1:6" x14ac:dyDescent="0.25">
      <c r="A221" t="s">
        <v>246</v>
      </c>
      <c r="B221" t="s">
        <v>247</v>
      </c>
      <c r="C221">
        <v>557432</v>
      </c>
      <c r="D221" t="s">
        <v>251</v>
      </c>
      <c r="E221" s="176">
        <v>3.7347956899999999</v>
      </c>
      <c r="F221">
        <v>557432</v>
      </c>
    </row>
    <row r="222" spans="1:6" x14ac:dyDescent="0.25">
      <c r="A222" t="s">
        <v>246</v>
      </c>
      <c r="B222" t="s">
        <v>375</v>
      </c>
      <c r="C222">
        <v>557503</v>
      </c>
      <c r="D222" t="s">
        <v>281</v>
      </c>
      <c r="E222" s="176">
        <v>3.8409492200000002</v>
      </c>
      <c r="F222">
        <v>557503</v>
      </c>
    </row>
    <row r="223" spans="1:6" x14ac:dyDescent="0.25">
      <c r="A223" t="s">
        <v>246</v>
      </c>
      <c r="B223" t="s">
        <v>375</v>
      </c>
      <c r="C223">
        <v>457617</v>
      </c>
      <c r="D223" t="s">
        <v>286</v>
      </c>
      <c r="E223" s="176">
        <v>8.0775934500000002</v>
      </c>
      <c r="F223">
        <v>457617</v>
      </c>
    </row>
    <row r="224" spans="1:6" x14ac:dyDescent="0.25">
      <c r="A224" t="s">
        <v>246</v>
      </c>
      <c r="B224" t="s">
        <v>375</v>
      </c>
      <c r="C224">
        <v>557210</v>
      </c>
      <c r="D224" t="s">
        <v>272</v>
      </c>
      <c r="E224" s="176">
        <v>2.6658372899999998</v>
      </c>
      <c r="F224">
        <v>508802</v>
      </c>
    </row>
    <row r="225" spans="1:6" x14ac:dyDescent="0.25">
      <c r="A225" t="s">
        <v>246</v>
      </c>
      <c r="B225" t="s">
        <v>375</v>
      </c>
      <c r="C225">
        <v>557668</v>
      </c>
      <c r="D225" t="s">
        <v>287</v>
      </c>
      <c r="E225" s="176">
        <v>4.4826516400000003</v>
      </c>
      <c r="F225">
        <v>557210</v>
      </c>
    </row>
    <row r="226" spans="1:6" x14ac:dyDescent="0.25">
      <c r="A226" t="s">
        <v>246</v>
      </c>
      <c r="B226" t="s">
        <v>247</v>
      </c>
      <c r="C226">
        <v>557440</v>
      </c>
      <c r="D226" t="s">
        <v>255</v>
      </c>
      <c r="E226" s="176">
        <v>2.8603574100000002</v>
      </c>
      <c r="F226">
        <v>4037</v>
      </c>
    </row>
    <row r="227" spans="1:6" x14ac:dyDescent="0.25">
      <c r="A227" t="s">
        <v>246</v>
      </c>
      <c r="B227" t="s">
        <v>375</v>
      </c>
      <c r="C227">
        <v>457543</v>
      </c>
      <c r="D227" t="s">
        <v>283</v>
      </c>
      <c r="E227" s="176">
        <v>2.6404830100000001</v>
      </c>
      <c r="F227">
        <v>4054</v>
      </c>
    </row>
    <row r="228" spans="1:6" x14ac:dyDescent="0.25">
      <c r="A228" t="s">
        <v>246</v>
      </c>
      <c r="B228" t="s">
        <v>247</v>
      </c>
      <c r="C228">
        <v>557445</v>
      </c>
      <c r="D228" t="s">
        <v>259</v>
      </c>
      <c r="E228" s="176">
        <v>2.8735632899999999</v>
      </c>
      <c r="F228">
        <v>551330</v>
      </c>
    </row>
    <row r="229" spans="1:6" x14ac:dyDescent="0.25">
      <c r="A229" t="s">
        <v>246</v>
      </c>
      <c r="B229" t="s">
        <v>376</v>
      </c>
      <c r="C229">
        <v>457632</v>
      </c>
      <c r="D229" t="s">
        <v>303</v>
      </c>
      <c r="E229" s="176">
        <v>11.8298089</v>
      </c>
      <c r="F229">
        <v>551110</v>
      </c>
    </row>
    <row r="230" spans="1:6" x14ac:dyDescent="0.25">
      <c r="A230" t="s">
        <v>246</v>
      </c>
      <c r="B230" t="s">
        <v>376</v>
      </c>
      <c r="C230">
        <v>457180</v>
      </c>
      <c r="D230" t="s">
        <v>289</v>
      </c>
      <c r="E230" s="176">
        <v>2.5157127199999998</v>
      </c>
      <c r="F230">
        <v>488256</v>
      </c>
    </row>
    <row r="231" spans="1:6" x14ac:dyDescent="0.25">
      <c r="A231" t="s">
        <v>395</v>
      </c>
      <c r="B231" t="s">
        <v>381</v>
      </c>
      <c r="C231">
        <v>4017</v>
      </c>
      <c r="D231" t="s">
        <v>612</v>
      </c>
      <c r="E231" s="176">
        <v>10.0494811</v>
      </c>
      <c r="F231">
        <v>4020</v>
      </c>
    </row>
    <row r="232" spans="1:6" x14ac:dyDescent="0.25">
      <c r="A232" t="s">
        <v>395</v>
      </c>
      <c r="B232" t="s">
        <v>381</v>
      </c>
      <c r="C232">
        <v>4022</v>
      </c>
      <c r="D232" t="s">
        <v>613</v>
      </c>
      <c r="E232" s="176">
        <v>4.86179337</v>
      </c>
      <c r="F232">
        <v>451101</v>
      </c>
    </row>
    <row r="233" spans="1:6" x14ac:dyDescent="0.25">
      <c r="A233" t="s">
        <v>308</v>
      </c>
      <c r="B233" t="s">
        <v>309</v>
      </c>
      <c r="C233">
        <v>588631</v>
      </c>
      <c r="D233" t="s">
        <v>323</v>
      </c>
      <c r="E233" s="176">
        <v>5.4197758499999997</v>
      </c>
      <c r="F233">
        <v>454535</v>
      </c>
    </row>
    <row r="234" spans="1:6" x14ac:dyDescent="0.25">
      <c r="A234" t="s">
        <v>308</v>
      </c>
      <c r="B234" t="s">
        <v>377</v>
      </c>
      <c r="C234">
        <v>588316</v>
      </c>
      <c r="D234" t="s">
        <v>329</v>
      </c>
      <c r="E234" s="176">
        <v>3.58734091</v>
      </c>
      <c r="F234">
        <v>557668</v>
      </c>
    </row>
    <row r="235" spans="1:6" x14ac:dyDescent="0.25">
      <c r="A235" t="s">
        <v>308</v>
      </c>
      <c r="B235" t="s">
        <v>309</v>
      </c>
      <c r="C235">
        <v>588396</v>
      </c>
      <c r="D235" t="s">
        <v>319</v>
      </c>
      <c r="E235" s="176">
        <v>2.9485169199999999</v>
      </c>
      <c r="F235">
        <v>4019</v>
      </c>
    </row>
    <row r="236" spans="1:6" x14ac:dyDescent="0.25">
      <c r="A236" t="s">
        <v>308</v>
      </c>
      <c r="B236" t="s">
        <v>377</v>
      </c>
      <c r="C236">
        <v>588461</v>
      </c>
      <c r="D236" t="s">
        <v>333</v>
      </c>
      <c r="E236" s="176">
        <v>4.3469709400000003</v>
      </c>
      <c r="F236">
        <v>4132</v>
      </c>
    </row>
    <row r="237" spans="1:6" x14ac:dyDescent="0.25">
      <c r="A237" t="s">
        <v>308</v>
      </c>
      <c r="B237" t="s">
        <v>377</v>
      </c>
      <c r="C237">
        <v>588551</v>
      </c>
      <c r="D237" t="s">
        <v>334</v>
      </c>
      <c r="E237" s="176">
        <v>3.3579461400000001</v>
      </c>
      <c r="F237">
        <v>488706</v>
      </c>
    </row>
    <row r="238" spans="1:6" x14ac:dyDescent="0.25">
      <c r="A238" t="s">
        <v>308</v>
      </c>
      <c r="B238" t="s">
        <v>377</v>
      </c>
      <c r="C238">
        <v>588666</v>
      </c>
      <c r="D238" t="s">
        <v>338</v>
      </c>
      <c r="E238" s="176">
        <v>3.9128908099999999</v>
      </c>
      <c r="F238">
        <v>508819</v>
      </c>
    </row>
    <row r="239" spans="1:6" x14ac:dyDescent="0.25">
      <c r="A239" t="s">
        <v>308</v>
      </c>
      <c r="B239" t="s">
        <v>309</v>
      </c>
      <c r="C239">
        <v>588216</v>
      </c>
      <c r="D239" t="s">
        <v>312</v>
      </c>
      <c r="E239" s="176">
        <v>0.55197132599999998</v>
      </c>
      <c r="F239">
        <v>4030</v>
      </c>
    </row>
    <row r="240" spans="1:6" x14ac:dyDescent="0.25">
      <c r="A240" t="s">
        <v>308</v>
      </c>
      <c r="B240" t="s">
        <v>377</v>
      </c>
      <c r="C240">
        <v>488326</v>
      </c>
      <c r="D240" t="s">
        <v>330</v>
      </c>
      <c r="E240" s="176">
        <v>5.0594035599999998</v>
      </c>
      <c r="F240">
        <v>4189</v>
      </c>
    </row>
    <row r="241" spans="1:6" x14ac:dyDescent="0.25">
      <c r="A241" t="s">
        <v>308</v>
      </c>
      <c r="B241" t="s">
        <v>309</v>
      </c>
      <c r="C241">
        <v>488451</v>
      </c>
      <c r="D241" t="s">
        <v>320</v>
      </c>
      <c r="E241" s="176">
        <v>4.5084291500000004</v>
      </c>
      <c r="F241">
        <v>4085</v>
      </c>
    </row>
    <row r="242" spans="1:6" x14ac:dyDescent="0.25">
      <c r="A242" t="s">
        <v>308</v>
      </c>
      <c r="B242" t="s">
        <v>309</v>
      </c>
      <c r="C242">
        <v>588336</v>
      </c>
      <c r="D242" t="s">
        <v>318</v>
      </c>
      <c r="E242" s="176">
        <v>2.9480474399999999</v>
      </c>
      <c r="F242">
        <v>455456</v>
      </c>
    </row>
    <row r="243" spans="1:6" x14ac:dyDescent="0.25">
      <c r="A243" t="s">
        <v>308</v>
      </c>
      <c r="B243" t="s">
        <v>309</v>
      </c>
      <c r="C243">
        <v>488561</v>
      </c>
      <c r="D243" t="s">
        <v>322</v>
      </c>
      <c r="E243" s="176">
        <v>7.0270932500000001</v>
      </c>
      <c r="F243">
        <v>588716</v>
      </c>
    </row>
    <row r="244" spans="1:6" x14ac:dyDescent="0.25">
      <c r="A244" t="s">
        <v>308</v>
      </c>
      <c r="B244" t="s">
        <v>377</v>
      </c>
      <c r="C244">
        <v>488556</v>
      </c>
      <c r="D244" t="s">
        <v>335</v>
      </c>
      <c r="E244" s="176">
        <v>3.0955910100000001</v>
      </c>
      <c r="F244">
        <v>557440</v>
      </c>
    </row>
    <row r="245" spans="1:6" x14ac:dyDescent="0.25">
      <c r="A245" t="s">
        <v>308</v>
      </c>
      <c r="B245" t="s">
        <v>309</v>
      </c>
      <c r="C245">
        <v>588201</v>
      </c>
      <c r="D245" t="s">
        <v>310</v>
      </c>
      <c r="E245" s="176">
        <v>3.5590595999999999</v>
      </c>
      <c r="F245">
        <v>457543</v>
      </c>
    </row>
    <row r="246" spans="1:6" x14ac:dyDescent="0.25">
      <c r="A246" t="s">
        <v>308</v>
      </c>
      <c r="B246" t="s">
        <v>309</v>
      </c>
      <c r="C246">
        <v>488286</v>
      </c>
      <c r="D246" t="s">
        <v>315</v>
      </c>
      <c r="E246" s="176">
        <v>8.9672949000000006</v>
      </c>
      <c r="F246">
        <v>588501</v>
      </c>
    </row>
    <row r="247" spans="1:6" x14ac:dyDescent="0.25">
      <c r="A247" t="s">
        <v>308</v>
      </c>
      <c r="B247" t="s">
        <v>309</v>
      </c>
      <c r="C247">
        <v>488288</v>
      </c>
      <c r="D247" t="s">
        <v>317</v>
      </c>
      <c r="E247" s="176">
        <v>1.96969697</v>
      </c>
      <c r="F247">
        <v>4126</v>
      </c>
    </row>
    <row r="248" spans="1:6" x14ac:dyDescent="0.25">
      <c r="A248" t="s">
        <v>308</v>
      </c>
      <c r="B248" t="s">
        <v>309</v>
      </c>
      <c r="C248">
        <v>588206</v>
      </c>
      <c r="D248" t="s">
        <v>311</v>
      </c>
      <c r="E248" s="176">
        <v>2.7713939399999998</v>
      </c>
      <c r="F248">
        <v>454651</v>
      </c>
    </row>
    <row r="249" spans="1:6" x14ac:dyDescent="0.25">
      <c r="A249" t="s">
        <v>308</v>
      </c>
      <c r="B249" t="s">
        <v>377</v>
      </c>
      <c r="C249">
        <v>588386</v>
      </c>
      <c r="D249" t="s">
        <v>332</v>
      </c>
      <c r="E249" s="176">
        <v>2.55670763</v>
      </c>
      <c r="F249">
        <v>554296</v>
      </c>
    </row>
    <row r="250" spans="1:6" x14ac:dyDescent="0.25">
      <c r="A250" t="s">
        <v>308</v>
      </c>
      <c r="B250" t="s">
        <v>309</v>
      </c>
      <c r="C250">
        <v>488281</v>
      </c>
      <c r="D250" t="s">
        <v>314</v>
      </c>
      <c r="E250" s="176">
        <v>4.5248495599999998</v>
      </c>
      <c r="F250">
        <v>4144</v>
      </c>
    </row>
    <row r="251" spans="1:6" x14ac:dyDescent="0.25">
      <c r="A251" t="s">
        <v>308</v>
      </c>
      <c r="B251" t="s">
        <v>309</v>
      </c>
      <c r="C251">
        <v>488291</v>
      </c>
      <c r="D251" t="s">
        <v>316</v>
      </c>
      <c r="E251" s="176">
        <v>1.7767089899999999</v>
      </c>
      <c r="F251">
        <v>554700</v>
      </c>
    </row>
    <row r="252" spans="1:6" x14ac:dyDescent="0.25">
      <c r="A252" t="s">
        <v>308</v>
      </c>
      <c r="B252" t="s">
        <v>377</v>
      </c>
      <c r="C252">
        <v>588186</v>
      </c>
      <c r="D252" t="s">
        <v>327</v>
      </c>
      <c r="E252" s="176">
        <v>3.7492388999999999</v>
      </c>
      <c r="F252">
        <v>554381</v>
      </c>
    </row>
    <row r="253" spans="1:6" x14ac:dyDescent="0.25">
      <c r="A253" t="s">
        <v>308</v>
      </c>
      <c r="B253" t="s">
        <v>377</v>
      </c>
      <c r="C253">
        <v>488586</v>
      </c>
      <c r="D253" t="s">
        <v>326</v>
      </c>
      <c r="E253" s="176">
        <v>13.880362699999999</v>
      </c>
      <c r="F253">
        <v>557445</v>
      </c>
    </row>
    <row r="254" spans="1:6" x14ac:dyDescent="0.25">
      <c r="A254" t="s">
        <v>308</v>
      </c>
      <c r="B254" t="s">
        <v>377</v>
      </c>
      <c r="C254">
        <v>488246</v>
      </c>
      <c r="D254" t="s">
        <v>328</v>
      </c>
      <c r="E254" s="176">
        <v>2.8067423300000001</v>
      </c>
      <c r="F254">
        <v>457632</v>
      </c>
    </row>
    <row r="255" spans="1:6" x14ac:dyDescent="0.25">
      <c r="A255" t="s">
        <v>308</v>
      </c>
      <c r="B255" t="s">
        <v>309</v>
      </c>
      <c r="C255">
        <v>488256</v>
      </c>
      <c r="D255" t="s">
        <v>313</v>
      </c>
      <c r="E255" s="176">
        <v>1.9948853600000001</v>
      </c>
      <c r="F255">
        <v>551128</v>
      </c>
    </row>
    <row r="256" spans="1:6" x14ac:dyDescent="0.25">
      <c r="A256" t="s">
        <v>308</v>
      </c>
      <c r="B256" t="s">
        <v>309</v>
      </c>
      <c r="C256">
        <v>488706</v>
      </c>
      <c r="D256" t="s">
        <v>324</v>
      </c>
      <c r="E256" s="176">
        <v>3.4306884100000001</v>
      </c>
      <c r="F256">
        <v>554356</v>
      </c>
    </row>
    <row r="257" spans="1:6" x14ac:dyDescent="0.25">
      <c r="A257" t="s">
        <v>308</v>
      </c>
      <c r="B257" t="s">
        <v>309</v>
      </c>
      <c r="C257">
        <v>588716</v>
      </c>
      <c r="D257" t="s">
        <v>325</v>
      </c>
      <c r="E257" s="176">
        <v>2.9231345700000002</v>
      </c>
      <c r="F257">
        <v>554413</v>
      </c>
    </row>
    <row r="258" spans="1:6" x14ac:dyDescent="0.25">
      <c r="A258" t="s">
        <v>308</v>
      </c>
      <c r="B258" t="s">
        <v>309</v>
      </c>
      <c r="C258">
        <v>588501</v>
      </c>
      <c r="D258" t="s">
        <v>321</v>
      </c>
      <c r="E258" s="176">
        <v>5.36844637</v>
      </c>
      <c r="F258">
        <v>457180</v>
      </c>
    </row>
    <row r="259" spans="1:6" x14ac:dyDescent="0.25">
      <c r="A259" t="s">
        <v>378</v>
      </c>
    </row>
    <row r="260" spans="1:6" x14ac:dyDescent="0.25">
      <c r="A260" t="s">
        <v>382</v>
      </c>
    </row>
    <row r="261" spans="1:6" x14ac:dyDescent="0.25">
      <c r="A261" t="s">
        <v>383</v>
      </c>
    </row>
    <row r="262" spans="1:6" x14ac:dyDescent="0.25">
      <c r="A262" t="s">
        <v>384</v>
      </c>
    </row>
    <row r="263" spans="1:6" x14ac:dyDescent="0.25">
      <c r="A263" t="s">
        <v>387</v>
      </c>
    </row>
    <row r="264" spans="1:6" x14ac:dyDescent="0.25">
      <c r="A264" t="s">
        <v>246</v>
      </c>
    </row>
    <row r="265" spans="1:6" x14ac:dyDescent="0.25">
      <c r="A265" t="s">
        <v>308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Feuil20">
    <tabColor theme="1" tint="0.499984740745262"/>
  </sheetPr>
  <dimension ref="A1:AD62"/>
  <sheetViews>
    <sheetView workbookViewId="0">
      <selection activeCell="C2" sqref="C2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30.5703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315" t="s">
        <v>2</v>
      </c>
      <c r="D1" s="315"/>
      <c r="E1" s="315"/>
      <c r="F1" s="315"/>
      <c r="G1" s="315"/>
      <c r="H1" s="315"/>
      <c r="I1" s="315"/>
      <c r="J1" s="315"/>
      <c r="K1" s="315"/>
      <c r="M1" s="316" t="s">
        <v>3</v>
      </c>
      <c r="N1" s="316"/>
      <c r="O1" s="316"/>
      <c r="P1" s="316"/>
      <c r="Q1" s="316"/>
      <c r="R1" s="316"/>
      <c r="S1" s="316"/>
      <c r="T1" s="316"/>
      <c r="U1" s="316"/>
      <c r="V1" s="316"/>
      <c r="W1" s="316"/>
      <c r="X1" s="316"/>
      <c r="Y1" s="316"/>
      <c r="Z1" s="316"/>
      <c r="AA1" s="316"/>
      <c r="AB1" s="316"/>
      <c r="AC1" s="316"/>
      <c r="AD1" s="316"/>
    </row>
    <row r="2" spans="1:30" x14ac:dyDescent="0.25">
      <c r="A2" s="42" t="s">
        <v>1</v>
      </c>
      <c r="C2" s="43" t="s">
        <v>378</v>
      </c>
      <c r="D2" s="43" t="s">
        <v>382</v>
      </c>
      <c r="E2" s="43" t="s">
        <v>383</v>
      </c>
      <c r="F2" s="43" t="s">
        <v>384</v>
      </c>
      <c r="G2" s="43" t="s">
        <v>387</v>
      </c>
      <c r="H2" s="43" t="s">
        <v>246</v>
      </c>
      <c r="I2" s="43" t="s">
        <v>308</v>
      </c>
      <c r="J2" s="43" t="s">
        <v>395</v>
      </c>
      <c r="K2" s="43" t="s">
        <v>396</v>
      </c>
      <c r="M2" s="44" t="s">
        <v>0</v>
      </c>
      <c r="N2" s="44" t="s">
        <v>42</v>
      </c>
      <c r="O2" s="44" t="s">
        <v>58</v>
      </c>
      <c r="P2" s="44" t="s">
        <v>77</v>
      </c>
      <c r="Q2" s="44" t="s">
        <v>95</v>
      </c>
      <c r="R2" s="44" t="s">
        <v>116</v>
      </c>
      <c r="S2" s="44" t="s">
        <v>134</v>
      </c>
      <c r="T2" s="44" t="s">
        <v>385</v>
      </c>
      <c r="U2" s="44" t="s">
        <v>386</v>
      </c>
      <c r="V2" s="44" t="s">
        <v>174</v>
      </c>
      <c r="W2" s="44" t="s">
        <v>193</v>
      </c>
      <c r="X2" s="44" t="s">
        <v>388</v>
      </c>
      <c r="Y2" s="44" t="s">
        <v>231</v>
      </c>
      <c r="Z2" s="44" t="s">
        <v>247</v>
      </c>
      <c r="AA2" s="44" t="s">
        <v>375</v>
      </c>
      <c r="AB2" s="44" t="s">
        <v>376</v>
      </c>
      <c r="AC2" s="44" t="s">
        <v>309</v>
      </c>
      <c r="AD2" s="44" t="s">
        <v>377</v>
      </c>
    </row>
    <row r="3" spans="1:30" x14ac:dyDescent="0.25">
      <c r="A3" s="20" t="s">
        <v>378</v>
      </c>
      <c r="C3" s="20" t="s">
        <v>0</v>
      </c>
      <c r="D3" s="20" t="s">
        <v>58</v>
      </c>
      <c r="E3" s="20" t="s">
        <v>116</v>
      </c>
      <c r="F3" s="20" t="s">
        <v>385</v>
      </c>
      <c r="G3" s="20" t="s">
        <v>193</v>
      </c>
      <c r="H3" s="20" t="s">
        <v>247</v>
      </c>
      <c r="I3" s="20" t="s">
        <v>309</v>
      </c>
      <c r="J3" s="20" t="s">
        <v>379</v>
      </c>
      <c r="M3" s="45" t="s">
        <v>34</v>
      </c>
      <c r="N3" s="45" t="s">
        <v>43</v>
      </c>
      <c r="O3" s="45" t="s">
        <v>59</v>
      </c>
      <c r="P3" s="45" t="s">
        <v>78</v>
      </c>
      <c r="Q3" s="45" t="s">
        <v>96</v>
      </c>
      <c r="R3" s="45" t="s">
        <v>117</v>
      </c>
      <c r="S3" s="45" t="s">
        <v>135</v>
      </c>
      <c r="T3" s="45" t="s">
        <v>150</v>
      </c>
      <c r="U3" s="45" t="s">
        <v>161</v>
      </c>
      <c r="V3" s="45" t="s">
        <v>175</v>
      </c>
      <c r="W3" s="45" t="s">
        <v>194</v>
      </c>
      <c r="X3" s="45" t="s">
        <v>212</v>
      </c>
      <c r="Y3" s="45" t="s">
        <v>232</v>
      </c>
      <c r="Z3" s="45" t="s">
        <v>248</v>
      </c>
      <c r="AA3" s="45" t="s">
        <v>270</v>
      </c>
      <c r="AB3" s="45" t="s">
        <v>288</v>
      </c>
      <c r="AC3" s="45" t="s">
        <v>310</v>
      </c>
      <c r="AD3" s="45" t="s">
        <v>327</v>
      </c>
    </row>
    <row r="4" spans="1:30" x14ac:dyDescent="0.25">
      <c r="A4" s="20" t="s">
        <v>382</v>
      </c>
      <c r="C4" s="27" t="s">
        <v>42</v>
      </c>
      <c r="D4" s="20" t="s">
        <v>77</v>
      </c>
      <c r="E4" s="27" t="s">
        <v>134</v>
      </c>
      <c r="F4" s="20" t="s">
        <v>386</v>
      </c>
      <c r="G4" s="20" t="s">
        <v>388</v>
      </c>
      <c r="H4" s="20" t="s">
        <v>375</v>
      </c>
      <c r="I4" s="27" t="s">
        <v>377</v>
      </c>
      <c r="J4" s="20" t="s">
        <v>381</v>
      </c>
      <c r="M4" s="81" t="s">
        <v>35</v>
      </c>
      <c r="N4" s="45" t="s">
        <v>44</v>
      </c>
      <c r="O4" s="45" t="s">
        <v>60</v>
      </c>
      <c r="P4" s="45" t="s">
        <v>79</v>
      </c>
      <c r="Q4" s="45" t="s">
        <v>98</v>
      </c>
      <c r="R4" s="45" t="s">
        <v>118</v>
      </c>
      <c r="S4" s="45" t="s">
        <v>140</v>
      </c>
      <c r="T4" s="45" t="s">
        <v>151</v>
      </c>
      <c r="U4" s="45" t="s">
        <v>162</v>
      </c>
      <c r="V4" s="45" t="s">
        <v>176</v>
      </c>
      <c r="W4" s="45" t="s">
        <v>196</v>
      </c>
      <c r="X4" s="45" t="s">
        <v>213</v>
      </c>
      <c r="Y4" s="45" t="s">
        <v>233</v>
      </c>
      <c r="Z4" s="45" t="s">
        <v>249</v>
      </c>
      <c r="AA4" s="45" t="s">
        <v>271</v>
      </c>
      <c r="AB4" s="45" t="s">
        <v>289</v>
      </c>
      <c r="AC4" s="45" t="s">
        <v>311</v>
      </c>
      <c r="AD4" s="45" t="s">
        <v>328</v>
      </c>
    </row>
    <row r="5" spans="1:30" x14ac:dyDescent="0.25">
      <c r="A5" s="20" t="s">
        <v>383</v>
      </c>
      <c r="C5" s="27"/>
      <c r="D5" s="20" t="s">
        <v>95</v>
      </c>
      <c r="E5" s="27"/>
      <c r="F5" s="20" t="s">
        <v>174</v>
      </c>
      <c r="G5" s="20" t="s">
        <v>231</v>
      </c>
      <c r="H5" s="20" t="s">
        <v>376</v>
      </c>
      <c r="I5" s="27"/>
      <c r="J5" s="27"/>
      <c r="K5" s="27"/>
      <c r="M5" s="81" t="s">
        <v>36</v>
      </c>
      <c r="N5" s="45" t="s">
        <v>45</v>
      </c>
      <c r="O5" s="45" t="s">
        <v>61</v>
      </c>
      <c r="P5" s="45" t="s">
        <v>80</v>
      </c>
      <c r="Q5" s="45" t="s">
        <v>99</v>
      </c>
      <c r="R5" s="45" t="s">
        <v>119</v>
      </c>
      <c r="S5" s="45" t="s">
        <v>141</v>
      </c>
      <c r="T5" s="45" t="s">
        <v>152</v>
      </c>
      <c r="U5" s="45" t="s">
        <v>160</v>
      </c>
      <c r="V5" s="45" t="s">
        <v>177</v>
      </c>
      <c r="W5" s="45" t="s">
        <v>197</v>
      </c>
      <c r="X5" s="45" t="s">
        <v>214</v>
      </c>
      <c r="Y5" s="45" t="s">
        <v>234</v>
      </c>
      <c r="Z5" s="45" t="s">
        <v>250</v>
      </c>
      <c r="AA5" s="45" t="s">
        <v>272</v>
      </c>
      <c r="AB5" s="45" t="s">
        <v>291</v>
      </c>
      <c r="AC5" s="45" t="s">
        <v>313</v>
      </c>
      <c r="AD5" s="45" t="s">
        <v>329</v>
      </c>
    </row>
    <row r="6" spans="1:30" x14ac:dyDescent="0.25">
      <c r="A6" s="20" t="s">
        <v>384</v>
      </c>
      <c r="M6" s="81" t="s">
        <v>37</v>
      </c>
      <c r="N6" s="45" t="s">
        <v>47</v>
      </c>
      <c r="O6" s="45" t="s">
        <v>62</v>
      </c>
      <c r="P6" s="45" t="s">
        <v>81</v>
      </c>
      <c r="Q6" s="45" t="s">
        <v>100</v>
      </c>
      <c r="R6" s="45" t="s">
        <v>122</v>
      </c>
      <c r="S6" s="45" t="s">
        <v>143</v>
      </c>
      <c r="T6" s="45" t="s">
        <v>153</v>
      </c>
      <c r="U6" s="45" t="s">
        <v>163</v>
      </c>
      <c r="V6" s="45" t="s">
        <v>178</v>
      </c>
      <c r="W6" s="45" t="s">
        <v>198</v>
      </c>
      <c r="X6" s="45" t="s">
        <v>215</v>
      </c>
      <c r="Y6" s="45" t="s">
        <v>235</v>
      </c>
      <c r="Z6" s="45" t="s">
        <v>251</v>
      </c>
      <c r="AA6" s="45" t="s">
        <v>273</v>
      </c>
      <c r="AB6" s="45" t="s">
        <v>292</v>
      </c>
      <c r="AC6" s="45" t="s">
        <v>314</v>
      </c>
      <c r="AD6" s="45" t="s">
        <v>330</v>
      </c>
    </row>
    <row r="7" spans="1:30" x14ac:dyDescent="0.25">
      <c r="A7" s="20" t="s">
        <v>387</v>
      </c>
      <c r="M7" s="81" t="s">
        <v>39</v>
      </c>
      <c r="N7" s="45" t="s">
        <v>48</v>
      </c>
      <c r="O7" s="45" t="s">
        <v>64</v>
      </c>
      <c r="P7" s="45" t="s">
        <v>82</v>
      </c>
      <c r="Q7" s="45" t="s">
        <v>101</v>
      </c>
      <c r="R7" s="45" t="s">
        <v>123</v>
      </c>
      <c r="S7" s="45" t="s">
        <v>144</v>
      </c>
      <c r="T7" s="45" t="s">
        <v>154</v>
      </c>
      <c r="U7" s="45" t="s">
        <v>164</v>
      </c>
      <c r="V7" s="45" t="s">
        <v>179</v>
      </c>
      <c r="W7" s="45" t="s">
        <v>199</v>
      </c>
      <c r="X7" s="45" t="s">
        <v>216</v>
      </c>
      <c r="Y7" s="45" t="s">
        <v>236</v>
      </c>
      <c r="Z7" s="45" t="s">
        <v>252</v>
      </c>
      <c r="AA7" s="45" t="s">
        <v>274</v>
      </c>
      <c r="AB7" s="45" t="s">
        <v>293</v>
      </c>
      <c r="AC7" s="45" t="s">
        <v>315</v>
      </c>
      <c r="AD7" s="45" t="s">
        <v>332</v>
      </c>
    </row>
    <row r="8" spans="1:30" x14ac:dyDescent="0.25">
      <c r="A8" s="20" t="s">
        <v>246</v>
      </c>
      <c r="M8" s="81" t="s">
        <v>41</v>
      </c>
      <c r="N8" s="45" t="s">
        <v>49</v>
      </c>
      <c r="O8" s="45" t="s">
        <v>65</v>
      </c>
      <c r="P8" s="45" t="s">
        <v>83</v>
      </c>
      <c r="Q8" s="45" t="s">
        <v>102</v>
      </c>
      <c r="R8" s="45" t="s">
        <v>124</v>
      </c>
      <c r="S8" s="45" t="s">
        <v>145</v>
      </c>
      <c r="T8" s="45" t="s">
        <v>155</v>
      </c>
      <c r="U8" s="45" t="s">
        <v>165</v>
      </c>
      <c r="V8" s="45" t="s">
        <v>180</v>
      </c>
      <c r="W8" s="45" t="s">
        <v>200</v>
      </c>
      <c r="X8" s="45" t="s">
        <v>217</v>
      </c>
      <c r="Y8" s="45" t="s">
        <v>237</v>
      </c>
      <c r="Z8" s="45" t="s">
        <v>253</v>
      </c>
      <c r="AA8" s="45" t="s">
        <v>275</v>
      </c>
      <c r="AB8" s="45" t="s">
        <v>294</v>
      </c>
      <c r="AC8" s="45" t="s">
        <v>316</v>
      </c>
      <c r="AD8" s="45" t="s">
        <v>333</v>
      </c>
    </row>
    <row r="9" spans="1:30" x14ac:dyDescent="0.25">
      <c r="A9" s="20" t="s">
        <v>308</v>
      </c>
      <c r="M9" s="81"/>
      <c r="N9" s="45" t="s">
        <v>50</v>
      </c>
      <c r="O9" s="45" t="s">
        <v>66</v>
      </c>
      <c r="P9" s="45" t="s">
        <v>84</v>
      </c>
      <c r="Q9" s="45" t="s">
        <v>103</v>
      </c>
      <c r="R9" s="45" t="s">
        <v>125</v>
      </c>
      <c r="S9" s="45" t="s">
        <v>146</v>
      </c>
      <c r="T9" s="45" t="s">
        <v>156</v>
      </c>
      <c r="U9" s="45" t="s">
        <v>166</v>
      </c>
      <c r="V9" s="45" t="s">
        <v>181</v>
      </c>
      <c r="W9" s="45" t="s">
        <v>201</v>
      </c>
      <c r="X9" s="45" t="s">
        <v>218</v>
      </c>
      <c r="Y9" s="45" t="s">
        <v>238</v>
      </c>
      <c r="Z9" s="45" t="s">
        <v>254</v>
      </c>
      <c r="AA9" s="45" t="s">
        <v>276</v>
      </c>
      <c r="AB9" s="45" t="s">
        <v>295</v>
      </c>
      <c r="AC9" s="45" t="s">
        <v>317</v>
      </c>
      <c r="AD9" s="45" t="s">
        <v>334</v>
      </c>
    </row>
    <row r="10" spans="1:30" x14ac:dyDescent="0.25">
      <c r="A10" s="20" t="s">
        <v>396</v>
      </c>
      <c r="M10" s="81"/>
      <c r="N10" s="45" t="s">
        <v>52</v>
      </c>
      <c r="O10" s="45" t="s">
        <v>67</v>
      </c>
      <c r="P10" s="45" t="s">
        <v>86</v>
      </c>
      <c r="Q10" s="45" t="s">
        <v>104</v>
      </c>
      <c r="R10" s="45" t="s">
        <v>126</v>
      </c>
      <c r="S10" s="45" t="s">
        <v>147</v>
      </c>
      <c r="T10" s="45" t="s">
        <v>157</v>
      </c>
      <c r="U10" s="45" t="s">
        <v>167</v>
      </c>
      <c r="V10" s="45" t="s">
        <v>182</v>
      </c>
      <c r="W10" s="45" t="s">
        <v>203</v>
      </c>
      <c r="X10" s="45" t="s">
        <v>219</v>
      </c>
      <c r="Y10" s="45" t="s">
        <v>239</v>
      </c>
      <c r="Z10" s="45" t="s">
        <v>255</v>
      </c>
      <c r="AA10" s="45" t="s">
        <v>279</v>
      </c>
      <c r="AB10" s="45" t="s">
        <v>296</v>
      </c>
      <c r="AC10" s="45" t="s">
        <v>318</v>
      </c>
      <c r="AD10" s="45" t="s">
        <v>335</v>
      </c>
    </row>
    <row r="11" spans="1:30" x14ac:dyDescent="0.25">
      <c r="M11" s="81"/>
      <c r="N11" s="45" t="s">
        <v>51</v>
      </c>
      <c r="O11" s="45" t="s">
        <v>68</v>
      </c>
      <c r="P11" s="45" t="s">
        <v>87</v>
      </c>
      <c r="Q11" s="45" t="s">
        <v>105</v>
      </c>
      <c r="R11" s="45" t="s">
        <v>128</v>
      </c>
      <c r="S11" s="45" t="s">
        <v>148</v>
      </c>
      <c r="T11" s="45" t="s">
        <v>158</v>
      </c>
      <c r="U11" s="45" t="s">
        <v>168</v>
      </c>
      <c r="V11" s="45" t="s">
        <v>183</v>
      </c>
      <c r="W11" s="45" t="s">
        <v>205</v>
      </c>
      <c r="X11" s="45" t="s">
        <v>481</v>
      </c>
      <c r="Y11" s="45" t="s">
        <v>240</v>
      </c>
      <c r="Z11" s="45" t="s">
        <v>256</v>
      </c>
      <c r="AA11" s="45" t="s">
        <v>281</v>
      </c>
      <c r="AB11" s="45" t="s">
        <v>297</v>
      </c>
      <c r="AC11" s="45" t="s">
        <v>319</v>
      </c>
      <c r="AD11" s="45" t="s">
        <v>326</v>
      </c>
    </row>
    <row r="12" spans="1:30" x14ac:dyDescent="0.25">
      <c r="N12" s="45" t="s">
        <v>53</v>
      </c>
      <c r="O12" s="45" t="s">
        <v>69</v>
      </c>
      <c r="P12" s="45" t="s">
        <v>88</v>
      </c>
      <c r="Q12" s="45" t="s">
        <v>106</v>
      </c>
      <c r="R12" s="45" t="s">
        <v>129</v>
      </c>
      <c r="S12" s="45" t="s">
        <v>149</v>
      </c>
      <c r="T12" s="45" t="s">
        <v>159</v>
      </c>
      <c r="U12" s="45" t="s">
        <v>169</v>
      </c>
      <c r="V12" s="45" t="s">
        <v>184</v>
      </c>
      <c r="W12" s="45" t="s">
        <v>206</v>
      </c>
      <c r="X12" s="45" t="s">
        <v>221</v>
      </c>
      <c r="Y12" s="45" t="s">
        <v>241</v>
      </c>
      <c r="Z12" s="45" t="s">
        <v>257</v>
      </c>
      <c r="AA12" s="45" t="s">
        <v>282</v>
      </c>
      <c r="AB12" s="45" t="s">
        <v>298</v>
      </c>
      <c r="AC12" s="45" t="s">
        <v>320</v>
      </c>
      <c r="AD12" s="45" t="s">
        <v>338</v>
      </c>
    </row>
    <row r="13" spans="1:30" x14ac:dyDescent="0.25">
      <c r="N13" s="45" t="s">
        <v>55</v>
      </c>
      <c r="O13" s="45" t="s">
        <v>70</v>
      </c>
      <c r="P13" s="45" t="s">
        <v>89</v>
      </c>
      <c r="Q13" s="45" t="s">
        <v>107</v>
      </c>
      <c r="R13" s="45" t="s">
        <v>130</v>
      </c>
      <c r="S13" s="45"/>
      <c r="U13" s="45" t="s">
        <v>170</v>
      </c>
      <c r="V13" s="45" t="s">
        <v>185</v>
      </c>
      <c r="W13" s="45" t="s">
        <v>207</v>
      </c>
      <c r="X13" s="45" t="s">
        <v>223</v>
      </c>
      <c r="Y13" s="45" t="s">
        <v>242</v>
      </c>
      <c r="Z13" s="45" t="s">
        <v>258</v>
      </c>
      <c r="AA13" s="45" t="s">
        <v>283</v>
      </c>
      <c r="AB13" s="45" t="s">
        <v>300</v>
      </c>
      <c r="AC13" s="45" t="s">
        <v>321</v>
      </c>
      <c r="AD13" s="45"/>
    </row>
    <row r="14" spans="1:30" x14ac:dyDescent="0.25">
      <c r="N14" s="45" t="s">
        <v>56</v>
      </c>
      <c r="O14" s="45" t="s">
        <v>73</v>
      </c>
      <c r="P14" s="45" t="s">
        <v>90</v>
      </c>
      <c r="Q14" s="45" t="s">
        <v>108</v>
      </c>
      <c r="R14" s="45" t="s">
        <v>131</v>
      </c>
      <c r="S14" s="45"/>
      <c r="U14" s="45" t="s">
        <v>171</v>
      </c>
      <c r="V14" s="45" t="s">
        <v>186</v>
      </c>
      <c r="W14" s="45" t="s">
        <v>208</v>
      </c>
      <c r="X14" s="45" t="s">
        <v>224</v>
      </c>
      <c r="Y14" s="45" t="s">
        <v>243</v>
      </c>
      <c r="Z14" s="45" t="s">
        <v>259</v>
      </c>
      <c r="AA14" s="45" t="s">
        <v>284</v>
      </c>
      <c r="AB14" s="45" t="s">
        <v>301</v>
      </c>
      <c r="AC14" s="45" t="s">
        <v>322</v>
      </c>
      <c r="AD14" s="45"/>
    </row>
    <row r="15" spans="1:30" x14ac:dyDescent="0.25">
      <c r="N15" s="45" t="s">
        <v>57</v>
      </c>
      <c r="O15" s="45" t="s">
        <v>74</v>
      </c>
      <c r="P15" s="45" t="s">
        <v>91</v>
      </c>
      <c r="Q15" s="45" t="s">
        <v>109</v>
      </c>
      <c r="R15" s="45"/>
      <c r="S15" s="45"/>
      <c r="U15" s="45" t="s">
        <v>172</v>
      </c>
      <c r="V15" s="45" t="s">
        <v>187</v>
      </c>
      <c r="W15" s="45" t="s">
        <v>209</v>
      </c>
      <c r="X15" s="45" t="s">
        <v>225</v>
      </c>
      <c r="Y15" s="45" t="s">
        <v>244</v>
      </c>
      <c r="Z15" s="45" t="s">
        <v>260</v>
      </c>
      <c r="AA15" s="45" t="s">
        <v>285</v>
      </c>
      <c r="AB15" s="45" t="s">
        <v>303</v>
      </c>
      <c r="AC15" s="45" t="s">
        <v>323</v>
      </c>
    </row>
    <row r="16" spans="1:30" x14ac:dyDescent="0.25">
      <c r="N16" s="45"/>
      <c r="O16" s="45" t="s">
        <v>75</v>
      </c>
      <c r="P16" s="45" t="s">
        <v>93</v>
      </c>
      <c r="Q16" s="45" t="s">
        <v>110</v>
      </c>
      <c r="R16" s="45"/>
      <c r="S16" s="45"/>
      <c r="U16" s="45"/>
      <c r="V16" s="45" t="s">
        <v>189</v>
      </c>
      <c r="W16" s="45" t="s">
        <v>210</v>
      </c>
      <c r="X16" s="45" t="s">
        <v>226</v>
      </c>
      <c r="Y16" s="45" t="s">
        <v>245</v>
      </c>
      <c r="Z16" s="45" t="s">
        <v>261</v>
      </c>
      <c r="AA16" s="45" t="s">
        <v>286</v>
      </c>
      <c r="AB16" s="45" t="s">
        <v>306</v>
      </c>
      <c r="AC16" s="45" t="s">
        <v>324</v>
      </c>
    </row>
    <row r="17" spans="13:30" x14ac:dyDescent="0.25">
      <c r="N17" s="45"/>
      <c r="O17" s="45"/>
      <c r="P17" s="45" t="s">
        <v>94</v>
      </c>
      <c r="Q17" s="45" t="s">
        <v>111</v>
      </c>
      <c r="R17" s="45"/>
      <c r="S17" s="45"/>
      <c r="V17" s="45" t="s">
        <v>190</v>
      </c>
      <c r="W17" s="45" t="s">
        <v>211</v>
      </c>
      <c r="X17" s="45" t="s">
        <v>227</v>
      </c>
      <c r="Z17" s="45" t="s">
        <v>262</v>
      </c>
      <c r="AA17" s="45" t="s">
        <v>287</v>
      </c>
      <c r="AB17" s="45" t="s">
        <v>307</v>
      </c>
      <c r="AC17" s="45" t="s">
        <v>325</v>
      </c>
    </row>
    <row r="18" spans="13:30" x14ac:dyDescent="0.25">
      <c r="O18" s="45"/>
      <c r="P18" s="45"/>
      <c r="Q18" s="45" t="s">
        <v>112</v>
      </c>
      <c r="V18" s="45" t="s">
        <v>191</v>
      </c>
      <c r="W18" s="45"/>
      <c r="X18" s="45" t="s">
        <v>228</v>
      </c>
      <c r="Z18" s="45" t="s">
        <v>263</v>
      </c>
      <c r="AA18" s="45"/>
      <c r="AB18" s="45"/>
      <c r="AC18" s="45"/>
    </row>
    <row r="19" spans="13:30" x14ac:dyDescent="0.25">
      <c r="O19" s="45"/>
      <c r="P19" s="45"/>
      <c r="Q19" s="45" t="s">
        <v>113</v>
      </c>
      <c r="V19" s="45" t="s">
        <v>192</v>
      </c>
      <c r="W19" s="45"/>
      <c r="X19" s="45" t="s">
        <v>229</v>
      </c>
      <c r="Z19" s="45" t="s">
        <v>264</v>
      </c>
      <c r="AA19" s="45"/>
      <c r="AB19" s="45"/>
    </row>
    <row r="20" spans="13:30" x14ac:dyDescent="0.25">
      <c r="O20" s="45"/>
      <c r="Q20" s="45" t="s">
        <v>115</v>
      </c>
      <c r="R20" s="45"/>
      <c r="V20" s="45"/>
      <c r="X20" s="45" t="s">
        <v>230</v>
      </c>
      <c r="Z20" s="45" t="s">
        <v>265</v>
      </c>
      <c r="AB20" s="45"/>
    </row>
    <row r="21" spans="13:30" x14ac:dyDescent="0.25">
      <c r="Q21" s="45"/>
      <c r="R21" s="45"/>
      <c r="X21" s="45"/>
      <c r="Z21" s="45" t="s">
        <v>266</v>
      </c>
      <c r="AB21" s="45"/>
    </row>
    <row r="22" spans="13:30" x14ac:dyDescent="0.25">
      <c r="Q22" s="45"/>
      <c r="R22" s="45"/>
      <c r="Z22" s="45" t="s">
        <v>268</v>
      </c>
    </row>
    <row r="23" spans="13:30" x14ac:dyDescent="0.25">
      <c r="Z23" s="45" t="s">
        <v>267</v>
      </c>
    </row>
    <row r="24" spans="13:30" x14ac:dyDescent="0.25">
      <c r="Z24" s="45" t="s">
        <v>269</v>
      </c>
    </row>
    <row r="32" spans="13:30" x14ac:dyDescent="0.25">
      <c r="M32" s="316" t="s">
        <v>397</v>
      </c>
      <c r="N32" s="316"/>
      <c r="O32" s="316"/>
      <c r="P32" s="316"/>
      <c r="Q32" s="316"/>
      <c r="R32" s="316"/>
      <c r="S32" s="316"/>
      <c r="T32" s="316"/>
      <c r="U32" s="316"/>
      <c r="V32" s="316"/>
      <c r="W32" s="316"/>
      <c r="X32" s="316"/>
      <c r="Y32" s="316"/>
      <c r="Z32" s="316"/>
      <c r="AA32" s="316"/>
      <c r="AB32" s="316"/>
      <c r="AC32" s="316"/>
      <c r="AD32" s="316"/>
    </row>
    <row r="33" spans="13:30" x14ac:dyDescent="0.25">
      <c r="M33" s="44" t="s">
        <v>0</v>
      </c>
      <c r="N33" s="44" t="s">
        <v>42</v>
      </c>
      <c r="O33" s="44" t="s">
        <v>58</v>
      </c>
      <c r="P33" s="44" t="s">
        <v>77</v>
      </c>
      <c r="Q33" s="44" t="s">
        <v>95</v>
      </c>
      <c r="R33" s="44" t="s">
        <v>116</v>
      </c>
      <c r="S33" s="44" t="s">
        <v>134</v>
      </c>
      <c r="T33" s="44" t="s">
        <v>385</v>
      </c>
      <c r="U33" s="44" t="s">
        <v>386</v>
      </c>
      <c r="V33" s="44" t="s">
        <v>174</v>
      </c>
      <c r="W33" s="44" t="s">
        <v>193</v>
      </c>
      <c r="X33" s="44" t="s">
        <v>388</v>
      </c>
      <c r="Y33" s="44" t="s">
        <v>231</v>
      </c>
      <c r="Z33" s="44" t="s">
        <v>247</v>
      </c>
      <c r="AA33" s="44" t="s">
        <v>375</v>
      </c>
      <c r="AB33" s="44" t="s">
        <v>376</v>
      </c>
      <c r="AC33" s="44" t="s">
        <v>309</v>
      </c>
      <c r="AD33" s="44" t="s">
        <v>398</v>
      </c>
    </row>
    <row r="34" spans="13:30" x14ac:dyDescent="0.25">
      <c r="M34" s="46" t="s">
        <v>4</v>
      </c>
      <c r="N34" s="46" t="s">
        <v>399</v>
      </c>
      <c r="O34" s="46" t="s">
        <v>59</v>
      </c>
      <c r="P34" s="46" t="s">
        <v>78</v>
      </c>
      <c r="Q34" s="46" t="s">
        <v>96</v>
      </c>
      <c r="R34" s="46" t="s">
        <v>117</v>
      </c>
      <c r="S34" s="46" t="s">
        <v>135</v>
      </c>
      <c r="T34" s="46" t="s">
        <v>150</v>
      </c>
      <c r="U34" s="46" t="s">
        <v>161</v>
      </c>
      <c r="V34" s="46" t="s">
        <v>175</v>
      </c>
      <c r="W34" s="46" t="s">
        <v>194</v>
      </c>
      <c r="X34" s="46" t="s">
        <v>212</v>
      </c>
      <c r="Y34" s="46" t="s">
        <v>232</v>
      </c>
      <c r="Z34" s="46" t="s">
        <v>248</v>
      </c>
      <c r="AA34" s="46" t="s">
        <v>270</v>
      </c>
      <c r="AB34" s="46" t="s">
        <v>288</v>
      </c>
      <c r="AC34" s="46" t="s">
        <v>310</v>
      </c>
      <c r="AD34" s="46" t="s">
        <v>327</v>
      </c>
    </row>
    <row r="35" spans="13:30" x14ac:dyDescent="0.25">
      <c r="M35" s="46" t="s">
        <v>400</v>
      </c>
      <c r="N35" s="46" t="s">
        <v>43</v>
      </c>
      <c r="O35" s="46" t="s">
        <v>401</v>
      </c>
      <c r="P35" s="46" t="s">
        <v>79</v>
      </c>
      <c r="Q35" s="46" t="s">
        <v>97</v>
      </c>
      <c r="R35" s="46" t="s">
        <v>118</v>
      </c>
      <c r="S35" s="46" t="s">
        <v>402</v>
      </c>
      <c r="T35" s="46" t="s">
        <v>151</v>
      </c>
      <c r="U35" s="46" t="s">
        <v>162</v>
      </c>
      <c r="V35" s="46" t="s">
        <v>176</v>
      </c>
      <c r="W35" s="46" t="s">
        <v>195</v>
      </c>
      <c r="X35" s="46" t="s">
        <v>213</v>
      </c>
      <c r="Y35" s="46" t="s">
        <v>233</v>
      </c>
      <c r="Z35" s="46" t="s">
        <v>249</v>
      </c>
      <c r="AA35" s="46" t="s">
        <v>271</v>
      </c>
      <c r="AB35" s="46" t="s">
        <v>289</v>
      </c>
      <c r="AC35" s="46" t="s">
        <v>311</v>
      </c>
      <c r="AD35" s="46" t="s">
        <v>328</v>
      </c>
    </row>
    <row r="36" spans="13:30" x14ac:dyDescent="0.25">
      <c r="M36" s="46" t="s">
        <v>403</v>
      </c>
      <c r="N36" s="46" t="s">
        <v>44</v>
      </c>
      <c r="O36" s="46" t="s">
        <v>404</v>
      </c>
      <c r="P36" s="46" t="s">
        <v>80</v>
      </c>
      <c r="Q36" s="46" t="s">
        <v>405</v>
      </c>
      <c r="R36" s="46" t="s">
        <v>120</v>
      </c>
      <c r="S36" s="46" t="s">
        <v>406</v>
      </c>
      <c r="T36" s="46" t="s">
        <v>152</v>
      </c>
      <c r="U36" s="46" t="s">
        <v>160</v>
      </c>
      <c r="V36" s="46" t="s">
        <v>177</v>
      </c>
      <c r="W36" s="46" t="s">
        <v>196</v>
      </c>
      <c r="X36" s="46" t="s">
        <v>214</v>
      </c>
      <c r="Y36" s="46" t="s">
        <v>234</v>
      </c>
      <c r="Z36" s="46" t="s">
        <v>250</v>
      </c>
      <c r="AA36" s="46" t="s">
        <v>272</v>
      </c>
      <c r="AB36" s="46" t="s">
        <v>290</v>
      </c>
      <c r="AC36" s="46" t="s">
        <v>312</v>
      </c>
      <c r="AD36" s="46" t="s">
        <v>329</v>
      </c>
    </row>
    <row r="37" spans="13:30" x14ac:dyDescent="0.25">
      <c r="M37" s="46" t="s">
        <v>34</v>
      </c>
      <c r="N37" s="46" t="s">
        <v>45</v>
      </c>
      <c r="O37" s="46" t="s">
        <v>60</v>
      </c>
      <c r="P37" s="46" t="s">
        <v>81</v>
      </c>
      <c r="Q37" s="46" t="s">
        <v>98</v>
      </c>
      <c r="R37" s="46" t="s">
        <v>119</v>
      </c>
      <c r="S37" s="46" t="s">
        <v>136</v>
      </c>
      <c r="T37" s="46" t="s">
        <v>153</v>
      </c>
      <c r="U37" s="46" t="s">
        <v>163</v>
      </c>
      <c r="V37" s="46" t="s">
        <v>178</v>
      </c>
      <c r="W37" s="46" t="s">
        <v>197</v>
      </c>
      <c r="X37" s="46" t="s">
        <v>215</v>
      </c>
      <c r="Y37" s="46" t="s">
        <v>235</v>
      </c>
      <c r="Z37" s="46" t="s">
        <v>251</v>
      </c>
      <c r="AA37" s="46" t="s">
        <v>273</v>
      </c>
      <c r="AB37" s="46" t="s">
        <v>291</v>
      </c>
      <c r="AC37" s="46" t="s">
        <v>313</v>
      </c>
      <c r="AD37" s="46" t="s">
        <v>330</v>
      </c>
    </row>
    <row r="38" spans="13:30" x14ac:dyDescent="0.25">
      <c r="M38" s="46" t="s">
        <v>35</v>
      </c>
      <c r="N38" s="46" t="s">
        <v>46</v>
      </c>
      <c r="O38" s="46" t="s">
        <v>61</v>
      </c>
      <c r="P38" s="46" t="s">
        <v>82</v>
      </c>
      <c r="Q38" s="46" t="s">
        <v>99</v>
      </c>
      <c r="R38" s="46" t="s">
        <v>121</v>
      </c>
      <c r="S38" s="46" t="s">
        <v>407</v>
      </c>
      <c r="T38" s="46" t="s">
        <v>408</v>
      </c>
      <c r="U38" s="46" t="s">
        <v>164</v>
      </c>
      <c r="V38" s="46" t="s">
        <v>179</v>
      </c>
      <c r="W38" s="46" t="s">
        <v>198</v>
      </c>
      <c r="X38" s="46" t="s">
        <v>216</v>
      </c>
      <c r="Y38" s="46" t="s">
        <v>236</v>
      </c>
      <c r="Z38" s="46" t="s">
        <v>252</v>
      </c>
      <c r="AA38" s="46" t="s">
        <v>274</v>
      </c>
      <c r="AB38" s="46" t="s">
        <v>292</v>
      </c>
      <c r="AC38" s="46" t="s">
        <v>409</v>
      </c>
      <c r="AD38" s="46" t="s">
        <v>331</v>
      </c>
    </row>
    <row r="39" spans="13:30" x14ac:dyDescent="0.25">
      <c r="M39" s="46" t="s">
        <v>36</v>
      </c>
      <c r="N39" s="46" t="s">
        <v>47</v>
      </c>
      <c r="O39" s="46" t="s">
        <v>410</v>
      </c>
      <c r="P39" s="46" t="s">
        <v>411</v>
      </c>
      <c r="Q39" s="46" t="s">
        <v>100</v>
      </c>
      <c r="R39" s="46" t="s">
        <v>122</v>
      </c>
      <c r="S39" s="46" t="s">
        <v>137</v>
      </c>
      <c r="T39" s="46" t="s">
        <v>154</v>
      </c>
      <c r="U39" s="46" t="s">
        <v>165</v>
      </c>
      <c r="V39" s="46" t="s">
        <v>180</v>
      </c>
      <c r="W39" s="46" t="s">
        <v>199</v>
      </c>
      <c r="X39" s="46" t="s">
        <v>217</v>
      </c>
      <c r="Y39" s="46" t="s">
        <v>237</v>
      </c>
      <c r="Z39" s="46" t="s">
        <v>253</v>
      </c>
      <c r="AA39" s="46" t="s">
        <v>275</v>
      </c>
      <c r="AB39" s="46" t="s">
        <v>293</v>
      </c>
      <c r="AC39" s="46" t="s">
        <v>314</v>
      </c>
      <c r="AD39" s="46" t="s">
        <v>332</v>
      </c>
    </row>
    <row r="40" spans="13:30" x14ac:dyDescent="0.25">
      <c r="M40" s="46" t="s">
        <v>37</v>
      </c>
      <c r="N40" s="46" t="s">
        <v>48</v>
      </c>
      <c r="O40" s="46" t="s">
        <v>62</v>
      </c>
      <c r="P40" s="46" t="s">
        <v>412</v>
      </c>
      <c r="Q40" s="46" t="s">
        <v>101</v>
      </c>
      <c r="R40" s="46" t="s">
        <v>413</v>
      </c>
      <c r="S40" s="46" t="s">
        <v>138</v>
      </c>
      <c r="T40" s="46" t="s">
        <v>155</v>
      </c>
      <c r="U40" s="46" t="s">
        <v>166</v>
      </c>
      <c r="V40" s="46" t="s">
        <v>181</v>
      </c>
      <c r="W40" s="46" t="s">
        <v>200</v>
      </c>
      <c r="X40" s="46" t="s">
        <v>218</v>
      </c>
      <c r="Y40" s="46" t="s">
        <v>238</v>
      </c>
      <c r="Z40" s="46" t="s">
        <v>254</v>
      </c>
      <c r="AA40" s="46" t="s">
        <v>276</v>
      </c>
      <c r="AB40" s="46" t="s">
        <v>294</v>
      </c>
      <c r="AC40" s="46" t="s">
        <v>315</v>
      </c>
      <c r="AD40" s="46" t="s">
        <v>333</v>
      </c>
    </row>
    <row r="41" spans="13:30" x14ac:dyDescent="0.25">
      <c r="M41" s="46" t="s">
        <v>38</v>
      </c>
      <c r="N41" s="46" t="s">
        <v>49</v>
      </c>
      <c r="O41" s="46" t="s">
        <v>63</v>
      </c>
      <c r="P41" s="46" t="s">
        <v>83</v>
      </c>
      <c r="Q41" s="46" t="s">
        <v>102</v>
      </c>
      <c r="R41" s="46" t="s">
        <v>123</v>
      </c>
      <c r="S41" s="46" t="s">
        <v>139</v>
      </c>
      <c r="T41" s="46" t="s">
        <v>156</v>
      </c>
      <c r="U41" s="46" t="s">
        <v>167</v>
      </c>
      <c r="V41" s="46" t="s">
        <v>182</v>
      </c>
      <c r="W41" s="46" t="s">
        <v>201</v>
      </c>
      <c r="X41" s="46" t="s">
        <v>219</v>
      </c>
      <c r="Y41" s="46" t="s">
        <v>239</v>
      </c>
      <c r="Z41" s="46" t="s">
        <v>255</v>
      </c>
      <c r="AA41" s="46" t="s">
        <v>277</v>
      </c>
      <c r="AB41" s="46" t="s">
        <v>295</v>
      </c>
      <c r="AC41" s="46" t="s">
        <v>316</v>
      </c>
      <c r="AD41" s="46" t="s">
        <v>334</v>
      </c>
    </row>
    <row r="42" spans="13:30" x14ac:dyDescent="0.25">
      <c r="M42" s="46" t="s">
        <v>39</v>
      </c>
      <c r="N42" s="46" t="s">
        <v>50</v>
      </c>
      <c r="O42" s="46" t="s">
        <v>64</v>
      </c>
      <c r="P42" s="46" t="s">
        <v>84</v>
      </c>
      <c r="Q42" s="46" t="s">
        <v>103</v>
      </c>
      <c r="R42" s="46" t="s">
        <v>124</v>
      </c>
      <c r="S42" s="46" t="s">
        <v>140</v>
      </c>
      <c r="T42" s="46" t="s">
        <v>157</v>
      </c>
      <c r="U42" s="46" t="s">
        <v>168</v>
      </c>
      <c r="V42" s="46" t="s">
        <v>183</v>
      </c>
      <c r="W42" s="46" t="s">
        <v>202</v>
      </c>
      <c r="X42" s="46" t="s">
        <v>220</v>
      </c>
      <c r="Y42" s="46" t="s">
        <v>240</v>
      </c>
      <c r="Z42" s="46" t="s">
        <v>256</v>
      </c>
      <c r="AA42" s="46" t="s">
        <v>278</v>
      </c>
      <c r="AB42" s="46" t="s">
        <v>296</v>
      </c>
      <c r="AC42" s="46" t="s">
        <v>317</v>
      </c>
      <c r="AD42" s="46" t="s">
        <v>335</v>
      </c>
    </row>
    <row r="43" spans="13:30" x14ac:dyDescent="0.25">
      <c r="M43" s="46" t="s">
        <v>40</v>
      </c>
      <c r="N43" s="46" t="s">
        <v>52</v>
      </c>
      <c r="O43" s="46" t="s">
        <v>65</v>
      </c>
      <c r="P43" s="46" t="s">
        <v>85</v>
      </c>
      <c r="Q43" s="46" t="s">
        <v>104</v>
      </c>
      <c r="R43" s="46" t="s">
        <v>125</v>
      </c>
      <c r="S43" s="46" t="s">
        <v>141</v>
      </c>
      <c r="T43" s="46" t="s">
        <v>158</v>
      </c>
      <c r="U43" s="46" t="s">
        <v>169</v>
      </c>
      <c r="V43" s="46" t="s">
        <v>184</v>
      </c>
      <c r="W43" s="46" t="s">
        <v>203</v>
      </c>
      <c r="X43" s="46" t="s">
        <v>221</v>
      </c>
      <c r="Y43" s="46" t="s">
        <v>414</v>
      </c>
      <c r="Z43" s="46" t="s">
        <v>257</v>
      </c>
      <c r="AA43" s="46" t="s">
        <v>279</v>
      </c>
      <c r="AB43" s="46" t="s">
        <v>297</v>
      </c>
      <c r="AC43" s="46" t="s">
        <v>318</v>
      </c>
      <c r="AD43" s="46" t="s">
        <v>326</v>
      </c>
    </row>
    <row r="44" spans="13:30" x14ac:dyDescent="0.25">
      <c r="M44" s="46" t="s">
        <v>41</v>
      </c>
      <c r="N44" s="46" t="s">
        <v>51</v>
      </c>
      <c r="O44" s="46" t="s">
        <v>66</v>
      </c>
      <c r="P44" s="46" t="s">
        <v>86</v>
      </c>
      <c r="Q44" s="46" t="s">
        <v>105</v>
      </c>
      <c r="R44" s="46" t="s">
        <v>415</v>
      </c>
      <c r="S44" s="46" t="s">
        <v>142</v>
      </c>
      <c r="T44" s="46" t="s">
        <v>159</v>
      </c>
      <c r="U44" s="46" t="s">
        <v>170</v>
      </c>
      <c r="V44" s="46" t="s">
        <v>185</v>
      </c>
      <c r="W44" s="46" t="s">
        <v>204</v>
      </c>
      <c r="X44" s="46" t="s">
        <v>222</v>
      </c>
      <c r="Y44" s="46" t="s">
        <v>241</v>
      </c>
      <c r="Z44" s="46" t="s">
        <v>258</v>
      </c>
      <c r="AA44" s="46" t="s">
        <v>280</v>
      </c>
      <c r="AB44" s="46" t="s">
        <v>298</v>
      </c>
      <c r="AC44" s="46" t="s">
        <v>319</v>
      </c>
      <c r="AD44" s="46" t="s">
        <v>336</v>
      </c>
    </row>
    <row r="45" spans="13:30" x14ac:dyDescent="0.25">
      <c r="M45" s="1"/>
      <c r="N45" s="46" t="s">
        <v>53</v>
      </c>
      <c r="O45" s="46" t="s">
        <v>416</v>
      </c>
      <c r="P45" s="46" t="s">
        <v>87</v>
      </c>
      <c r="Q45" s="46" t="s">
        <v>106</v>
      </c>
      <c r="R45" s="46" t="s">
        <v>126</v>
      </c>
      <c r="S45" s="46" t="s">
        <v>143</v>
      </c>
      <c r="T45" s="1"/>
      <c r="U45" s="46" t="s">
        <v>171</v>
      </c>
      <c r="V45" s="46" t="s">
        <v>186</v>
      </c>
      <c r="W45" s="46" t="s">
        <v>205</v>
      </c>
      <c r="X45" s="46" t="s">
        <v>223</v>
      </c>
      <c r="Y45" s="46" t="s">
        <v>242</v>
      </c>
      <c r="Z45" s="46" t="s">
        <v>259</v>
      </c>
      <c r="AA45" s="46" t="s">
        <v>281</v>
      </c>
      <c r="AB45" s="46" t="s">
        <v>299</v>
      </c>
      <c r="AC45" s="46" t="s">
        <v>320</v>
      </c>
      <c r="AD45" s="46" t="s">
        <v>337</v>
      </c>
    </row>
    <row r="46" spans="13:30" x14ac:dyDescent="0.25">
      <c r="M46" s="1"/>
      <c r="N46" s="46" t="s">
        <v>54</v>
      </c>
      <c r="O46" s="46" t="s">
        <v>67</v>
      </c>
      <c r="P46" s="46" t="s">
        <v>88</v>
      </c>
      <c r="Q46" s="46" t="s">
        <v>417</v>
      </c>
      <c r="R46" s="46" t="s">
        <v>127</v>
      </c>
      <c r="S46" s="46" t="s">
        <v>144</v>
      </c>
      <c r="T46" s="1"/>
      <c r="U46" s="46" t="s">
        <v>172</v>
      </c>
      <c r="V46" s="46" t="s">
        <v>187</v>
      </c>
      <c r="W46" s="46" t="s">
        <v>206</v>
      </c>
      <c r="X46" s="46" t="s">
        <v>224</v>
      </c>
      <c r="Y46" s="46" t="s">
        <v>243</v>
      </c>
      <c r="Z46" s="46" t="s">
        <v>260</v>
      </c>
      <c r="AA46" s="46" t="s">
        <v>282</v>
      </c>
      <c r="AB46" s="46" t="s">
        <v>300</v>
      </c>
      <c r="AC46" s="46" t="s">
        <v>321</v>
      </c>
      <c r="AD46" s="46" t="s">
        <v>338</v>
      </c>
    </row>
    <row r="47" spans="13:30" x14ac:dyDescent="0.25">
      <c r="M47" s="1"/>
      <c r="N47" s="46" t="s">
        <v>55</v>
      </c>
      <c r="O47" s="46" t="s">
        <v>418</v>
      </c>
      <c r="P47" s="46" t="s">
        <v>89</v>
      </c>
      <c r="Q47" s="46" t="s">
        <v>107</v>
      </c>
      <c r="R47" s="46" t="s">
        <v>128</v>
      </c>
      <c r="S47" s="46" t="s">
        <v>145</v>
      </c>
      <c r="T47" s="1"/>
      <c r="U47" s="46" t="s">
        <v>173</v>
      </c>
      <c r="V47" s="46" t="s">
        <v>189</v>
      </c>
      <c r="W47" s="46" t="s">
        <v>207</v>
      </c>
      <c r="X47" s="46" t="s">
        <v>419</v>
      </c>
      <c r="Y47" s="46" t="s">
        <v>244</v>
      </c>
      <c r="Z47" s="46" t="s">
        <v>261</v>
      </c>
      <c r="AA47" s="46" t="s">
        <v>283</v>
      </c>
      <c r="AB47" s="46" t="s">
        <v>301</v>
      </c>
      <c r="AC47" s="46" t="s">
        <v>420</v>
      </c>
      <c r="AD47" s="1"/>
    </row>
    <row r="48" spans="13:30" x14ac:dyDescent="0.25">
      <c r="M48" s="1"/>
      <c r="N48" s="46" t="s">
        <v>56</v>
      </c>
      <c r="O48" s="46" t="s">
        <v>421</v>
      </c>
      <c r="P48" s="46" t="s">
        <v>90</v>
      </c>
      <c r="Q48" s="46" t="s">
        <v>422</v>
      </c>
      <c r="R48" s="46" t="s">
        <v>129</v>
      </c>
      <c r="S48" s="46" t="s">
        <v>146</v>
      </c>
      <c r="T48" s="1"/>
      <c r="U48" s="1"/>
      <c r="V48" s="46" t="s">
        <v>190</v>
      </c>
      <c r="W48" s="46" t="s">
        <v>208</v>
      </c>
      <c r="X48" s="46" t="s">
        <v>225</v>
      </c>
      <c r="Y48" s="46" t="s">
        <v>245</v>
      </c>
      <c r="Z48" s="46" t="s">
        <v>262</v>
      </c>
      <c r="AA48" s="46" t="s">
        <v>284</v>
      </c>
      <c r="AB48" s="46" t="s">
        <v>302</v>
      </c>
      <c r="AC48" s="46" t="s">
        <v>322</v>
      </c>
      <c r="AD48" s="1"/>
    </row>
    <row r="49" spans="13:30" x14ac:dyDescent="0.25">
      <c r="M49" s="1"/>
      <c r="N49" s="46" t="s">
        <v>57</v>
      </c>
      <c r="O49" s="46" t="s">
        <v>68</v>
      </c>
      <c r="P49" s="46" t="s">
        <v>91</v>
      </c>
      <c r="Q49" s="46" t="s">
        <v>108</v>
      </c>
      <c r="R49" s="46" t="s">
        <v>423</v>
      </c>
      <c r="S49" s="46" t="s">
        <v>424</v>
      </c>
      <c r="T49" s="1"/>
      <c r="U49" s="1"/>
      <c r="V49" s="46" t="s">
        <v>191</v>
      </c>
      <c r="W49" s="46" t="s">
        <v>209</v>
      </c>
      <c r="X49" s="46" t="s">
        <v>226</v>
      </c>
      <c r="Y49" s="1"/>
      <c r="Z49" s="46" t="s">
        <v>263</v>
      </c>
      <c r="AA49" s="46" t="s">
        <v>285</v>
      </c>
      <c r="AB49" s="46" t="s">
        <v>303</v>
      </c>
      <c r="AC49" s="46" t="s">
        <v>323</v>
      </c>
      <c r="AD49" s="1"/>
    </row>
    <row r="50" spans="13:30" x14ac:dyDescent="0.25">
      <c r="M50" s="1"/>
      <c r="N50" s="1"/>
      <c r="O50" s="46" t="s">
        <v>425</v>
      </c>
      <c r="P50" s="46" t="s">
        <v>391</v>
      </c>
      <c r="Q50" s="46" t="s">
        <v>426</v>
      </c>
      <c r="R50" s="46" t="s">
        <v>130</v>
      </c>
      <c r="S50" s="46" t="s">
        <v>427</v>
      </c>
      <c r="T50" s="1"/>
      <c r="U50" s="1"/>
      <c r="V50" s="46" t="s">
        <v>188</v>
      </c>
      <c r="W50" s="46" t="s">
        <v>210</v>
      </c>
      <c r="X50" s="46" t="s">
        <v>227</v>
      </c>
      <c r="Y50" s="1"/>
      <c r="Z50" s="46" t="s">
        <v>264</v>
      </c>
      <c r="AA50" s="46" t="s">
        <v>286</v>
      </c>
      <c r="AB50" s="46" t="s">
        <v>304</v>
      </c>
      <c r="AC50" s="46" t="s">
        <v>324</v>
      </c>
      <c r="AD50" s="1"/>
    </row>
    <row r="51" spans="13:30" x14ac:dyDescent="0.25">
      <c r="M51" s="1"/>
      <c r="N51" s="1"/>
      <c r="O51" s="46" t="s">
        <v>69</v>
      </c>
      <c r="P51" s="46" t="s">
        <v>92</v>
      </c>
      <c r="Q51" s="46" t="s">
        <v>428</v>
      </c>
      <c r="R51" s="46" t="s">
        <v>131</v>
      </c>
      <c r="S51" s="46" t="s">
        <v>147</v>
      </c>
      <c r="T51" s="1"/>
      <c r="U51" s="1"/>
      <c r="V51" s="46" t="s">
        <v>192</v>
      </c>
      <c r="W51" s="46" t="s">
        <v>211</v>
      </c>
      <c r="X51" s="46" t="s">
        <v>228</v>
      </c>
      <c r="Y51" s="1"/>
      <c r="Z51" s="46" t="s">
        <v>265</v>
      </c>
      <c r="AA51" s="46" t="s">
        <v>429</v>
      </c>
      <c r="AB51" s="46" t="s">
        <v>305</v>
      </c>
      <c r="AC51" s="46" t="s">
        <v>325</v>
      </c>
      <c r="AD51" s="1"/>
    </row>
    <row r="52" spans="13:30" x14ac:dyDescent="0.25">
      <c r="M52" s="1"/>
      <c r="N52" s="1"/>
      <c r="O52" s="46" t="s">
        <v>70</v>
      </c>
      <c r="P52" s="46" t="s">
        <v>93</v>
      </c>
      <c r="Q52" s="46" t="s">
        <v>109</v>
      </c>
      <c r="R52" s="46" t="s">
        <v>430</v>
      </c>
      <c r="S52" s="46" t="s">
        <v>431</v>
      </c>
      <c r="T52" s="1"/>
      <c r="U52" s="1"/>
      <c r="V52" s="46" t="s">
        <v>432</v>
      </c>
      <c r="W52" s="1"/>
      <c r="X52" s="46" t="s">
        <v>229</v>
      </c>
      <c r="Y52" s="1"/>
      <c r="Z52" s="46" t="s">
        <v>266</v>
      </c>
      <c r="AA52" s="46" t="s">
        <v>287</v>
      </c>
      <c r="AB52" s="46" t="s">
        <v>306</v>
      </c>
      <c r="AC52" s="1"/>
      <c r="AD52" s="1"/>
    </row>
    <row r="53" spans="13:30" x14ac:dyDescent="0.25">
      <c r="M53" s="1"/>
      <c r="N53" s="1"/>
      <c r="O53" s="46" t="s">
        <v>433</v>
      </c>
      <c r="P53" s="46" t="s">
        <v>94</v>
      </c>
      <c r="Q53" s="46" t="s">
        <v>110</v>
      </c>
      <c r="R53" s="46" t="s">
        <v>132</v>
      </c>
      <c r="S53" s="46" t="s">
        <v>148</v>
      </c>
      <c r="T53" s="1"/>
      <c r="U53" s="1"/>
      <c r="V53" s="1"/>
      <c r="W53" s="1"/>
      <c r="X53" s="46" t="s">
        <v>230</v>
      </c>
      <c r="Y53" s="1"/>
      <c r="Z53" s="46" t="s">
        <v>268</v>
      </c>
      <c r="AA53" s="1"/>
      <c r="AB53" s="46" t="s">
        <v>307</v>
      </c>
      <c r="AC53" s="1"/>
      <c r="AD53" s="1"/>
    </row>
    <row r="54" spans="13:30" x14ac:dyDescent="0.25">
      <c r="M54" s="1"/>
      <c r="N54" s="1"/>
      <c r="O54" s="46" t="s">
        <v>71</v>
      </c>
      <c r="P54" s="1"/>
      <c r="Q54" s="46" t="s">
        <v>111</v>
      </c>
      <c r="R54" s="46" t="s">
        <v>434</v>
      </c>
      <c r="S54" s="46" t="s">
        <v>149</v>
      </c>
      <c r="T54" s="1"/>
      <c r="U54" s="1"/>
      <c r="V54" s="1"/>
      <c r="W54" s="1"/>
      <c r="X54" s="1"/>
      <c r="Y54" s="1"/>
      <c r="Z54" s="46" t="s">
        <v>267</v>
      </c>
      <c r="AA54" s="1"/>
      <c r="AB54" s="1"/>
      <c r="AC54" s="1"/>
      <c r="AD54" s="1"/>
    </row>
    <row r="55" spans="13:30" x14ac:dyDescent="0.25">
      <c r="M55" s="1"/>
      <c r="N55" s="1"/>
      <c r="O55" s="46" t="s">
        <v>72</v>
      </c>
      <c r="P55" s="1"/>
      <c r="Q55" s="46" t="s">
        <v>112</v>
      </c>
      <c r="R55" s="46" t="s">
        <v>435</v>
      </c>
      <c r="S55" s="1"/>
      <c r="T55" s="1"/>
      <c r="U55" s="1"/>
      <c r="V55" s="1"/>
      <c r="W55" s="1"/>
      <c r="X55" s="1"/>
      <c r="Y55" s="1"/>
      <c r="Z55" s="46" t="s">
        <v>269</v>
      </c>
      <c r="AA55" s="1"/>
      <c r="AB55" s="1"/>
      <c r="AC55" s="1"/>
      <c r="AD55" s="1"/>
    </row>
    <row r="56" spans="13:30" x14ac:dyDescent="0.25">
      <c r="M56" s="1"/>
      <c r="N56" s="1"/>
      <c r="O56" s="46" t="s">
        <v>73</v>
      </c>
      <c r="P56" s="1"/>
      <c r="Q56" s="46" t="s">
        <v>113</v>
      </c>
      <c r="R56" s="46" t="s">
        <v>133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46" t="s">
        <v>74</v>
      </c>
      <c r="P57" s="1"/>
      <c r="Q57" s="46" t="s">
        <v>114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46" t="s">
        <v>75</v>
      </c>
      <c r="P58" s="1"/>
      <c r="Q58" s="46" t="s">
        <v>115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46" t="s">
        <v>436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46" t="s">
        <v>437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46" t="s">
        <v>438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46" t="s">
        <v>76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20</vt:i4>
      </vt:variant>
      <vt:variant>
        <vt:lpstr>Plages nommées</vt:lpstr>
      </vt:variant>
      <vt:variant>
        <vt:i4>27</vt:i4>
      </vt:variant>
    </vt:vector>
  </HeadingPairs>
  <TitlesOfParts>
    <vt:vector size="47" baseType="lpstr">
      <vt:lpstr>Lexique</vt:lpstr>
      <vt:lpstr>Fiche Agence</vt:lpstr>
      <vt:lpstr>Meilleures_perf_2021_AGENCE</vt:lpstr>
      <vt:lpstr>Meilleures_perf_2021_TERRI_REGI</vt:lpstr>
      <vt:lpstr>GEDEL</vt:lpstr>
      <vt:lpstr>TAUX_DD_HDG</vt:lpstr>
      <vt:lpstr>PROD_AUTO5_PREV_PERI_PART_SOC</vt:lpstr>
      <vt:lpstr>Coller ici dernier suivi PV</vt:lpstr>
      <vt:lpstr>S45</vt:lpstr>
      <vt:lpstr>S46</vt:lpstr>
      <vt:lpstr>S47</vt:lpstr>
      <vt:lpstr>S48</vt:lpstr>
      <vt:lpstr>S49</vt:lpstr>
      <vt:lpstr>S50</vt:lpstr>
      <vt:lpstr>CUMUL résultats semaine</vt:lpstr>
      <vt:lpstr>S0 remplacer avec S44</vt:lpstr>
      <vt:lpstr>OBJ_PARTS_SOC</vt:lpstr>
      <vt:lpstr>ETP_Challenge (2)</vt:lpstr>
      <vt:lpstr>ETP_Challenge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2021-11-09T08:27:52Z</cp:lastPrinted>
  <dcterms:created xsi:type="dcterms:W3CDTF">2020-10-26T16:03:59Z</dcterms:created>
  <dcterms:modified xsi:type="dcterms:W3CDTF">2021-11-16T08:28:18Z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