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https://groupebpce-my.sharepoint.com/personal/didier_reffort_cegee_caisse-epargne_fr/Documents/1 MES FICHIERS/Documents/CHEF DE PROJET/CREDITS/DELEGATIONS/"/>
    </mc:Choice>
  </mc:AlternateContent>
  <xr:revisionPtr revIDLastSave="0" documentId="8_{F4902774-70B8-46A4-BBC6-5D289D57B1F1}" xr6:coauthVersionLast="47" xr6:coauthVersionMax="47" xr10:uidLastSave="{00000000-0000-0000-0000-000000000000}"/>
  <bookViews>
    <workbookView xWindow="-120" yWindow="-120" windowWidth="29040" windowHeight="15840" xr2:uid="{00000000-000D-0000-FFFF-FFFF00000000}"/>
  </bookViews>
  <sheets>
    <sheet name="PROF - Grille de délégation" sheetId="24" r:id="rId1"/>
    <sheet name="PROF - Demande(s)" sheetId="29" r:id="rId2"/>
    <sheet name="Types Financements" sheetId="30" state="hidden" r:id="rId3"/>
    <sheet name="Garantie 3 Etoiles" sheetId="31" state="hidden" r:id="rId4"/>
    <sheet name="Calcul niveau" sheetId="28" state="hidden" r:id="rId5"/>
    <sheet name="Liste notes" sheetId="25" state="hidden" r:id="rId6"/>
    <sheet name="Liste Réponse Questions" sheetId="26" state="hidden"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2" i="28" l="1" a="1"/>
  <c r="B12" i="28" s="1"/>
  <c r="B10" i="28" a="1"/>
  <c r="B10" i="28" s="1"/>
  <c r="B6" i="28" a="1"/>
  <c r="B6" i="28" s="1"/>
  <c r="B2" i="28" a="1"/>
  <c r="B2" i="28" s="1"/>
  <c r="G20" i="29" l="1"/>
  <c r="G19" i="29"/>
  <c r="G18" i="29"/>
  <c r="H18" i="29" s="1"/>
  <c r="G17" i="29"/>
  <c r="G16" i="29"/>
  <c r="G15" i="29"/>
  <c r="G14" i="29"/>
  <c r="G13" i="29"/>
  <c r="G12" i="29"/>
  <c r="G11" i="29"/>
  <c r="G10" i="29"/>
  <c r="G9" i="29"/>
  <c r="G8" i="29"/>
  <c r="G7" i="29"/>
  <c r="G6" i="29"/>
  <c r="H20" i="29" l="1"/>
  <c r="H19" i="29"/>
  <c r="H17" i="29"/>
  <c r="H14" i="29"/>
  <c r="H13" i="29"/>
  <c r="H10" i="29"/>
  <c r="H9" i="29"/>
  <c r="H8" i="29"/>
  <c r="H7" i="29"/>
  <c r="H16" i="29"/>
  <c r="H15" i="29"/>
  <c r="H12" i="29"/>
  <c r="H11" i="29"/>
  <c r="H6" i="29"/>
  <c r="D21" i="29" l="1"/>
  <c r="A14" i="24" s="1"/>
  <c r="H21" i="29" l="1"/>
  <c r="A16" i="24" s="1"/>
  <c r="G21" i="29"/>
  <c r="A19" i="24" l="1"/>
  <c r="B1" i="28"/>
  <c r="A21" i="24" l="1"/>
  <c r="D12" i="28"/>
  <c r="D11" i="28" l="1"/>
  <c r="D10" i="28"/>
  <c r="D3" i="28"/>
  <c r="D5" i="28"/>
  <c r="D6" i="28"/>
  <c r="D2" i="28"/>
  <c r="D4" i="28"/>
  <c r="D7" i="28"/>
  <c r="D8" i="28"/>
  <c r="D9" i="28"/>
  <c r="D1" i="28"/>
  <c r="E1" i="28" l="1"/>
  <c r="A56" i="24"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<sst xmlns="http://schemas.openxmlformats.org/spreadsheetml/2006/main" count="177" uniqueCount="128">
  <si>
    <t>Secteurs interdits en entrée en relation / financement en faveur de contreparties le cas échéant déjà clientes opérant sur un secteur interdit (cf. Schéma délégataire)</t>
  </si>
  <si>
    <t>Interdits / restrictions / exclusions … du ressort délégataire du Siège (DCE / Comité / Directoire)</t>
  </si>
  <si>
    <t xml:space="preserve">Secteur de la Grande Distribution - Financement visé par les Restrictions de la Politique Risque Grande Distribution (cf. Annexe au SD) </t>
  </si>
  <si>
    <t>Client s'inscrivant en dépassement de limite (standard ou individuelle) ou faisant l'objet d'un CAP ou d'un GEL</t>
  </si>
  <si>
    <t>Client / Propect (Entrepreneur Individuel, Profession Libérale, Personne Morale) fiché FCC à la Banque de France</t>
  </si>
  <si>
    <t>Client / Prospect dont le dirigeant est coté FIBEN 050 ou 060</t>
  </si>
  <si>
    <t>Client / prospect dont la cote Banque de France FIBEN est dégradée : 8-9-P</t>
  </si>
  <si>
    <t>Client / prospect en RJ ou LJ, ou faisant l'objet d'une procédure amiable (mandat ad hoc, conciliation, sauvegarde)</t>
  </si>
  <si>
    <t>Client présentant des éléments financiers trop anciens, remontant à plus de 21 mois</t>
  </si>
  <si>
    <t>Financement d’une opération de type marchands de bien, avec ou sans travaux.</t>
  </si>
  <si>
    <t>Mise en place d'un crédit de restructuration (cf. Annexe au SD pour la définition du crédit de restructuration)</t>
  </si>
  <si>
    <t>Participation à une opération de syndication (menée par Natixis, une autre CE ou tout autre établissement)</t>
  </si>
  <si>
    <t>Client inscrit sur la Watch List (Niveau 1, 2 et 3)</t>
  </si>
  <si>
    <t>Contre-garantie CEGEE en faveur d'un CBI fait par BPI</t>
  </si>
  <si>
    <t>Opération d'arrangement et de syndication de financement menée par la CEGEE</t>
  </si>
  <si>
    <t>Opérations de type PPP et Financement de projets (notamment ENR - Energies Renouvelables)</t>
  </si>
  <si>
    <t>NOM DU CLIENT / GROUPE DE CLIENT</t>
  </si>
  <si>
    <t>DONT ENCOURS RISQUE 2* EN KE</t>
  </si>
  <si>
    <t xml:space="preserve">TOTAL ENCOURS Y COMPRIS NOUVELLE(S) DEMANDE(S) EN KE </t>
  </si>
  <si>
    <t>NOTE DE REFERENCE (NIO / NIE) POUR L'APPLICATION DU SCHEMA DELEGATAIRE</t>
  </si>
  <si>
    <t>007 PROF</t>
  </si>
  <si>
    <t>NIVEAU DELEGATAIRE</t>
  </si>
  <si>
    <t>001 PROF</t>
  </si>
  <si>
    <t>002 PROF</t>
  </si>
  <si>
    <t>003 PROF</t>
  </si>
  <si>
    <t>004 PROF</t>
  </si>
  <si>
    <t>005 PROF</t>
  </si>
  <si>
    <t>006 PROF</t>
  </si>
  <si>
    <t>008 PROF</t>
  </si>
  <si>
    <t>009 PROF</t>
  </si>
  <si>
    <t>010 PROF</t>
  </si>
  <si>
    <t>001 CORP</t>
  </si>
  <si>
    <t>002 CORP</t>
  </si>
  <si>
    <t>003 CORP</t>
  </si>
  <si>
    <t>004 CORP</t>
  </si>
  <si>
    <t>005 CORP</t>
  </si>
  <si>
    <t>006 CORP</t>
  </si>
  <si>
    <t>007 CORP</t>
  </si>
  <si>
    <t>008 CORP</t>
  </si>
  <si>
    <t>009 CORP</t>
  </si>
  <si>
    <t>010 CORP</t>
  </si>
  <si>
    <t>011 CORP</t>
  </si>
  <si>
    <t>012 CORP</t>
  </si>
  <si>
    <t>013 CORP</t>
  </si>
  <si>
    <t>014 CORP</t>
  </si>
  <si>
    <t>015 CORP</t>
  </si>
  <si>
    <t>016 CORP</t>
  </si>
  <si>
    <t>RX</t>
  </si>
  <si>
    <t>DX</t>
  </si>
  <si>
    <t>CX</t>
  </si>
  <si>
    <t>Notes</t>
  </si>
  <si>
    <t>Réponses</t>
  </si>
  <si>
    <t>OUI</t>
  </si>
  <si>
    <t>NON</t>
  </si>
  <si>
    <t>NN</t>
  </si>
  <si>
    <t>L'instructeur certifie avoir passé en revue, un à un, les interdits / restrictions / exclusions du ressort délégataire du Siège, ci-dessus mentionnés</t>
  </si>
  <si>
    <t>Réponses aux questions</t>
  </si>
  <si>
    <t>NIE 13 à 14</t>
  </si>
  <si>
    <t>NIO 7 à 8</t>
  </si>
  <si>
    <t>NIE 15 à 16</t>
  </si>
  <si>
    <t>DX CX RX</t>
  </si>
  <si>
    <t>Réponse</t>
  </si>
  <si>
    <t>Crédit In Fine Corporate (hors LBO, hors RCF, hors financement du stock, notamment CV en faveur des viticulteurs et maisons de champagne, et hors immobilier) non adossé à un placement appelé à rembourser 100% du crédit In Fine à l'échéance.</t>
  </si>
  <si>
    <t>Emprunteur</t>
  </si>
  <si>
    <t>Classification en</t>
  </si>
  <si>
    <t>TOTAL</t>
  </si>
  <si>
    <t>DETAIL DES NOUVELLES DEMANDES</t>
  </si>
  <si>
    <t>DONT ENCOURS RISQUE 2* EN EUROS</t>
  </si>
  <si>
    <t>DCE</t>
  </si>
  <si>
    <t>Essentiel à la bonne détermination du niv. délégataire, l'instructeur certifie avoir vérifié le périmètre du groupe, au besoin, mis à jour au préalable la qualité des données dans le SI (relations économiques, grappage …)</t>
  </si>
  <si>
    <t>Délégataire
Minimum</t>
  </si>
  <si>
    <t>Directoire</t>
  </si>
  <si>
    <t>Comité</t>
  </si>
  <si>
    <t>Type financement</t>
  </si>
  <si>
    <t>CT - FC / DEC / OC / LTI</t>
  </si>
  <si>
    <t>CT - Escompte / Dailly</t>
  </si>
  <si>
    <t>CT - CREDOC / MCNE</t>
  </si>
  <si>
    <t>CT - EPS / GAPD</t>
  </si>
  <si>
    <r>
      <t xml:space="preserve">CT - Crédit Vieillissement </t>
    </r>
    <r>
      <rPr>
        <sz val="10"/>
        <color theme="1"/>
        <rFont val="Calibri"/>
        <family val="2"/>
      </rPr>
      <t>≤</t>
    </r>
    <r>
      <rPr>
        <sz val="10"/>
        <color theme="1"/>
        <rFont val="Calibri"/>
        <family val="2"/>
        <scheme val="minor"/>
      </rPr>
      <t xml:space="preserve"> 1 an</t>
    </r>
  </si>
  <si>
    <t>CT - Autre</t>
  </si>
  <si>
    <t>CT/MLT - Relais TVA</t>
  </si>
  <si>
    <t>CT/MLT - Relais Subventions</t>
  </si>
  <si>
    <t>MLT - Amortissable</t>
  </si>
  <si>
    <t>MLT - Crédit Vieillissement &gt; 1 an</t>
  </si>
  <si>
    <t>MLT - Type RCF</t>
  </si>
  <si>
    <t>MLT - In Fine</t>
  </si>
  <si>
    <t>MLT - Autre</t>
  </si>
  <si>
    <t>Type de financement</t>
  </si>
  <si>
    <r>
      <t xml:space="preserve">Clients scoré rouge visés par une restriction (cf. Schéma Délégataire) </t>
    </r>
    <r>
      <rPr>
        <u/>
        <sz val="12"/>
        <rFont val="Calibri"/>
        <family val="2"/>
        <scheme val="minor"/>
      </rPr>
      <t>et</t>
    </r>
    <r>
      <rPr>
        <sz val="11"/>
        <rFont val="Calibri"/>
        <family val="2"/>
        <scheme val="minor"/>
      </rPr>
      <t xml:space="preserve"> faisant l'objet d'un avis défavorable (véto) de la part du Service LAB</t>
    </r>
  </si>
  <si>
    <r>
      <t xml:space="preserve">Secteur du THR (codes NAF THR : cf. Annexe au SD). A l'octroi, tout dossier de reprise / transmission de FDC ou de parts de sociétés d'exploitation dès lors que l’apport en FP est &lt; à 20% du budget hors BFR  </t>
    </r>
    <r>
      <rPr>
        <u/>
        <sz val="12"/>
        <rFont val="Calibri"/>
        <family val="2"/>
        <scheme val="minor"/>
      </rPr>
      <t>et</t>
    </r>
    <r>
      <rPr>
        <sz val="11"/>
        <rFont val="Calibri"/>
        <family val="2"/>
        <scheme val="minor"/>
      </rPr>
      <t xml:space="preserve">  qu’il n'y a pas de garantie caution mutuelle (Saccef, GIE Garantie Entreprise, BPI, Siagi, France Active, FEI ...)</t>
    </r>
  </si>
  <si>
    <t>Octroi/ financement à une pers. physique (EI, prof libérale) Mbre du COS ou politiquement exposée ou une pers. morale dt le dirigeant est un Mbre du COS ou une pers. politiquement exposée</t>
  </si>
  <si>
    <t>Financement LBO quel que soit le montant (cf. Annexe au SD pour la définition du LBO)</t>
  </si>
  <si>
    <t>Restrictions BPCE autres [financement du transport aérien, du transport maritime de fret, des activités de transport de passagers (fluvial ou maritime), de bateaux de croisière, des chantiers navals, de la production audiovisuelle nationale, de la production cinématographique nationale, financement par remboursement in fine (total ou partiel) aux distributeurs automobiles ou fournisseurs ... financement 100 % IN FINE à une contrepartie Non Investment Grade ... cf. Schéma Délégataire) du ressort délégataire du Comité des Engagements ou du Directoire</t>
  </si>
  <si>
    <t>MLT - PPR / PPGE</t>
  </si>
  <si>
    <t>Autre(s) Garantie(s)</t>
  </si>
  <si>
    <t>Nantissement placement ≥  50%</t>
  </si>
  <si>
    <t>France Agrimer 100%</t>
  </si>
  <si>
    <t>Warrant 100%</t>
  </si>
  <si>
    <t>Gage 100% sur bouteille avec dépossesion</t>
  </si>
  <si>
    <r>
      <t xml:space="preserve">Contre-Garantie </t>
    </r>
    <r>
      <rPr>
        <sz val="10"/>
        <color theme="1"/>
        <rFont val="Calibri"/>
        <family val="2"/>
      </rPr>
      <t>≥ 30%</t>
    </r>
  </si>
  <si>
    <t>Nature de Financement (cf SD) de type 3*</t>
  </si>
  <si>
    <t>Nature de financement / Garantie
de type 3*</t>
  </si>
  <si>
    <t>MLT - PGE (pondéré à 10%)</t>
  </si>
  <si>
    <t>Hypothèque / PPD à 100%</t>
  </si>
  <si>
    <t>CT - Ligne de couverture de change</t>
  </si>
  <si>
    <t>NIE 1 à 12</t>
  </si>
  <si>
    <t>NIO 1 à 6</t>
  </si>
  <si>
    <t>NIO 9</t>
  </si>
  <si>
    <t>NIO 10</t>
  </si>
  <si>
    <t>Saccef Immo 100% - Financt pondéré à 75%</t>
  </si>
  <si>
    <t>BDD - MARCHE PROF</t>
  </si>
  <si>
    <t>GRILLE DE DELEGATION</t>
  </si>
  <si>
    <r>
      <t xml:space="preserve">TOTAL DES NOUVELLES DEMANDES EN EUROS
</t>
    </r>
    <r>
      <rPr>
        <sz val="11"/>
        <color rgb="FFC00000"/>
        <rFont val="Calibri"/>
        <family val="2"/>
        <scheme val="minor"/>
      </rPr>
      <t>MONTANTS A RENSEIGNER DANS L'ONGLET DEMANDE(S)</t>
    </r>
  </si>
  <si>
    <r>
      <rPr>
        <b/>
        <sz val="11"/>
        <rFont val="Calibri"/>
        <family val="2"/>
        <scheme val="minor"/>
      </rPr>
      <t>MONTANT ACTUEL DES ENCOURS EN EUROS</t>
    </r>
    <r>
      <rPr>
        <sz val="11"/>
        <rFont val="Calibri"/>
        <family val="2"/>
        <scheme val="minor"/>
      </rPr>
      <t xml:space="preserve">
</t>
    </r>
    <r>
      <rPr>
        <sz val="11"/>
        <color rgb="FFC00000"/>
        <rFont val="Calibri"/>
        <family val="2"/>
        <scheme val="minor"/>
      </rPr>
      <t>CF. ANCIENNE FICHE DE DELEGATION AUTOMATISEE</t>
    </r>
  </si>
  <si>
    <t>Risque 3*</t>
  </si>
  <si>
    <t>Risque 2*</t>
  </si>
  <si>
    <t>Montant
en €</t>
  </si>
  <si>
    <t>CT - Contre-Garantie Natixis/CEGC/BPI</t>
  </si>
  <si>
    <t>Secteur du THR (codes NAF THR : cf. Annexe au SD). A l'octroi, tout dossier de création &gt; 150 K€ (FDC, parts et murs)</t>
  </si>
  <si>
    <t>Aide à la saisie</t>
  </si>
  <si>
    <t>Financements PPR (Prêt Participatif Relance), PPGE (Prêt Participatif Grand Est) et PGE (ne respectant pas le SD dédié)</t>
  </si>
  <si>
    <t>Pour les dossiers du ressort du Siège, la présente grille de délégation (fichier excel) est à joindre avec l'ancienne fiche de délégation automatisée (tableau de recensement des encours) au mail d'envoi du dossier sous DEFI.</t>
  </si>
  <si>
    <t xml:space="preserve">Leverage Finance. Tiers éligibles (cf. Annexe au SD pour la définition du périmètre) au calcul du ratio de levier et dont le ratio de levier (Dette Brute / EBITDA) est &gt; à 4. </t>
  </si>
  <si>
    <r>
      <t xml:space="preserve">Instructeur - Remarques / précisions éventuelles    </t>
    </r>
    <r>
      <rPr>
        <sz val="11"/>
        <rFont val="Calibri"/>
        <family val="2"/>
        <scheme val="minor"/>
      </rPr>
      <t>(Alt + Enter pour aller à la ligne)</t>
    </r>
  </si>
  <si>
    <r>
      <rPr>
        <b/>
        <sz val="11"/>
        <rFont val="Calibri"/>
        <family val="2"/>
        <scheme val="minor"/>
      </rPr>
      <t>Commentaire(s) sur la note (cf. SD) utilisée</t>
    </r>
    <r>
      <rPr>
        <sz val="11"/>
        <color rgb="FFC00000"/>
        <rFont val="Calibri"/>
        <family val="2"/>
        <scheme val="minor"/>
      </rPr>
      <t xml:space="preserve"> </t>
    </r>
    <r>
      <rPr>
        <sz val="11"/>
        <color rgb="FFC00000"/>
        <rFont val="Calibri"/>
        <family val="2"/>
      </rPr>
      <t>→</t>
    </r>
    <r>
      <rPr>
        <sz val="11"/>
        <color rgb="FFC00000"/>
        <rFont val="Calibri"/>
        <family val="2"/>
        <scheme val="minor"/>
      </rPr>
      <t xml:space="preserve"> </t>
    </r>
  </si>
  <si>
    <t>MLT - LLD / CBM / CBI (Risque CEGEE)</t>
  </si>
  <si>
    <r>
      <t xml:space="preserve"> - En cas de type de financement </t>
    </r>
    <r>
      <rPr>
        <b/>
        <sz val="11"/>
        <color rgb="FF00B050"/>
        <rFont val="Calibri"/>
        <family val="2"/>
        <scheme val="minor"/>
      </rPr>
      <t xml:space="preserve">"CT - Escompte / Dailly" </t>
    </r>
    <r>
      <rPr>
        <b/>
        <sz val="11"/>
        <rFont val="Calibri"/>
        <family val="2"/>
        <scheme val="minor"/>
      </rPr>
      <t>ou</t>
    </r>
    <r>
      <rPr>
        <b/>
        <sz val="11"/>
        <color rgb="FF00B050"/>
        <rFont val="Calibri"/>
        <family val="2"/>
        <scheme val="minor"/>
      </rPr>
      <t xml:space="preserve"> "MLT - LLD / CBM / CBI (Risque CEGEE)"</t>
    </r>
    <r>
      <rPr>
        <b/>
        <sz val="11"/>
        <rFont val="Calibri"/>
        <family val="2"/>
        <scheme val="minor"/>
      </rPr>
      <t xml:space="preserve"> → renseigner </t>
    </r>
    <r>
      <rPr>
        <b/>
        <sz val="11"/>
        <color rgb="FF00B050"/>
        <rFont val="Calibri"/>
        <family val="2"/>
        <scheme val="minor"/>
      </rPr>
      <t>"Nature de Financement (cf SD) de type 3*"</t>
    </r>
    <r>
      <rPr>
        <b/>
        <sz val="11"/>
        <rFont val="Calibri"/>
        <family val="2"/>
        <scheme val="minor"/>
      </rPr>
      <t xml:space="preserve"> en colonne E
 - En cas de financement  </t>
    </r>
    <r>
      <rPr>
        <b/>
        <sz val="11"/>
        <color rgb="FF00B050"/>
        <rFont val="Calibri"/>
        <family val="2"/>
        <scheme val="minor"/>
      </rPr>
      <t>"MLT - LLD / CBM / CBI (Risque CEGEE)"</t>
    </r>
    <r>
      <rPr>
        <b/>
        <sz val="11"/>
        <rFont val="Calibri"/>
        <family val="2"/>
        <scheme val="minor"/>
      </rPr>
      <t xml:space="preserve"> → saisir uniquement la part en risque CEGEE dans la colonne D 
 - En cas de financement immobilier garanti à 100% par la SACCEF </t>
    </r>
    <r>
      <rPr>
        <b/>
        <sz val="11"/>
        <rFont val="Calibri"/>
        <family val="2"/>
      </rPr>
      <t xml:space="preserve">→ pondérer </t>
    </r>
    <r>
      <rPr>
        <b/>
        <sz val="11"/>
        <rFont val="Calibri"/>
        <family val="2"/>
        <scheme val="minor"/>
      </rPr>
      <t>(</t>
    </r>
    <r>
      <rPr>
        <b/>
        <sz val="11"/>
        <rFont val="Calibri"/>
        <family val="2"/>
      </rPr>
      <t>saisir</t>
    </r>
    <r>
      <rPr>
        <b/>
        <sz val="11"/>
        <rFont val="Calibri"/>
        <family val="2"/>
        <scheme val="minor"/>
      </rPr>
      <t>)</t>
    </r>
    <r>
      <rPr>
        <b/>
        <sz val="11"/>
        <rFont val="Calibri"/>
        <family val="2"/>
      </rPr>
      <t xml:space="preserve"> le financement à hauteur de 75% dans la colonne</t>
    </r>
    <r>
      <rPr>
        <b/>
        <sz val="11"/>
        <rFont val="Calibri"/>
        <family val="2"/>
        <scheme val="minor"/>
      </rPr>
      <t xml:space="preserve"> D </t>
    </r>
    <r>
      <rPr>
        <b/>
        <sz val="11"/>
        <rFont val="Calibri"/>
        <family val="2"/>
      </rPr>
      <t xml:space="preserve">→ renseigner </t>
    </r>
    <r>
      <rPr>
        <b/>
        <sz val="11"/>
        <color rgb="FF00B050"/>
        <rFont val="Calibri"/>
        <family val="2"/>
      </rPr>
      <t xml:space="preserve">"Saccef Immo 100% - Financt pondéré à 75%" </t>
    </r>
    <r>
      <rPr>
        <b/>
        <sz val="11"/>
        <rFont val="Calibri"/>
        <family val="2"/>
      </rPr>
      <t>en colonne E</t>
    </r>
    <r>
      <rPr>
        <b/>
        <sz val="11"/>
        <rFont val="Calibri"/>
        <family val="2"/>
        <scheme val="minor"/>
      </rPr>
      <t xml:space="preserve">
 - En cas de </t>
    </r>
    <r>
      <rPr>
        <b/>
        <sz val="11"/>
        <color rgb="FFFF0000"/>
        <rFont val="Calibri"/>
        <family val="2"/>
        <scheme val="minor"/>
      </rPr>
      <t xml:space="preserve">PGE </t>
    </r>
    <r>
      <rPr>
        <b/>
        <sz val="11"/>
        <rFont val="Calibri"/>
        <family val="2"/>
      </rPr>
      <t>→ pondérer (saisir) le financement à hauteur de 10% du montant du PGE dans la colonne D → laisser la colonne E à vide</t>
    </r>
    <r>
      <rPr>
        <b/>
        <sz val="11"/>
        <rFont val="Calibri"/>
        <family val="2"/>
        <scheme val="minor"/>
      </rPr>
      <t xml:space="preserve"> (les 10% de risque seront classés en risque 2*)</t>
    </r>
  </si>
  <si>
    <r>
      <t xml:space="preserve">Opération du ressort exclusif du DCM PRO (dans le cadre de ses propres délégation) </t>
    </r>
    <r>
      <rPr>
        <sz val="11"/>
        <color theme="1"/>
        <rFont val="Calibri"/>
        <family val="2"/>
      </rPr>
      <t>→</t>
    </r>
    <r>
      <rPr>
        <sz val="11"/>
        <color theme="1"/>
        <rFont val="Calibri"/>
        <family val="2"/>
        <scheme val="minor"/>
      </rPr>
      <t xml:space="preserve"> EER et octroi en faveur de Stés de moins de 3 ans du secteur du BTP
Opération du ressort exclusif de la Direction de Marché </t>
    </r>
    <r>
      <rPr>
        <sz val="11"/>
        <color theme="1"/>
        <rFont val="Calibri"/>
        <family val="2"/>
      </rPr>
      <t>→</t>
    </r>
    <r>
      <rPr>
        <sz val="11"/>
        <color theme="1"/>
        <rFont val="Calibri"/>
        <family val="2"/>
        <scheme val="minor"/>
      </rPr>
      <t xml:space="preserve"> ouverture du service SDD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</si>
</sst>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quot;€&quot;"/>
  </numFmts>
  <fonts count="18" x14ac:knownFonts="1">
    <font>
      <sz val="11"/>
      <color theme="1"/>
      <name val="Calibri"/>
      <family val="2"/>
      <scheme val="minor"/>
    </font>
    <font>
      <b/>
      <sz val="11"/>
      <color theme="1"/>
      <name val="Calibri"/>
      <family val="2"/>
      <scheme val="minor"/>
    </font>
    <font>
      <sz val="11"/>
      <color rgb="FFC00000"/>
      <name val="Calibri"/>
      <family val="2"/>
      <scheme val="minor"/>
    </font>
    <font>
      <u/>
      <sz val="12"/>
      <name val="Calibri"/>
      <family val="2"/>
      <scheme val="minor"/>
    </font>
    <font>
      <sz val="11"/>
      <name val="Calibri"/>
      <family val="2"/>
      <scheme val="minor"/>
    </font>
    <font>
      <b/>
      <sz val="11"/>
      <color rgb="FFC00000"/>
      <name val="Calibri"/>
      <family val="2"/>
      <scheme val="minor"/>
    </font>
    <font>
      <b/>
      <sz val="11"/>
      <name val="Calibri"/>
      <family val="2"/>
      <scheme val="minor"/>
    </font>
    <font>
      <sz val="10"/>
      <color theme="1"/>
      <name val="Calibri"/>
      <family val="2"/>
      <scheme val="minor"/>
    </font>
    <font>
      <sz val="10"/>
      <color theme="1"/>
      <name val="Calibri"/>
      <family val="2"/>
    </font>
    <font>
      <sz val="11"/>
      <color rgb="FFFF0000"/>
      <name val="Calibri"/>
      <family val="2"/>
      <scheme val="minor"/>
    </font>
    <font>
      <sz val="11"/>
      <color rgb="FFC00000"/>
      <name val="Calibri"/>
      <family val="2"/>
    </font>
    <font>
      <b/>
      <sz val="11"/>
      <color rgb="FF00B050"/>
      <name val="Calibri"/>
      <family val="2"/>
      <scheme val="minor"/>
    </font>
    <font>
      <b/>
      <sz val="11"/>
      <color rgb="FF00B050"/>
      <name val="Calibri"/>
      <family val="2"/>
    </font>
    <font>
      <b/>
      <sz val="11"/>
      <color rgb="FFFF0000"/>
      <name val="Calibri"/>
      <family val="2"/>
      <scheme val="minor"/>
    </font>
    <font>
      <b/>
      <sz val="11"/>
      <name val="Calibri"/>
      <family val="2"/>
    </font>
    <font>
      <b/>
      <sz val="10"/>
      <color theme="1"/>
      <name val="Calibri"/>
      <family val="2"/>
      <scheme val="minor"/>
    </font>
    <font>
      <sz val="10"/>
      <color rgb="FFFF0000"/>
      <name val="Calibri"/>
      <family val="2"/>
      <scheme val="minor"/>
    </font>
    <font>
      <sz val="11"/>
      <color theme="1"/>
      <name val="Calibri"/>
      <family val="2"/>
    </font>
  </fonts>
  <fills count="11">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8" tint="0.79998168889431442"/>
        <bgColor indexed="64"/>
      </patternFill>
    </fill>
    <fill>
      <patternFill patternType="solid">
        <fgColor theme="9" tint="0.79998168889431442"/>
        <bgColor indexed="64"/>
      </patternFill>
    </fill>
    <fill>
      <patternFill patternType="gray125">
        <bgColor theme="6" tint="0.79995117038483843"/>
      </patternFill>
    </fill>
    <fill>
      <patternFill patternType="gray125">
        <bgColor theme="6" tint="0.79992065187536243"/>
      </patternFill>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cellStyleXfs>
  <cellXfs count="137">
    <xf numFmtId="0" fontId="0" fillId="0" borderId="0" xfId="0"/>
    <xf numFmtId="0" fontId="0" fillId="0" borderId="0" xfId="0" applyAlignment="1">
      <alignment horizontal="center" vertical="center"/>
    </xf>
    <xf numFmtId="0" fontId="0" fillId="3" borderId="0" xfId="0" applyFill="1"/>
    <xf numFmtId="0" fontId="0" fillId="3" borderId="0" xfId="0" applyFill="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0" fillId="0" borderId="0" xfId="0"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xf numFmtId="0" fontId="0" fillId="0" borderId="0" xfId="0" applyBorder="1" applyAlignment="1">
      <alignment horizontal="center"/>
    </xf>
    <xf numFmtId="0" fontId="0" fillId="0" borderId="17" xfId="0" applyBorder="1" applyAlignment="1">
      <alignment horizontal="center"/>
    </xf>
    <xf numFmtId="0" fontId="0" fillId="0" borderId="18" xfId="0" applyBorder="1"/>
    <xf numFmtId="0" fontId="0" fillId="0" borderId="19" xfId="0" applyBorder="1" applyAlignment="1">
      <alignment horizontal="center"/>
    </xf>
    <xf numFmtId="0" fontId="0" fillId="0" borderId="20" xfId="0" applyBorder="1" applyAlignment="1">
      <alignment horizontal="center"/>
    </xf>
    <xf numFmtId="0" fontId="0" fillId="0" borderId="13" xfId="0" applyFill="1" applyBorder="1"/>
    <xf numFmtId="0" fontId="0" fillId="0" borderId="18" xfId="0" applyFill="1" applyBorder="1"/>
    <xf numFmtId="0" fontId="5" fillId="0" borderId="8" xfId="0" applyFont="1" applyBorder="1" applyAlignment="1">
      <alignment horizontal="center" vertical="center"/>
    </xf>
    <xf numFmtId="0" fontId="0" fillId="0" borderId="0" xfId="0" applyAlignment="1">
      <alignment horizontal="left"/>
    </xf>
    <xf numFmtId="0" fontId="1" fillId="0" borderId="25" xfId="0" applyFont="1" applyBorder="1" applyAlignment="1">
      <alignment horizontal="center"/>
    </xf>
    <xf numFmtId="0" fontId="1" fillId="0" borderId="26" xfId="0" applyFont="1" applyBorder="1" applyAlignment="1">
      <alignment horizontal="center"/>
    </xf>
    <xf numFmtId="0" fontId="2" fillId="0" borderId="0" xfId="0" applyFont="1" applyAlignment="1">
      <alignment vertical="center"/>
    </xf>
    <xf numFmtId="0" fontId="1" fillId="0" borderId="0" xfId="0" applyFont="1"/>
    <xf numFmtId="0" fontId="0" fillId="3" borderId="22" xfId="0" applyFill="1" applyBorder="1"/>
    <xf numFmtId="0" fontId="7" fillId="3" borderId="32" xfId="0" applyFont="1" applyFill="1" applyBorder="1"/>
    <xf numFmtId="0" fontId="7" fillId="3" borderId="33" xfId="0" applyFont="1" applyFill="1" applyBorder="1"/>
    <xf numFmtId="12" fontId="1" fillId="2" borderId="2" xfId="0" applyNumberFormat="1" applyFont="1" applyFill="1" applyBorder="1" applyAlignment="1" applyProtection="1">
      <alignment horizontal="center" vertical="center"/>
    </xf>
    <xf numFmtId="12" fontId="5" fillId="2" borderId="21" xfId="0" applyNumberFormat="1" applyFont="1" applyFill="1" applyBorder="1" applyAlignment="1" applyProtection="1">
      <alignment horizontal="center" vertical="center"/>
    </xf>
    <xf numFmtId="0" fontId="0" fillId="0" borderId="31" xfId="0" applyBorder="1" applyAlignment="1" applyProtection="1">
      <alignment horizontal="center" vertical="center"/>
    </xf>
    <xf numFmtId="0" fontId="0" fillId="3" borderId="0" xfId="0" applyFill="1" applyProtection="1"/>
    <xf numFmtId="0" fontId="0" fillId="3" borderId="0" xfId="0" applyFill="1" applyAlignment="1" applyProtection="1">
      <alignment horizontal="center" vertical="center"/>
    </xf>
    <xf numFmtId="0" fontId="0" fillId="0" borderId="0" xfId="0" applyProtection="1"/>
    <xf numFmtId="0" fontId="4" fillId="0" borderId="12" xfId="0" applyFont="1" applyFill="1" applyBorder="1" applyAlignment="1" applyProtection="1">
      <alignment horizontal="justify" vertical="center" wrapText="1"/>
    </xf>
    <xf numFmtId="0" fontId="4" fillId="0" borderId="12" xfId="0" applyFont="1" applyBorder="1" applyAlignment="1" applyProtection="1">
      <alignment horizontal="justify" vertical="center" wrapText="1"/>
    </xf>
    <xf numFmtId="12" fontId="4" fillId="2" borderId="21" xfId="0" applyNumberFormat="1" applyFont="1" applyFill="1" applyBorder="1" applyAlignment="1" applyProtection="1">
      <alignment horizontal="center" vertical="center" wrapText="1"/>
    </xf>
    <xf numFmtId="0" fontId="6" fillId="0" borderId="10" xfId="0" applyFont="1" applyBorder="1" applyAlignment="1">
      <alignment horizontal="center" vertical="center"/>
    </xf>
    <xf numFmtId="0" fontId="4" fillId="0" borderId="31" xfId="0" applyFont="1" applyBorder="1" applyAlignment="1" applyProtection="1">
      <alignment horizontal="center" vertical="center"/>
      <protection locked="0"/>
    </xf>
    <xf numFmtId="0" fontId="9" fillId="0" borderId="0" xfId="0" applyFont="1"/>
    <xf numFmtId="0" fontId="9" fillId="0" borderId="13" xfId="0" applyFont="1" applyBorder="1"/>
    <xf numFmtId="0" fontId="9" fillId="0" borderId="16" xfId="0" applyFont="1" applyBorder="1"/>
    <xf numFmtId="0" fontId="9" fillId="0" borderId="16" xfId="0" applyFont="1" applyFill="1" applyBorder="1"/>
    <xf numFmtId="0" fontId="2" fillId="3" borderId="0" xfId="0" applyFont="1" applyFill="1" applyProtection="1"/>
    <xf numFmtId="0" fontId="4" fillId="8" borderId="31" xfId="0" applyFont="1" applyFill="1" applyBorder="1" applyAlignment="1" applyProtection="1">
      <alignment horizontal="center" vertical="center"/>
      <protection locked="0"/>
    </xf>
    <xf numFmtId="0" fontId="0" fillId="8" borderId="31" xfId="0" applyFill="1" applyBorder="1" applyAlignment="1" applyProtection="1">
      <alignment horizontal="center" vertical="center"/>
    </xf>
    <xf numFmtId="0" fontId="4" fillId="9" borderId="12" xfId="0" applyFont="1" applyFill="1" applyBorder="1" applyAlignment="1" applyProtection="1">
      <alignment horizontal="justify" vertical="center" wrapText="1"/>
    </xf>
    <xf numFmtId="0" fontId="4" fillId="9" borderId="31" xfId="0" applyFont="1" applyFill="1" applyBorder="1" applyAlignment="1" applyProtection="1">
      <alignment horizontal="center" vertical="center"/>
      <protection locked="0"/>
    </xf>
    <xf numFmtId="0" fontId="0" fillId="9" borderId="31" xfId="0" applyFill="1" applyBorder="1" applyAlignment="1" applyProtection="1">
      <alignment horizontal="center" vertical="center"/>
    </xf>
    <xf numFmtId="0" fontId="6" fillId="3" borderId="8" xfId="0" applyFont="1" applyFill="1" applyBorder="1" applyProtection="1"/>
    <xf numFmtId="0" fontId="7" fillId="0" borderId="6" xfId="0" applyFont="1" applyBorder="1" applyProtection="1">
      <protection locked="0"/>
    </xf>
    <xf numFmtId="0" fontId="7" fillId="0" borderId="1" xfId="0" applyFont="1" applyBorder="1" applyProtection="1">
      <protection locked="0"/>
    </xf>
    <xf numFmtId="0" fontId="7" fillId="0" borderId="35" xfId="0" applyFont="1" applyBorder="1" applyProtection="1">
      <protection locked="0"/>
    </xf>
    <xf numFmtId="0" fontId="7" fillId="0" borderId="24" xfId="0" quotePrefix="1" applyFont="1" applyBorder="1" applyAlignment="1" applyProtection="1">
      <alignment horizontal="justify" vertical="center" wrapText="1"/>
      <protection locked="0"/>
    </xf>
    <xf numFmtId="0" fontId="7" fillId="0" borderId="36" xfId="0" applyFont="1" applyBorder="1" applyAlignment="1" applyProtection="1">
      <alignment horizontal="justify" vertical="center" wrapText="1"/>
      <protection locked="0"/>
    </xf>
    <xf numFmtId="0" fontId="7" fillId="0" borderId="27" xfId="0" applyFont="1" applyBorder="1" applyProtection="1">
      <protection locked="0"/>
    </xf>
    <xf numFmtId="0" fontId="7" fillId="0" borderId="32" xfId="0" applyFont="1" applyBorder="1" applyProtection="1">
      <protection locked="0"/>
    </xf>
    <xf numFmtId="0" fontId="7" fillId="0" borderId="22" xfId="0" applyFont="1" applyBorder="1" applyAlignment="1" applyProtection="1">
      <alignment horizontal="justify" vertical="center" wrapText="1"/>
      <protection locked="0"/>
    </xf>
    <xf numFmtId="0" fontId="15" fillId="0" borderId="28" xfId="0" applyFont="1" applyBorder="1"/>
    <xf numFmtId="0" fontId="7" fillId="5" borderId="29" xfId="0" applyFont="1" applyFill="1" applyBorder="1"/>
    <xf numFmtId="164" fontId="7" fillId="0" borderId="24" xfId="0" applyNumberFormat="1" applyFont="1" applyBorder="1" applyAlignment="1" applyProtection="1">
      <alignment horizontal="right" indent="1"/>
      <protection locked="0"/>
    </xf>
    <xf numFmtId="164" fontId="7" fillId="0" borderId="34" xfId="0" applyNumberFormat="1" applyFont="1" applyBorder="1" applyAlignment="1" applyProtection="1">
      <alignment horizontal="right" indent="1"/>
      <protection locked="0"/>
    </xf>
    <xf numFmtId="164" fontId="7" fillId="0" borderId="22" xfId="0" applyNumberFormat="1" applyFont="1" applyBorder="1" applyAlignment="1" applyProtection="1">
      <alignment horizontal="right" indent="1"/>
      <protection locked="0"/>
    </xf>
    <xf numFmtId="164" fontId="7" fillId="0" borderId="29" xfId="0" applyNumberFormat="1" applyFont="1" applyBorder="1" applyAlignment="1">
      <alignment horizontal="right" indent="1"/>
    </xf>
    <xf numFmtId="164" fontId="7" fillId="0" borderId="1" xfId="0" applyNumberFormat="1" applyFont="1" applyBorder="1" applyAlignment="1" applyProtection="1">
      <alignment horizontal="right" indent="1"/>
    </xf>
    <xf numFmtId="164" fontId="7" fillId="0" borderId="5" xfId="0" applyNumberFormat="1" applyFont="1" applyBorder="1" applyAlignment="1" applyProtection="1">
      <alignment horizontal="right" indent="1"/>
    </xf>
    <xf numFmtId="164" fontId="7" fillId="0" borderId="37" xfId="0" applyNumberFormat="1" applyFont="1" applyBorder="1" applyAlignment="1" applyProtection="1">
      <alignment horizontal="right" indent="1"/>
    </xf>
    <xf numFmtId="164" fontId="7" fillId="0" borderId="7" xfId="0" applyNumberFormat="1" applyFont="1" applyBorder="1" applyAlignment="1" applyProtection="1">
      <alignment horizontal="right" indent="1"/>
    </xf>
    <xf numFmtId="164" fontId="7" fillId="0" borderId="30" xfId="0" applyNumberFormat="1" applyFont="1" applyBorder="1" applyAlignment="1">
      <alignment horizontal="right" indent="1"/>
    </xf>
    <xf numFmtId="0" fontId="0" fillId="3" borderId="0" xfId="0" applyFill="1" applyBorder="1" applyAlignment="1" applyProtection="1"/>
    <xf numFmtId="0" fontId="0" fillId="0" borderId="0" xfId="0" applyBorder="1" applyAlignment="1"/>
    <xf numFmtId="0" fontId="16" fillId="0" borderId="6" xfId="0" applyFont="1" applyBorder="1" applyProtection="1">
      <protection locked="0"/>
    </xf>
    <xf numFmtId="0" fontId="0" fillId="3" borderId="0" xfId="0" applyFill="1" applyBorder="1" applyAlignment="1">
      <alignment horizontal="center" vertical="center"/>
    </xf>
    <xf numFmtId="0" fontId="6" fillId="3" borderId="0" xfId="0" applyFont="1" applyFill="1" applyBorder="1" applyAlignment="1" applyProtection="1"/>
    <xf numFmtId="0" fontId="4" fillId="0" borderId="0" xfId="0" applyFont="1" applyBorder="1" applyAlignment="1"/>
    <xf numFmtId="0" fontId="0" fillId="0" borderId="0" xfId="0" applyBorder="1"/>
    <xf numFmtId="164" fontId="5" fillId="7" borderId="2" xfId="0" applyNumberFormat="1" applyFont="1" applyFill="1" applyBorder="1" applyAlignment="1" applyProtection="1">
      <alignment horizontal="center" vertical="center"/>
    </xf>
    <xf numFmtId="164" fontId="5" fillId="7" borderId="23" xfId="0" applyNumberFormat="1" applyFont="1" applyFill="1" applyBorder="1" applyAlignment="1" applyProtection="1">
      <alignment horizontal="center" vertical="center"/>
    </xf>
    <xf numFmtId="0" fontId="1" fillId="7" borderId="3" xfId="0" applyFont="1" applyFill="1" applyBorder="1" applyAlignment="1" applyProtection="1"/>
    <xf numFmtId="0" fontId="1" fillId="7" borderId="2" xfId="0" applyFont="1" applyFill="1" applyBorder="1" applyAlignment="1" applyProtection="1">
      <alignment horizontal="center" vertical="center"/>
    </xf>
    <xf numFmtId="0" fontId="1" fillId="7" borderId="23" xfId="0" applyFont="1" applyFill="1" applyBorder="1" applyAlignment="1" applyProtection="1">
      <alignment horizontal="center" vertical="center"/>
    </xf>
    <xf numFmtId="0" fontId="0" fillId="7" borderId="3" xfId="0" applyFill="1" applyBorder="1" applyAlignment="1" applyProtection="1"/>
    <xf numFmtId="0" fontId="5" fillId="0" borderId="2" xfId="0" applyFont="1" applyFill="1" applyBorder="1" applyAlignment="1" applyProtection="1">
      <alignment horizontal="center" vertical="center"/>
      <protection locked="0"/>
    </xf>
    <xf numFmtId="0" fontId="5" fillId="0" borderId="23" xfId="0" applyFont="1" applyFill="1" applyBorder="1" applyAlignment="1" applyProtection="1">
      <alignment horizontal="center" vertical="center"/>
      <protection locked="0"/>
    </xf>
    <xf numFmtId="0" fontId="1" fillId="0" borderId="3" xfId="0" applyFont="1" applyFill="1" applyBorder="1" applyAlignment="1" applyProtection="1">
      <protection locked="0"/>
    </xf>
    <xf numFmtId="0" fontId="0" fillId="0" borderId="2" xfId="0" applyBorder="1" applyAlignment="1" applyProtection="1">
      <alignment horizontal="justify" vertical="top"/>
      <protection locked="0"/>
    </xf>
    <xf numFmtId="0" fontId="0" fillId="0" borderId="23" xfId="0" applyBorder="1" applyAlignment="1" applyProtection="1">
      <alignment horizontal="justify" vertical="top"/>
      <protection locked="0"/>
    </xf>
    <xf numFmtId="0" fontId="0" fillId="0" borderId="3" xfId="0" applyBorder="1" applyAlignment="1"/>
    <xf numFmtId="0" fontId="1" fillId="7" borderId="2" xfId="0" applyFont="1" applyFill="1" applyBorder="1" applyAlignment="1">
      <alignment horizontal="center" vertical="center"/>
    </xf>
    <xf numFmtId="0" fontId="1" fillId="7" borderId="23" xfId="0" applyFont="1" applyFill="1" applyBorder="1" applyAlignment="1">
      <alignment horizontal="center" vertical="center"/>
    </xf>
    <xf numFmtId="0" fontId="0" fillId="7" borderId="3" xfId="0" applyFill="1" applyBorder="1" applyAlignment="1"/>
    <xf numFmtId="0" fontId="5" fillId="0" borderId="2" xfId="0" applyFont="1" applyBorder="1" applyAlignment="1" applyProtection="1">
      <alignment horizontal="center" vertical="center"/>
      <protection locked="0"/>
    </xf>
    <xf numFmtId="0" fontId="5" fillId="0" borderId="23" xfId="0" applyFont="1" applyBorder="1" applyAlignment="1" applyProtection="1">
      <alignment horizontal="center" vertical="center"/>
      <protection locked="0"/>
    </xf>
    <xf numFmtId="0" fontId="1" fillId="0" borderId="3" xfId="0" applyFont="1" applyBorder="1" applyAlignment="1" applyProtection="1">
      <protection locked="0"/>
    </xf>
    <xf numFmtId="0" fontId="4" fillId="2" borderId="2" xfId="0" applyFont="1" applyFill="1" applyBorder="1" applyAlignment="1" applyProtection="1">
      <alignment horizontal="center" vertical="center" wrapText="1"/>
    </xf>
    <xf numFmtId="0" fontId="6" fillId="2" borderId="23" xfId="0" applyFont="1" applyFill="1" applyBorder="1" applyAlignment="1" applyProtection="1">
      <alignment horizontal="center" vertical="center"/>
    </xf>
    <xf numFmtId="0" fontId="0" fillId="2" borderId="3" xfId="0" applyFill="1" applyBorder="1" applyAlignment="1" applyProtection="1"/>
    <xf numFmtId="164" fontId="5" fillId="0" borderId="2" xfId="0" applyNumberFormat="1" applyFont="1" applyBorder="1" applyAlignment="1" applyProtection="1">
      <alignment horizontal="center" vertical="center"/>
      <protection locked="0"/>
    </xf>
    <xf numFmtId="164" fontId="5" fillId="0" borderId="23" xfId="0" applyNumberFormat="1" applyFont="1" applyBorder="1" applyAlignment="1" applyProtection="1">
      <alignment horizontal="center" vertical="center"/>
      <protection locked="0"/>
    </xf>
    <xf numFmtId="0" fontId="6" fillId="2" borderId="2" xfId="0" applyFont="1" applyFill="1" applyBorder="1" applyAlignment="1" applyProtection="1">
      <alignment horizontal="center" vertical="center"/>
    </xf>
    <xf numFmtId="164" fontId="5" fillId="2" borderId="2" xfId="0" applyNumberFormat="1" applyFont="1" applyFill="1" applyBorder="1" applyAlignment="1" applyProtection="1">
      <alignment horizontal="center" vertical="center"/>
    </xf>
    <xf numFmtId="164" fontId="5" fillId="2" borderId="23" xfId="0" applyNumberFormat="1" applyFont="1" applyFill="1" applyBorder="1" applyAlignment="1" applyProtection="1">
      <alignment horizontal="center" vertical="center"/>
    </xf>
    <xf numFmtId="0" fontId="1" fillId="2" borderId="3" xfId="0" applyFont="1" applyFill="1" applyBorder="1" applyAlignment="1" applyProtection="1"/>
    <xf numFmtId="0" fontId="6" fillId="2" borderId="2" xfId="0" applyFont="1" applyFill="1" applyBorder="1" applyAlignment="1">
      <alignment horizontal="center" vertical="center"/>
    </xf>
    <xf numFmtId="0" fontId="6" fillId="2" borderId="23" xfId="0" applyFont="1" applyFill="1" applyBorder="1" applyAlignment="1">
      <alignment horizontal="center" vertical="center"/>
    </xf>
    <xf numFmtId="0" fontId="4" fillId="4" borderId="2" xfId="0" applyFont="1" applyFill="1" applyBorder="1" applyAlignment="1">
      <alignment horizontal="justify" vertical="center"/>
    </xf>
    <xf numFmtId="0" fontId="4" fillId="4" borderId="23" xfId="0" applyFont="1" applyFill="1" applyBorder="1" applyAlignment="1">
      <alignment horizontal="justify" vertical="center"/>
    </xf>
    <xf numFmtId="0" fontId="6" fillId="2" borderId="2" xfId="0" applyFont="1" applyFill="1" applyBorder="1" applyAlignment="1" applyProtection="1">
      <alignment horizontal="center" vertical="center" wrapText="1"/>
    </xf>
    <xf numFmtId="0" fontId="0" fillId="10" borderId="2" xfId="0" applyFill="1" applyBorder="1" applyAlignment="1">
      <alignment horizontal="justify" vertical="center" wrapText="1"/>
    </xf>
    <xf numFmtId="0" fontId="0" fillId="10" borderId="23" xfId="0" applyFill="1" applyBorder="1" applyAlignment="1">
      <alignment horizontal="justify" vertical="center"/>
    </xf>
    <xf numFmtId="0" fontId="0" fillId="10" borderId="3" xfId="0" applyFill="1" applyBorder="1" applyAlignment="1"/>
    <xf numFmtId="0" fontId="0" fillId="4" borderId="2" xfId="0" applyFill="1" applyBorder="1" applyAlignment="1" applyProtection="1">
      <alignment horizontal="justify" vertical="center"/>
    </xf>
    <xf numFmtId="0" fontId="0" fillId="4" borderId="23" xfId="0" applyFill="1" applyBorder="1" applyAlignment="1" applyProtection="1">
      <alignment horizontal="justify" vertical="center"/>
    </xf>
    <xf numFmtId="0" fontId="0" fillId="0" borderId="3" xfId="0" applyBorder="1" applyAlignment="1" applyProtection="1"/>
    <xf numFmtId="0" fontId="5" fillId="7" borderId="2" xfId="0" applyFont="1" applyFill="1" applyBorder="1" applyAlignment="1">
      <alignment horizontal="center" vertical="center"/>
    </xf>
    <xf numFmtId="0" fontId="5" fillId="7" borderId="23" xfId="0" applyFont="1" applyFill="1" applyBorder="1" applyAlignment="1">
      <alignment horizontal="center" vertical="center"/>
    </xf>
    <xf numFmtId="0" fontId="1" fillId="7" borderId="3" xfId="0" applyFont="1" applyFill="1" applyBorder="1" applyAlignment="1"/>
    <xf numFmtId="0" fontId="0" fillId="4" borderId="2" xfId="0" applyFill="1" applyBorder="1" applyAlignment="1">
      <alignment horizontal="justify" vertical="center"/>
    </xf>
    <xf numFmtId="0" fontId="0" fillId="4" borderId="23" xfId="0" applyFill="1" applyBorder="1" applyAlignment="1">
      <alignment horizontal="justify" vertical="center"/>
    </xf>
    <xf numFmtId="0" fontId="1" fillId="6" borderId="2" xfId="0" applyFont="1" applyFill="1" applyBorder="1" applyAlignment="1">
      <alignment horizontal="center" vertical="center"/>
    </xf>
    <xf numFmtId="0" fontId="1" fillId="6" borderId="23" xfId="0" applyFont="1" applyFill="1" applyBorder="1" applyAlignment="1">
      <alignment horizontal="center" vertical="center"/>
    </xf>
    <xf numFmtId="0" fontId="1" fillId="6" borderId="3" xfId="0" applyFont="1" applyFill="1" applyBorder="1" applyAlignment="1">
      <alignment horizontal="center" vertical="center"/>
    </xf>
    <xf numFmtId="0" fontId="0" fillId="0" borderId="2" xfId="0" applyBorder="1" applyAlignment="1" applyProtection="1">
      <alignment horizontal="justify" vertical="top" wrapText="1"/>
      <protection locked="0"/>
    </xf>
    <xf numFmtId="0" fontId="0" fillId="0" borderId="3" xfId="0" applyBorder="1" applyAlignment="1" applyProtection="1">
      <alignment horizontal="justify" vertical="top"/>
      <protection locked="0"/>
    </xf>
    <xf numFmtId="0" fontId="1" fillId="0" borderId="24" xfId="0" applyFont="1" applyBorder="1" applyAlignment="1">
      <alignment horizontal="center"/>
    </xf>
    <xf numFmtId="0" fontId="1" fillId="0" borderId="5" xfId="0" applyFont="1" applyBorder="1" applyAlignment="1">
      <alignment horizontal="center"/>
    </xf>
    <xf numFmtId="0" fontId="1" fillId="0" borderId="4" xfId="0" applyFont="1" applyBorder="1" applyAlignment="1">
      <alignment horizontal="center" vertical="center"/>
    </xf>
    <xf numFmtId="0" fontId="1" fillId="0" borderId="11"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4" xfId="0" applyFont="1" applyBorder="1" applyAlignment="1">
      <alignment horizontal="center" vertical="center" wrapText="1"/>
    </xf>
    <xf numFmtId="0" fontId="6" fillId="3" borderId="28" xfId="0" applyFont="1" applyFill="1" applyBorder="1" applyAlignment="1" applyProtection="1"/>
    <xf numFmtId="0" fontId="4" fillId="0" borderId="30" xfId="0" applyFont="1" applyBorder="1" applyAlignment="1"/>
    <xf numFmtId="0" fontId="6" fillId="3" borderId="2" xfId="0" applyFont="1" applyFill="1" applyBorder="1" applyAlignment="1" applyProtection="1">
      <alignment horizontal="justify" vertical="center" wrapText="1"/>
    </xf>
    <xf numFmtId="0" fontId="6" fillId="0" borderId="23" xfId="0" applyFont="1" applyBorder="1" applyAlignment="1">
      <alignment horizontal="justify" vertical="center"/>
    </xf>
    <xf numFmtId="0" fontId="6" fillId="0" borderId="3" xfId="0" applyFont="1" applyBorder="1" applyAlignment="1">
      <alignment horizontal="justify" vertical="center"/>
    </xf>
    <xf numFmtId="0" fontId="0" fillId="3" borderId="0" xfId="0" applyFill="1" applyBorder="1" applyAlignment="1" applyProtection="1"/>
    <xf numFmtId="0" fontId="0" fillId="0" borderId="0" xfId="0" applyBorder="1" applyAlignment="1"/>
  </cellXfs>
  <cellStyles count="1">
    <cellStyle name="Normal" xfId="0" builtinId="0"/>
  </cellStyles>
  <dxfs count="29">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CCCC"/>
      <color rgb="FFFF9999"/>
      <color rgb="FFFF99CC"/>
      <color rgb="FFFF5050"/>
      <color rgb="FFFF7C80"/>
      <color rgb="FFFF6600"/>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6D7FD-6C0F-4EBB-9AA4-7FA759EB0762}">
  <dimension ref="A1:D60"/>
  <sheetViews>
    <sheetView tabSelected="1" workbookViewId="0">
      <selection activeCell="A58" sqref="A58:C58"/>
    </sheetView>
  </sheetViews>
  <sheetFormatPr baseColWidth="10" defaultRowHeight="15" x14ac:dyDescent="0.25"/>
  <cols>
    <col min="1" max="1" width="118.28515625" customWidth="1"/>
    <col min="2" max="2" width="10.7109375" style="1" customWidth="1"/>
  </cols>
  <sheetData>
    <row r="1" spans="1:4" ht="24.95" customHeight="1" thickBot="1" x14ac:dyDescent="0.3">
      <c r="A1" s="87" t="s">
        <v>111</v>
      </c>
      <c r="B1" s="88"/>
      <c r="C1" s="89"/>
    </row>
    <row r="2" spans="1:4" ht="15.95" customHeight="1" thickBot="1" x14ac:dyDescent="0.3">
      <c r="A2" s="2"/>
      <c r="B2" s="3"/>
    </row>
    <row r="3" spans="1:4" ht="15.75" thickBot="1" x14ac:dyDescent="0.3">
      <c r="A3" s="87" t="s">
        <v>16</v>
      </c>
      <c r="B3" s="88"/>
      <c r="C3" s="89"/>
    </row>
    <row r="4" spans="1:4" ht="20.100000000000001" customHeight="1" thickBot="1" x14ac:dyDescent="0.3">
      <c r="A4" s="90" t="s">
        <v>110</v>
      </c>
      <c r="B4" s="91"/>
      <c r="C4" s="92"/>
    </row>
    <row r="5" spans="1:4" ht="14.1" customHeight="1" thickBot="1" x14ac:dyDescent="0.3">
      <c r="A5" s="30"/>
      <c r="B5" s="31"/>
      <c r="C5" s="32"/>
    </row>
    <row r="6" spans="1:4" ht="30" customHeight="1" thickBot="1" x14ac:dyDescent="0.3">
      <c r="A6" s="93" t="s">
        <v>113</v>
      </c>
      <c r="B6" s="94"/>
      <c r="C6" s="95"/>
    </row>
    <row r="7" spans="1:4" ht="18" customHeight="1" thickBot="1" x14ac:dyDescent="0.3">
      <c r="A7" s="96">
        <v>0</v>
      </c>
      <c r="B7" s="97"/>
      <c r="C7" s="92"/>
      <c r="D7" s="22"/>
    </row>
    <row r="8" spans="1:4" ht="15.75" thickBot="1" x14ac:dyDescent="0.3">
      <c r="A8" s="102" t="s">
        <v>67</v>
      </c>
      <c r="B8" s="103"/>
      <c r="C8" s="86"/>
    </row>
    <row r="9" spans="1:4" ht="18" customHeight="1" thickBot="1" x14ac:dyDescent="0.3">
      <c r="A9" s="96">
        <v>0</v>
      </c>
      <c r="B9" s="97"/>
      <c r="C9" s="92"/>
      <c r="D9" s="22"/>
    </row>
    <row r="10" spans="1:4" ht="5.0999999999999996" customHeight="1" thickBot="1" x14ac:dyDescent="0.3">
      <c r="A10" s="2"/>
      <c r="B10" s="3"/>
      <c r="C10" s="2"/>
    </row>
    <row r="11" spans="1:4" ht="30" customHeight="1" thickBot="1" x14ac:dyDescent="0.3">
      <c r="A11" s="104" t="s">
        <v>69</v>
      </c>
      <c r="B11" s="105"/>
      <c r="C11" s="86"/>
    </row>
    <row r="12" spans="1:4" ht="14.1" customHeight="1" thickBot="1" x14ac:dyDescent="0.3">
      <c r="A12" s="30"/>
      <c r="B12" s="31"/>
      <c r="C12" s="32"/>
    </row>
    <row r="13" spans="1:4" ht="30" customHeight="1" thickBot="1" x14ac:dyDescent="0.3">
      <c r="A13" s="106" t="s">
        <v>112</v>
      </c>
      <c r="B13" s="94"/>
      <c r="C13" s="95"/>
    </row>
    <row r="14" spans="1:4" ht="18" customHeight="1" thickBot="1" x14ac:dyDescent="0.3">
      <c r="A14" s="99">
        <f>'PROF - Demande(s)'!D21</f>
        <v>0</v>
      </c>
      <c r="B14" s="100"/>
      <c r="C14" s="101"/>
      <c r="D14" s="38"/>
    </row>
    <row r="15" spans="1:4" ht="15.75" thickBot="1" x14ac:dyDescent="0.3">
      <c r="A15" s="98" t="s">
        <v>67</v>
      </c>
      <c r="B15" s="94"/>
      <c r="C15" s="95"/>
    </row>
    <row r="16" spans="1:4" ht="18" customHeight="1" thickBot="1" x14ac:dyDescent="0.3">
      <c r="A16" s="99">
        <f>'PROF - Demande(s)'!H21</f>
        <v>0</v>
      </c>
      <c r="B16" s="100"/>
      <c r="C16" s="101"/>
    </row>
    <row r="17" spans="1:3" ht="14.1" customHeight="1" thickBot="1" x14ac:dyDescent="0.3">
      <c r="A17" s="30"/>
      <c r="B17" s="31"/>
      <c r="C17" s="30"/>
    </row>
    <row r="18" spans="1:3" ht="15.75" thickBot="1" x14ac:dyDescent="0.3">
      <c r="A18" s="78" t="s">
        <v>18</v>
      </c>
      <c r="B18" s="79"/>
      <c r="C18" s="80"/>
    </row>
    <row r="19" spans="1:3" ht="18" customHeight="1" thickBot="1" x14ac:dyDescent="0.3">
      <c r="A19" s="75">
        <f>A7+A14</f>
        <v>0</v>
      </c>
      <c r="B19" s="76"/>
      <c r="C19" s="77"/>
    </row>
    <row r="20" spans="1:3" ht="15.75" thickBot="1" x14ac:dyDescent="0.3">
      <c r="A20" s="78" t="s">
        <v>17</v>
      </c>
      <c r="B20" s="79"/>
      <c r="C20" s="80"/>
    </row>
    <row r="21" spans="1:3" ht="18" customHeight="1" thickBot="1" x14ac:dyDescent="0.3">
      <c r="A21" s="75">
        <f>A9+A16</f>
        <v>0</v>
      </c>
      <c r="B21" s="76"/>
      <c r="C21" s="77"/>
    </row>
    <row r="22" spans="1:3" ht="14.1" customHeight="1" thickBot="1" x14ac:dyDescent="0.3">
      <c r="A22" s="30"/>
      <c r="B22" s="31"/>
      <c r="C22" s="32"/>
    </row>
    <row r="23" spans="1:3" ht="15.75" thickBot="1" x14ac:dyDescent="0.3">
      <c r="A23" s="78" t="s">
        <v>19</v>
      </c>
      <c r="B23" s="79"/>
      <c r="C23" s="80"/>
    </row>
    <row r="24" spans="1:3" ht="15.75" thickBot="1" x14ac:dyDescent="0.3">
      <c r="A24" s="81" t="s">
        <v>22</v>
      </c>
      <c r="B24" s="82"/>
      <c r="C24" s="83"/>
    </row>
    <row r="25" spans="1:3" ht="35.1" customHeight="1" thickBot="1" x14ac:dyDescent="0.3">
      <c r="A25" s="84" t="s">
        <v>124</v>
      </c>
      <c r="B25" s="85"/>
      <c r="C25" s="86"/>
    </row>
    <row r="26" spans="1:3" ht="9.9499999999999993" customHeight="1" thickBot="1" x14ac:dyDescent="0.3">
      <c r="A26" s="2"/>
      <c r="B26" s="3"/>
      <c r="C26" s="2"/>
    </row>
    <row r="27" spans="1:3" ht="30" customHeight="1" thickBot="1" x14ac:dyDescent="0.3">
      <c r="A27" s="27" t="s">
        <v>1</v>
      </c>
      <c r="B27" s="28" t="s">
        <v>61</v>
      </c>
      <c r="C27" s="35" t="s">
        <v>70</v>
      </c>
    </row>
    <row r="28" spans="1:3" ht="30" customHeight="1" x14ac:dyDescent="0.25">
      <c r="A28" s="33" t="s">
        <v>0</v>
      </c>
      <c r="B28" s="37" t="s">
        <v>53</v>
      </c>
      <c r="C28" s="29" t="s">
        <v>71</v>
      </c>
    </row>
    <row r="29" spans="1:3" ht="30" customHeight="1" x14ac:dyDescent="0.25">
      <c r="A29" s="33" t="s">
        <v>88</v>
      </c>
      <c r="B29" s="37" t="s">
        <v>53</v>
      </c>
      <c r="C29" s="29" t="s">
        <v>71</v>
      </c>
    </row>
    <row r="30" spans="1:3" ht="45" customHeight="1" x14ac:dyDescent="0.25">
      <c r="A30" s="34" t="s">
        <v>89</v>
      </c>
      <c r="B30" s="37" t="s">
        <v>53</v>
      </c>
      <c r="C30" s="29" t="s">
        <v>68</v>
      </c>
    </row>
    <row r="31" spans="1:3" ht="15" customHeight="1" x14ac:dyDescent="0.25">
      <c r="A31" s="34" t="s">
        <v>118</v>
      </c>
      <c r="B31" s="37" t="s">
        <v>53</v>
      </c>
      <c r="C31" s="29" t="s">
        <v>68</v>
      </c>
    </row>
    <row r="32" spans="1:3" ht="15" customHeight="1" x14ac:dyDescent="0.25">
      <c r="A32" s="45" t="s">
        <v>2</v>
      </c>
      <c r="B32" s="46" t="s">
        <v>53</v>
      </c>
      <c r="C32" s="47" t="s">
        <v>72</v>
      </c>
    </row>
    <row r="33" spans="1:3" ht="15" customHeight="1" x14ac:dyDescent="0.25">
      <c r="A33" s="33" t="s">
        <v>12</v>
      </c>
      <c r="B33" s="37" t="s">
        <v>53</v>
      </c>
      <c r="C33" s="29" t="s">
        <v>68</v>
      </c>
    </row>
    <row r="34" spans="1:3" ht="15" customHeight="1" x14ac:dyDescent="0.25">
      <c r="A34" s="33" t="s">
        <v>4</v>
      </c>
      <c r="B34" s="37" t="s">
        <v>53</v>
      </c>
      <c r="C34" s="29" t="s">
        <v>72</v>
      </c>
    </row>
    <row r="35" spans="1:3" ht="15" customHeight="1" x14ac:dyDescent="0.25">
      <c r="A35" s="33" t="s">
        <v>5</v>
      </c>
      <c r="B35" s="37" t="s">
        <v>53</v>
      </c>
      <c r="C35" s="29" t="s">
        <v>72</v>
      </c>
    </row>
    <row r="36" spans="1:3" ht="15" customHeight="1" x14ac:dyDescent="0.25">
      <c r="A36" s="33" t="s">
        <v>6</v>
      </c>
      <c r="B36" s="37" t="s">
        <v>53</v>
      </c>
      <c r="C36" s="29" t="s">
        <v>72</v>
      </c>
    </row>
    <row r="37" spans="1:3" ht="15" customHeight="1" x14ac:dyDescent="0.25">
      <c r="A37" s="33" t="s">
        <v>7</v>
      </c>
      <c r="B37" s="37" t="s">
        <v>53</v>
      </c>
      <c r="C37" s="29" t="s">
        <v>72</v>
      </c>
    </row>
    <row r="38" spans="1:3" ht="15" customHeight="1" x14ac:dyDescent="0.25">
      <c r="A38" s="33" t="s">
        <v>8</v>
      </c>
      <c r="B38" s="37" t="s">
        <v>53</v>
      </c>
      <c r="C38" s="29" t="s">
        <v>72</v>
      </c>
    </row>
    <row r="39" spans="1:3" ht="30" customHeight="1" x14ac:dyDescent="0.25">
      <c r="A39" s="34" t="s">
        <v>90</v>
      </c>
      <c r="B39" s="37" t="s">
        <v>53</v>
      </c>
      <c r="C39" s="29" t="s">
        <v>71</v>
      </c>
    </row>
    <row r="40" spans="1:3" ht="15" customHeight="1" x14ac:dyDescent="0.25">
      <c r="A40" s="33" t="s">
        <v>3</v>
      </c>
      <c r="B40" s="37" t="s">
        <v>53</v>
      </c>
      <c r="C40" s="29" t="s">
        <v>72</v>
      </c>
    </row>
    <row r="41" spans="1:3" ht="15" customHeight="1" x14ac:dyDescent="0.25">
      <c r="A41" s="33" t="s">
        <v>10</v>
      </c>
      <c r="B41" s="37" t="s">
        <v>53</v>
      </c>
      <c r="C41" s="29" t="s">
        <v>68</v>
      </c>
    </row>
    <row r="42" spans="1:3" ht="15" customHeight="1" x14ac:dyDescent="0.25">
      <c r="A42" s="33" t="s">
        <v>9</v>
      </c>
      <c r="B42" s="37" t="s">
        <v>53</v>
      </c>
      <c r="C42" s="29" t="s">
        <v>68</v>
      </c>
    </row>
    <row r="43" spans="1:3" ht="15" customHeight="1" x14ac:dyDescent="0.25">
      <c r="A43" s="34" t="s">
        <v>91</v>
      </c>
      <c r="B43" s="37" t="s">
        <v>53</v>
      </c>
      <c r="C43" s="29" t="s">
        <v>68</v>
      </c>
    </row>
    <row r="44" spans="1:3" ht="30" customHeight="1" x14ac:dyDescent="0.25">
      <c r="A44" s="45" t="s">
        <v>122</v>
      </c>
      <c r="B44" s="43" t="s">
        <v>53</v>
      </c>
      <c r="C44" s="44" t="s">
        <v>72</v>
      </c>
    </row>
    <row r="45" spans="1:3" ht="30" customHeight="1" x14ac:dyDescent="0.25">
      <c r="A45" s="33" t="s">
        <v>62</v>
      </c>
      <c r="B45" s="37" t="s">
        <v>53</v>
      </c>
      <c r="C45" s="29" t="s">
        <v>72</v>
      </c>
    </row>
    <row r="46" spans="1:3" ht="15" customHeight="1" x14ac:dyDescent="0.25">
      <c r="A46" s="33" t="s">
        <v>11</v>
      </c>
      <c r="B46" s="37" t="s">
        <v>53</v>
      </c>
      <c r="C46" s="29" t="s">
        <v>72</v>
      </c>
    </row>
    <row r="47" spans="1:3" ht="15" customHeight="1" x14ac:dyDescent="0.25">
      <c r="A47" s="33" t="s">
        <v>14</v>
      </c>
      <c r="B47" s="37" t="s">
        <v>53</v>
      </c>
      <c r="C47" s="29" t="s">
        <v>72</v>
      </c>
    </row>
    <row r="48" spans="1:3" ht="15" customHeight="1" x14ac:dyDescent="0.25">
      <c r="A48" s="33" t="s">
        <v>15</v>
      </c>
      <c r="B48" s="37" t="s">
        <v>53</v>
      </c>
      <c r="C48" s="29" t="s">
        <v>72</v>
      </c>
    </row>
    <row r="49" spans="1:3" ht="15" customHeight="1" x14ac:dyDescent="0.25">
      <c r="A49" s="33" t="s">
        <v>120</v>
      </c>
      <c r="B49" s="37" t="s">
        <v>53</v>
      </c>
      <c r="C49" s="29" t="s">
        <v>72</v>
      </c>
    </row>
    <row r="50" spans="1:3" ht="15" customHeight="1" x14ac:dyDescent="0.25">
      <c r="A50" s="33" t="s">
        <v>13</v>
      </c>
      <c r="B50" s="37" t="s">
        <v>53</v>
      </c>
      <c r="C50" s="29" t="s">
        <v>68</v>
      </c>
    </row>
    <row r="51" spans="1:3" ht="75" customHeight="1" x14ac:dyDescent="0.25">
      <c r="A51" s="45" t="s">
        <v>92</v>
      </c>
      <c r="B51" s="43" t="s">
        <v>53</v>
      </c>
      <c r="C51" s="44" t="s">
        <v>72</v>
      </c>
    </row>
    <row r="52" spans="1:3" ht="5.0999999999999996" customHeight="1" thickBot="1" x14ac:dyDescent="0.3">
      <c r="A52" s="30"/>
      <c r="B52" s="31"/>
      <c r="C52" s="32"/>
    </row>
    <row r="53" spans="1:3" ht="15.75" thickBot="1" x14ac:dyDescent="0.3">
      <c r="A53" s="110" t="s">
        <v>55</v>
      </c>
      <c r="B53" s="111"/>
      <c r="C53" s="112"/>
    </row>
    <row r="54" spans="1:3" ht="12" customHeight="1" thickBot="1" x14ac:dyDescent="0.3">
      <c r="A54" s="2"/>
      <c r="B54" s="3"/>
      <c r="C54" s="2"/>
    </row>
    <row r="55" spans="1:3" ht="17.100000000000001" customHeight="1" thickBot="1" x14ac:dyDescent="0.3">
      <c r="A55" s="87" t="s">
        <v>21</v>
      </c>
      <c r="B55" s="88"/>
      <c r="C55" s="89"/>
    </row>
    <row r="56" spans="1:3" ht="17.100000000000001" customHeight="1" thickBot="1" x14ac:dyDescent="0.3">
      <c r="A56" s="113" t="str">
        <f>"NIVEAU "&amp;'Calcul niveau'!E1</f>
        <v>NIVEAU 1</v>
      </c>
      <c r="B56" s="114"/>
      <c r="C56" s="115"/>
    </row>
    <row r="57" spans="1:3" ht="9.9499999999999993" customHeight="1" thickBot="1" x14ac:dyDescent="0.3">
      <c r="A57" s="2"/>
      <c r="B57" s="3"/>
    </row>
    <row r="58" spans="1:3" ht="30" customHeight="1" thickBot="1" x14ac:dyDescent="0.3">
      <c r="A58" s="116" t="s">
        <v>121</v>
      </c>
      <c r="B58" s="117"/>
      <c r="C58" s="86"/>
    </row>
    <row r="59" spans="1:3" ht="9.9499999999999993" customHeight="1" thickBot="1" x14ac:dyDescent="0.3"/>
    <row r="60" spans="1:3" ht="30" customHeight="1" thickBot="1" x14ac:dyDescent="0.3">
      <c r="A60" s="107" t="s">
        <v>127</v>
      </c>
      <c r="B60" s="108"/>
      <c r="C60" s="109"/>
    </row>
  </sheetData>
  <sheetProtection algorithmName="SHA-512" hashValue="9ZoIcT/kopUg6OKzYMvFltzT/8VyfKSspyn2Alec6yZTGjSQM50q9qgGbFrg6r2BSaeeGbnCkgerfoC1bL8bww==" saltValue="TJ1QgECfv+Ld/cVJnEee6g==" spinCount="100000" sheet="1" objects="1" scenarios="1"/>
  <mergeCells count="24">
    <mergeCell ref="A11:C11"/>
    <mergeCell ref="A13:C13"/>
    <mergeCell ref="A14:C14"/>
    <mergeCell ref="A60:C60"/>
    <mergeCell ref="A53:C53"/>
    <mergeCell ref="A55:C55"/>
    <mergeCell ref="A56:C56"/>
    <mergeCell ref="A58:C58"/>
    <mergeCell ref="A21:C21"/>
    <mergeCell ref="A23:C23"/>
    <mergeCell ref="A24:C24"/>
    <mergeCell ref="A25:C25"/>
    <mergeCell ref="A1:C1"/>
    <mergeCell ref="A3:C3"/>
    <mergeCell ref="A4:C4"/>
    <mergeCell ref="A6:C6"/>
    <mergeCell ref="A7:C7"/>
    <mergeCell ref="A15:C15"/>
    <mergeCell ref="A16:C16"/>
    <mergeCell ref="A18:C18"/>
    <mergeCell ref="A19:C19"/>
    <mergeCell ref="A20:C20"/>
    <mergeCell ref="A8:C8"/>
    <mergeCell ref="A9:C9"/>
  </mergeCells>
  <conditionalFormatting sqref="B28">
    <cfRule type="cellIs" dxfId="28" priority="4" operator="equal">
      <formula>"OUI"</formula>
    </cfRule>
  </conditionalFormatting>
  <conditionalFormatting sqref="B29:B50">
    <cfRule type="cellIs" dxfId="27" priority="3" operator="equal">
      <formula>"OUI"</formula>
    </cfRule>
  </conditionalFormatting>
  <conditionalFormatting sqref="A7:C7">
    <cfRule type="cellIs" dxfId="26" priority="2" operator="lessThan">
      <formula>$A$9</formula>
    </cfRule>
  </conditionalFormatting>
  <conditionalFormatting sqref="B51">
    <cfRule type="cellIs" dxfId="25" priority="1" operator="equal">
      <formula>"OUI"</formula>
    </cfRule>
  </conditionalFormatting>
  <dataValidations count="1">
    <dataValidation type="whole" operator="lessThanOrEqual" allowBlank="1" showInputMessage="1" showErrorMessage="1" errorTitle="Erreur" error="Le montant &quot;DONT ENCOURS RISQUE 2*&quot;doit être inférieur ou égal au &quot;MONTANT ACTUEL DES ENCOURS&quot;" sqref="A9:C9" xr:uid="{E9552AEE-DFA0-4447-9AB8-A9F207DF4A30}">
      <formula1>A7</formula1>
    </dataValidation>
  </dataValidations>
  <printOptions horizontalCentered="1" verticalCentered="1"/>
  <pageMargins left="0.23622047244094491" right="0.23622047244094491" top="0.23622047244094491" bottom="0.23622047244094491" header="0" footer="0"/>
  <pageSetup paperSize="9" scale="7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B623FD57-AC13-434A-B0E7-7CD64CA5C91B}">
          <x14:formula1>
            <xm:f>'Liste notes'!$B$2:$B$31</xm:f>
          </x14:formula1>
          <xm:sqref>A24:B24</xm:sqref>
        </x14:dataValidation>
        <x14:dataValidation type="list" allowBlank="1" showInputMessage="1" showErrorMessage="1" xr:uid="{1B8DEBDA-3F3B-48BA-A531-96841F0A0172}">
          <x14:formula1>
            <xm:f>'Liste Réponse Questions'!$B$3:$B$4</xm:f>
          </x14:formula1>
          <xm:sqref>B28:B51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BCA61-CD73-4640-AD6D-F3C3F4224E51}">
  <dimension ref="A1:H29"/>
  <sheetViews>
    <sheetView showZeros="0" topLeftCell="B1" workbookViewId="0">
      <selection activeCell="C18" sqref="C18"/>
    </sheetView>
  </sheetViews>
  <sheetFormatPr baseColWidth="10" defaultRowHeight="15" x14ac:dyDescent="0.25"/>
  <cols>
    <col min="1" max="1" width="1.7109375" style="1" customWidth="1"/>
    <col min="2" max="2" width="41.7109375" customWidth="1"/>
    <col min="3" max="3" width="33.7109375" customWidth="1"/>
    <col min="4" max="4" width="14.7109375" customWidth="1"/>
    <col min="5" max="5" width="38.7109375" customWidth="1"/>
    <col min="6" max="6" width="43.7109375" customWidth="1"/>
    <col min="7" max="8" width="14.7109375" customWidth="1"/>
  </cols>
  <sheetData>
    <row r="1" spans="1:8" ht="5.0999999999999996" customHeight="1" thickBot="1" x14ac:dyDescent="0.3">
      <c r="A1" s="3"/>
      <c r="B1" s="2"/>
      <c r="C1" s="2"/>
      <c r="D1" s="2"/>
      <c r="E1" s="2"/>
      <c r="F1" s="2"/>
      <c r="G1" s="2"/>
      <c r="H1" s="2"/>
    </row>
    <row r="2" spans="1:8" ht="15.75" thickBot="1" x14ac:dyDescent="0.3">
      <c r="A2" s="3"/>
      <c r="B2" s="118" t="s">
        <v>66</v>
      </c>
      <c r="C2" s="119"/>
      <c r="D2" s="119"/>
      <c r="E2" s="119"/>
      <c r="F2" s="119"/>
      <c r="G2" s="119"/>
      <c r="H2" s="120"/>
    </row>
    <row r="3" spans="1:8" ht="5.0999999999999996" customHeight="1" thickBot="1" x14ac:dyDescent="0.3">
      <c r="A3" s="3"/>
      <c r="B3" s="2"/>
      <c r="C3" s="2"/>
      <c r="D3" s="2"/>
      <c r="E3" s="2"/>
      <c r="F3" s="2"/>
      <c r="G3" s="2"/>
      <c r="H3" s="2"/>
    </row>
    <row r="4" spans="1:8" x14ac:dyDescent="0.25">
      <c r="A4" s="3"/>
      <c r="B4" s="125" t="s">
        <v>63</v>
      </c>
      <c r="C4" s="127" t="s">
        <v>87</v>
      </c>
      <c r="D4" s="129" t="s">
        <v>116</v>
      </c>
      <c r="E4" s="129" t="s">
        <v>101</v>
      </c>
      <c r="F4" s="127" t="s">
        <v>94</v>
      </c>
      <c r="G4" s="123" t="s">
        <v>64</v>
      </c>
      <c r="H4" s="124"/>
    </row>
    <row r="5" spans="1:8" ht="15.75" thickBot="1" x14ac:dyDescent="0.3">
      <c r="A5" s="3"/>
      <c r="B5" s="126"/>
      <c r="C5" s="128"/>
      <c r="D5" s="128"/>
      <c r="E5" s="128"/>
      <c r="F5" s="128"/>
      <c r="G5" s="20" t="s">
        <v>114</v>
      </c>
      <c r="H5" s="21" t="s">
        <v>115</v>
      </c>
    </row>
    <row r="6" spans="1:8" x14ac:dyDescent="0.25">
      <c r="A6" s="3"/>
      <c r="B6" s="49"/>
      <c r="C6" s="50"/>
      <c r="D6" s="59"/>
      <c r="E6" s="51"/>
      <c r="F6" s="52"/>
      <c r="G6" s="63">
        <f>IF(E6="PGE - montant pondéré à 10% classé en 2*",0,IF(E6="",0,D6))</f>
        <v>0</v>
      </c>
      <c r="H6" s="64">
        <f>D6-G6</f>
        <v>0</v>
      </c>
    </row>
    <row r="7" spans="1:8" x14ac:dyDescent="0.25">
      <c r="A7" s="3"/>
      <c r="B7" s="49"/>
      <c r="C7" s="50"/>
      <c r="D7" s="60"/>
      <c r="E7" s="50"/>
      <c r="F7" s="53"/>
      <c r="G7" s="63">
        <f t="shared" ref="G7:G20" si="0">IF(E7="PGE - montant pondéré à 10% classé en 2*",0,IF(E7="",0,D7))</f>
        <v>0</v>
      </c>
      <c r="H7" s="65">
        <f>D7-G7</f>
        <v>0</v>
      </c>
    </row>
    <row r="8" spans="1:8" x14ac:dyDescent="0.25">
      <c r="A8" s="3"/>
      <c r="B8" s="49"/>
      <c r="C8" s="50"/>
      <c r="D8" s="60"/>
      <c r="E8" s="50"/>
      <c r="F8" s="53"/>
      <c r="G8" s="63">
        <f t="shared" si="0"/>
        <v>0</v>
      </c>
      <c r="H8" s="65">
        <f t="shared" ref="H8:H20" si="1">D8-G8</f>
        <v>0</v>
      </c>
    </row>
    <row r="9" spans="1:8" x14ac:dyDescent="0.25">
      <c r="A9" s="3"/>
      <c r="B9" s="49"/>
      <c r="C9" s="50"/>
      <c r="D9" s="60"/>
      <c r="E9" s="50"/>
      <c r="F9" s="53"/>
      <c r="G9" s="63">
        <f t="shared" si="0"/>
        <v>0</v>
      </c>
      <c r="H9" s="65">
        <f t="shared" si="1"/>
        <v>0</v>
      </c>
    </row>
    <row r="10" spans="1:8" x14ac:dyDescent="0.25">
      <c r="A10" s="3"/>
      <c r="B10" s="49"/>
      <c r="C10" s="50"/>
      <c r="D10" s="60"/>
      <c r="E10" s="50"/>
      <c r="F10" s="53"/>
      <c r="G10" s="63">
        <f t="shared" si="0"/>
        <v>0</v>
      </c>
      <c r="H10" s="65">
        <f t="shared" si="1"/>
        <v>0</v>
      </c>
    </row>
    <row r="11" spans="1:8" x14ac:dyDescent="0.25">
      <c r="A11" s="3"/>
      <c r="B11" s="70"/>
      <c r="C11" s="50"/>
      <c r="D11" s="60"/>
      <c r="E11" s="50"/>
      <c r="F11" s="53"/>
      <c r="G11" s="63">
        <f t="shared" si="0"/>
        <v>0</v>
      </c>
      <c r="H11" s="65">
        <f t="shared" si="1"/>
        <v>0</v>
      </c>
    </row>
    <row r="12" spans="1:8" x14ac:dyDescent="0.25">
      <c r="A12" s="3"/>
      <c r="B12" s="49"/>
      <c r="C12" s="50"/>
      <c r="D12" s="60"/>
      <c r="E12" s="50"/>
      <c r="F12" s="53"/>
      <c r="G12" s="63">
        <f t="shared" si="0"/>
        <v>0</v>
      </c>
      <c r="H12" s="65">
        <f t="shared" si="1"/>
        <v>0</v>
      </c>
    </row>
    <row r="13" spans="1:8" x14ac:dyDescent="0.25">
      <c r="A13" s="3"/>
      <c r="B13" s="49"/>
      <c r="C13" s="50"/>
      <c r="D13" s="60"/>
      <c r="E13" s="50"/>
      <c r="F13" s="53"/>
      <c r="G13" s="63">
        <f t="shared" si="0"/>
        <v>0</v>
      </c>
      <c r="H13" s="65">
        <f t="shared" si="1"/>
        <v>0</v>
      </c>
    </row>
    <row r="14" spans="1:8" x14ac:dyDescent="0.25">
      <c r="A14" s="3"/>
      <c r="B14" s="49"/>
      <c r="C14" s="50"/>
      <c r="D14" s="60"/>
      <c r="E14" s="50"/>
      <c r="F14" s="53"/>
      <c r="G14" s="63">
        <f t="shared" si="0"/>
        <v>0</v>
      </c>
      <c r="H14" s="65">
        <f t="shared" si="1"/>
        <v>0</v>
      </c>
    </row>
    <row r="15" spans="1:8" x14ac:dyDescent="0.25">
      <c r="A15" s="3"/>
      <c r="B15" s="49"/>
      <c r="C15" s="50"/>
      <c r="D15" s="60"/>
      <c r="E15" s="50"/>
      <c r="F15" s="53"/>
      <c r="G15" s="63">
        <f t="shared" si="0"/>
        <v>0</v>
      </c>
      <c r="H15" s="65">
        <f t="shared" si="1"/>
        <v>0</v>
      </c>
    </row>
    <row r="16" spans="1:8" x14ac:dyDescent="0.25">
      <c r="A16" s="3"/>
      <c r="B16" s="49"/>
      <c r="C16" s="50"/>
      <c r="D16" s="60"/>
      <c r="E16" s="50"/>
      <c r="F16" s="53"/>
      <c r="G16" s="63">
        <f t="shared" si="0"/>
        <v>0</v>
      </c>
      <c r="H16" s="65">
        <f t="shared" si="1"/>
        <v>0</v>
      </c>
    </row>
    <row r="17" spans="1:8" x14ac:dyDescent="0.25">
      <c r="A17" s="3"/>
      <c r="B17" s="49"/>
      <c r="C17" s="50"/>
      <c r="D17" s="60"/>
      <c r="E17" s="50"/>
      <c r="F17" s="53"/>
      <c r="G17" s="63">
        <f t="shared" si="0"/>
        <v>0</v>
      </c>
      <c r="H17" s="65">
        <f t="shared" si="1"/>
        <v>0</v>
      </c>
    </row>
    <row r="18" spans="1:8" x14ac:dyDescent="0.25">
      <c r="A18" s="3"/>
      <c r="B18" s="49"/>
      <c r="C18" s="50"/>
      <c r="D18" s="60"/>
      <c r="E18" s="50"/>
      <c r="F18" s="53"/>
      <c r="G18" s="63">
        <f t="shared" si="0"/>
        <v>0</v>
      </c>
      <c r="H18" s="65">
        <f t="shared" si="1"/>
        <v>0</v>
      </c>
    </row>
    <row r="19" spans="1:8" x14ac:dyDescent="0.25">
      <c r="A19" s="3"/>
      <c r="B19" s="49"/>
      <c r="C19" s="50"/>
      <c r="D19" s="60"/>
      <c r="E19" s="50"/>
      <c r="F19" s="53"/>
      <c r="G19" s="63">
        <f t="shared" si="0"/>
        <v>0</v>
      </c>
      <c r="H19" s="65">
        <f t="shared" si="1"/>
        <v>0</v>
      </c>
    </row>
    <row r="20" spans="1:8" ht="15.75" thickBot="1" x14ac:dyDescent="0.3">
      <c r="A20" s="3"/>
      <c r="B20" s="54"/>
      <c r="C20" s="50"/>
      <c r="D20" s="61"/>
      <c r="E20" s="55"/>
      <c r="F20" s="56"/>
      <c r="G20" s="63">
        <f t="shared" si="0"/>
        <v>0</v>
      </c>
      <c r="H20" s="66">
        <f t="shared" si="1"/>
        <v>0</v>
      </c>
    </row>
    <row r="21" spans="1:8" ht="15.75" thickBot="1" x14ac:dyDescent="0.3">
      <c r="A21" s="3"/>
      <c r="B21" s="57" t="s">
        <v>65</v>
      </c>
      <c r="C21" s="58"/>
      <c r="D21" s="62">
        <f>SUM(D6:D20)</f>
        <v>0</v>
      </c>
      <c r="E21" s="58"/>
      <c r="F21" s="58"/>
      <c r="G21" s="62">
        <f>SUM(G6:G20)</f>
        <v>0</v>
      </c>
      <c r="H21" s="67">
        <f>SUM(H6:H20)</f>
        <v>0</v>
      </c>
    </row>
    <row r="22" spans="1:8" ht="15" customHeight="1" thickBot="1" x14ac:dyDescent="0.3">
      <c r="A22" s="3"/>
      <c r="B22" s="30"/>
      <c r="C22" s="30"/>
      <c r="D22" s="30"/>
      <c r="E22" s="30"/>
      <c r="F22" s="30"/>
      <c r="G22" s="30"/>
      <c r="H22" s="30"/>
    </row>
    <row r="23" spans="1:8" ht="15" customHeight="1" thickBot="1" x14ac:dyDescent="0.3">
      <c r="A23" s="3"/>
      <c r="B23" s="48" t="s">
        <v>119</v>
      </c>
      <c r="C23" s="42"/>
      <c r="D23" s="30"/>
      <c r="E23" s="30"/>
      <c r="F23" s="30"/>
      <c r="G23" s="30"/>
      <c r="H23" s="30"/>
    </row>
    <row r="24" spans="1:8" ht="65.099999999999994" customHeight="1" thickBot="1" x14ac:dyDescent="0.3">
      <c r="A24" s="3"/>
      <c r="B24" s="132" t="s">
        <v>126</v>
      </c>
      <c r="C24" s="133"/>
      <c r="D24" s="133"/>
      <c r="E24" s="133"/>
      <c r="F24" s="133"/>
      <c r="G24" s="133"/>
      <c r="H24" s="134"/>
    </row>
    <row r="25" spans="1:8" ht="15" customHeight="1" thickBot="1" x14ac:dyDescent="0.3">
      <c r="A25" s="3"/>
      <c r="B25" s="30"/>
      <c r="C25" s="30"/>
      <c r="D25" s="30"/>
      <c r="E25" s="30"/>
      <c r="F25" s="30"/>
      <c r="G25" s="30"/>
      <c r="H25" s="30"/>
    </row>
    <row r="26" spans="1:8" ht="15" customHeight="1" thickBot="1" x14ac:dyDescent="0.3">
      <c r="A26" s="3"/>
      <c r="B26" s="130" t="s">
        <v>123</v>
      </c>
      <c r="C26" s="131"/>
      <c r="D26" s="135"/>
      <c r="E26" s="136"/>
      <c r="F26" s="136"/>
      <c r="G26" s="136"/>
      <c r="H26" s="136"/>
    </row>
    <row r="27" spans="1:8" s="74" customFormat="1" ht="9.9499999999999993" customHeight="1" thickBot="1" x14ac:dyDescent="0.3">
      <c r="A27" s="71"/>
      <c r="B27" s="72"/>
      <c r="C27" s="73"/>
      <c r="D27" s="68"/>
      <c r="E27" s="69"/>
      <c r="F27" s="69"/>
      <c r="G27" s="69"/>
      <c r="H27" s="69"/>
    </row>
    <row r="28" spans="1:8" ht="195" customHeight="1" thickBot="1" x14ac:dyDescent="0.3">
      <c r="A28" s="3"/>
      <c r="B28" s="121"/>
      <c r="C28" s="85"/>
      <c r="D28" s="85"/>
      <c r="E28" s="85"/>
      <c r="F28" s="85"/>
      <c r="G28" s="85"/>
      <c r="H28" s="122"/>
    </row>
    <row r="29" spans="1:8" x14ac:dyDescent="0.25">
      <c r="A29" s="3"/>
      <c r="B29" s="2"/>
      <c r="C29" s="2"/>
      <c r="D29" s="2"/>
      <c r="E29" s="2"/>
      <c r="F29" s="2"/>
      <c r="G29" s="2"/>
      <c r="H29" s="2"/>
    </row>
  </sheetData>
  <sheetProtection algorithmName="SHA-512" hashValue="EHRkCpEWHxf0ioXStEtwNfuCS7V0U04tGYM4BZix6HLvh5sLBpW8eMqHEvXdeY8KZ5i9nj/yRqZH4KBvsfC+dw==" saltValue="D9y3Atg2a+Q5KMoFmO5htw==" spinCount="100000" sheet="1" objects="1" scenarios="1"/>
  <mergeCells count="11">
    <mergeCell ref="B2:H2"/>
    <mergeCell ref="B28:H28"/>
    <mergeCell ref="G4:H4"/>
    <mergeCell ref="B4:B5"/>
    <mergeCell ref="C4:C5"/>
    <mergeCell ref="D4:D5"/>
    <mergeCell ref="E4:E5"/>
    <mergeCell ref="F4:F5"/>
    <mergeCell ref="B26:C26"/>
    <mergeCell ref="B24:H24"/>
    <mergeCell ref="D26:H26"/>
  </mergeCells>
  <conditionalFormatting sqref="C6:C20">
    <cfRule type="cellIs" dxfId="24" priority="12" operator="equal">
      <formula>"MLT - PGE (pondéré à 10%)"</formula>
    </cfRule>
    <cfRule type="cellIs" dxfId="23" priority="24" operator="equal">
      <formula>"MLT - LLD / CBM / CBI"</formula>
    </cfRule>
    <cfRule type="cellIs" dxfId="22" priority="25" operator="equal">
      <formula>"CT - Escompte BAO Factor"</formula>
    </cfRule>
    <cfRule type="cellIs" dxfId="21" priority="26" operator="equal">
      <formula>"CT - Escompte / Dailly"</formula>
    </cfRule>
  </conditionalFormatting>
  <conditionalFormatting sqref="E6:E20">
    <cfRule type="cellIs" dxfId="20" priority="13" operator="equal">
      <formula>"PGE - montant pondéré à 10% classé en 2*"</formula>
    </cfRule>
    <cfRule type="cellIs" dxfId="19" priority="15" operator="equal">
      <formula>"Non"</formula>
    </cfRule>
    <cfRule type="cellIs" dxfId="18" priority="16" operator="equal">
      <formula>"France Agrimer 100%"</formula>
    </cfRule>
    <cfRule type="cellIs" dxfId="17" priority="17" operator="equal">
      <formula>"Gage 100% sur bouteille avec dépossesion"</formula>
    </cfRule>
    <cfRule type="cellIs" dxfId="16" priority="18" operator="equal">
      <formula>"Warrant 100%"</formula>
    </cfRule>
    <cfRule type="cellIs" dxfId="15" priority="19" operator="equal">
      <formula>"Hypothèque à 100%"</formula>
    </cfRule>
    <cfRule type="cellIs" dxfId="14" priority="20" operator="equal">
      <formula>"Nantissement placement ≥  50%"</formula>
    </cfRule>
    <cfRule type="cellIs" dxfId="13" priority="22" operator="equal">
      <formula>"Contre-Garantie ≥ 30%"</formula>
    </cfRule>
    <cfRule type="cellIs" dxfId="12" priority="23" operator="equal">
      <formula>"Nature de Financement (cf SD) de type 3*"</formula>
    </cfRule>
  </conditionalFormatting>
  <conditionalFormatting sqref="E8">
    <cfRule type="cellIs" dxfId="11" priority="21" operator="equal">
      <formula>"Hypothèque à 100%"</formula>
    </cfRule>
  </conditionalFormatting>
  <conditionalFormatting sqref="E9">
    <cfRule type="cellIs" dxfId="10" priority="11" operator="equal">
      <formula>"Saccef Immo 100% - Financt pondéré à 75%"</formula>
    </cfRule>
  </conditionalFormatting>
  <conditionalFormatting sqref="E6">
    <cfRule type="cellIs" dxfId="9" priority="9" operator="equal">
      <formula>"Saccef Immo 100% - Financt pondéré à 75%"</formula>
    </cfRule>
    <cfRule type="cellIs" dxfId="8" priority="10" operator="equal">
      <formula>"Hypothèque / PPD à 100%"</formula>
    </cfRule>
  </conditionalFormatting>
  <conditionalFormatting sqref="C14">
    <cfRule type="cellIs" dxfId="7" priority="8" operator="equal">
      <formula>"CT - Escpte BAO Factor (pondéré à 0%)"</formula>
    </cfRule>
  </conditionalFormatting>
  <conditionalFormatting sqref="C6">
    <cfRule type="cellIs" dxfId="6" priority="7" operator="equal">
      <formula>"CT - Escpte BAO Factor (pondéré à 0%)"</formula>
    </cfRule>
    <cfRule type="cellIs" dxfId="5" priority="3" operator="equal">
      <formula>"MLT - LLD / CBM / CBI (Risque CEGEE)"</formula>
    </cfRule>
  </conditionalFormatting>
  <conditionalFormatting sqref="C7:C20">
    <cfRule type="cellIs" dxfId="4" priority="6" operator="equal">
      <formula>"CT - Escpte BAO Factor (pondéré à 0%)"</formula>
    </cfRule>
  </conditionalFormatting>
  <conditionalFormatting sqref="E7:E20">
    <cfRule type="cellIs" dxfId="3" priority="4" operator="equal">
      <formula>"Saccef Immo 100% - Financt pondéré à 75%"</formula>
    </cfRule>
    <cfRule type="cellIs" dxfId="2" priority="5" operator="equal">
      <formula>"Hypothèque / PPD à 100%"</formula>
    </cfRule>
  </conditionalFormatting>
  <conditionalFormatting sqref="C7:C20">
    <cfRule type="cellIs" dxfId="1" priority="1" operator="equal">
      <formula>"MLT - LLD / CBM / CBI (Risque CEGEE)"</formula>
    </cfRule>
    <cfRule type="cellIs" dxfId="0" priority="2" operator="equal">
      <formula>"CT - Escpte BAO Factor (pondéré à 0%)"</formula>
    </cfRule>
  </conditionalFormatting>
  <dataValidations count="1">
    <dataValidation type="whole" operator="greaterThanOrEqual" allowBlank="1" showInputMessage="1" showErrorMessage="1" errorTitle="Erreur" error="Le montant doit être supérieur ou égal à 0" sqref="D6:D20" xr:uid="{9DBE674F-13F5-4F17-87AF-2AB62DA2014E}">
      <formula1>0</formula1>
    </dataValidation>
  </dataValidations>
  <printOptions horizontalCentered="1" verticalCentered="1"/>
  <pageMargins left="0.23622047244094491" right="0.23622047244094491" top="0.55118110236220474" bottom="0.55118110236220474" header="0.31496062992125984" footer="0.31496062992125984"/>
  <pageSetup paperSize="9" scale="7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B8989BAD-C02B-42D0-A8A6-B9625AF14A04}">
          <x14:formula1>
            <xm:f>'Types Financements'!$B$2:$B$20</xm:f>
          </x14:formula1>
          <xm:sqref>C6:C20</xm:sqref>
        </x14:dataValidation>
        <x14:dataValidation type="list" allowBlank="1" showInputMessage="1" showErrorMessage="1" xr:uid="{5C2C76E4-2016-496E-BEBD-0100F6881AC4}">
          <x14:formula1>
            <xm:f>'Garantie 3 Etoiles'!$B$2:$B$10</xm:f>
          </x14:formula1>
          <xm:sqref>E6:E20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307DB-1088-44A5-9983-BBBAAA9A77A2}">
  <dimension ref="B1:B20"/>
  <sheetViews>
    <sheetView workbookViewId="0">
      <selection activeCell="F7" sqref="F7"/>
    </sheetView>
  </sheetViews>
  <sheetFormatPr baseColWidth="10" defaultRowHeight="15" x14ac:dyDescent="0.25"/>
  <cols>
    <col min="2" max="2" width="33.140625" customWidth="1"/>
  </cols>
  <sheetData>
    <row r="1" spans="2:2" x14ac:dyDescent="0.25">
      <c r="B1" s="23" t="s">
        <v>73</v>
      </c>
    </row>
    <row r="2" spans="2:2" x14ac:dyDescent="0.25">
      <c r="B2" s="24"/>
    </row>
    <row r="3" spans="2:2" x14ac:dyDescent="0.25">
      <c r="B3" s="25" t="s">
        <v>74</v>
      </c>
    </row>
    <row r="4" spans="2:2" x14ac:dyDescent="0.25">
      <c r="B4" s="25" t="s">
        <v>75</v>
      </c>
    </row>
    <row r="5" spans="2:2" x14ac:dyDescent="0.25">
      <c r="B5" s="25" t="s">
        <v>76</v>
      </c>
    </row>
    <row r="6" spans="2:2" x14ac:dyDescent="0.25">
      <c r="B6" s="25" t="s">
        <v>77</v>
      </c>
    </row>
    <row r="7" spans="2:2" x14ac:dyDescent="0.25">
      <c r="B7" s="25" t="s">
        <v>117</v>
      </c>
    </row>
    <row r="8" spans="2:2" x14ac:dyDescent="0.25">
      <c r="B8" s="25" t="s">
        <v>78</v>
      </c>
    </row>
    <row r="9" spans="2:2" x14ac:dyDescent="0.25">
      <c r="B9" s="25" t="s">
        <v>104</v>
      </c>
    </row>
    <row r="10" spans="2:2" x14ac:dyDescent="0.25">
      <c r="B10" s="25" t="s">
        <v>79</v>
      </c>
    </row>
    <row r="11" spans="2:2" x14ac:dyDescent="0.25">
      <c r="B11" s="25" t="s">
        <v>80</v>
      </c>
    </row>
    <row r="12" spans="2:2" x14ac:dyDescent="0.25">
      <c r="B12" s="25" t="s">
        <v>81</v>
      </c>
    </row>
    <row r="13" spans="2:2" x14ac:dyDescent="0.25">
      <c r="B13" s="25" t="s">
        <v>82</v>
      </c>
    </row>
    <row r="14" spans="2:2" x14ac:dyDescent="0.25">
      <c r="B14" s="25" t="s">
        <v>125</v>
      </c>
    </row>
    <row r="15" spans="2:2" x14ac:dyDescent="0.25">
      <c r="B15" s="25" t="s">
        <v>83</v>
      </c>
    </row>
    <row r="16" spans="2:2" x14ac:dyDescent="0.25">
      <c r="B16" s="25" t="s">
        <v>84</v>
      </c>
    </row>
    <row r="17" spans="2:2" x14ac:dyDescent="0.25">
      <c r="B17" s="25" t="s">
        <v>85</v>
      </c>
    </row>
    <row r="18" spans="2:2" x14ac:dyDescent="0.25">
      <c r="B18" s="25" t="s">
        <v>102</v>
      </c>
    </row>
    <row r="19" spans="2:2" x14ac:dyDescent="0.25">
      <c r="B19" s="25" t="s">
        <v>93</v>
      </c>
    </row>
    <row r="20" spans="2:2" x14ac:dyDescent="0.25">
      <c r="B20" s="26" t="s">
        <v>86</v>
      </c>
    </row>
  </sheetData>
  <sheetProtection algorithmName="SHA-512" hashValue="kTzVkKGcwy6I8sl+LYukLGBp8spiVa3vRyQ8AFbIKR70VtMB76vN6cFvXgTPXP/BBVMTFl7a5gM0CFsiC8iB6w==" saltValue="JVvKdEex7NGSY5q044fUeQ==" spinCount="100000" sheet="1" objects="1" scenario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97877-5BE0-4245-9BAA-03D6027B999E}">
  <dimension ref="B1:B10"/>
  <sheetViews>
    <sheetView workbookViewId="0">
      <selection activeCell="B15" sqref="B15"/>
    </sheetView>
  </sheetViews>
  <sheetFormatPr baseColWidth="10" defaultRowHeight="15" x14ac:dyDescent="0.25"/>
  <cols>
    <col min="2" max="2" width="38.5703125" customWidth="1"/>
  </cols>
  <sheetData>
    <row r="1" spans="2:2" x14ac:dyDescent="0.25">
      <c r="B1" s="23" t="s">
        <v>73</v>
      </c>
    </row>
    <row r="2" spans="2:2" x14ac:dyDescent="0.25">
      <c r="B2" s="24"/>
    </row>
    <row r="3" spans="2:2" x14ac:dyDescent="0.25">
      <c r="B3" s="25" t="s">
        <v>100</v>
      </c>
    </row>
    <row r="4" spans="2:2" x14ac:dyDescent="0.25">
      <c r="B4" s="25" t="s">
        <v>99</v>
      </c>
    </row>
    <row r="5" spans="2:2" x14ac:dyDescent="0.25">
      <c r="B5" s="25" t="s">
        <v>109</v>
      </c>
    </row>
    <row r="6" spans="2:2" x14ac:dyDescent="0.25">
      <c r="B6" s="25" t="s">
        <v>103</v>
      </c>
    </row>
    <row r="7" spans="2:2" x14ac:dyDescent="0.25">
      <c r="B7" s="25" t="s">
        <v>95</v>
      </c>
    </row>
    <row r="8" spans="2:2" x14ac:dyDescent="0.25">
      <c r="B8" s="25" t="s">
        <v>97</v>
      </c>
    </row>
    <row r="9" spans="2:2" x14ac:dyDescent="0.25">
      <c r="B9" s="25" t="s">
        <v>98</v>
      </c>
    </row>
    <row r="10" spans="2:2" x14ac:dyDescent="0.25">
      <c r="B10" s="26" t="s">
        <v>96</v>
      </c>
    </row>
  </sheetData>
  <sheetProtection algorithmName="SHA-512" hashValue="7z+oBu4esXAtpSK9BcpqwTT+oxXfXbqFox3C0JTrg7YyQnaSPczEPpAMoh9/mABU8xMbauxYhlTrbxtoU9kxXA==" saltValue="eTXwekwefKpNVSxK2ljyOw==" spinCount="100000" sheet="1" objects="1" scenario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86B21-8733-4658-BF2C-C7E686871032}">
  <dimension ref="A1:F14"/>
  <sheetViews>
    <sheetView workbookViewId="0">
      <selection activeCell="G11" sqref="G11"/>
    </sheetView>
  </sheetViews>
  <sheetFormatPr baseColWidth="10" defaultRowHeight="15" x14ac:dyDescent="0.25"/>
  <cols>
    <col min="1" max="1" width="22.140625" bestFit="1" customWidth="1"/>
    <col min="2" max="5" width="11.42578125" style="7"/>
  </cols>
  <sheetData>
    <row r="1" spans="1:6" x14ac:dyDescent="0.25">
      <c r="A1" t="s">
        <v>56</v>
      </c>
      <c r="B1" s="7">
        <f>IF(OR('PROF - Grille de délégation'!B28="oui",'PROF - Grille de délégation'!B29="oui",'PROF - Grille de délégation'!B30="oui",'PROF - Grille de délégation'!B31="oui",'PROF - Grille de délégation'!B32="oui",'PROF - Grille de délégation'!B33="oui",'PROF - Grille de délégation'!B34="oui",'PROF - Grille de délégation'!B35="oui",'PROF - Grille de délégation'!B36="oui",'PROF - Grille de délégation'!B37="oui",'PROF - Grille de délégation'!B38="oui",'PROF - Grille de délégation'!B39="oui",'PROF - Grille de délégation'!B40="oui",'PROF - Grille de délégation'!B41="oui",'PROF - Grille de délégation'!B42="oui",'PROF - Grille de délégation'!B43="oui",'PROF - Grille de délégation'!B44="oui",'PROF - Grille de délégation'!B45="oui",'PROF - Grille de délégation'!B46="oui",'PROF - Grille de délégation'!B47="oui",'PROF - Grille de délégation'!B48="oui",'PROF - Grille de délégation'!B49="oui",'PROF - Grille de délégation'!B50="oui",'PROF - Grille de délégation'!B51="oui"),5,0)</f>
        <v>0</v>
      </c>
      <c r="D1" s="7" t="str">
        <f>IF(B1=0,"x",B1)</f>
        <v>x</v>
      </c>
      <c r="E1" s="7">
        <f>IF(MAX(D1,D2,D3,D4,D5,D6,D7,D8,D9,D10,D11,D12)=5,"DCE / COMITE / DIRECTOIRE",MIN(D1,D2,D3,D4,D5,D6,D7,D8,D9,D10,D11,D12))</f>
        <v>1</v>
      </c>
    </row>
    <row r="2" spans="1:6" x14ac:dyDescent="0.25">
      <c r="A2" s="39" t="s">
        <v>105</v>
      </c>
      <c r="B2" s="8" cm="1">
        <f t="array" ref="B2">IF(OR('PROF - Grille de délégation'!A24:B24="001 PROF",'PROF - Grille de délégation'!A24:B24="002 PROF",'PROF - Grille de délégation'!A24:B24="003 PROF",'PROF - Grille de délégation'!A24:B24="004 PROF",'PROF - Grille de délégation'!A24:B24="005 PROF",'PROF - Grille de délégation'!A24:B24="006 PROF",'PROF - Grille de délégation'!A24:B24="001 CORP",'PROF - Grille de délégation'!A24:B24="002 CORP",'PROF - Grille de délégation'!A24:B24="003 CORP",'PROF - Grille de délégation'!A24:B24="004 CORP",'PROF - Grille de délégation'!A24:B24="005 CORP",'PROF - Grille de délégation'!A24:B24="006 CORP",'PROF - Grille de délégation'!A24:B24="007 CORP",'PROF - Grille de délégation'!A24:B24="008 CORP",'PROF - Grille de délégation'!A24:B24="009 CORP",'PROF - Grille de délégation'!A24:B24="010 CORP",'PROF - Grille de délégation'!A24:B24="011 CORP",'PROF - Grille de délégation'!A24:B24="012 CORP"),1,0)</f>
        <v>1</v>
      </c>
      <c r="C2" s="8"/>
      <c r="D2" s="9">
        <f>IF(AND($B$2=1,'PROF - Grille de délégation'!$A$19&lt;=300000,'PROF - Grille de délégation'!$A$21&lt;=150000),1,"x")</f>
        <v>1</v>
      </c>
    </row>
    <row r="3" spans="1:6" x14ac:dyDescent="0.25">
      <c r="A3" s="40" t="s">
        <v>106</v>
      </c>
      <c r="B3" s="11"/>
      <c r="C3" s="11"/>
      <c r="D3" s="12">
        <f>IF(AND($B$2=1,'PROF - Grille de délégation'!$A$19&lt;=600000,'PROF - Grille de délégation'!$A$21&lt;=300000),2,"x")</f>
        <v>2</v>
      </c>
    </row>
    <row r="4" spans="1:6" x14ac:dyDescent="0.25">
      <c r="A4" s="10"/>
      <c r="B4" s="11"/>
      <c r="C4" s="11"/>
      <c r="D4" s="12">
        <f>IF(AND($B$2=1,'PROF - Grille de délégation'!$A$19&lt;=1000000,'PROF - Grille de délégation'!$A$21&lt;=500000),3,"x")</f>
        <v>3</v>
      </c>
    </row>
    <row r="5" spans="1:6" x14ac:dyDescent="0.25">
      <c r="A5" s="13"/>
      <c r="B5" s="14"/>
      <c r="C5" s="14"/>
      <c r="D5" s="15" t="str">
        <f>IF(AND($B$2=1,OR('PROF - Grille de délégation'!$A$19&gt;1000000,'PROF - Grille de délégation'!$A$21&gt;500000)),5,"x")</f>
        <v>x</v>
      </c>
    </row>
    <row r="6" spans="1:6" x14ac:dyDescent="0.25">
      <c r="A6" s="39" t="s">
        <v>57</v>
      </c>
      <c r="B6" s="8" cm="1">
        <f t="array" ref="B6">IF(OR('PROF - Grille de délégation'!A24:B24="007 PROF",'PROF - Grille de délégation'!A24:B24="008 PROF",'PROF - Grille de délégation'!A24:B24="013 CORP",'PROF - Grille de délégation'!A24:B24="014 CORP",'PROF - Grille de délégation'!A24:B24="NN"),1,0)</f>
        <v>0</v>
      </c>
      <c r="C6" s="8"/>
      <c r="D6" s="9" t="str">
        <f>IF(AND($B$6=1,'PROF - Grille de délégation'!$A$19&lt;=150000,'PROF - Grille de délégation'!$A$21&lt;=75000),1,"x")</f>
        <v>x</v>
      </c>
    </row>
    <row r="7" spans="1:6" x14ac:dyDescent="0.25">
      <c r="A7" s="40" t="s">
        <v>58</v>
      </c>
      <c r="B7" s="11"/>
      <c r="C7" s="11"/>
      <c r="D7" s="12" t="str">
        <f>IF(AND($B$6=1,'PROF - Grille de délégation'!$A$19&lt;=300000,'PROF - Grille de délégation'!$A$21&lt;=150000),2,"x")</f>
        <v>x</v>
      </c>
    </row>
    <row r="8" spans="1:6" x14ac:dyDescent="0.25">
      <c r="A8" s="40" t="s">
        <v>54</v>
      </c>
      <c r="B8" s="11"/>
      <c r="C8" s="11"/>
      <c r="D8" s="12" t="str">
        <f>IF(AND($B$6=1,'PROF - Grille de délégation'!$A$19&lt;=600000,'PROF - Grille de délégation'!$A$21&lt;=300000),3,"x")</f>
        <v>x</v>
      </c>
    </row>
    <row r="9" spans="1:6" x14ac:dyDescent="0.25">
      <c r="A9" s="10"/>
      <c r="B9" s="11"/>
      <c r="C9" s="11"/>
      <c r="D9" s="12" t="str">
        <f>IF(AND($B$6=1,OR('PROF - Grille de délégation'!$A$19&gt;600000,'PROF - Grille de délégation'!$A$21&gt;300000)),5,"x")</f>
        <v>x</v>
      </c>
      <c r="F9" s="19"/>
    </row>
    <row r="10" spans="1:6" x14ac:dyDescent="0.25">
      <c r="A10" s="39" t="s">
        <v>107</v>
      </c>
      <c r="B10" s="8" cm="1">
        <f t="array" ref="B10">IF(OR('PROF - Grille de délégation'!A24:B24="009 PROF"),1,0)</f>
        <v>0</v>
      </c>
      <c r="C10" s="8"/>
      <c r="D10" s="9" t="str">
        <f>IF(AND($B$10=1,'PROF - Grille de délégation'!$A$19&lt;=200000,'PROF - Grille de délégation'!$A$21&lt;=100000),3,"x")</f>
        <v>x</v>
      </c>
    </row>
    <row r="11" spans="1:6" x14ac:dyDescent="0.25">
      <c r="A11" s="13"/>
      <c r="B11" s="14"/>
      <c r="C11" s="14"/>
      <c r="D11" s="15" t="str">
        <f>IF(AND($B$10=1,OR('PROF - Grille de délégation'!$A$19&gt;200000,'PROF - Grille de délégation'!$A$21&gt;100000)),5,"x")</f>
        <v>x</v>
      </c>
    </row>
    <row r="12" spans="1:6" x14ac:dyDescent="0.25">
      <c r="A12" s="16" t="s">
        <v>59</v>
      </c>
      <c r="B12" s="8" cm="1">
        <f t="array" ref="B12">IF(OR('PROF - Grille de délégation'!A24:B24="010 PROF",'PROF - Grille de délégation'!A24:B24="015 CORP",'PROF - Grille de délégation'!A24:B24="016 CORP",'PROF - Grille de délégation'!A24:B24="DX",'PROF - Grille de délégation'!A24:B24="CX",'PROF - Grille de délégation'!A24:B24="RX",),1,0)</f>
        <v>0</v>
      </c>
      <c r="C12" s="8"/>
      <c r="D12" s="9" t="str">
        <f>IF(B12=0,"x",5)</f>
        <v>x</v>
      </c>
    </row>
    <row r="13" spans="1:6" x14ac:dyDescent="0.25">
      <c r="A13" s="41" t="s">
        <v>108</v>
      </c>
      <c r="B13" s="11"/>
      <c r="C13" s="11"/>
      <c r="D13" s="12"/>
    </row>
    <row r="14" spans="1:6" x14ac:dyDescent="0.25">
      <c r="A14" s="17" t="s">
        <v>60</v>
      </c>
      <c r="B14" s="14"/>
      <c r="C14" s="14"/>
      <c r="D14" s="15"/>
    </row>
  </sheetData>
  <sheetProtection algorithmName="SHA-512" hashValue="btyIgrNQ7/PqVpUBzfNfHt5VgxbelVtpF2BfBOfsrAdFj7M8Qx/qnumEvW/gkgIasUfTLFR+2OuBAAFG+OAyWA==" saltValue="unOsC1Vw1u1gtByRustmHQ==" spinCount="100000" sheet="1" objects="1" scenarios="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A9EC2-FE7F-476A-9A49-44D9B2100E52}">
  <dimension ref="B1:B31"/>
  <sheetViews>
    <sheetView workbookViewId="0">
      <selection activeCell="F16" sqref="F16"/>
    </sheetView>
  </sheetViews>
  <sheetFormatPr baseColWidth="10" defaultRowHeight="15" x14ac:dyDescent="0.25"/>
  <cols>
    <col min="2" max="2" width="11.42578125" style="1"/>
  </cols>
  <sheetData>
    <row r="1" spans="2:2" ht="15.75" thickBot="1" x14ac:dyDescent="0.3">
      <c r="B1" s="1" t="s">
        <v>50</v>
      </c>
    </row>
    <row r="2" spans="2:2" x14ac:dyDescent="0.25">
      <c r="B2" s="4" t="s">
        <v>22</v>
      </c>
    </row>
    <row r="3" spans="2:2" x14ac:dyDescent="0.25">
      <c r="B3" s="5" t="s">
        <v>23</v>
      </c>
    </row>
    <row r="4" spans="2:2" x14ac:dyDescent="0.25">
      <c r="B4" s="5" t="s">
        <v>24</v>
      </c>
    </row>
    <row r="5" spans="2:2" x14ac:dyDescent="0.25">
      <c r="B5" s="5" t="s">
        <v>25</v>
      </c>
    </row>
    <row r="6" spans="2:2" x14ac:dyDescent="0.25">
      <c r="B6" s="5" t="s">
        <v>26</v>
      </c>
    </row>
    <row r="7" spans="2:2" x14ac:dyDescent="0.25">
      <c r="B7" s="5" t="s">
        <v>27</v>
      </c>
    </row>
    <row r="8" spans="2:2" x14ac:dyDescent="0.25">
      <c r="B8" s="5" t="s">
        <v>20</v>
      </c>
    </row>
    <row r="9" spans="2:2" x14ac:dyDescent="0.25">
      <c r="B9" s="5" t="s">
        <v>28</v>
      </c>
    </row>
    <row r="10" spans="2:2" x14ac:dyDescent="0.25">
      <c r="B10" s="5" t="s">
        <v>29</v>
      </c>
    </row>
    <row r="11" spans="2:2" x14ac:dyDescent="0.25">
      <c r="B11" s="5" t="s">
        <v>30</v>
      </c>
    </row>
    <row r="12" spans="2:2" x14ac:dyDescent="0.25">
      <c r="B12" s="5" t="s">
        <v>54</v>
      </c>
    </row>
    <row r="13" spans="2:2" x14ac:dyDescent="0.25">
      <c r="B13" s="5" t="s">
        <v>31</v>
      </c>
    </row>
    <row r="14" spans="2:2" x14ac:dyDescent="0.25">
      <c r="B14" s="5" t="s">
        <v>32</v>
      </c>
    </row>
    <row r="15" spans="2:2" x14ac:dyDescent="0.25">
      <c r="B15" s="5" t="s">
        <v>33</v>
      </c>
    </row>
    <row r="16" spans="2:2" x14ac:dyDescent="0.25">
      <c r="B16" s="5" t="s">
        <v>34</v>
      </c>
    </row>
    <row r="17" spans="2:2" x14ac:dyDescent="0.25">
      <c r="B17" s="5" t="s">
        <v>35</v>
      </c>
    </row>
    <row r="18" spans="2:2" x14ac:dyDescent="0.25">
      <c r="B18" s="5" t="s">
        <v>36</v>
      </c>
    </row>
    <row r="19" spans="2:2" x14ac:dyDescent="0.25">
      <c r="B19" s="5" t="s">
        <v>37</v>
      </c>
    </row>
    <row r="20" spans="2:2" x14ac:dyDescent="0.25">
      <c r="B20" s="5" t="s">
        <v>38</v>
      </c>
    </row>
    <row r="21" spans="2:2" x14ac:dyDescent="0.25">
      <c r="B21" s="5" t="s">
        <v>39</v>
      </c>
    </row>
    <row r="22" spans="2:2" x14ac:dyDescent="0.25">
      <c r="B22" s="5" t="s">
        <v>40</v>
      </c>
    </row>
    <row r="23" spans="2:2" x14ac:dyDescent="0.25">
      <c r="B23" s="5" t="s">
        <v>41</v>
      </c>
    </row>
    <row r="24" spans="2:2" x14ac:dyDescent="0.25">
      <c r="B24" s="5" t="s">
        <v>42</v>
      </c>
    </row>
    <row r="25" spans="2:2" x14ac:dyDescent="0.25">
      <c r="B25" s="5" t="s">
        <v>43</v>
      </c>
    </row>
    <row r="26" spans="2:2" x14ac:dyDescent="0.25">
      <c r="B26" s="5" t="s">
        <v>44</v>
      </c>
    </row>
    <row r="27" spans="2:2" x14ac:dyDescent="0.25">
      <c r="B27" s="5" t="s">
        <v>45</v>
      </c>
    </row>
    <row r="28" spans="2:2" x14ac:dyDescent="0.25">
      <c r="B28" s="5" t="s">
        <v>46</v>
      </c>
    </row>
    <row r="29" spans="2:2" x14ac:dyDescent="0.25">
      <c r="B29" s="5" t="s">
        <v>47</v>
      </c>
    </row>
    <row r="30" spans="2:2" x14ac:dyDescent="0.25">
      <c r="B30" s="5" t="s">
        <v>48</v>
      </c>
    </row>
    <row r="31" spans="2:2" ht="15.75" thickBot="1" x14ac:dyDescent="0.3">
      <c r="B31" s="6" t="s">
        <v>49</v>
      </c>
    </row>
  </sheetData>
  <sheetProtection algorithmName="SHA-512" hashValue="bA+pR0ARHNwYCYSlE94WNfSFPrts0oCEKSkJsYiON1lrDN6GPhBMJ6aLHJXFPSdUWGHfKwkvj1OaNfQ9pqlT1w==" saltValue="venFIl0naTPQA1zQoCwXAg==" spinCount="100000" sheet="1" objects="1" scenarios="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52A60-55EF-44C9-A48E-25ACE83152C5}">
  <dimension ref="B2:B4"/>
  <sheetViews>
    <sheetView workbookViewId="0">
      <selection activeCell="G12" sqref="G12"/>
    </sheetView>
  </sheetViews>
  <sheetFormatPr baseColWidth="10" defaultRowHeight="15" x14ac:dyDescent="0.25"/>
  <cols>
    <col min="2" max="2" width="11.42578125" style="1"/>
  </cols>
  <sheetData>
    <row r="2" spans="2:2" ht="15.75" thickBot="1" x14ac:dyDescent="0.3">
      <c r="B2" s="1" t="s">
        <v>51</v>
      </c>
    </row>
    <row r="3" spans="2:2" x14ac:dyDescent="0.25">
      <c r="B3" s="18" t="s">
        <v>52</v>
      </c>
    </row>
    <row r="4" spans="2:2" ht="15.75" thickBot="1" x14ac:dyDescent="0.3">
      <c r="B4" s="36" t="s">
        <v>53</v>
      </c>
    </row>
  </sheetData>
  <sheetProtection algorithmName="SHA-512" hashValue="o4qGxsbmzuFuLqrNYzZk7iw9NsPEseQi79ptVqeUe4hYIUzlMqwWw1M6xbZwSBfEvplpnKY2+Ls3Oq6sMFZUUg==" saltValue="EjufsCrRvYtq4FGPeQACHA=="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PROF - Grille de délégation</vt:lpstr>
      <vt:lpstr>PROF - Demande(s)</vt:lpstr>
      <vt:lpstr>Types Financements</vt:lpstr>
      <vt:lpstr>Garantie 3 Etoiles</vt:lpstr>
      <vt:lpstr>Calcul niveau</vt:lpstr>
      <vt:lpstr>Liste notes</vt:lpstr>
      <vt:lpstr>Liste Réponse Questions</vt:lpstr>
    </vt:vector>
  </TitlesOfParts>
  <Company>GCE Tech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A6700879</dc:creator>
  <cp:lastModifiedBy>REFFORT Didier [CEGEE]</cp:lastModifiedBy>
  <cp:lastPrinted>2023-09-12T13:33:17Z</cp:lastPrinted>
  <dcterms:created xsi:type="dcterms:W3CDTF">2016-11-21T07:44:27Z</dcterms:created>
  <dcterms:modified xsi:type="dcterms:W3CDTF">2024-01-18T08:50:26Z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8a19f0c-bea1-442e-a475-ed109d9ec508_Enabled">
    <vt:lpwstr>true</vt:lpwstr>
  </property>
  <property fmtid="{D5CDD505-2E9C-101B-9397-08002B2CF9AE}" pid="3" name="MSIP_Label_48a19f0c-bea1-442e-a475-ed109d9ec508_SetDate">
    <vt:lpwstr>2023-01-16T10:53:16Z</vt:lpwstr>
  </property>
  <property fmtid="{D5CDD505-2E9C-101B-9397-08002B2CF9AE}" pid="4" name="MSIP_Label_48a19f0c-bea1-442e-a475-ed109d9ec508_Method">
    <vt:lpwstr>Standard</vt:lpwstr>
  </property>
  <property fmtid="{D5CDD505-2E9C-101B-9397-08002B2CF9AE}" pid="5" name="MSIP_Label_48a19f0c-bea1-442e-a475-ed109d9ec508_Name">
    <vt:lpwstr>48a19f0c-bea1-442e-a475-ed109d9ec508</vt:lpwstr>
  </property>
  <property fmtid="{D5CDD505-2E9C-101B-9397-08002B2CF9AE}" pid="6" name="MSIP_Label_48a19f0c-bea1-442e-a475-ed109d9ec508_SiteId">
    <vt:lpwstr>d5bb6d35-8a82-4329-b49a-5030bd6497ab</vt:lpwstr>
  </property>
  <property fmtid="{D5CDD505-2E9C-101B-9397-08002B2CF9AE}" pid="7" name="MSIP_Label_48a19f0c-bea1-442e-a475-ed109d9ec508_ContentBits">
    <vt:lpwstr>0</vt:lpwstr>
  </property>
</Properties>
</file>